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drawings/drawing3.xml" ContentType="application/vnd.openxmlformats-officedocument.drawing+xml"/>
  <Override PartName="/xl/comments8.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omments9.xml" ContentType="application/vnd.openxmlformats-officedocument.spreadsheetml.comments+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126"/>
  <workbookPr showObjects="placeholders" codeName="ThisWorkbook"/>
  <mc:AlternateContent xmlns:mc="http://schemas.openxmlformats.org/markup-compatibility/2006">
    <mc:Choice Requires="x15">
      <x15ac:absPath xmlns:x15ac="http://schemas.microsoft.com/office/spreadsheetml/2010/11/ac" url="C:\Users\greeda\git\TIMES-NZ-Model-Files\TIMES-NZ\"/>
    </mc:Choice>
  </mc:AlternateContent>
  <xr:revisionPtr revIDLastSave="0" documentId="13_ncr:1_{C2A2BB8F-E9E0-4256-8388-82881F6AFA30}" xr6:coauthVersionLast="47" xr6:coauthVersionMax="47" xr10:uidLastSave="{00000000-0000-0000-0000-000000000000}"/>
  <bookViews>
    <workbookView xWindow="5025" yWindow="-18120" windowWidth="29040" windowHeight="17520" tabRatio="732" xr2:uid="{00000000-000D-0000-FFFF-FFFF00000000}"/>
  </bookViews>
  <sheets>
    <sheet name="Documentation" sheetId="162" r:id="rId1"/>
    <sheet name="EB1" sheetId="133" r:id="rId2"/>
    <sheet name="RES_PRI" sheetId="135" r:id="rId3"/>
    <sheet name="Pri_COA" sheetId="132" r:id="rId4"/>
    <sheet name="Pri_GAS" sheetId="136" r:id="rId5"/>
    <sheet name="Pri_OIL" sheetId="137" r:id="rId6"/>
    <sheet name="Pri_RNW" sheetId="142" r:id="rId7"/>
    <sheet name="Pri_BIO" sheetId="160" r:id="rId8"/>
    <sheet name="Pri_H2" sheetId="158" r:id="rId9"/>
    <sheet name="SUP_H2" sheetId="161" r:id="rId10"/>
    <sheet name="Distr_H2" sheetId="159" r:id="rId11"/>
    <sheet name="Con_REF" sheetId="147" r:id="rId12"/>
    <sheet name="TOTCO2" sheetId="153" r:id="rId13"/>
    <sheet name="Coal" sheetId="154" r:id="rId14"/>
    <sheet name="Gas" sheetId="155" r:id="rId15"/>
    <sheet name="Oil" sheetId="156" r:id="rId16"/>
    <sheet name="Other Primary Energy" sheetId="157" r:id="rId17"/>
  </sheets>
  <externalReferences>
    <externalReference r:id="rId18"/>
    <externalReference r:id="rId19"/>
  </externalReferences>
  <definedNames>
    <definedName name="FID_1">[1]AGR_Fuels!$A$2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U53" i="137" l="1"/>
  <c r="O42" i="147" l="1"/>
  <c r="O38" i="147"/>
  <c r="O39" i="147" s="1"/>
  <c r="N30" i="136" l="1"/>
  <c r="O30" i="136" s="1"/>
  <c r="P30" i="136" s="1"/>
  <c r="Q30" i="136" s="1"/>
  <c r="R30" i="136" s="1"/>
  <c r="S30" i="136" s="1"/>
  <c r="T30" i="136" s="1"/>
  <c r="K64" i="161" l="1"/>
  <c r="D24" i="160" l="1"/>
  <c r="G45" i="160"/>
  <c r="F45" i="160"/>
  <c r="F60" i="160" l="1"/>
  <c r="O38" i="160" l="1"/>
  <c r="O39" i="160"/>
  <c r="O40" i="160"/>
  <c r="O37" i="160"/>
  <c r="N61" i="160"/>
  <c r="O61" i="160"/>
  <c r="P61" i="160"/>
  <c r="Q61" i="160"/>
  <c r="M61" i="160"/>
  <c r="L31" i="160" l="1"/>
  <c r="L32" i="160" s="1"/>
  <c r="U51" i="137" l="1"/>
  <c r="U48" i="137" l="1"/>
  <c r="L27" i="136" l="1"/>
  <c r="AG43" i="161" l="1"/>
  <c r="P24" i="161" l="1"/>
  <c r="P23" i="161"/>
  <c r="U27" i="136" l="1"/>
  <c r="F42" i="160" l="1"/>
  <c r="F41" i="160"/>
  <c r="D31" i="160" l="1"/>
  <c r="D25" i="160"/>
  <c r="D26" i="160"/>
  <c r="D27" i="160"/>
  <c r="D28" i="160"/>
  <c r="D29" i="160"/>
  <c r="D30" i="160"/>
  <c r="D23" i="160"/>
  <c r="AE37" i="161" l="1"/>
  <c r="AE39" i="161" s="1"/>
  <c r="AD37" i="161"/>
  <c r="AD39" i="161" s="1"/>
  <c r="AC37" i="161"/>
  <c r="AC39" i="161" s="1"/>
  <c r="P12" i="161" l="1"/>
  <c r="Q12" i="161"/>
  <c r="Q11" i="161"/>
  <c r="P11" i="161"/>
  <c r="Q10" i="161"/>
  <c r="P10" i="161"/>
  <c r="Q9" i="161"/>
  <c r="P9" i="161"/>
  <c r="Q8" i="161"/>
  <c r="P8" i="161"/>
  <c r="Q7" i="161"/>
  <c r="P7" i="161"/>
  <c r="Q6" i="161"/>
  <c r="P6" i="161"/>
  <c r="J28" i="158" l="1"/>
  <c r="I28" i="158"/>
  <c r="X26" i="158"/>
  <c r="X28" i="158" s="1"/>
  <c r="X24" i="158"/>
  <c r="Y24" i="158"/>
  <c r="AA24" i="158" s="1"/>
  <c r="Q26" i="158"/>
  <c r="Q28" i="158" s="1"/>
  <c r="T24" i="158"/>
  <c r="R24" i="158"/>
  <c r="Q24" i="158"/>
  <c r="Y26" i="158" l="1"/>
  <c r="W26" i="158"/>
  <c r="W28" i="158" s="1"/>
  <c r="Y28" i="158" l="1"/>
  <c r="AA26" i="158"/>
  <c r="AA28" i="158" s="1"/>
  <c r="M29" i="136"/>
  <c r="N29" i="136" s="1"/>
  <c r="O29" i="136" s="1"/>
  <c r="P29" i="136" s="1"/>
  <c r="Q29" i="136" s="1"/>
  <c r="R29" i="136" s="1"/>
  <c r="S29" i="136" s="1"/>
  <c r="T29" i="136" s="1"/>
  <c r="M28" i="136"/>
  <c r="N28" i="136" s="1"/>
  <c r="O28" i="136" s="1"/>
  <c r="P28" i="136" s="1"/>
  <c r="Q28" i="136" s="1"/>
  <c r="R28" i="136" s="1"/>
  <c r="S28" i="136" s="1"/>
  <c r="T28" i="136" s="1"/>
  <c r="M27" i="136"/>
  <c r="N27" i="136" s="1"/>
  <c r="O27" i="136" s="1"/>
  <c r="P27" i="136" s="1"/>
  <c r="Q27" i="136" s="1"/>
  <c r="R27" i="136" s="1"/>
  <c r="S27" i="136" s="1"/>
  <c r="T27" i="136" s="1"/>
  <c r="F15" i="158" l="1"/>
  <c r="E15" i="158"/>
  <c r="AD30" i="158"/>
  <c r="E27" i="158"/>
  <c r="F30" i="158" s="1"/>
  <c r="D30" i="158"/>
  <c r="E18" i="158"/>
  <c r="C30" i="158" s="1"/>
  <c r="H27" i="158"/>
  <c r="G27" i="158"/>
  <c r="X76" i="160" l="1"/>
  <c r="W76" i="160"/>
  <c r="V76" i="160"/>
  <c r="U76" i="160"/>
  <c r="T76" i="160"/>
  <c r="S76" i="160"/>
  <c r="X75" i="160"/>
  <c r="W75" i="160"/>
  <c r="V75" i="160"/>
  <c r="U75" i="160"/>
  <c r="T75" i="160"/>
  <c r="S75" i="160"/>
  <c r="X74" i="160"/>
  <c r="W74" i="160"/>
  <c r="V74" i="160"/>
  <c r="U74" i="160"/>
  <c r="T74" i="160"/>
  <c r="S74" i="160"/>
  <c r="X73" i="160"/>
  <c r="W73" i="160"/>
  <c r="V73" i="160"/>
  <c r="U73" i="160"/>
  <c r="T73" i="160"/>
  <c r="S73" i="160"/>
  <c r="X69" i="160"/>
  <c r="W69" i="160"/>
  <c r="V69" i="160"/>
  <c r="U69" i="160"/>
  <c r="T69" i="160"/>
  <c r="S69" i="160"/>
  <c r="X68" i="160"/>
  <c r="W68" i="160"/>
  <c r="V68" i="160"/>
  <c r="U68" i="160"/>
  <c r="T68" i="160"/>
  <c r="S68" i="160"/>
  <c r="X67" i="160"/>
  <c r="W67" i="160"/>
  <c r="V67" i="160"/>
  <c r="U67" i="160"/>
  <c r="T67" i="160"/>
  <c r="S67" i="160"/>
  <c r="X66" i="160"/>
  <c r="W66" i="160"/>
  <c r="V66" i="160"/>
  <c r="U66" i="160"/>
  <c r="T66" i="160"/>
  <c r="S66" i="160"/>
  <c r="Y57" i="160"/>
  <c r="Y56" i="160"/>
  <c r="AA48" i="160"/>
  <c r="Z47" i="160"/>
  <c r="AA49" i="160" s="1"/>
  <c r="Y37" i="160"/>
  <c r="Y40" i="160" s="1"/>
  <c r="Y28" i="160"/>
  <c r="Y31" i="160" s="1"/>
  <c r="Y20" i="160"/>
  <c r="Y23" i="160" s="1"/>
  <c r="Y30" i="160" l="1"/>
  <c r="Y58" i="160"/>
  <c r="Y61" i="160" s="1"/>
  <c r="Y53" i="160"/>
  <c r="Y51" i="160"/>
  <c r="Y39" i="160"/>
  <c r="Y22" i="160"/>
  <c r="Y60" i="160" l="1"/>
  <c r="J63" i="158" l="1"/>
  <c r="I63" i="158"/>
  <c r="H63" i="158"/>
  <c r="G63" i="158"/>
  <c r="M6" i="137" l="1"/>
  <c r="O59" i="137"/>
  <c r="P59" i="137"/>
  <c r="Q59" i="137"/>
  <c r="R59" i="137"/>
  <c r="S59" i="137"/>
  <c r="T59" i="137"/>
  <c r="N59" i="137"/>
  <c r="P24" i="158" l="1"/>
  <c r="Q14" i="160" l="1"/>
  <c r="M52" i="142" l="1"/>
  <c r="L52" i="142"/>
  <c r="K52" i="142"/>
  <c r="M51" i="142"/>
  <c r="L51" i="142"/>
  <c r="K51" i="142"/>
  <c r="M50" i="142"/>
  <c r="L50" i="142"/>
  <c r="K50" i="142"/>
  <c r="M49" i="142"/>
  <c r="L49" i="142"/>
  <c r="K49" i="142"/>
  <c r="M48" i="142"/>
  <c r="L48" i="142"/>
  <c r="K48" i="142"/>
  <c r="M47" i="142"/>
  <c r="L47" i="142"/>
  <c r="K47" i="142"/>
  <c r="M46" i="142"/>
  <c r="L46" i="142"/>
  <c r="K46" i="142"/>
  <c r="M45" i="142"/>
  <c r="L45" i="142"/>
  <c r="K45" i="142"/>
  <c r="M44" i="142"/>
  <c r="L44" i="142"/>
  <c r="K44" i="142"/>
  <c r="M43" i="142"/>
  <c r="L43" i="142"/>
  <c r="K43" i="142"/>
  <c r="S14" i="142"/>
  <c r="D77" i="160" l="1"/>
  <c r="B77" i="160"/>
  <c r="G43" i="160"/>
  <c r="F43" i="160"/>
  <c r="F32" i="160"/>
  <c r="G32" i="160"/>
  <c r="F28" i="160"/>
  <c r="G28" i="160"/>
  <c r="F24" i="160"/>
  <c r="G24" i="160"/>
  <c r="F25" i="160"/>
  <c r="G25" i="160"/>
  <c r="F26" i="160"/>
  <c r="G26" i="160"/>
  <c r="B24" i="160"/>
  <c r="B25" i="160"/>
  <c r="B26" i="160"/>
  <c r="R21" i="160"/>
  <c r="V27" i="136"/>
  <c r="W27" i="136"/>
  <c r="L30" i="136"/>
  <c r="L29" i="136"/>
  <c r="L28" i="136"/>
  <c r="N33" i="132" l="1"/>
  <c r="P29" i="158" l="1"/>
  <c r="W29" i="158" s="1"/>
  <c r="D29" i="158"/>
  <c r="C29" i="158"/>
  <c r="W24" i="158"/>
  <c r="B27" i="160" l="1"/>
  <c r="B28" i="160" s="1"/>
  <c r="B29" i="160"/>
  <c r="B30" i="160"/>
  <c r="B31" i="160"/>
  <c r="B32" i="160" s="1"/>
  <c r="AJ76" i="160" l="1"/>
  <c r="F76" i="160" l="1"/>
  <c r="G76" i="160"/>
  <c r="H76" i="160"/>
  <c r="I76" i="160"/>
  <c r="J76" i="160"/>
  <c r="E76" i="160"/>
  <c r="C76" i="160"/>
  <c r="F37" i="160"/>
  <c r="F38" i="160"/>
  <c r="F39" i="160"/>
  <c r="F40" i="160"/>
  <c r="C75" i="160"/>
  <c r="C74" i="160"/>
  <c r="D39" i="160"/>
  <c r="D40" i="160"/>
  <c r="D38" i="160"/>
  <c r="C68" i="160"/>
  <c r="C67" i="160"/>
  <c r="C66" i="160"/>
  <c r="F33" i="160"/>
  <c r="F34" i="160"/>
  <c r="F35" i="160"/>
  <c r="F36" i="160"/>
  <c r="E34" i="160"/>
  <c r="E35" i="160"/>
  <c r="E36" i="160"/>
  <c r="E33" i="160"/>
  <c r="D34" i="160"/>
  <c r="B68" i="160" s="1"/>
  <c r="D35" i="160"/>
  <c r="D36" i="160"/>
  <c r="B66" i="160" s="1"/>
  <c r="D33" i="160"/>
  <c r="B67" i="160" s="1"/>
  <c r="R22" i="160"/>
  <c r="R23" i="160"/>
  <c r="R24" i="160"/>
  <c r="R25" i="160"/>
  <c r="R26" i="160"/>
  <c r="R27" i="160"/>
  <c r="R28" i="160"/>
  <c r="R29" i="160"/>
  <c r="R30" i="160"/>
  <c r="R31" i="160"/>
  <c r="R32" i="160"/>
  <c r="R33" i="160"/>
  <c r="R34" i="160"/>
  <c r="R35" i="160"/>
  <c r="R36" i="160"/>
  <c r="E32" i="160"/>
  <c r="F27" i="160"/>
  <c r="G27" i="160"/>
  <c r="F29" i="160"/>
  <c r="G29" i="160"/>
  <c r="F30" i="160"/>
  <c r="G30" i="160"/>
  <c r="F31" i="160"/>
  <c r="G31" i="160"/>
  <c r="G23" i="160"/>
  <c r="F23" i="160"/>
  <c r="B23" i="160"/>
  <c r="C73" i="160" l="1"/>
  <c r="C77" i="160" s="1"/>
  <c r="R37" i="160"/>
  <c r="N39" i="136" l="1"/>
  <c r="K39" i="136"/>
  <c r="J39" i="136"/>
  <c r="I39" i="136"/>
  <c r="L7" i="137" l="1"/>
  <c r="L8" i="137"/>
  <c r="L9" i="137"/>
  <c r="L10" i="137"/>
  <c r="L11" i="137"/>
  <c r="L12" i="137"/>
  <c r="C38" i="147" l="1"/>
  <c r="C36" i="147"/>
  <c r="C37" i="147" s="1"/>
  <c r="C35" i="147"/>
  <c r="C34" i="147"/>
  <c r="C31" i="147"/>
  <c r="C33" i="147" s="1"/>
  <c r="C26" i="147"/>
  <c r="R12" i="147" s="1"/>
  <c r="I33" i="136"/>
  <c r="L12" i="147" l="1"/>
  <c r="U50" i="137" s="1"/>
  <c r="V50" i="137" s="1"/>
  <c r="C30" i="147"/>
  <c r="D33" i="147" s="1"/>
  <c r="M12" i="147"/>
  <c r="P12" i="147"/>
  <c r="G28" i="147"/>
  <c r="O12" i="147" s="1"/>
  <c r="P24" i="147" l="1"/>
  <c r="D31" i="147"/>
  <c r="E13" i="147" s="1"/>
  <c r="D32" i="147"/>
  <c r="D36" i="147"/>
  <c r="E16" i="147" s="1"/>
  <c r="F16" i="147" s="1"/>
  <c r="G16" i="147" s="1"/>
  <c r="D38" i="147"/>
  <c r="D37" i="147"/>
  <c r="D35" i="147"/>
  <c r="E15" i="147" s="1"/>
  <c r="F15" i="147" s="1"/>
  <c r="D34" i="147"/>
  <c r="E14" i="147" s="1"/>
  <c r="F14" i="147" s="1"/>
  <c r="G14" i="147" s="1"/>
  <c r="K12" i="147"/>
  <c r="I12" i="147"/>
  <c r="I21" i="147"/>
  <c r="Q12" i="147"/>
  <c r="P25" i="147" s="1"/>
  <c r="U94" i="160" s="1"/>
  <c r="V94" i="160" s="1"/>
  <c r="W94" i="160" s="1"/>
  <c r="X94" i="160" s="1"/>
  <c r="Y94" i="160" s="1"/>
  <c r="Z94" i="160" s="1"/>
  <c r="F13" i="147" l="1"/>
  <c r="G13" i="147" s="1"/>
  <c r="E17" i="147"/>
  <c r="F17" i="147" s="1"/>
  <c r="G11" i="147" l="1"/>
  <c r="F12" i="147"/>
  <c r="G12" i="147" s="1"/>
  <c r="F11" i="147"/>
  <c r="V56" i="137"/>
  <c r="U54" i="137"/>
  <c r="V49" i="137"/>
  <c r="U60" i="137" l="1"/>
  <c r="U56" i="137"/>
  <c r="U55" i="137"/>
  <c r="V55" i="137" s="1"/>
  <c r="U52" i="137"/>
  <c r="U49" i="137"/>
  <c r="L49" i="137" s="1"/>
  <c r="U59" i="137"/>
  <c r="N38" i="132"/>
  <c r="N35" i="132"/>
  <c r="V48" i="137" l="1"/>
  <c r="L48" i="137" s="1"/>
  <c r="F16" i="158"/>
  <c r="E16" i="158"/>
  <c r="F14" i="158" l="1"/>
  <c r="F13" i="158"/>
  <c r="E14" i="158"/>
  <c r="E13" i="158"/>
  <c r="J12" i="142" l="1"/>
  <c r="G15" i="147" l="1"/>
  <c r="G17" i="147" l="1"/>
  <c r="G49" i="132" l="1"/>
  <c r="F12" i="153"/>
  <c r="F13" i="153" s="1"/>
  <c r="F14" i="153" s="1"/>
  <c r="F15" i="153" s="1"/>
  <c r="F16" i="153" s="1"/>
  <c r="F17" i="153" s="1"/>
  <c r="F18" i="153" s="1"/>
  <c r="D12" i="153"/>
  <c r="B2" i="137"/>
  <c r="B2" i="136"/>
  <c r="B2" i="132"/>
  <c r="B2" i="142"/>
  <c r="F2" i="142"/>
  <c r="E2" i="142"/>
  <c r="D9" i="142"/>
  <c r="D8" i="142"/>
  <c r="D7" i="142"/>
  <c r="D6" i="142"/>
  <c r="D5" i="142"/>
  <c r="D4" i="142"/>
  <c r="D3" i="142"/>
  <c r="D2" i="142"/>
  <c r="C9" i="142"/>
  <c r="J11" i="142" s="1"/>
  <c r="C8" i="142"/>
  <c r="C7" i="142"/>
  <c r="J10" i="142" s="1"/>
  <c r="C6" i="142"/>
  <c r="J9" i="142" s="1"/>
  <c r="C5" i="142"/>
  <c r="C4" i="142"/>
  <c r="C3" i="142"/>
  <c r="C2" i="142"/>
  <c r="E3" i="137"/>
  <c r="E4" i="137"/>
  <c r="E5" i="137"/>
  <c r="E6" i="137"/>
  <c r="E7" i="137"/>
  <c r="E8" i="137"/>
  <c r="F2" i="137"/>
  <c r="E2" i="137"/>
  <c r="M7" i="137"/>
  <c r="M8" i="137"/>
  <c r="M9" i="137"/>
  <c r="M10" i="137"/>
  <c r="M11" i="137"/>
  <c r="M12" i="137"/>
  <c r="M5" i="137"/>
  <c r="K12" i="137"/>
  <c r="K10" i="137"/>
  <c r="K9" i="137"/>
  <c r="K8" i="137"/>
  <c r="K7" i="137"/>
  <c r="F2" i="136"/>
  <c r="E2" i="136"/>
  <c r="D2" i="136"/>
  <c r="C2" i="136"/>
  <c r="F2" i="132"/>
  <c r="E3" i="132"/>
  <c r="E2" i="132"/>
  <c r="F21" i="132" s="1"/>
  <c r="D3" i="132"/>
  <c r="D2" i="132"/>
  <c r="C2" i="132"/>
  <c r="C3" i="132"/>
  <c r="M6" i="136" l="1"/>
  <c r="M14" i="136"/>
  <c r="N14" i="136"/>
  <c r="M15" i="136"/>
  <c r="N15" i="136"/>
  <c r="M16" i="136"/>
  <c r="N16" i="136"/>
  <c r="M19" i="136"/>
  <c r="N19" i="136"/>
  <c r="M31" i="137"/>
  <c r="V47" i="137"/>
  <c r="L9" i="142"/>
  <c r="L23" i="142"/>
  <c r="L12" i="142"/>
  <c r="M23" i="142"/>
  <c r="L10" i="142"/>
  <c r="F10" i="132"/>
  <c r="M22" i="142"/>
  <c r="L22" i="142"/>
  <c r="L11" i="142"/>
  <c r="N23" i="137"/>
  <c r="M36" i="137"/>
  <c r="N34" i="137"/>
  <c r="M21" i="137"/>
  <c r="N33" i="137"/>
  <c r="M33" i="137"/>
  <c r="N24" i="137"/>
  <c r="M24" i="137"/>
  <c r="M23" i="137"/>
  <c r="N32" i="137"/>
  <c r="M26" i="137"/>
  <c r="M32" i="137"/>
  <c r="N36" i="137"/>
  <c r="N21" i="137"/>
  <c r="M34" i="137"/>
  <c r="N26" i="137"/>
  <c r="N20" i="137"/>
  <c r="N25" i="137"/>
  <c r="N31" i="137"/>
  <c r="N22" i="137"/>
  <c r="M22" i="137"/>
  <c r="N35" i="137"/>
  <c r="M35" i="137"/>
  <c r="N27" i="137"/>
  <c r="M27" i="137"/>
  <c r="M20" i="137"/>
  <c r="M25" i="137"/>
  <c r="G21" i="132"/>
  <c r="D10" i="133"/>
  <c r="E10" i="133"/>
  <c r="F10" i="133"/>
  <c r="G10" i="133"/>
  <c r="H10" i="133"/>
  <c r="I10" i="133"/>
  <c r="J10" i="133"/>
  <c r="K10" i="133"/>
  <c r="L10" i="133"/>
  <c r="M10" i="133"/>
  <c r="N10" i="133"/>
  <c r="O10" i="133"/>
  <c r="P10" i="133"/>
  <c r="Q10" i="133"/>
  <c r="R10" i="133"/>
  <c r="S10" i="133"/>
  <c r="T10" i="133"/>
  <c r="U10" i="133"/>
  <c r="D11" i="133"/>
  <c r="E11" i="133"/>
  <c r="F11" i="133"/>
  <c r="G11" i="133"/>
  <c r="H11" i="133"/>
  <c r="I11" i="133"/>
  <c r="J11" i="133"/>
  <c r="K11" i="133"/>
  <c r="L11" i="133"/>
  <c r="M11" i="133"/>
  <c r="N11" i="133"/>
  <c r="O11" i="133"/>
  <c r="P11" i="133"/>
  <c r="Q11" i="133"/>
  <c r="R11" i="133"/>
  <c r="S11" i="133"/>
  <c r="T11" i="133"/>
  <c r="U11" i="133"/>
  <c r="D12" i="133"/>
  <c r="E12" i="133"/>
  <c r="F12" i="133"/>
  <c r="G12" i="133"/>
  <c r="H12" i="133"/>
  <c r="I12" i="133"/>
  <c r="J12" i="133"/>
  <c r="K12" i="133"/>
  <c r="L12" i="133"/>
  <c r="M12" i="133"/>
  <c r="N12" i="133"/>
  <c r="O12" i="133"/>
  <c r="P12" i="133"/>
  <c r="Q12" i="133"/>
  <c r="R12" i="133"/>
  <c r="S12" i="133"/>
  <c r="T12" i="133"/>
  <c r="U12" i="133"/>
  <c r="D13" i="133"/>
  <c r="E13" i="133"/>
  <c r="F13" i="133"/>
  <c r="G13" i="133"/>
  <c r="H13" i="133"/>
  <c r="I13" i="133"/>
  <c r="J13" i="133"/>
  <c r="K13" i="133"/>
  <c r="L13" i="133"/>
  <c r="M13" i="133"/>
  <c r="N13" i="133"/>
  <c r="O13" i="133"/>
  <c r="P13" i="133"/>
  <c r="Q13" i="133"/>
  <c r="R13" i="133"/>
  <c r="S13" i="133"/>
  <c r="T13" i="133"/>
  <c r="U13" i="133"/>
  <c r="D5" i="133"/>
  <c r="E5" i="133"/>
  <c r="F5" i="133"/>
  <c r="G5" i="133"/>
  <c r="H5" i="133"/>
  <c r="I5" i="133"/>
  <c r="J5" i="133"/>
  <c r="K5" i="133"/>
  <c r="L5" i="133"/>
  <c r="M5" i="133"/>
  <c r="N5" i="133"/>
  <c r="O5" i="133"/>
  <c r="P5" i="133"/>
  <c r="Q5" i="133"/>
  <c r="R5" i="133"/>
  <c r="S5" i="133"/>
  <c r="T5" i="133"/>
  <c r="U5" i="133"/>
  <c r="D6" i="133"/>
  <c r="E6" i="133"/>
  <c r="F6" i="133"/>
  <c r="G6" i="133"/>
  <c r="H6" i="133"/>
  <c r="I6" i="133"/>
  <c r="J6" i="133"/>
  <c r="K6" i="133"/>
  <c r="L6" i="133"/>
  <c r="M6" i="133"/>
  <c r="N6" i="133"/>
  <c r="O6" i="133"/>
  <c r="P6" i="133"/>
  <c r="Q6" i="133"/>
  <c r="R6" i="133"/>
  <c r="S6" i="133"/>
  <c r="T6" i="133"/>
  <c r="U6" i="133"/>
  <c r="D7" i="133"/>
  <c r="E7" i="133"/>
  <c r="F7" i="133"/>
  <c r="G7" i="133"/>
  <c r="H7" i="133"/>
  <c r="I7" i="133"/>
  <c r="J7" i="133"/>
  <c r="K7" i="133"/>
  <c r="L7" i="133"/>
  <c r="M7" i="133"/>
  <c r="N7" i="133"/>
  <c r="O7" i="133"/>
  <c r="P7" i="133"/>
  <c r="Q7" i="133"/>
  <c r="R7" i="133"/>
  <c r="S7" i="133"/>
  <c r="T7" i="133"/>
  <c r="U7" i="133"/>
  <c r="E5" i="142"/>
  <c r="E4" i="142"/>
  <c r="E3" i="142"/>
  <c r="L21" i="142"/>
  <c r="J8" i="142"/>
  <c r="J7" i="142"/>
  <c r="J6" i="142"/>
  <c r="W12" i="147"/>
  <c r="Z12" i="147"/>
  <c r="E11" i="147"/>
  <c r="G2" i="147"/>
  <c r="E2" i="147"/>
  <c r="Y12" i="147" s="1"/>
  <c r="H18" i="142"/>
  <c r="J23" i="142" s="1"/>
  <c r="J5" i="142"/>
  <c r="M18" i="136"/>
  <c r="M13" i="136"/>
  <c r="G17" i="132"/>
  <c r="F32" i="132"/>
  <c r="I19" i="137"/>
  <c r="I13" i="136"/>
  <c r="I14" i="136" s="1"/>
  <c r="I15" i="136" s="1"/>
  <c r="I16" i="136" s="1"/>
  <c r="B16" i="132"/>
  <c r="D17" i="132" s="1"/>
  <c r="C2" i="137"/>
  <c r="I30" i="137"/>
  <c r="I21" i="137"/>
  <c r="K27" i="137" s="1"/>
  <c r="I56" i="137" s="1"/>
  <c r="K5" i="136"/>
  <c r="I18" i="136"/>
  <c r="I19" i="136" s="1"/>
  <c r="I17" i="136"/>
  <c r="K17" i="136" s="1"/>
  <c r="I31" i="136" s="1"/>
  <c r="B20" i="132"/>
  <c r="B18" i="132"/>
  <c r="D19" i="132" s="1"/>
  <c r="B36" i="132" s="1"/>
  <c r="D9" i="132"/>
  <c r="N32" i="132"/>
  <c r="E32" i="132"/>
  <c r="G20" i="132"/>
  <c r="G18" i="132"/>
  <c r="F16" i="132"/>
  <c r="F18" i="132"/>
  <c r="G16" i="132"/>
  <c r="N13" i="136"/>
  <c r="N18" i="136"/>
  <c r="M5" i="136"/>
  <c r="N17" i="136"/>
  <c r="M8" i="133" l="1"/>
  <c r="E14" i="133"/>
  <c r="G8" i="133"/>
  <c r="U8" i="133"/>
  <c r="S14" i="133"/>
  <c r="L14" i="133"/>
  <c r="E8" i="133"/>
  <c r="I14" i="133"/>
  <c r="O14" i="133"/>
  <c r="L8" i="133"/>
  <c r="T14" i="133"/>
  <c r="J19" i="142"/>
  <c r="J22" i="142"/>
  <c r="M20" i="142"/>
  <c r="L20" i="142"/>
  <c r="L6" i="142"/>
  <c r="L19" i="142"/>
  <c r="L8" i="142"/>
  <c r="K31" i="137"/>
  <c r="I60" i="137" s="1"/>
  <c r="K32" i="137"/>
  <c r="I61" i="137" s="1"/>
  <c r="K33" i="137"/>
  <c r="I62" i="137" s="1"/>
  <c r="K34" i="137"/>
  <c r="I63" i="137" s="1"/>
  <c r="K35" i="137"/>
  <c r="I64" i="137" s="1"/>
  <c r="K36" i="137"/>
  <c r="I65" i="137" s="1"/>
  <c r="K30" i="137"/>
  <c r="I59" i="137" s="1"/>
  <c r="K22" i="137"/>
  <c r="I51" i="137" s="1"/>
  <c r="K25" i="137"/>
  <c r="I54" i="137" s="1"/>
  <c r="K21" i="137"/>
  <c r="I50" i="137" s="1"/>
  <c r="K23" i="137"/>
  <c r="I52" i="137" s="1"/>
  <c r="K24" i="137"/>
  <c r="I53" i="137" s="1"/>
  <c r="K26" i="137"/>
  <c r="I55" i="137" s="1"/>
  <c r="K19" i="137"/>
  <c r="I48" i="137" s="1"/>
  <c r="K20" i="137"/>
  <c r="I49" i="137" s="1"/>
  <c r="D21" i="132"/>
  <c r="B38" i="132" s="1"/>
  <c r="D20" i="132"/>
  <c r="B37" i="132" s="1"/>
  <c r="J20" i="142"/>
  <c r="O8" i="133"/>
  <c r="M14" i="133"/>
  <c r="V7" i="133"/>
  <c r="N8" i="133"/>
  <c r="J14" i="133"/>
  <c r="F20" i="132"/>
  <c r="I8" i="133"/>
  <c r="V13" i="133"/>
  <c r="J8" i="133"/>
  <c r="J21" i="142"/>
  <c r="H8" i="133"/>
  <c r="U14" i="133"/>
  <c r="M19" i="142"/>
  <c r="D8" i="133"/>
  <c r="V10" i="133"/>
  <c r="V12" i="133"/>
  <c r="F8" i="133"/>
  <c r="K14" i="133"/>
  <c r="K8" i="133"/>
  <c r="J18" i="142"/>
  <c r="B12" i="147"/>
  <c r="T8" i="133"/>
  <c r="K18" i="136"/>
  <c r="S8" i="133"/>
  <c r="H14" i="133"/>
  <c r="N14" i="133"/>
  <c r="D14" i="133"/>
  <c r="V11" i="133"/>
  <c r="L7" i="142"/>
  <c r="L18" i="142"/>
  <c r="N19" i="137"/>
  <c r="V6" i="133"/>
  <c r="N30" i="137"/>
  <c r="M21" i="142"/>
  <c r="M17" i="136"/>
  <c r="F14" i="133"/>
  <c r="L5" i="142"/>
  <c r="B34" i="132"/>
  <c r="G14" i="133"/>
  <c r="M18" i="142"/>
  <c r="F9" i="132"/>
  <c r="G19" i="132"/>
  <c r="F19" i="132"/>
  <c r="M30" i="137"/>
  <c r="U47" i="137"/>
  <c r="M19" i="137"/>
  <c r="V5" i="133"/>
  <c r="D33" i="132"/>
  <c r="C37" i="132"/>
  <c r="D35" i="132"/>
  <c r="D18" i="132"/>
  <c r="D16" i="132"/>
  <c r="B33" i="132" s="1"/>
  <c r="F17" i="132"/>
  <c r="V14" i="133" l="1"/>
  <c r="V8" i="133"/>
  <c r="B35" i="13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B7" authorId="0" shapeId="0" xr:uid="{00000000-0006-0000-0200-000001000000}">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G7" authorId="1" shapeId="0" xr:uid="{00000000-0006-0000-0200-000002000000}">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H7" authorId="2" shapeId="0" xr:uid="{00000000-0006-0000-0200-000003000000}">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I7" authorId="2" shapeId="0" xr:uid="{00000000-0006-0000-0200-000004000000}">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J7" authorId="2" shapeId="0" xr:uid="{00000000-0006-0000-0200-000005000000}">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H13" authorId="2" shapeId="0" xr:uid="{00000000-0006-0000-0200-000006000000}">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I13" authorId="1" shapeId="0" xr:uid="{00000000-0006-0000-0200-000007000000}">
      <text>
        <r>
          <rPr>
            <b/>
            <sz val="8"/>
            <color indexed="81"/>
            <rFont val="Tahoma"/>
            <family val="2"/>
          </rPr>
          <t>Amit Kanudia:</t>
        </r>
        <r>
          <rPr>
            <sz val="8"/>
            <color indexed="81"/>
            <rFont val="Tahoma"/>
            <family val="2"/>
          </rPr>
          <t xml:space="preserve">
Needed only when one wants to override the VEDA default assignment
</t>
        </r>
      </text>
    </comment>
    <comment ref="J13" authorId="2" shapeId="0" xr:uid="{00000000-0006-0000-0200-000008000000}">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B14" authorId="2" shapeId="0" xr:uid="{00000000-0006-0000-0200-000009000000}">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 ref="N30" authorId="2" shapeId="0" xr:uid="{00000000-0006-0000-0200-00000A000000}">
      <text>
        <r>
          <rPr>
            <sz val="8"/>
            <color indexed="81"/>
            <rFont val="Tahoma"/>
            <family val="2"/>
          </rPr>
          <t xml:space="preserve">This attribute is used to assign a production limit.
By defautt is defined like fixed share
</t>
        </r>
        <r>
          <rPr>
            <b/>
            <sz val="8"/>
            <color indexed="81"/>
            <rFont val="Tahoma"/>
            <family val="2"/>
          </rPr>
          <t>UP</t>
        </r>
        <r>
          <rPr>
            <sz val="8"/>
            <color indexed="81"/>
            <rFont val="Tahoma"/>
            <family val="2"/>
          </rPr>
          <t xml:space="preserve">
If you want fix or lower add
</t>
        </r>
        <r>
          <rPr>
            <b/>
            <sz val="8"/>
            <color indexed="81"/>
            <rFont val="Tahoma"/>
            <family val="2"/>
          </rPr>
          <t>~FX
~LO</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Suleimenov Bakytzhan</author>
  </authors>
  <commentList>
    <comment ref="I3" authorId="0" shapeId="0" xr:uid="{00000000-0006-0000-0300-000001000000}">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N3" authorId="1" shapeId="0" xr:uid="{00000000-0006-0000-0300-000002000000}">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O3" authorId="2" shapeId="0" xr:uid="{00000000-0006-0000-0300-000003000000}">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P3" authorId="2" shapeId="0" xr:uid="{00000000-0006-0000-0300-000004000000}">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Q3" authorId="2" shapeId="0" xr:uid="{00000000-0006-0000-0300-000005000000}">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G10" authorId="2" shapeId="0" xr:uid="{00000000-0006-0000-0300-000006000000}">
      <text>
        <r>
          <rPr>
            <sz val="8"/>
            <color indexed="81"/>
            <rFont val="Tahoma"/>
            <family val="2"/>
          </rPr>
          <t xml:space="preserve">This attribute is used to assign a production limit.
By defautt is defined like fixed share
</t>
        </r>
        <r>
          <rPr>
            <b/>
            <sz val="8"/>
            <color indexed="81"/>
            <rFont val="Tahoma"/>
            <family val="2"/>
          </rPr>
          <t>UP</t>
        </r>
        <r>
          <rPr>
            <sz val="8"/>
            <color indexed="81"/>
            <rFont val="Tahoma"/>
            <family val="2"/>
          </rPr>
          <t xml:space="preserve">
If you want fix or lower add
</t>
        </r>
        <r>
          <rPr>
            <b/>
            <sz val="8"/>
            <color indexed="81"/>
            <rFont val="Tahoma"/>
            <family val="2"/>
          </rPr>
          <t>~FX
~LO</t>
        </r>
      </text>
    </comment>
    <comment ref="O10" authorId="2" shapeId="0" xr:uid="{00000000-0006-0000-0300-000007000000}">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P10" authorId="1" shapeId="0" xr:uid="{00000000-0006-0000-0300-000008000000}">
      <text>
        <r>
          <rPr>
            <b/>
            <sz val="8"/>
            <color indexed="81"/>
            <rFont val="Tahoma"/>
            <family val="2"/>
          </rPr>
          <t>Amit Kanudia:</t>
        </r>
        <r>
          <rPr>
            <sz val="8"/>
            <color indexed="81"/>
            <rFont val="Tahoma"/>
            <family val="2"/>
          </rPr>
          <t xml:space="preserve">
Needed only when one wants to override the VEDA default assignment
</t>
        </r>
      </text>
    </comment>
    <comment ref="Q10" authorId="2" shapeId="0" xr:uid="{00000000-0006-0000-0300-000009000000}">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I11" authorId="2" shapeId="0" xr:uid="{00000000-0006-0000-0300-00000A000000}">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 ref="U27" authorId="3" shapeId="0" xr:uid="{00000000-0006-0000-0300-00000B000000}">
      <text>
        <r>
          <rPr>
            <b/>
            <sz val="9"/>
            <color indexed="81"/>
            <rFont val="Tahoma"/>
            <charset val="1"/>
          </rPr>
          <t>Suleimenov Bakytzhan:</t>
        </r>
        <r>
          <rPr>
            <sz val="9"/>
            <color indexed="81"/>
            <rFont val="Tahoma"/>
            <charset val="1"/>
          </rPr>
          <t xml:space="preserve">
Stock chang added</t>
        </r>
      </text>
    </comment>
    <comment ref="N39" authorId="3" shapeId="0" xr:uid="{00000000-0006-0000-0300-00000C000000}">
      <text>
        <r>
          <rPr>
            <b/>
            <sz val="9"/>
            <color indexed="81"/>
            <rFont val="Tahoma"/>
            <charset val="1"/>
          </rPr>
          <t>Suleimenov Bakytzhan:</t>
        </r>
        <r>
          <rPr>
            <sz val="9"/>
            <color indexed="81"/>
            <rFont val="Tahoma"/>
            <charset val="1"/>
          </rPr>
          <t xml:space="preserve">
http://www.stuff.co.nz/taranaki-daily-news/2557509/Port-LNG-proposal-off-table
including 2% inflation rate</t>
        </r>
      </text>
    </comment>
    <comment ref="J41" authorId="3" shapeId="0" xr:uid="{00000000-0006-0000-0300-00000D000000}">
      <text>
        <r>
          <rPr>
            <b/>
            <sz val="9"/>
            <color indexed="81"/>
            <rFont val="Tahoma"/>
            <family val="2"/>
          </rPr>
          <t>Suleimenov Bakytzhan:</t>
        </r>
        <r>
          <rPr>
            <sz val="9"/>
            <color indexed="81"/>
            <rFont val="Tahoma"/>
            <family val="2"/>
          </rPr>
          <t xml:space="preserve">
https://gasindustry.co.nz/about-the-industry/industry-participants/production-and-exploration/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I3" authorId="0" shapeId="0" xr:uid="{00000000-0006-0000-0400-000001000000}">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N3" authorId="1" shapeId="0" xr:uid="{00000000-0006-0000-0400-000002000000}">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O3" authorId="2" shapeId="0" xr:uid="{00000000-0006-0000-0400-000003000000}">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P3" authorId="2" shapeId="0" xr:uid="{00000000-0006-0000-0400-000004000000}">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Q3" authorId="2" shapeId="0" xr:uid="{00000000-0006-0000-0400-000005000000}">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O16" authorId="2" shapeId="0" xr:uid="{00000000-0006-0000-0400-000006000000}">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P16" authorId="1" shapeId="0" xr:uid="{00000000-0006-0000-0400-000007000000}">
      <text>
        <r>
          <rPr>
            <b/>
            <sz val="8"/>
            <color indexed="81"/>
            <rFont val="Tahoma"/>
            <family val="2"/>
          </rPr>
          <t>Amit Kanudia:</t>
        </r>
        <r>
          <rPr>
            <sz val="8"/>
            <color indexed="81"/>
            <rFont val="Tahoma"/>
            <family val="2"/>
          </rPr>
          <t xml:space="preserve">
Needed only when one wants to override the VEDA default assignment
</t>
        </r>
      </text>
    </comment>
    <comment ref="Q16" authorId="2" shapeId="0" xr:uid="{00000000-0006-0000-0400-000008000000}">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I17" authorId="2" shapeId="0" xr:uid="{00000000-0006-0000-0400-000009000000}">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 ref="U45" authorId="2" shapeId="0" xr:uid="{00000000-0006-0000-0400-00000A000000}">
      <text>
        <r>
          <rPr>
            <sz val="8"/>
            <color indexed="81"/>
            <rFont val="Tahoma"/>
            <family val="2"/>
          </rPr>
          <t xml:space="preserve">This attribute is used to assign a production limit.
By defautt is defined like fixed share
</t>
        </r>
        <r>
          <rPr>
            <b/>
            <sz val="8"/>
            <color indexed="81"/>
            <rFont val="Tahoma"/>
            <family val="2"/>
          </rPr>
          <t>UP</t>
        </r>
        <r>
          <rPr>
            <sz val="8"/>
            <color indexed="81"/>
            <rFont val="Tahoma"/>
            <family val="2"/>
          </rPr>
          <t xml:space="preserve">
If you want fix or lower add
</t>
        </r>
        <r>
          <rPr>
            <b/>
            <sz val="8"/>
            <color indexed="81"/>
            <rFont val="Tahoma"/>
            <family val="2"/>
          </rPr>
          <t>~FX
~LO</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H3" authorId="0" shapeId="0" xr:uid="{00000000-0006-0000-0500-000001000000}">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M3" authorId="1" shapeId="0" xr:uid="{00000000-0006-0000-0500-000002000000}">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N3" authorId="2" shapeId="0" xr:uid="{00000000-0006-0000-0500-000003000000}">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O3" authorId="2" shapeId="0" xr:uid="{00000000-0006-0000-0500-000004000000}">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P3" authorId="2" shapeId="0" xr:uid="{00000000-0006-0000-0500-000005000000}">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F15" authorId="2" shapeId="0" xr:uid="{00000000-0006-0000-0500-000006000000}">
      <text>
        <r>
          <rPr>
            <sz val="8"/>
            <color indexed="81"/>
            <rFont val="Tahoma"/>
            <family val="2"/>
          </rPr>
          <t xml:space="preserve">This attribute is used to assign a production limit.
By defautt is defined like fixed share
</t>
        </r>
        <r>
          <rPr>
            <b/>
            <sz val="8"/>
            <color indexed="81"/>
            <rFont val="Tahoma"/>
            <family val="2"/>
          </rPr>
          <t>UP</t>
        </r>
        <r>
          <rPr>
            <sz val="8"/>
            <color indexed="81"/>
            <rFont val="Tahoma"/>
            <family val="2"/>
          </rPr>
          <t xml:space="preserve">
If you want fix or lower add
</t>
        </r>
        <r>
          <rPr>
            <b/>
            <sz val="8"/>
            <color indexed="81"/>
            <rFont val="Tahoma"/>
            <family val="2"/>
          </rPr>
          <t>~FX
~LO</t>
        </r>
      </text>
    </comment>
    <comment ref="N15" authorId="2" shapeId="0" xr:uid="{00000000-0006-0000-0500-000007000000}">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O15" authorId="1" shapeId="0" xr:uid="{00000000-0006-0000-0500-000008000000}">
      <text>
        <r>
          <rPr>
            <b/>
            <sz val="8"/>
            <color indexed="81"/>
            <rFont val="Tahoma"/>
            <family val="2"/>
          </rPr>
          <t>Amit Kanudia:</t>
        </r>
        <r>
          <rPr>
            <sz val="8"/>
            <color indexed="81"/>
            <rFont val="Tahoma"/>
            <family val="2"/>
          </rPr>
          <t xml:space="preserve">
Needed only when one wants to override the VEDA default assignment
</t>
        </r>
      </text>
    </comment>
    <comment ref="P15" authorId="2" shapeId="0" xr:uid="{00000000-0006-0000-0500-000009000000}">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H16" authorId="2" shapeId="0" xr:uid="{00000000-0006-0000-0500-00000A000000}">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Suleimenov Bakytzhan</author>
    <author>Chiraag Ishwar</author>
  </authors>
  <commentList>
    <comment ref="B5" authorId="0" shapeId="0" xr:uid="{00000000-0006-0000-0600-000001000000}">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G5" authorId="1" shapeId="0" xr:uid="{00000000-0006-0000-0600-000002000000}">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H5" authorId="2" shapeId="0" xr:uid="{00000000-0006-0000-0600-000003000000}">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I5" authorId="2" shapeId="0" xr:uid="{00000000-0006-0000-0600-000004000000}">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J5" authorId="2" shapeId="0" xr:uid="{00000000-0006-0000-0600-000005000000}">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H20" authorId="2" shapeId="0" xr:uid="{00000000-0006-0000-0600-000006000000}">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I20" authorId="1" shapeId="0" xr:uid="{00000000-0006-0000-0600-000007000000}">
      <text>
        <r>
          <rPr>
            <b/>
            <sz val="8"/>
            <color indexed="81"/>
            <rFont val="Tahoma"/>
            <family val="2"/>
          </rPr>
          <t>Amit Kanudia:</t>
        </r>
        <r>
          <rPr>
            <sz val="8"/>
            <color indexed="81"/>
            <rFont val="Tahoma"/>
            <family val="2"/>
          </rPr>
          <t xml:space="preserve">
Needed only when one wants to override the VEDA default assignment
</t>
        </r>
      </text>
    </comment>
    <comment ref="J20" authorId="2" shapeId="0" xr:uid="{00000000-0006-0000-0600-000008000000}">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B21" authorId="2" shapeId="0" xr:uid="{00000000-0006-0000-0600-000009000000}">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 ref="F60" authorId="3" shapeId="0" xr:uid="{00000000-0006-0000-0600-00000A000000}">
      <text>
        <r>
          <rPr>
            <b/>
            <sz val="9"/>
            <color indexed="81"/>
            <rFont val="Tahoma"/>
            <charset val="1"/>
          </rPr>
          <t>Suleimenov Bakytzhan:</t>
        </r>
        <r>
          <rPr>
            <sz val="9"/>
            <color indexed="81"/>
            <rFont val="Tahoma"/>
            <charset val="1"/>
          </rPr>
          <t xml:space="preserve">
Assumption for wood in current use
</t>
        </r>
      </text>
    </comment>
    <comment ref="L60" authorId="3" shapeId="0" xr:uid="{00000000-0006-0000-0600-00000B000000}">
      <text>
        <r>
          <rPr>
            <b/>
            <sz val="9"/>
            <color indexed="81"/>
            <rFont val="Tahoma"/>
            <charset val="1"/>
          </rPr>
          <t>Suleimenov Bakytzhan:</t>
        </r>
        <r>
          <rPr>
            <sz val="9"/>
            <color indexed="81"/>
            <rFont val="Tahoma"/>
            <charset val="1"/>
          </rPr>
          <t xml:space="preserve">
61 PJ of wood as maximal supply in 2014, 2015, 2016
</t>
        </r>
      </text>
    </comment>
    <comment ref="B93" authorId="4" shapeId="0" xr:uid="{00000000-0006-0000-0600-00000C000000}">
      <text>
        <r>
          <rPr>
            <b/>
            <sz val="9"/>
            <color indexed="81"/>
            <rFont val="Tahoma"/>
            <family val="2"/>
          </rPr>
          <t>Chiraag Ishwar:</t>
        </r>
        <r>
          <rPr>
            <sz val="9"/>
            <color indexed="81"/>
            <rFont val="Tahoma"/>
            <family val="2"/>
          </rPr>
          <t xml:space="preserve">
waste wood to wod chip</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BSR</author>
    <author>Suleimenov Bakytzhan</author>
  </authors>
  <commentList>
    <comment ref="C3" authorId="0" shapeId="0" xr:uid="{00000000-0006-0000-0700-000001000000}">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H3" authorId="1" shapeId="0" xr:uid="{00000000-0006-0000-0700-000002000000}">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I3" authorId="2" shapeId="0" xr:uid="{00000000-0006-0000-0700-000003000000}">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J3" authorId="2" shapeId="0" xr:uid="{00000000-0006-0000-0700-000004000000}">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K3" authorId="2" shapeId="0" xr:uid="{00000000-0006-0000-0700-000005000000}">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I10" authorId="2" shapeId="0" xr:uid="{00000000-0006-0000-0700-000006000000}">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J10" authorId="1" shapeId="0" xr:uid="{00000000-0006-0000-0700-000007000000}">
      <text>
        <r>
          <rPr>
            <b/>
            <sz val="8"/>
            <color indexed="81"/>
            <rFont val="Tahoma"/>
            <family val="2"/>
          </rPr>
          <t>Amit Kanudia:</t>
        </r>
        <r>
          <rPr>
            <sz val="8"/>
            <color indexed="81"/>
            <rFont val="Tahoma"/>
            <family val="2"/>
          </rPr>
          <t xml:space="preserve">
Needed only when one wants to override the VEDA default assignment
</t>
        </r>
      </text>
    </comment>
    <comment ref="K10" authorId="2" shapeId="0" xr:uid="{00000000-0006-0000-0700-000008000000}">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C11" authorId="2" shapeId="0" xr:uid="{00000000-0006-0000-0700-000009000000}">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 ref="P29" authorId="3" shapeId="0" xr:uid="{00000000-0006-0000-0700-00000A000000}">
      <text>
        <r>
          <rPr>
            <b/>
            <sz val="9"/>
            <color indexed="81"/>
            <rFont val="Tahoma"/>
            <charset val="1"/>
          </rPr>
          <t>BSR:</t>
        </r>
        <r>
          <rPr>
            <sz val="9"/>
            <color indexed="81"/>
            <rFont val="Tahoma"/>
            <charset val="1"/>
          </rPr>
          <t xml:space="preserve">
H21 Leeds city Gate project cost</t>
        </r>
      </text>
    </comment>
    <comment ref="AD30" authorId="4" shapeId="0" xr:uid="{00000000-0006-0000-0700-00000B000000}">
      <text>
        <r>
          <rPr>
            <b/>
            <sz val="9"/>
            <color indexed="81"/>
            <rFont val="Tahoma"/>
            <charset val="1"/>
          </rPr>
          <t>Suleimenov Bakytzhan:</t>
        </r>
        <r>
          <rPr>
            <sz val="9"/>
            <color indexed="81"/>
            <rFont val="Tahoma"/>
            <charset val="1"/>
          </rPr>
          <t xml:space="preserve">
A Process for Capturing
CO2 from the Atmosphere
David W. Keith</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BSR</author>
    <author>Suleimenov Bakytzhan</author>
  </authors>
  <commentList>
    <comment ref="P43" authorId="0" shapeId="0" xr:uid="{00000000-0006-0000-0800-000001000000}">
      <text>
        <r>
          <rPr>
            <b/>
            <sz val="9"/>
            <color indexed="81"/>
            <rFont val="Tahoma"/>
            <family val="2"/>
          </rPr>
          <t>BSR:</t>
        </r>
        <r>
          <rPr>
            <sz val="9"/>
            <color indexed="81"/>
            <rFont val="Tahoma"/>
            <family val="2"/>
          </rPr>
          <t xml:space="preserve">
H21 Leeds city Gate project cost</t>
        </r>
      </text>
    </comment>
    <comment ref="X44" authorId="1" shapeId="0" xr:uid="{00000000-0006-0000-0800-000002000000}">
      <text>
        <r>
          <rPr>
            <b/>
            <sz val="9"/>
            <color indexed="81"/>
            <rFont val="Tahoma"/>
            <family val="2"/>
          </rPr>
          <t>Suleimenov Bakytzhan:</t>
        </r>
        <r>
          <rPr>
            <sz val="9"/>
            <color indexed="81"/>
            <rFont val="Tahoma"/>
            <family val="2"/>
          </rPr>
          <t xml:space="preserve">
A Process for Capturing
CO2 from the Atmosphere
David W. Keith</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Suleimenov Bakytzhan</author>
  </authors>
  <commentList>
    <comment ref="U3" authorId="0" shapeId="0" xr:uid="{00000000-0006-0000-0A00-000001000000}">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Z3" authorId="1" shapeId="0" xr:uid="{00000000-0006-0000-0A00-000002000000}">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AA3" authorId="2" shapeId="0" xr:uid="{00000000-0006-0000-0A00-000003000000}">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AB3" authorId="2" shapeId="0" xr:uid="{00000000-0006-0000-0A00-000004000000}">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AC3" authorId="2" shapeId="0" xr:uid="{00000000-0006-0000-0A00-000005000000}">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AA9" authorId="2" shapeId="0" xr:uid="{00000000-0006-0000-0A00-000006000000}">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AB9" authorId="1" shapeId="0" xr:uid="{00000000-0006-0000-0A00-000007000000}">
      <text>
        <r>
          <rPr>
            <b/>
            <sz val="8"/>
            <color indexed="81"/>
            <rFont val="Tahoma"/>
            <family val="2"/>
          </rPr>
          <t>Amit Kanudia:</t>
        </r>
        <r>
          <rPr>
            <sz val="8"/>
            <color indexed="81"/>
            <rFont val="Tahoma"/>
            <family val="2"/>
          </rPr>
          <t xml:space="preserve">
Needed only when one wants to override the VEDA default assignment
</t>
        </r>
      </text>
    </comment>
    <comment ref="AC9" authorId="2" shapeId="0" xr:uid="{00000000-0006-0000-0A00-000008000000}">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U10" authorId="2" shapeId="0" xr:uid="{00000000-0006-0000-0A00-000009000000}">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 ref="H20" authorId="3" shapeId="0" xr:uid="{00000000-0006-0000-0A00-00000A000000}">
      <text>
        <r>
          <rPr>
            <b/>
            <sz val="9"/>
            <color indexed="81"/>
            <rFont val="Tahoma"/>
            <charset val="1"/>
          </rPr>
          <t>Suleimenov Bakytzhan:</t>
        </r>
        <r>
          <rPr>
            <sz val="9"/>
            <color indexed="81"/>
            <rFont val="Tahoma"/>
            <charset val="1"/>
          </rPr>
          <t xml:space="preserve">
from MBIE, Reserves file</t>
        </r>
      </text>
    </comment>
    <comment ref="R20" authorId="3" shapeId="0" xr:uid="{00000000-0006-0000-0A00-00000B000000}">
      <text>
        <r>
          <rPr>
            <b/>
            <sz val="9"/>
            <color indexed="81"/>
            <rFont val="Tahoma"/>
            <charset val="1"/>
          </rPr>
          <t>Suleimenov Bakytzhan:</t>
        </r>
        <r>
          <rPr>
            <sz val="9"/>
            <color indexed="81"/>
            <rFont val="Tahoma"/>
            <charset val="1"/>
          </rPr>
          <t xml:space="preserve">
UNFCCC GHG inventory,
Table 1, Sectoral report for energy</t>
        </r>
      </text>
    </comment>
    <comment ref="B25" authorId="3" shapeId="0" xr:uid="{00000000-0006-0000-0A00-00000C000000}">
      <text>
        <r>
          <rPr>
            <b/>
            <sz val="9"/>
            <color indexed="81"/>
            <rFont val="Tahoma"/>
            <family val="2"/>
          </rPr>
          <t>Suleimenov Bakytzhan:</t>
        </r>
        <r>
          <rPr>
            <sz val="9"/>
            <color indexed="81"/>
            <rFont val="Tahoma"/>
            <family val="2"/>
          </rPr>
          <t xml:space="preserve">
MBIE, Energy balances</t>
        </r>
      </text>
    </comment>
    <comment ref="H28" authorId="3" shapeId="0" xr:uid="{00000000-0006-0000-0A00-00000D000000}">
      <text>
        <r>
          <rPr>
            <b/>
            <sz val="9"/>
            <color indexed="81"/>
            <rFont val="Tahoma"/>
            <charset val="1"/>
          </rPr>
          <t>Suleimenov Bakytzhan:</t>
        </r>
        <r>
          <rPr>
            <sz val="9"/>
            <color indexed="81"/>
            <rFont val="Tahoma"/>
            <charset val="1"/>
          </rPr>
          <t xml:space="preserve">
https://www.refiningnz.com/about/our-history/</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Suleimenov Bakytzhan</author>
  </authors>
  <commentList>
    <comment ref="B10" authorId="0" shapeId="0" xr:uid="{00000000-0006-0000-0B00-000001000000}">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G10" authorId="1" shapeId="0" xr:uid="{00000000-0006-0000-0B00-000002000000}">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H10" authorId="2" shapeId="0" xr:uid="{00000000-0006-0000-0B00-000003000000}">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I10" authorId="2" shapeId="0" xr:uid="{00000000-0006-0000-0B00-000004000000}">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J10" authorId="2" shapeId="0" xr:uid="{00000000-0006-0000-0B00-000005000000}">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B29" authorId="3" shapeId="0" xr:uid="{00000000-0006-0000-0B00-000006000000}">
      <text>
        <r>
          <rPr>
            <b/>
            <sz val="9"/>
            <color indexed="81"/>
            <rFont val="Tahoma"/>
            <family val="2"/>
          </rPr>
          <t>Suleimenov Bakytzhan:</t>
        </r>
        <r>
          <rPr>
            <sz val="9"/>
            <color indexed="81"/>
            <rFont val="Tahoma"/>
            <family val="2"/>
          </rPr>
          <t xml:space="preserve">
https://gasindustry.co.nz/about-the-industry/industry-participants/production-and-exploration/</t>
        </r>
      </text>
    </comment>
  </commentList>
</comments>
</file>

<file path=xl/sharedStrings.xml><?xml version="1.0" encoding="utf-8"?>
<sst xmlns="http://schemas.openxmlformats.org/spreadsheetml/2006/main" count="2769" uniqueCount="888">
  <si>
    <t>CommName</t>
  </si>
  <si>
    <t>TechName</t>
  </si>
  <si>
    <t>TechDesc</t>
  </si>
  <si>
    <t>CommDesc</t>
  </si>
  <si>
    <t>Unit</t>
  </si>
  <si>
    <t>Comm-IN</t>
  </si>
  <si>
    <t>Comm-OUT</t>
  </si>
  <si>
    <t>Csets</t>
  </si>
  <si>
    <t>LimType</t>
  </si>
  <si>
    <t>CTSLvl</t>
  </si>
  <si>
    <t>PeakTS</t>
  </si>
  <si>
    <t>Sets</t>
  </si>
  <si>
    <t>Ctype</t>
  </si>
  <si>
    <t>~FI_T</t>
  </si>
  <si>
    <t>~FI_Comm</t>
  </si>
  <si>
    <t>~FI_Process</t>
  </si>
  <si>
    <t>Tact</t>
  </si>
  <si>
    <t>Tcap</t>
  </si>
  <si>
    <t>Tslvl</t>
  </si>
  <si>
    <t>PrimaryCG</t>
  </si>
  <si>
    <t>Vintage</t>
  </si>
  <si>
    <t>Technology Name</t>
  </si>
  <si>
    <t>Technology Description</t>
  </si>
  <si>
    <t>Activity Unit</t>
  </si>
  <si>
    <t>Capacity Unit</t>
  </si>
  <si>
    <t>Vintage Tracking</t>
  </si>
  <si>
    <t>Commodity Name</t>
  </si>
  <si>
    <t>Commodity Description</t>
  </si>
  <si>
    <t>Peak Monitoring</t>
  </si>
  <si>
    <t>Electricity Indicator</t>
  </si>
  <si>
    <t>Region</t>
  </si>
  <si>
    <t>Region Name</t>
  </si>
  <si>
    <t>Input Commodity</t>
  </si>
  <si>
    <t>Output Commodity</t>
  </si>
  <si>
    <t>CUM</t>
  </si>
  <si>
    <t>COST</t>
  </si>
  <si>
    <t>Reserves Cumulative Value</t>
  </si>
  <si>
    <t>*Commodity Set Membership</t>
  </si>
  <si>
    <t>*Process Set Membership</t>
  </si>
  <si>
    <t>*Technology Name</t>
  </si>
  <si>
    <t>Sense of the Balance EQN.</t>
  </si>
  <si>
    <t>Timeslice Level</t>
  </si>
  <si>
    <t>Primary Commodity Group</t>
  </si>
  <si>
    <t>TimeSlice level of Process Activity</t>
  </si>
  <si>
    <t>COA</t>
  </si>
  <si>
    <t>GAS</t>
  </si>
  <si>
    <t>OIL</t>
  </si>
  <si>
    <t>NUC</t>
  </si>
  <si>
    <t>SLU</t>
  </si>
  <si>
    <t>HET</t>
  </si>
  <si>
    <t>ELC</t>
  </si>
  <si>
    <t>Solid Fuels</t>
  </si>
  <si>
    <t>Natural Gas</t>
  </si>
  <si>
    <t>Nuclear Energy</t>
  </si>
  <si>
    <t>Industrial Wastes</t>
  </si>
  <si>
    <t>Derived Heat</t>
  </si>
  <si>
    <t>Total</t>
  </si>
  <si>
    <t>PRIMARY</t>
  </si>
  <si>
    <t>MIN</t>
  </si>
  <si>
    <t>Domestic Supply</t>
  </si>
  <si>
    <t>IMP</t>
  </si>
  <si>
    <t>Imports</t>
  </si>
  <si>
    <t>EXP</t>
  </si>
  <si>
    <t>Exports</t>
  </si>
  <si>
    <t>REF</t>
  </si>
  <si>
    <t>NRG</t>
  </si>
  <si>
    <t>Sector Name</t>
  </si>
  <si>
    <t>Commodity</t>
  </si>
  <si>
    <t>Description</t>
  </si>
  <si>
    <t>PJ</t>
  </si>
  <si>
    <t>Default Unit</t>
  </si>
  <si>
    <t>Currency Unit</t>
  </si>
  <si>
    <t>ACT_BND</t>
  </si>
  <si>
    <t>*</t>
  </si>
  <si>
    <t>EFF</t>
  </si>
  <si>
    <t>Electricity</t>
  </si>
  <si>
    <t>Efficiency</t>
  </si>
  <si>
    <t>*Units</t>
  </si>
  <si>
    <t>Annual Production Bound</t>
  </si>
  <si>
    <t>Cost</t>
  </si>
  <si>
    <t>Default Units</t>
  </si>
  <si>
    <t>Currency</t>
  </si>
  <si>
    <t>Activity</t>
  </si>
  <si>
    <t>Existing</t>
  </si>
  <si>
    <t>E</t>
  </si>
  <si>
    <t>Emissions</t>
  </si>
  <si>
    <t>kt</t>
  </si>
  <si>
    <t>PRE</t>
  </si>
  <si>
    <t>Type</t>
  </si>
  <si>
    <t>Domestic Supply Curve Share - Step 1</t>
  </si>
  <si>
    <t>Domestic Supply Curve Share - Step 2</t>
  </si>
  <si>
    <t>Capacity unit</t>
  </si>
  <si>
    <t>DAYNITE</t>
  </si>
  <si>
    <t>DSL</t>
  </si>
  <si>
    <t>KER</t>
  </si>
  <si>
    <t>LPG</t>
  </si>
  <si>
    <t>GSL</t>
  </si>
  <si>
    <t>NAP</t>
  </si>
  <si>
    <t>HFO</t>
  </si>
  <si>
    <t>OPP</t>
  </si>
  <si>
    <t>Heavy Fuel Oil</t>
  </si>
  <si>
    <t>Other Petroleum Products</t>
  </si>
  <si>
    <t>Kerosenes</t>
  </si>
  <si>
    <t>Motor spirit</t>
  </si>
  <si>
    <t>Naphtha</t>
  </si>
  <si>
    <t>Refinery</t>
  </si>
  <si>
    <t>Pja</t>
  </si>
  <si>
    <t>Activity Bound</t>
  </si>
  <si>
    <t>Output Share</t>
  </si>
  <si>
    <t>Share-O~UP</t>
  </si>
  <si>
    <t>NRGI</t>
  </si>
  <si>
    <t>Diesel oil</t>
  </si>
  <si>
    <t>M€2005</t>
  </si>
  <si>
    <t>Data used in the template to buld the model</t>
  </si>
  <si>
    <t>Reference Energy System (from VEDA-FE Go-To RES feature)</t>
  </si>
  <si>
    <t>Conversion (Refinery)</t>
  </si>
  <si>
    <t>Primary Supply (Mining, Import/Export)</t>
  </si>
  <si>
    <t>Petroleoum Products Imp/Exp</t>
  </si>
  <si>
    <t>TPS</t>
  </si>
  <si>
    <t>Total Primary Supply</t>
  </si>
  <si>
    <t>PRI template</t>
  </si>
  <si>
    <t>BIO</t>
  </si>
  <si>
    <t>HYD</t>
  </si>
  <si>
    <t>WIN</t>
  </si>
  <si>
    <t>SOL</t>
  </si>
  <si>
    <t>Biomass</t>
  </si>
  <si>
    <t>Hydro power</t>
  </si>
  <si>
    <t>Wind energy</t>
  </si>
  <si>
    <t>Solar energy</t>
  </si>
  <si>
    <t>REG1</t>
  </si>
  <si>
    <t>CONVERSION</t>
  </si>
  <si>
    <t>ESC</t>
  </si>
  <si>
    <t>Energy Sector Consumption</t>
  </si>
  <si>
    <t>Electricity Plants</t>
  </si>
  <si>
    <t>HPL</t>
  </si>
  <si>
    <t>Heat Plants</t>
  </si>
  <si>
    <t>Petroleum Refineries</t>
  </si>
  <si>
    <t>Total Conversion</t>
  </si>
  <si>
    <t>Crude Oil</t>
  </si>
  <si>
    <t>~COMAGG</t>
  </si>
  <si>
    <t>AGRCO2</t>
  </si>
  <si>
    <t>COMCO2</t>
  </si>
  <si>
    <t>ELCCO2</t>
  </si>
  <si>
    <t>TRACO2</t>
  </si>
  <si>
    <t>INDCO2</t>
  </si>
  <si>
    <t>TOTCO2</t>
  </si>
  <si>
    <t>ENV</t>
  </si>
  <si>
    <t>Total CO2</t>
  </si>
  <si>
    <t>Milion NZD (2015)</t>
  </si>
  <si>
    <t>New Zealand 2016 (Net, PJ)</t>
  </si>
  <si>
    <t>Coal</t>
  </si>
  <si>
    <t>Oil</t>
  </si>
  <si>
    <t>Renewables</t>
  </si>
  <si>
    <t>Waste Heat</t>
  </si>
  <si>
    <t>TOTAL</t>
  </si>
  <si>
    <t xml:space="preserve">   Bituminous</t>
  </si>
  <si>
    <t>Sub-bitum.</t>
  </si>
  <si>
    <t>Bituminous &amp; Sub-bitum.</t>
  </si>
  <si>
    <t>Lignite</t>
  </si>
  <si>
    <t>Crudes/
Feedstocks/
NGL</t>
  </si>
  <si>
    <t>Petrol</t>
  </si>
  <si>
    <t>Diesel</t>
  </si>
  <si>
    <t>Fuel Oil</t>
  </si>
  <si>
    <t>Av. Fuel/
Kero</t>
  </si>
  <si>
    <t>Others</t>
  </si>
  <si>
    <t>Hydro</t>
  </si>
  <si>
    <t>Geothermal</t>
  </si>
  <si>
    <t>Solar</t>
  </si>
  <si>
    <t>Wind</t>
  </si>
  <si>
    <t>Liquid Biofuels</t>
  </si>
  <si>
    <t>Biogas</t>
  </si>
  <si>
    <t>Wood</t>
  </si>
  <si>
    <t>Tidal</t>
  </si>
  <si>
    <t>COL</t>
  </si>
  <si>
    <t>PET</t>
  </si>
  <si>
    <t>FOL</t>
  </si>
  <si>
    <t>AFL</t>
  </si>
  <si>
    <t>OTH</t>
  </si>
  <si>
    <t>NGA</t>
  </si>
  <si>
    <t>GEO</t>
  </si>
  <si>
    <t>BIL</t>
  </si>
  <si>
    <t>BIG</t>
  </si>
  <si>
    <t>WOD</t>
  </si>
  <si>
    <t>TID</t>
  </si>
  <si>
    <t>ENERGY TRANSFORMATION</t>
  </si>
  <si>
    <t>Cogeneration</t>
  </si>
  <si>
    <t>Fuel Production</t>
  </si>
  <si>
    <t>Other Transformation</t>
  </si>
  <si>
    <t>Losses and Own Use</t>
  </si>
  <si>
    <t>CO2</t>
  </si>
  <si>
    <t>Carbon dioxide</t>
  </si>
  <si>
    <t>REFCO2</t>
  </si>
  <si>
    <t>ANNUAL</t>
  </si>
  <si>
    <t>Remarks</t>
  </si>
  <si>
    <t>Annual Coal Supply, Transformation, &amp; Consumption (PJ)</t>
  </si>
  <si>
    <t xml:space="preserve"> Year</t>
  </si>
  <si>
    <t>Supply</t>
  </si>
  <si>
    <t>Production</t>
  </si>
  <si>
    <t>Bituminous</t>
  </si>
  <si>
    <t>Sub-bituminous</t>
  </si>
  <si>
    <t>Stock Change</t>
  </si>
  <si>
    <t>Transformation</t>
  </si>
  <si>
    <t>Electricity Generation</t>
  </si>
  <si>
    <t>Production Losses and Own Use</t>
  </si>
  <si>
    <t>Consumption (Observed)</t>
  </si>
  <si>
    <t>Agriculture/ Forestry/ Fishing</t>
  </si>
  <si>
    <t>Industrial</t>
  </si>
  <si>
    <t>Commercial</t>
  </si>
  <si>
    <t>Residential</t>
  </si>
  <si>
    <t>Transport</t>
  </si>
  <si>
    <t>Consumption (Calculated)</t>
  </si>
  <si>
    <t>Statistical Difference</t>
  </si>
  <si>
    <t>1) Total Annual Primary Energy Supply from Coal is Bounded by the maximum historical value (PJ)</t>
  </si>
  <si>
    <t>2) In 2016, 75% of Coal production was in South Island</t>
  </si>
  <si>
    <t>1) All natural gas is produced and consumed in North Island</t>
  </si>
  <si>
    <t>Underground</t>
  </si>
  <si>
    <t>Opencast</t>
  </si>
  <si>
    <t>Underground Bituminous</t>
  </si>
  <si>
    <t>Opencast Bituminous</t>
  </si>
  <si>
    <t>Underground Sub-bituminous</t>
  </si>
  <si>
    <t>Opencast Sub-bituminous</t>
  </si>
  <si>
    <t>Opencast Lignite</t>
  </si>
  <si>
    <t>Production by Mining Method, Rank and Region for 2016 (Tonnes)</t>
  </si>
  <si>
    <t>Rank</t>
  </si>
  <si>
    <t>Mining Method</t>
  </si>
  <si>
    <t xml:space="preserve">Total </t>
  </si>
  <si>
    <t>Sub Bituminous</t>
  </si>
  <si>
    <t>Tonnes</t>
  </si>
  <si>
    <t>∆ 2015/ 2016</t>
  </si>
  <si>
    <t>Waikato</t>
  </si>
  <si>
    <t>NORTH ISLAND</t>
  </si>
  <si>
    <t>West Coast</t>
  </si>
  <si>
    <t>Canterbury</t>
  </si>
  <si>
    <t>Otago</t>
  </si>
  <si>
    <t>Southland</t>
  </si>
  <si>
    <t>SOUTH ISLAND</t>
  </si>
  <si>
    <t>NEW ZEALAND</t>
  </si>
  <si>
    <t>Gas Production and Consumption</t>
  </si>
  <si>
    <t>Gross petajoules (PJ)</t>
  </si>
  <si>
    <t xml:space="preserve"> Calendar year</t>
  </si>
  <si>
    <t>Gross Production</t>
  </si>
  <si>
    <t>Kapuni</t>
  </si>
  <si>
    <t>Cheal</t>
  </si>
  <si>
    <t>Coppermoki</t>
  </si>
  <si>
    <t>Rimu</t>
  </si>
  <si>
    <t>Sidewinder</t>
  </si>
  <si>
    <t>Surrey</t>
  </si>
  <si>
    <t>TarikiAhuroa</t>
  </si>
  <si>
    <t>Waihapa</t>
  </si>
  <si>
    <t>Mangahewa</t>
  </si>
  <si>
    <t>Ngatoro</t>
  </si>
  <si>
    <t>Turangi</t>
  </si>
  <si>
    <t>Kowhai</t>
  </si>
  <si>
    <t>Tui</t>
  </si>
  <si>
    <t>McKee</t>
  </si>
  <si>
    <t>Maari</t>
  </si>
  <si>
    <t>Kupe</t>
  </si>
  <si>
    <t>Pohokura</t>
  </si>
  <si>
    <t>Maui</t>
  </si>
  <si>
    <t>Gas Reinjected</t>
  </si>
  <si>
    <t>LPG extracted</t>
  </si>
  <si>
    <t>Gas Flared</t>
  </si>
  <si>
    <t>Manufactured Production</t>
  </si>
  <si>
    <t>Energy Transformation</t>
  </si>
  <si>
    <t>Production losses &amp; own use</t>
  </si>
  <si>
    <t>Transmission and distribution losses</t>
  </si>
  <si>
    <t>Non-Energy Use</t>
  </si>
  <si>
    <t>Consumption</t>
  </si>
  <si>
    <t>Food Processing</t>
  </si>
  <si>
    <t>Wood,Pulp,Paper and Printing</t>
  </si>
  <si>
    <t>Chemicals</t>
  </si>
  <si>
    <t>Basic Metals</t>
  </si>
  <si>
    <t>Other</t>
  </si>
  <si>
    <t>Notes</t>
  </si>
  <si>
    <t>Gas Consumption and Non-Energy Use data are not available before 1990</t>
  </si>
  <si>
    <r>
      <t xml:space="preserve"> Supply</t>
    </r>
    <r>
      <rPr>
        <b/>
        <vertAlign val="superscript"/>
        <sz val="10"/>
        <rFont val="Calibri"/>
        <family val="2"/>
        <scheme val="minor"/>
      </rPr>
      <t>1</t>
    </r>
  </si>
  <si>
    <r>
      <t>Net Production</t>
    </r>
    <r>
      <rPr>
        <b/>
        <vertAlign val="superscript"/>
        <sz val="10"/>
        <rFont val="Calibri"/>
        <family val="2"/>
        <scheme val="minor"/>
      </rPr>
      <t>2</t>
    </r>
  </si>
  <si>
    <r>
      <rPr>
        <vertAlign val="superscript"/>
        <sz val="10"/>
        <color theme="1"/>
        <rFont val="Calibri"/>
        <family val="2"/>
        <scheme val="minor"/>
      </rPr>
      <t>1</t>
    </r>
    <r>
      <rPr>
        <sz val="10"/>
        <color theme="1"/>
        <rFont val="Calibri"/>
        <family val="2"/>
        <scheme val="minor"/>
      </rPr>
      <t>Gas Supply is calculated as the difference between the total amount of gas produced and the amount of gas flared, reinjected, extracted as LPG, and losses and own use during gas production.</t>
    </r>
  </si>
  <si>
    <r>
      <rPr>
        <vertAlign val="superscript"/>
        <sz val="10"/>
        <color theme="1"/>
        <rFont val="Calibri"/>
        <family val="2"/>
        <scheme val="minor"/>
      </rPr>
      <t>1</t>
    </r>
    <r>
      <rPr>
        <sz val="10"/>
        <color theme="1"/>
        <rFont val="Calibri"/>
        <family val="2"/>
        <scheme val="minor"/>
      </rPr>
      <t>Net Gas Production is calculated as the difference between the total amount of gas produced and the amount of gas flared, reinjected, extracted as LPG, and losses and own use during gas production.</t>
    </r>
  </si>
  <si>
    <t>Oil supply, transformation and demand</t>
  </si>
  <si>
    <t>Indigenous Production</t>
  </si>
  <si>
    <t>Crude, Condensate, Naphtha and Natural Gas Liquids</t>
  </si>
  <si>
    <t>Mckee</t>
  </si>
  <si>
    <t>Copper Moki</t>
  </si>
  <si>
    <t>TAWN</t>
  </si>
  <si>
    <t>Rimu/Kauri</t>
  </si>
  <si>
    <t>Injected to gas sales</t>
  </si>
  <si>
    <t>From Other Sources</t>
  </si>
  <si>
    <t>Crude Oil, Condensate and Naphtha</t>
  </si>
  <si>
    <t>Blendstocks and other refinery feedstocks</t>
  </si>
  <si>
    <t>Aviation Fuels</t>
  </si>
  <si>
    <t>Jet A1</t>
  </si>
  <si>
    <t>Avgas</t>
  </si>
  <si>
    <t>Lighting Kerosene</t>
  </si>
  <si>
    <t>International Transport</t>
  </si>
  <si>
    <t>Oil Refining</t>
  </si>
  <si>
    <t>Refinery Intake</t>
  </si>
  <si>
    <t>Refinery Fuel and Losses (calculated)</t>
  </si>
  <si>
    <t>Refinery Output</t>
  </si>
  <si>
    <t>Agriculture, Forestry and Fishing</t>
  </si>
  <si>
    <t>Commercial and Public Services</t>
  </si>
  <si>
    <t>Domestic Transport</t>
  </si>
  <si>
    <t>Land Transport</t>
  </si>
  <si>
    <t>Domestic Navigation</t>
  </si>
  <si>
    <t>Domestic Aviation</t>
  </si>
  <si>
    <t>By Fuel</t>
  </si>
  <si>
    <t>Notes:</t>
  </si>
  <si>
    <r>
      <t>Ngatoro</t>
    </r>
    <r>
      <rPr>
        <vertAlign val="superscript"/>
        <sz val="10"/>
        <rFont val="Calibri"/>
        <family val="2"/>
        <scheme val="minor"/>
      </rPr>
      <t>1</t>
    </r>
  </si>
  <si>
    <r>
      <t>Synthetic Petrol</t>
    </r>
    <r>
      <rPr>
        <vertAlign val="superscript"/>
        <sz val="10"/>
        <rFont val="Calibri"/>
        <family val="2"/>
        <scheme val="minor"/>
      </rPr>
      <t>2</t>
    </r>
  </si>
  <si>
    <r>
      <t>Regular Petrol</t>
    </r>
    <r>
      <rPr>
        <vertAlign val="superscript"/>
        <sz val="10"/>
        <rFont val="Calibri"/>
        <family val="2"/>
        <scheme val="minor"/>
      </rPr>
      <t>3</t>
    </r>
  </si>
  <si>
    <r>
      <t>Premium Petrol</t>
    </r>
    <r>
      <rPr>
        <vertAlign val="superscript"/>
        <sz val="10"/>
        <rFont val="Calibri"/>
        <family val="2"/>
        <scheme val="minor"/>
      </rPr>
      <t>4</t>
    </r>
  </si>
  <si>
    <r>
      <t>Other Petroleum Products</t>
    </r>
    <r>
      <rPr>
        <vertAlign val="superscript"/>
        <sz val="10"/>
        <rFont val="Calibri"/>
        <family val="2"/>
        <scheme val="minor"/>
      </rPr>
      <t>5</t>
    </r>
  </si>
  <si>
    <r>
      <t>Synthetic Petrol</t>
    </r>
    <r>
      <rPr>
        <vertAlign val="superscript"/>
        <sz val="10"/>
        <rFont val="Calibri"/>
        <family val="2"/>
        <scheme val="minor"/>
      </rPr>
      <t>6</t>
    </r>
  </si>
  <si>
    <r>
      <t>Stock in Transit</t>
    </r>
    <r>
      <rPr>
        <b/>
        <vertAlign val="superscript"/>
        <sz val="10"/>
        <rFont val="Calibri"/>
        <family val="2"/>
        <scheme val="minor"/>
      </rPr>
      <t>7</t>
    </r>
  </si>
  <si>
    <r>
      <t>Regular Petrol</t>
    </r>
    <r>
      <rPr>
        <vertAlign val="superscript"/>
        <sz val="10"/>
        <rFont val="Calibri"/>
        <family val="2"/>
        <scheme val="minor"/>
      </rPr>
      <t>9</t>
    </r>
  </si>
  <si>
    <r>
      <t>Premium Petrol</t>
    </r>
    <r>
      <rPr>
        <vertAlign val="superscript"/>
        <sz val="10"/>
        <rFont val="Calibri"/>
        <family val="2"/>
        <scheme val="minor"/>
      </rPr>
      <t>10</t>
    </r>
  </si>
  <si>
    <r>
      <t>Industrial</t>
    </r>
    <r>
      <rPr>
        <b/>
        <vertAlign val="superscript"/>
        <sz val="10"/>
        <rFont val="Calibri"/>
        <family val="2"/>
        <scheme val="minor"/>
      </rPr>
      <t>11</t>
    </r>
  </si>
  <si>
    <r>
      <t>1</t>
    </r>
    <r>
      <rPr>
        <sz val="10"/>
        <color theme="1"/>
        <rFont val="Calibri"/>
        <family val="2"/>
        <scheme val="minor"/>
      </rPr>
      <t xml:space="preserve"> Ngatoro and Kaimiro oil fields were merged into a single mining permit in October 2010. For consistency, only the total production from these fields are shown here.</t>
    </r>
  </si>
  <si>
    <r>
      <t>2</t>
    </r>
    <r>
      <rPr>
        <sz val="10"/>
        <rFont val="Calibri"/>
        <family val="2"/>
        <scheme val="minor"/>
      </rPr>
      <t xml:space="preserve"> Synthetic (regular) petrol production at Methanex, also included under refinery output.</t>
    </r>
  </si>
  <si>
    <r>
      <t>3</t>
    </r>
    <r>
      <rPr>
        <sz val="10"/>
        <rFont val="Calibri"/>
        <family val="2"/>
        <scheme val="minor"/>
      </rPr>
      <t xml:space="preserve"> Regular petrol includes regular leaded (to December 1986) and regular unleaded (from January 1987).</t>
    </r>
  </si>
  <si>
    <r>
      <t>4</t>
    </r>
    <r>
      <rPr>
        <sz val="10"/>
        <rFont val="Calibri"/>
        <family val="2"/>
        <scheme val="minor"/>
      </rPr>
      <t xml:space="preserve"> Premium petrol includes premium leaded (to December 1995), premium unleaded (from January 1996) and premium unleaded 98.</t>
    </r>
  </si>
  <si>
    <r>
      <t>5</t>
    </r>
    <r>
      <rPr>
        <sz val="10"/>
        <rFont val="Calibri"/>
        <family val="2"/>
        <scheme val="minor"/>
      </rPr>
      <t xml:space="preserve"> Includes bitumen, lubricants, solvents, waxes, petroleum coke, white spirit and other liquid fuels.</t>
    </r>
  </si>
  <si>
    <r>
      <t>6</t>
    </r>
    <r>
      <rPr>
        <sz val="10"/>
        <rFont val="Calibri"/>
        <family val="2"/>
        <scheme val="minor"/>
      </rPr>
      <t xml:space="preserve"> Synthetic regular petrol sourced from Methanex, also used as a feedstock for premium petrol.</t>
    </r>
  </si>
  <si>
    <r>
      <rPr>
        <vertAlign val="superscript"/>
        <sz val="10"/>
        <rFont val="Calibri"/>
        <family val="2"/>
        <scheme val="minor"/>
      </rPr>
      <t>7</t>
    </r>
    <r>
      <rPr>
        <sz val="10"/>
        <rFont val="Calibri"/>
        <family val="2"/>
        <scheme val="minor"/>
      </rPr>
      <t xml:space="preserve"> Stock in Transit is stock in domestic waters at month end in the process of being shipped (this was previously included under stock change, and has been split out for transparency).</t>
    </r>
  </si>
  <si>
    <r>
      <t>8</t>
    </r>
    <r>
      <rPr>
        <sz val="10"/>
        <rFont val="Calibri"/>
        <family val="2"/>
        <scheme val="minor"/>
      </rPr>
      <t xml:space="preserve"> Non-energy use of oil represents use of oil that is not combusted. For example, use of bitumen for roads, lubricants and solvents.</t>
    </r>
  </si>
  <si>
    <r>
      <t>9</t>
    </r>
    <r>
      <rPr>
        <sz val="10"/>
        <rFont val="Calibri"/>
        <family val="2"/>
        <scheme val="minor"/>
      </rPr>
      <t xml:space="preserve"> Regular petrol share of total petrol deliveries by independent distributors has been estimated prior to 2009.</t>
    </r>
  </si>
  <si>
    <r>
      <t>10</t>
    </r>
    <r>
      <rPr>
        <sz val="10"/>
        <rFont val="Calibri"/>
        <family val="2"/>
        <scheme val="minor"/>
      </rPr>
      <t xml:space="preserve"> Premium petrol share of total petrol deliveries by independent distributors has been estimated prior to 2009.</t>
    </r>
  </si>
  <si>
    <r>
      <rPr>
        <vertAlign val="superscript"/>
        <sz val="10"/>
        <rFont val="Calibri"/>
        <family val="2"/>
        <scheme val="minor"/>
      </rPr>
      <t>11</t>
    </r>
    <r>
      <rPr>
        <sz val="10"/>
        <rFont val="Calibri"/>
        <family val="2"/>
        <scheme val="minor"/>
      </rPr>
      <t xml:space="preserve"> Industrial excludes fuel used for electricity generation, as this is counted under energy transformation.</t>
    </r>
  </si>
  <si>
    <r>
      <t>Non-energy Use</t>
    </r>
    <r>
      <rPr>
        <b/>
        <vertAlign val="superscript"/>
        <sz val="10"/>
        <rFont val="Calibri"/>
        <family val="2"/>
        <scheme val="minor"/>
      </rPr>
      <t>8</t>
    </r>
  </si>
  <si>
    <t>Primary Energy Supply, Energy Transformation, and Energy Consumption</t>
  </si>
  <si>
    <t>Calendar Year</t>
  </si>
  <si>
    <t>Primary Energy Supply</t>
  </si>
  <si>
    <t>Gas</t>
  </si>
  <si>
    <t>Other Renewables</t>
  </si>
  <si>
    <t>Consumption by Sector</t>
  </si>
  <si>
    <t>Consumption by Fuel</t>
  </si>
  <si>
    <t>Complete dataset not available prior to 1990.</t>
  </si>
  <si>
    <r>
      <t>Non-energy Use</t>
    </r>
    <r>
      <rPr>
        <b/>
        <i/>
        <vertAlign val="superscript"/>
        <sz val="10"/>
        <color theme="1"/>
        <rFont val="Calibri"/>
        <family val="2"/>
        <scheme val="minor"/>
      </rPr>
      <t>1</t>
    </r>
  </si>
  <si>
    <r>
      <t>Electricity</t>
    </r>
    <r>
      <rPr>
        <vertAlign val="superscript"/>
        <sz val="10"/>
        <color theme="1"/>
        <rFont val="Calibri"/>
        <family val="2"/>
        <scheme val="minor"/>
      </rPr>
      <t>3</t>
    </r>
  </si>
  <si>
    <r>
      <t>Industrial</t>
    </r>
    <r>
      <rPr>
        <b/>
        <vertAlign val="superscript"/>
        <sz val="10"/>
        <rFont val="Calibri"/>
        <family val="2"/>
        <scheme val="minor"/>
      </rPr>
      <t>2</t>
    </r>
  </si>
  <si>
    <r>
      <t>1</t>
    </r>
    <r>
      <rPr>
        <sz val="10"/>
        <color theme="1"/>
        <rFont val="Calibri"/>
        <family val="2"/>
        <scheme val="minor"/>
      </rPr>
      <t xml:space="preserve"> Non-energy use of oil represents use of oil that is not combusted. For example, use of bitumen for roads, lubricants and solvents.</t>
    </r>
  </si>
  <si>
    <r>
      <t>2</t>
    </r>
    <r>
      <rPr>
        <sz val="10"/>
        <color theme="1"/>
        <rFont val="Calibri"/>
        <family val="2"/>
        <scheme val="minor"/>
      </rPr>
      <t xml:space="preserve"> Industrial excludes fuel used for electricity generation, as this is counted under energy transformation.</t>
    </r>
  </si>
  <si>
    <r>
      <rPr>
        <vertAlign val="superscript"/>
        <sz val="10"/>
        <color theme="1"/>
        <rFont val="Calibri"/>
        <family val="2"/>
        <scheme val="minor"/>
      </rPr>
      <t>3</t>
    </r>
    <r>
      <rPr>
        <sz val="10"/>
        <color theme="1"/>
        <rFont val="Calibri"/>
        <family val="2"/>
        <scheme val="minor"/>
      </rPr>
      <t xml:space="preserve"> Quarterly electricity consumption data has been estimated for quarters after the March quarter 2012</t>
    </r>
  </si>
  <si>
    <t>share</t>
  </si>
  <si>
    <r>
      <t>Regular Petrol</t>
    </r>
    <r>
      <rPr>
        <vertAlign val="superscript"/>
        <sz val="11"/>
        <rFont val="Calibri"/>
        <family val="2"/>
        <scheme val="minor"/>
      </rPr>
      <t>3</t>
    </r>
  </si>
  <si>
    <r>
      <t>Premium Petrol</t>
    </r>
    <r>
      <rPr>
        <vertAlign val="superscript"/>
        <sz val="11"/>
        <rFont val="Calibri"/>
        <family val="2"/>
        <scheme val="minor"/>
      </rPr>
      <t>4</t>
    </r>
  </si>
  <si>
    <r>
      <t>Other Petroleum Products</t>
    </r>
    <r>
      <rPr>
        <vertAlign val="superscript"/>
        <sz val="11"/>
        <rFont val="Calibri"/>
        <family val="2"/>
        <scheme val="minor"/>
      </rPr>
      <t>5</t>
    </r>
  </si>
  <si>
    <t>URN</t>
  </si>
  <si>
    <t>Uranium</t>
  </si>
  <si>
    <t>COST~2025</t>
  </si>
  <si>
    <t>COST~2030</t>
  </si>
  <si>
    <t>COST~2035</t>
  </si>
  <si>
    <t>COST~2040</t>
  </si>
  <si>
    <t>COST~2050</t>
  </si>
  <si>
    <t>COST~2060</t>
  </si>
  <si>
    <t>Milion NZD (2015)/PJ</t>
  </si>
  <si>
    <t>MINNGA1</t>
  </si>
  <si>
    <t>EXPNGA1</t>
  </si>
  <si>
    <t>MINHYD1</t>
  </si>
  <si>
    <t>MINGEO1</t>
  </si>
  <si>
    <t>MINSOL1</t>
  </si>
  <si>
    <t>MINWIN1</t>
  </si>
  <si>
    <t>MINTID1</t>
  </si>
  <si>
    <t>MINURN1</t>
  </si>
  <si>
    <t>EFF~2030</t>
  </si>
  <si>
    <t>EFF~2040</t>
  </si>
  <si>
    <t>EFF~2050</t>
  </si>
  <si>
    <t>EFF~0</t>
  </si>
  <si>
    <t>INVCOST</t>
  </si>
  <si>
    <t>INVCOST~2030</t>
  </si>
  <si>
    <t>INVCOST~2040</t>
  </si>
  <si>
    <t>INVCOST~2050</t>
  </si>
  <si>
    <t>INVCOST~0</t>
  </si>
  <si>
    <t>FIXOM</t>
  </si>
  <si>
    <t>FIXOM~2030</t>
  </si>
  <si>
    <t>FIXOM~2040</t>
  </si>
  <si>
    <t>FIXOM~2050</t>
  </si>
  <si>
    <t>FIXOM~0</t>
  </si>
  <si>
    <t>VAROM</t>
  </si>
  <si>
    <t>VAROM~2030</t>
  </si>
  <si>
    <t>VAROM~2040</t>
  </si>
  <si>
    <t>VAROM~2050</t>
  </si>
  <si>
    <t>VAROM~0</t>
  </si>
  <si>
    <t>AFA</t>
  </si>
  <si>
    <t>LIFE</t>
  </si>
  <si>
    <t>NCAP_PASTI~2015</t>
  </si>
  <si>
    <t>ACT_BND~2015</t>
  </si>
  <si>
    <t>ACT_BND~0</t>
  </si>
  <si>
    <t>NCAP_DRATE</t>
  </si>
  <si>
    <t>CAP2ACT</t>
  </si>
  <si>
    <t>Efficiency Interpolation Rule</t>
  </si>
  <si>
    <t>Investment Cost Interpolation rule</t>
  </si>
  <si>
    <t>Fixed O&amp;M Cost Interpolation Rule</t>
  </si>
  <si>
    <t>Variable  O&amp;M Cost Interpolation Rule</t>
  </si>
  <si>
    <t>Annual Availability Factor</t>
  </si>
  <si>
    <t>Lifetime in years</t>
  </si>
  <si>
    <t>Emissions coefficient - Activity based</t>
  </si>
  <si>
    <t>Current Capacity in GW</t>
  </si>
  <si>
    <t>Upper bound on activity of a process in PJ</t>
  </si>
  <si>
    <t>Technology-specific discount rate</t>
  </si>
  <si>
    <t xml:space="preserve">Capacity to Activity </t>
  </si>
  <si>
    <t>CT_CWODPLT</t>
  </si>
  <si>
    <t>PLT</t>
  </si>
  <si>
    <t>SUP_ELCH2</t>
  </si>
  <si>
    <t>SUP_H2NGA</t>
  </si>
  <si>
    <t>CT_CWODBDS</t>
  </si>
  <si>
    <t>CT_CWODETH</t>
  </si>
  <si>
    <t>ELC-HV</t>
  </si>
  <si>
    <t>Hydrogen</t>
  </si>
  <si>
    <t>ACT_BND~2016</t>
  </si>
  <si>
    <t>*TechDesc</t>
  </si>
  <si>
    <t>GW</t>
  </si>
  <si>
    <t>H2 production from electrolysis</t>
  </si>
  <si>
    <t>2015 CHF2NZD</t>
  </si>
  <si>
    <t>EFF~2060</t>
  </si>
  <si>
    <t>INVCOST~2060</t>
  </si>
  <si>
    <t>FIXOM~2060</t>
  </si>
  <si>
    <t>VAROM~2060</t>
  </si>
  <si>
    <t>Comm-IN-A</t>
  </si>
  <si>
    <t>INPUT</t>
  </si>
  <si>
    <t>SHARE-I~UP~2010</t>
  </si>
  <si>
    <t>S_EFF</t>
  </si>
  <si>
    <t>S_LOSS</t>
  </si>
  <si>
    <t>NCAP_AFAC</t>
  </si>
  <si>
    <t>NCAP_AFC~DAYNITE</t>
  </si>
  <si>
    <t>NCAP_PASTY</t>
  </si>
  <si>
    <t>NCAP_PASTI~1993</t>
  </si>
  <si>
    <t>NCAP_PASTI~2010</t>
  </si>
  <si>
    <t>NCAP_PASTI~2012</t>
  </si>
  <si>
    <t>SHARE-I~UP~0</t>
  </si>
  <si>
    <t>Auxiliary Input</t>
  </si>
  <si>
    <t>Aux commodity consumption</t>
  </si>
  <si>
    <t>Share of a commodity in a user-specified group</t>
  </si>
  <si>
    <t>Storage Efficiency</t>
  </si>
  <si>
    <t>Annual energy loss from a storage technology</t>
  </si>
  <si>
    <t>Commodity-specific availability factor</t>
  </si>
  <si>
    <t>Number of years over which to distribute past investments</t>
  </si>
  <si>
    <t>Past Investment</t>
  </si>
  <si>
    <t>Capacity to Activity</t>
  </si>
  <si>
    <t>D-ENGA</t>
  </si>
  <si>
    <t>Natural gas T&amp;D to power &amp; heat sectors</t>
  </si>
  <si>
    <t>ENGA</t>
  </si>
  <si>
    <t>Hydrogen and natural gas mix (ELC sector)</t>
  </si>
  <si>
    <t>H2R</t>
  </si>
  <si>
    <t>JET</t>
  </si>
  <si>
    <t>Converted into Petajolues using Gross Calorific Values</t>
  </si>
  <si>
    <t>+</t>
  </si>
  <si>
    <t>-</t>
  </si>
  <si>
    <t>TOTAL PRIMARY ENERGY</t>
  </si>
  <si>
    <t>ACT_BND~UP</t>
  </si>
  <si>
    <t>Table A4.1 Gross carbon dioxide emission factors used for New Zealand’s energy sector in 2016 Emission factor (t CO2/TJ) Emission factor (t C/TJ) Source</t>
  </si>
  <si>
    <t>Kaimiro</t>
  </si>
  <si>
    <t>Weighted Average</t>
  </si>
  <si>
    <t>Kapuni LTS</t>
  </si>
  <si>
    <t>Methanol – Mixed Feed – to 94</t>
  </si>
  <si>
    <t>Methanol – LTS – to 94</t>
  </si>
  <si>
    <t>Liquid fuels</t>
  </si>
  <si>
    <t>Crude oil</t>
  </si>
  <si>
    <t>Regular petrol</t>
  </si>
  <si>
    <t>Petrol – premium</t>
  </si>
  <si>
    <t>Diesel (10 parts (sulphur) per million)</t>
  </si>
  <si>
    <t>Jet kerosene</t>
  </si>
  <si>
    <t>New Zealand’s Greenhouse Gas Inventory 1990–2016 459</t>
  </si>
  <si>
    <t>Av gas</t>
  </si>
  <si>
    <t>Heavy fuel oil</t>
  </si>
  <si>
    <t>Light fuel oil</t>
  </si>
  <si>
    <t>Bitumen (asphalt)</t>
  </si>
  <si>
    <t>Wood (industrial)</t>
  </si>
  <si>
    <t>Bioethanol</t>
  </si>
  <si>
    <t>Biodiesel</t>
  </si>
  <si>
    <t>Wood (residential)</t>
  </si>
  <si>
    <t>All sectors excl. electricity (sub-bituminous)</t>
  </si>
  <si>
    <t>All sectors (bituminous)</t>
  </si>
  <si>
    <t>All sectors (lignite)</t>
  </si>
  <si>
    <t>1. New Zealand Emissions Trading Scheme data.</t>
  </si>
  <si>
    <t>2. Specific gas field operator.</t>
  </si>
  <si>
    <t>3. Refining NZ.</t>
  </si>
  <si>
    <t>4. IPCC Guidelines (2006).</t>
  </si>
  <si>
    <t>5. New Zealand Energy Information Handbook (Eng et al., 2008).</t>
  </si>
  <si>
    <t>6. Review of Default Emissions Factors in Draft Stationary Energy and Industrial Processes Regulations: Coal (CRL Energy, 2009).</t>
  </si>
  <si>
    <t>Reserves</t>
  </si>
  <si>
    <t>Total res</t>
  </si>
  <si>
    <t>2017, PJ</t>
  </si>
  <si>
    <t>Prod</t>
  </si>
  <si>
    <t>2016, PJ</t>
  </si>
  <si>
    <t>RESCO2</t>
  </si>
  <si>
    <t>ACT_BND~UP~2016</t>
  </si>
  <si>
    <t>Share-O~UP~2060</t>
  </si>
  <si>
    <t>Installed capacity</t>
  </si>
  <si>
    <t>NCAP_PASTI~2005</t>
  </si>
  <si>
    <t>PJ/MMbbls</t>
  </si>
  <si>
    <t>MMbbls/day</t>
  </si>
  <si>
    <t>Capacity to activity</t>
  </si>
  <si>
    <t>Pj/MMbbl</t>
  </si>
  <si>
    <t>Life</t>
  </si>
  <si>
    <t>Capacity lifetime</t>
  </si>
  <si>
    <t>Years</t>
  </si>
  <si>
    <t>Remaining Reserve (3P) as at 1 January 2017</t>
  </si>
  <si>
    <t>Mm3</t>
  </si>
  <si>
    <t>Bcf</t>
  </si>
  <si>
    <t>MBIE</t>
  </si>
  <si>
    <r>
      <t>Total</t>
    </r>
    <r>
      <rPr>
        <b/>
        <vertAlign val="superscript"/>
        <sz val="10"/>
        <rFont val="Arial"/>
        <family val="2"/>
      </rPr>
      <t>(1)</t>
    </r>
  </si>
  <si>
    <r>
      <t>All Fields</t>
    </r>
    <r>
      <rPr>
        <b/>
        <vertAlign val="superscript"/>
        <sz val="10"/>
        <rFont val="Arial"/>
        <family val="2"/>
      </rPr>
      <t>(2)</t>
    </r>
  </si>
  <si>
    <r>
      <rPr>
        <vertAlign val="superscript"/>
        <sz val="11"/>
        <color theme="1"/>
        <rFont val="Arial"/>
        <family val="2"/>
      </rPr>
      <t>1</t>
    </r>
    <r>
      <rPr>
        <sz val="11"/>
        <color theme="1"/>
        <rFont val="Calibri"/>
        <family val="2"/>
        <scheme val="minor"/>
      </rPr>
      <t>Arithmetic total.</t>
    </r>
  </si>
  <si>
    <r>
      <rPr>
        <vertAlign val="superscript"/>
        <sz val="11"/>
        <color theme="1"/>
        <rFont val="Arial"/>
        <family val="2"/>
      </rPr>
      <t>2</t>
    </r>
    <r>
      <rPr>
        <sz val="11"/>
        <color theme="1"/>
        <rFont val="Calibri"/>
        <family val="2"/>
        <scheme val="minor"/>
      </rPr>
      <t>The All Fields 1P values were estimated based on probabilistic summation using a Monte Carlo simulation. Arithmetic summation of 1P values will return a number with a much lower probability of occurring (0.1</t>
    </r>
    <r>
      <rPr>
        <vertAlign val="superscript"/>
        <sz val="11"/>
        <color theme="1"/>
        <rFont val="Arial"/>
        <family val="2"/>
      </rPr>
      <t>n</t>
    </r>
    <r>
      <rPr>
        <sz val="11"/>
        <color theme="1"/>
        <rFont val="Calibri"/>
        <family val="2"/>
        <scheme val="minor"/>
      </rPr>
      <t>). 2P values may be</t>
    </r>
  </si>
  <si>
    <t>totalled safely using arithmetic summation since they are the mid-point of the probability distribution.</t>
  </si>
  <si>
    <t>mmbbls</t>
  </si>
  <si>
    <t>ACT_BND~2025</t>
  </si>
  <si>
    <t>Petroleum</t>
  </si>
  <si>
    <t>Jet kerosen</t>
  </si>
  <si>
    <t>Other fuels from refinery</t>
  </si>
  <si>
    <t>M NZD</t>
  </si>
  <si>
    <t>MNZD/MMbbls/day</t>
  </si>
  <si>
    <t>Capacity expansion, 2009</t>
  </si>
  <si>
    <t>Materials and contractor payments 3 24,279 17,901</t>
  </si>
  <si>
    <t>Purchase of process materials and utilities</t>
  </si>
  <si>
    <t xml:space="preserve">Wages, salaries and benefits 3 </t>
  </si>
  <si>
    <t>Depreciation and disposal costs 3</t>
  </si>
  <si>
    <t xml:space="preserve">Other operating losses 3 </t>
  </si>
  <si>
    <t xml:space="preserve">Administration and other costs 3 </t>
  </si>
  <si>
    <t>Yearly report 2015, RefiningNZ</t>
  </si>
  <si>
    <t>Fixom</t>
  </si>
  <si>
    <t>Varom</t>
  </si>
  <si>
    <t>MNZD/PJ</t>
  </si>
  <si>
    <t>Non-energy Use</t>
  </si>
  <si>
    <t>Non_NRG_OTH</t>
  </si>
  <si>
    <t>Renewables - Hydro</t>
  </si>
  <si>
    <t>Renewables - GEO</t>
  </si>
  <si>
    <t>Renewables - Solar</t>
  </si>
  <si>
    <t>Renewables - Wind</t>
  </si>
  <si>
    <t>Biofuels - Bioliquid</t>
  </si>
  <si>
    <t>Biofuels - Biogas</t>
  </si>
  <si>
    <t>Biomass - wood</t>
  </si>
  <si>
    <t>Renewables - Tidal</t>
  </si>
  <si>
    <t>Coal - Sub-bituminous coal</t>
  </si>
  <si>
    <t>Coal - Lignite</t>
  </si>
  <si>
    <t>LNG port for natural gas imports</t>
  </si>
  <si>
    <t>PJa</t>
  </si>
  <si>
    <t>LNG</t>
  </si>
  <si>
    <t>Start</t>
  </si>
  <si>
    <t>ACT_BND~2060</t>
  </si>
  <si>
    <t>ACT_BND~UP~2030</t>
  </si>
  <si>
    <t>Eff</t>
  </si>
  <si>
    <t xml:space="preserve">Type/source </t>
  </si>
  <si>
    <t>Forest residues</t>
  </si>
  <si>
    <t>Wood process residues</t>
  </si>
  <si>
    <t>Municipal wood waste</t>
  </si>
  <si>
    <t xml:space="preserve">Horticultural wood residues </t>
  </si>
  <si>
    <t xml:space="preserve">Straw </t>
  </si>
  <si>
    <t xml:space="preserve">Stover </t>
  </si>
  <si>
    <t xml:space="preserve">Fruit and vegetable culls </t>
  </si>
  <si>
    <t xml:space="preserve">Municipal biosolids </t>
  </si>
  <si>
    <t>Municipal solid waste, putrescible</t>
  </si>
  <si>
    <t xml:space="preserve">Farm dairy effl uent </t>
  </si>
  <si>
    <t xml:space="preserve">Farm piggery effl uent </t>
  </si>
  <si>
    <t xml:space="preserve">Farm poultry litter </t>
  </si>
  <si>
    <t>Dairy industry effl uent</t>
  </si>
  <si>
    <t>Meat industry effl uent</t>
  </si>
  <si>
    <t xml:space="preserve">Waste oil </t>
  </si>
  <si>
    <t xml:space="preserve">Tallow </t>
  </si>
  <si>
    <t>Forest residues and woody wastes</t>
  </si>
  <si>
    <t>WODWST</t>
  </si>
  <si>
    <t>Agricultural wastes (straws, stover, vegetable culls)</t>
  </si>
  <si>
    <t>AGRWST</t>
  </si>
  <si>
    <t>MNCWST</t>
  </si>
  <si>
    <t>Municipal solid waste</t>
  </si>
  <si>
    <t>OILWST</t>
  </si>
  <si>
    <t>Oil wastes</t>
  </si>
  <si>
    <t>ACT_BND~UP~0</t>
  </si>
  <si>
    <t>COST~0</t>
  </si>
  <si>
    <t>Animal manure</t>
  </si>
  <si>
    <t>ANMMNR</t>
  </si>
  <si>
    <t>GWth</t>
  </si>
  <si>
    <t>SUP_BIGNGA</t>
  </si>
  <si>
    <t>Biogas to natural gas</t>
  </si>
  <si>
    <t>Wood pellet</t>
  </si>
  <si>
    <t>BDSL</t>
  </si>
  <si>
    <t>Production of wood pellets from wood waste</t>
  </si>
  <si>
    <t>Production of biodiesel from woodwaste</t>
  </si>
  <si>
    <t>Production of bioliquids (ethanol) from woodwaste</t>
  </si>
  <si>
    <t>BS.: Biofuels supply and refinery technologies</t>
  </si>
  <si>
    <t>Number and costs from the STEM model</t>
  </si>
  <si>
    <t>ENV_ACT~TRACO2</t>
  </si>
  <si>
    <t>ACT_BND~UP~2015</t>
  </si>
  <si>
    <t>FX</t>
  </si>
  <si>
    <t>~COMEMI</t>
  </si>
  <si>
    <t>kt/PJ</t>
  </si>
  <si>
    <t>ELCD</t>
  </si>
  <si>
    <t>Tech description:</t>
  </si>
  <si>
    <t>Electrolyser for H2 production grid level 3</t>
  </si>
  <si>
    <t>Tech code in STEM-HE:</t>
  </si>
  <si>
    <t>Total Investment Cost</t>
  </si>
  <si>
    <t>CHF/KWth</t>
  </si>
  <si>
    <t>Discount Rate</t>
  </si>
  <si>
    <t>%</t>
  </si>
  <si>
    <t>Lifetime</t>
  </si>
  <si>
    <t>years</t>
  </si>
  <si>
    <t>FOM cost</t>
  </si>
  <si>
    <t>CHF/KWth/yr</t>
  </si>
  <si>
    <t>VOM cost</t>
  </si>
  <si>
    <t>CHF/GJ/yr</t>
  </si>
  <si>
    <t>Avail. Factor</t>
  </si>
  <si>
    <t>Fuel Price</t>
  </si>
  <si>
    <t>CHF/GJ</t>
  </si>
  <si>
    <t>Carbon Content</t>
  </si>
  <si>
    <t>tn CO2/GJ</t>
  </si>
  <si>
    <t>Carbon Price</t>
  </si>
  <si>
    <t>CHF/tn CO2</t>
  </si>
  <si>
    <t>Annual Fixed Costs</t>
  </si>
  <si>
    <t>Annual Fuel Cost</t>
  </si>
  <si>
    <t>Production Cost</t>
  </si>
  <si>
    <t>Rp/kWh</t>
  </si>
  <si>
    <t>SUP_SMRH2</t>
  </si>
  <si>
    <t>H2 production from natural gas (steam methane reforming)</t>
  </si>
  <si>
    <t>MINNGA2</t>
  </si>
  <si>
    <t>MINNGA3</t>
  </si>
  <si>
    <t>MINNGA4</t>
  </si>
  <si>
    <t>Reserve/Resource</t>
  </si>
  <si>
    <t>Potential (PJ)</t>
  </si>
  <si>
    <t>Costs (ex-carbon)</t>
  </si>
  <si>
    <t>Carbon impost rate on production</t>
  </si>
  <si>
    <t>Approx Carbon impost by scenario</t>
  </si>
  <si>
    <t>Total (NZDm/PJ)</t>
  </si>
  <si>
    <t>All 2P</t>
  </si>
  <si>
    <t>$0.1/GJ per $15/tCO2</t>
  </si>
  <si>
    <t>2C - Kapuni</t>
  </si>
  <si>
    <t>$0.3/GJ per $15/tCO2</t>
  </si>
  <si>
    <t>2C – all other fields</t>
  </si>
  <si>
    <t>Undiscovered Onshore (2U)</t>
  </si>
  <si>
    <t>Source: Assumptions change file</t>
  </si>
  <si>
    <t>Wood in 2005 used</t>
  </si>
  <si>
    <t>MINWODWST00</t>
  </si>
  <si>
    <t>MINWODWST01</t>
  </si>
  <si>
    <t>MINAGRWST01</t>
  </si>
  <si>
    <t>MINOILWST01</t>
  </si>
  <si>
    <t>WSTWOD2WOD</t>
  </si>
  <si>
    <t>Waste wood to fuel wood</t>
  </si>
  <si>
    <t xml:space="preserve">NI </t>
  </si>
  <si>
    <t>SI</t>
  </si>
  <si>
    <t>Gas production - step 1</t>
  </si>
  <si>
    <t>Gas production - step 2</t>
  </si>
  <si>
    <t>Gas production - step 3</t>
  </si>
  <si>
    <t>Gas production - step 4</t>
  </si>
  <si>
    <t>OILD</t>
  </si>
  <si>
    <t>OILI</t>
  </si>
  <si>
    <t>Oil products - Crude oil (domestic - for export)</t>
  </si>
  <si>
    <t>Oil products - Crude oil imported (for refinery)</t>
  </si>
  <si>
    <t>this table is not used for data processing</t>
  </si>
  <si>
    <t>base year costs come from GEM model and future development from IEA ETP reference tech progress scenario</t>
  </si>
  <si>
    <t>assumtion is that minim in north island is the residue of total NZ and the export and local consumption of the south island</t>
  </si>
  <si>
    <t>lignite only on north island</t>
  </si>
  <si>
    <t>imports for ROW</t>
  </si>
  <si>
    <t>annual bound is extrapolated until end of horizon</t>
  </si>
  <si>
    <t>here we use the gross production of 220PJ but we also could use the supply of 191 PJ</t>
  </si>
  <si>
    <t>assumption is that dom oil production goes fully to exports since the refineries is build for other crude oil type</t>
  </si>
  <si>
    <t>import prices frim IEA reference scenario</t>
  </si>
  <si>
    <t>Table from switchdrive\NZ-TIMES\Documents\References\Supply sector\Bioenergy Resource Analyses.pdf</t>
  </si>
  <si>
    <t>costs from switchdrive\NZ-TIMES\Documents\References\Supply sector\Bioenergy Resource Analyses.pdf</t>
  </si>
  <si>
    <t>Investment Cost NZD/kW</t>
  </si>
  <si>
    <t>Fixed O&amp;M Cost NZD/kW</t>
  </si>
  <si>
    <t>Variable  O&amp;M Cost NZD/GJ</t>
  </si>
  <si>
    <t>generic data from Swiss TIMES model, except H2 investment costs which are in the assumptions table (here data for individualistic senario) cohesive scenario file overwrites investment cost figures</t>
  </si>
  <si>
    <t>Values from Swiss TIMES model</t>
  </si>
  <si>
    <t>\I: blending H2 with natural gas in to electricity and heat sector</t>
  </si>
  <si>
    <t>Variable  O&amp;M Cost NZD/GJ Interpolation Rule</t>
  </si>
  <si>
    <t>ENV_ACT~REFCO2</t>
  </si>
  <si>
    <t>Emissions from refinery</t>
  </si>
  <si>
    <t>CO2 emissions from refinery, tCO2</t>
  </si>
  <si>
    <t>Refinery emissions</t>
  </si>
  <si>
    <t>ENV_ACT~TOTCO2</t>
  </si>
  <si>
    <t>ELCNGA</t>
  </si>
  <si>
    <t>RESNGA</t>
  </si>
  <si>
    <t>COMNGA</t>
  </si>
  <si>
    <t>AGRNGA</t>
  </si>
  <si>
    <t>Wooden residues</t>
  </si>
  <si>
    <t>NI</t>
  </si>
  <si>
    <t>p.35</t>
  </si>
  <si>
    <t>Agricultural wastes</t>
  </si>
  <si>
    <t>p.42</t>
  </si>
  <si>
    <t>Municipal wastes</t>
  </si>
  <si>
    <t>p.40</t>
  </si>
  <si>
    <t>p.41</t>
  </si>
  <si>
    <t>DAC_CO2</t>
  </si>
  <si>
    <t>CO2 from air</t>
  </si>
  <si>
    <t>Input coef</t>
  </si>
  <si>
    <t>INPUT~2050</t>
  </si>
  <si>
    <t>Direct air capture costs</t>
  </si>
  <si>
    <t>kta</t>
  </si>
  <si>
    <t>SUP_H2NGA_CCS</t>
  </si>
  <si>
    <t>H2 methanisation to natural gas (CO2 from CCS)</t>
  </si>
  <si>
    <t>H2 methanisation to natural gas (CO2 from DAC)</t>
  </si>
  <si>
    <t>Jet fuel</t>
  </si>
  <si>
    <t>Refinery outputs</t>
  </si>
  <si>
    <t>Other Products</t>
  </si>
  <si>
    <t>\I:</t>
  </si>
  <si>
    <t>COST~2021</t>
  </si>
  <si>
    <t>EFF~2021</t>
  </si>
  <si>
    <t>INVCOST~2021</t>
  </si>
  <si>
    <t>FIXOM~2021</t>
  </si>
  <si>
    <t>VAROM~2021</t>
  </si>
  <si>
    <t>ACT_BND~2021</t>
  </si>
  <si>
    <t>LNGport2021</t>
  </si>
  <si>
    <t>COMM_IN</t>
  </si>
  <si>
    <t>COMM_OUT</t>
  </si>
  <si>
    <t>INVCOST 2018 ($/kW)</t>
  </si>
  <si>
    <t>INVCOST 2035</t>
  </si>
  <si>
    <t>INVCOST 2050</t>
  </si>
  <si>
    <t>FIXOM 2018 ($/kW)</t>
  </si>
  <si>
    <t>FIXOM 2035 ($/kW)</t>
  </si>
  <si>
    <t>FIXOM 2050 ($/kW)</t>
  </si>
  <si>
    <t>Efficiency (2018)</t>
  </si>
  <si>
    <t>Availability Factor</t>
  </si>
  <si>
    <t>Emissions (kt/PJ)</t>
  </si>
  <si>
    <t>HV Electricity</t>
  </si>
  <si>
    <t>INVCOST~2018</t>
  </si>
  <si>
    <t>INVCOST~2035</t>
  </si>
  <si>
    <t>FIXOM~2018</t>
  </si>
  <si>
    <t>FIXOM~2035</t>
  </si>
  <si>
    <t>EFF~2020</t>
  </si>
  <si>
    <t>VAROM~2035</t>
  </si>
  <si>
    <t>LIFE~2018</t>
  </si>
  <si>
    <t>LIFE~2030</t>
  </si>
  <si>
    <t>LIFE~2050</t>
  </si>
  <si>
    <t>LIFE~0</t>
  </si>
  <si>
    <t>H2 production from PEM electrolysis - centralised</t>
  </si>
  <si>
    <t>H2C</t>
  </si>
  <si>
    <t>H2 production from PEM electrolysis - decentralised</t>
  </si>
  <si>
    <t>H2D</t>
  </si>
  <si>
    <t>H2 production from SOEC electrolysis - centralised</t>
  </si>
  <si>
    <t>H2 production from SOEC electrolysis - decentralised</t>
  </si>
  <si>
    <t>H2 production from natural gas (steam methane reforming with CCS)</t>
  </si>
  <si>
    <t>COseq</t>
  </si>
  <si>
    <t>MIN_DAC_CO2</t>
  </si>
  <si>
    <t>*TechDescription</t>
  </si>
  <si>
    <t>SUP_ELC-PEMD-H2</t>
  </si>
  <si>
    <t>SUP_ELC-PEMC-H2</t>
  </si>
  <si>
    <t>centralised hydrogen</t>
  </si>
  <si>
    <t>decentralised hydrogen</t>
  </si>
  <si>
    <t>renewable hydrogen (end-use hydrogen)</t>
  </si>
  <si>
    <t>SEASONAL Storage-Both Islands</t>
  </si>
  <si>
    <t>TechDescription</t>
  </si>
  <si>
    <t>Storage efficiency</t>
  </si>
  <si>
    <t xml:space="preserve">INVCOST </t>
  </si>
  <si>
    <t>($/GJ stored)</t>
  </si>
  <si>
    <t>*not sure if this is an appropriate unit for investment cost of storage</t>
  </si>
  <si>
    <t>Above Ground Storage</t>
  </si>
  <si>
    <t>Underground Storage</t>
  </si>
  <si>
    <t>TRANSMISSION &amp; DISTRIBUTION</t>
  </si>
  <si>
    <t>New Pipeline (NI and SI)</t>
  </si>
  <si>
    <t>Blending Hydrogen with Natural gas (only NI)</t>
  </si>
  <si>
    <t>Tube Trailer (NI and SI)</t>
  </si>
  <si>
    <t>Sectoral Hydrogen dispensation/small scale storage costs</t>
  </si>
  <si>
    <t>Share-I~UP</t>
  </si>
  <si>
    <t>Share-I~UP~2020</t>
  </si>
  <si>
    <t>Share-I~UP~2060</t>
  </si>
  <si>
    <t>$/GJ</t>
  </si>
  <si>
    <t>FTE_TRAH2R</t>
  </si>
  <si>
    <t>TRAH2R</t>
  </si>
  <si>
    <t>*the processes are split by decentralised/centralised as the cost data we can obtain will be different depending on the type of delivered hydrogen</t>
  </si>
  <si>
    <t>FTE_TRAH2D</t>
  </si>
  <si>
    <t>FTE_INDH2R</t>
  </si>
  <si>
    <t>INDH2R</t>
  </si>
  <si>
    <t>FTE_INDH2D</t>
  </si>
  <si>
    <t>FTE_ELCH2R</t>
  </si>
  <si>
    <t>ELCH2R</t>
  </si>
  <si>
    <t>FTE_COMH2R</t>
  </si>
  <si>
    <t>COMH2R</t>
  </si>
  <si>
    <t>FTE_COMH2D</t>
  </si>
  <si>
    <t>FTE_RESH2R</t>
  </si>
  <si>
    <t>RESH2R</t>
  </si>
  <si>
    <t>FTE_RESH2D</t>
  </si>
  <si>
    <t>Hydrogen for transport sector</t>
  </si>
  <si>
    <t>Hydrogen for industry sector</t>
  </si>
  <si>
    <t>Hydrogen for power generation sector</t>
  </si>
  <si>
    <t>Hydrogen for commercial sector</t>
  </si>
  <si>
    <t>Hydrogen for residential sector</t>
  </si>
  <si>
    <t>Hydrogen supply to transport sector (centralized)</t>
  </si>
  <si>
    <t>Hydrogen supply to transport sector (decentralized)</t>
  </si>
  <si>
    <t>Hydrogen supply to industry sector (centralized)</t>
  </si>
  <si>
    <t>Hydrogen supply to industry sector (decentralized)</t>
  </si>
  <si>
    <t>Hydrogen supply to power sector (centralized)</t>
  </si>
  <si>
    <t>Hydrogen supply to commercial sector (centralized)</t>
  </si>
  <si>
    <t>Hydrogen supply to commercial sector (decentralized)</t>
  </si>
  <si>
    <t>Hydrogen supply to residential sector (centralized)</t>
  </si>
  <si>
    <t>Hydrogen supply to residential sector (decentralized)</t>
  </si>
  <si>
    <t>D-H2_NPIP</t>
  </si>
  <si>
    <t>D-H2toNGA_blnd</t>
  </si>
  <si>
    <t>D-H2_Trailer</t>
  </si>
  <si>
    <t>D-H2_ELCNGA</t>
  </si>
  <si>
    <t>CO2 to CCS</t>
  </si>
  <si>
    <t>ACT_BND~UP~2035</t>
  </si>
  <si>
    <t>ACT_BND~UP~2040</t>
  </si>
  <si>
    <t>Residual Woody Biomass</t>
  </si>
  <si>
    <t>Purpose Grown Forests</t>
  </si>
  <si>
    <t>MINAGRWST00</t>
  </si>
  <si>
    <t>Straw &amp; Stover</t>
  </si>
  <si>
    <t>Fruit and vegetables culls</t>
  </si>
  <si>
    <t>MINMNCWST00</t>
  </si>
  <si>
    <t>Municipal Solid Waste</t>
  </si>
  <si>
    <t>MINANMMNR00</t>
  </si>
  <si>
    <t>Animal Manure</t>
  </si>
  <si>
    <t>MINOILWST00</t>
  </si>
  <si>
    <t>Waste Oil</t>
  </si>
  <si>
    <t>Tallow Waste</t>
  </si>
  <si>
    <t>ACT_BND~UP~2025</t>
  </si>
  <si>
    <t>Share-O~LO</t>
  </si>
  <si>
    <t>REF_ANMMNR</t>
  </si>
  <si>
    <t>REF_WODWST</t>
  </si>
  <si>
    <t>REF_AGRWST</t>
  </si>
  <si>
    <t>\I: CT_CWODBDS</t>
  </si>
  <si>
    <t>CT_COILBDS</t>
  </si>
  <si>
    <t>MINWODSUPCUR00</t>
  </si>
  <si>
    <t>Domestic supply of current wood in use</t>
  </si>
  <si>
    <t>DID</t>
  </si>
  <si>
    <t>DIJ</t>
  </si>
  <si>
    <t>Production of biodiesel from waste oiles</t>
  </si>
  <si>
    <t>CT_CWODDID</t>
  </si>
  <si>
    <t>Production of drop-in fuels from woodwaste</t>
  </si>
  <si>
    <t>Drop-in diesel</t>
  </si>
  <si>
    <t>Drop-in jet</t>
  </si>
  <si>
    <t>COST~2020</t>
  </si>
  <si>
    <t>ACT_BND~2020</t>
  </si>
  <si>
    <t>ACT_BND~UP~2020</t>
  </si>
  <si>
    <t>*ACT_BND~UP~2021</t>
  </si>
  <si>
    <t>Share-O~UP~2020</t>
  </si>
  <si>
    <t>FTE_AGRH2R</t>
  </si>
  <si>
    <t>FTE_AGRH2D</t>
  </si>
  <si>
    <t>AGRH2R</t>
  </si>
  <si>
    <t>Hydrogen for agriculture sector</t>
  </si>
  <si>
    <t>Hydrogen supply to agriculture sector (decentralized)</t>
  </si>
  <si>
    <t>Hydrogen supply to agriculture sector (centralized)</t>
  </si>
  <si>
    <t>ACT_BND~UP~2018</t>
  </si>
  <si>
    <t>COST~2018</t>
  </si>
  <si>
    <t>ACT_BND~UP~2050</t>
  </si>
  <si>
    <t>INDOSWOD</t>
  </si>
  <si>
    <t>MINWODSUPOSWOD</t>
  </si>
  <si>
    <t>wood emissionf actor</t>
  </si>
  <si>
    <t>MJ/kg</t>
  </si>
  <si>
    <t>kg Co2/kg</t>
  </si>
  <si>
    <t>kg/MJ</t>
  </si>
  <si>
    <t>On-Site wood supply</t>
  </si>
  <si>
    <t>On Site Wood</t>
  </si>
  <si>
    <t>Table Name: T_160321_153448</t>
  </si>
  <si>
    <t xml:space="preserve">Active Unit:  </t>
  </si>
  <si>
    <t>Scenario\Period</t>
  </si>
  <si>
    <t>Kea-v72-1c</t>
  </si>
  <si>
    <t>Tui-v72-1c</t>
  </si>
  <si>
    <t>wood addition from wood rpoduct growth</t>
  </si>
  <si>
    <t>MINWODWST02</t>
  </si>
  <si>
    <t>Residual woody biomass tranche 2</t>
  </si>
  <si>
    <t>Truck</t>
  </si>
  <si>
    <t>\I:D-H2_NPIP</t>
  </si>
  <si>
    <t>\I:PRE</t>
  </si>
  <si>
    <t>IMPDID</t>
  </si>
  <si>
    <t>IMPDIJ</t>
  </si>
  <si>
    <t>*ENV_ACT~TRACO2</t>
  </si>
  <si>
    <t>GASCO2</t>
  </si>
  <si>
    <t>Gas emissions</t>
  </si>
  <si>
    <t>ENV_ACT~GASCO2</t>
  </si>
  <si>
    <t>\I:SUP_ELC-SOECC-H2</t>
  </si>
  <si>
    <t>\I:SUP_ELC-SOECD-H2</t>
  </si>
  <si>
    <t>blitre</t>
  </si>
  <si>
    <t>$/litre</t>
  </si>
  <si>
    <t>ratio of investment/fixom</t>
  </si>
  <si>
    <t>ratio of varom (ref) to varom (bioref)</t>
  </si>
  <si>
    <t>OUTPUT</t>
  </si>
  <si>
    <t>commodity consumption</t>
  </si>
  <si>
    <t>INDNGA</t>
  </si>
  <si>
    <t>FLO_COST</t>
  </si>
  <si>
    <t>Fuel delivery costs</t>
  </si>
  <si>
    <t>\I:SUP_SMRH2</t>
  </si>
  <si>
    <t>*NCAP_BND~2018</t>
  </si>
  <si>
    <t xml:space="preserve">Workbook: North Island Primary Fuel Supply </t>
  </si>
  <si>
    <t>EB1: Energy balance (deprecated)</t>
  </si>
  <si>
    <t>RES_PRI: Reference energy system</t>
  </si>
  <si>
    <t>Pri_COA: Coal supply commodity and process definitions</t>
  </si>
  <si>
    <t>Pri_GAS: Fossil gas supply commodity and process definitions</t>
  </si>
  <si>
    <t>Pri_RNW: Renewable electricity resource supply commodity and process definitions</t>
  </si>
  <si>
    <t>Pri_H2: Deprecated</t>
  </si>
  <si>
    <t>SUP_H2: Hydrogen supply commodity and process defintions</t>
  </si>
  <si>
    <t>Pri_OIL: Oil supply commodity and process definitions</t>
  </si>
  <si>
    <t>Distr_H2: Deprecated</t>
  </si>
  <si>
    <t>Con_REF: Oil refinery process definitions</t>
  </si>
  <si>
    <t>TOTCO2: Primary fuel emissions data</t>
  </si>
  <si>
    <t>Coal: Reference data</t>
  </si>
  <si>
    <t>Gas: Reference data</t>
  </si>
  <si>
    <t>Oil: Referece data</t>
  </si>
  <si>
    <t>Other Primary Energy: Reference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</si>
</sst>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7">
    <numFmt numFmtId="8" formatCode="&quot;$&quot;#,##0.00;[Red]\-&quot;$&quot;#,##0.00"/>
    <numFmt numFmtId="44" formatCode="_-&quot;$&quot;* #,##0.00_-;\-&quot;$&quot;* #,##0.00_-;_-&quot;$&quot;* &quot;-&quot;??_-;_-@_-"/>
    <numFmt numFmtId="43" formatCode="_-* #,##0.00_-;\-* #,##0.00_-;_-* &quot;-&quot;??_-;_-@_-"/>
    <numFmt numFmtId="164" formatCode="&quot;$&quot;#,##0_);[Red]\(&quot;$&quot;#,##0\)"/>
    <numFmt numFmtId="165" formatCode="&quot;$&quot;#,##0.00_);[Red]\(&quot;$&quot;#,##0.00\)"/>
    <numFmt numFmtId="166" formatCode="_(&quot;$&quot;* #,##0.00_);_(&quot;$&quot;* \(#,##0.00\);_(&quot;$&quot;* &quot;-&quot;??_);_(@_)"/>
    <numFmt numFmtId="167" formatCode="_ * #,##0.00_ ;_ * \-#,##0.00_ ;_ * &quot;-&quot;??_ ;_ @_ "/>
    <numFmt numFmtId="168" formatCode="General_)"/>
    <numFmt numFmtId="169" formatCode="\Te\x\t"/>
    <numFmt numFmtId="170" formatCode="0.0%"/>
    <numFmt numFmtId="171" formatCode="0.00_ ;[Red]\-0.00\ "/>
    <numFmt numFmtId="172" formatCode="[$-C09]d\ mmmm\ yyyy;@"/>
    <numFmt numFmtId="173" formatCode="_-[$€-2]* #,##0.00_-;\-[$€-2]* #,##0.00_-;_-[$€-2]* &quot;-&quot;??_-"/>
    <numFmt numFmtId="174" formatCode="_*#,##0.00;[Red]_*\(#,##0.00\);_*\-"/>
    <numFmt numFmtId="175" formatCode="#,##0\ ;\(#,##0\)"/>
    <numFmt numFmtId="176" formatCode="#,##0.0\ ;\(#,##0.0\)"/>
    <numFmt numFmtId="177" formatCode="#,##0.00\ ;\(#,##0.00\)"/>
    <numFmt numFmtId="178" formatCode="d\ mmm"/>
    <numFmt numFmtId="179" formatCode="d\ mmm\ yyyy"/>
    <numFmt numFmtId="180" formatCode="_-\$* #,##0.00_-;&quot;-$&quot;* #,##0.00_-;_-\$* \-??_-;_-@_-"/>
    <numFmt numFmtId="181" formatCode="#,###,;[Red]\-#,###,;0"/>
    <numFmt numFmtId="182" formatCode="_-* #,##0_-;\-* #,##0_-;_-* &quot;-&quot;??_-;_-@_-"/>
    <numFmt numFmtId="183" formatCode="#,##0.00_ ;\-#,##0.00\ "/>
    <numFmt numFmtId="184" formatCode="_-* #,##0.0_-;\-* #,##0.0_-;_-* &quot;-&quot;?_-;_-@_-"/>
    <numFmt numFmtId="185" formatCode="_(* #,##0_);_(* \(#,##0\);_(* &quot;-&quot;??_);_(@_)"/>
    <numFmt numFmtId="186" formatCode="_-* #,##0_-;\-* #,##0_-;_-* &quot;-&quot;?_-;_-@_-"/>
    <numFmt numFmtId="187" formatCode="0.0"/>
    <numFmt numFmtId="188" formatCode="_(* #,##0.000_);_(* \(#,##0.000\);_(* &quot;-&quot;??_);_(@_)"/>
    <numFmt numFmtId="189" formatCode="0.000"/>
    <numFmt numFmtId="190" formatCode="_-* #,##0.00\ _D_M_-;\-* #,##0.00\ _D_M_-;_-* &quot;-&quot;??\ _D_M_-;_-@_-"/>
    <numFmt numFmtId="191" formatCode="0.0000"/>
    <numFmt numFmtId="192" formatCode="m\-d\-yy"/>
    <numFmt numFmtId="193" formatCode="###,##0"/>
    <numFmt numFmtId="194" formatCode="###,##0.0"/>
    <numFmt numFmtId="195" formatCode="###,##0.00"/>
    <numFmt numFmtId="196" formatCode="#\ ##0;\-#\ ##0"/>
    <numFmt numFmtId="197" formatCode="0.00;\-0.00"/>
    <numFmt numFmtId="198" formatCode="\ ####"/>
    <numFmt numFmtId="199" formatCode="###\ ###.00"/>
    <numFmt numFmtId="200" formatCode="_([$€]* #,##0.00_);_([$€]* \(#,##0.00\);_([$€]* &quot;-&quot;??_);_(@_)"/>
    <numFmt numFmtId="201" formatCode="_-* #,##0.0_-;\-* #,##0.0_-;_-* &quot;-&quot;_-;_-@_-"/>
    <numFmt numFmtId="202" formatCode="_-* #,##0\ _P_t_s_-;\-* #,##0\ _P_t_s_-;_-* &quot;-&quot;\ _P_t_s_-;_-@_-"/>
    <numFmt numFmtId="203" formatCode="###,###,###"/>
    <numFmt numFmtId="204" formatCode="#\ ##0.0;\-#\ ##0.0"/>
    <numFmt numFmtId="205" formatCode="0.00_)"/>
    <numFmt numFmtId="206" formatCode="##\ ###"/>
    <numFmt numFmtId="207" formatCode="##\ ###\ ###"/>
  </numFmts>
  <fonts count="193">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0"/>
      <name val="Courier"/>
      <family val="3"/>
    </font>
    <font>
      <b/>
      <sz val="10"/>
      <name val="Arial"/>
      <family val="2"/>
    </font>
    <font>
      <sz val="10"/>
      <name val="Arial"/>
      <family val="2"/>
    </font>
    <font>
      <sz val="8"/>
      <color indexed="81"/>
      <name val="Tahoma"/>
      <family val="2"/>
    </font>
    <font>
      <b/>
      <sz val="8"/>
      <color indexed="81"/>
      <name val="Tahoma"/>
      <family val="2"/>
    </font>
    <font>
      <b/>
      <sz val="9"/>
      <name val="Arial"/>
      <family val="2"/>
    </font>
    <font>
      <sz val="9"/>
      <name val="Arial"/>
      <family val="2"/>
    </font>
    <font>
      <sz val="10"/>
      <name val="Arial"/>
      <family val="2"/>
    </font>
    <font>
      <b/>
      <sz val="14"/>
      <name val="Arial"/>
      <family val="2"/>
    </font>
    <font>
      <sz val="10"/>
      <name val="Arial"/>
      <family val="2"/>
    </font>
    <font>
      <sz val="11"/>
      <color theme="1"/>
      <name val="Calibri"/>
      <family val="2"/>
      <scheme val="minor"/>
    </font>
    <font>
      <sz val="11"/>
      <color theme="0"/>
      <name val="Calibri"/>
      <family val="2"/>
      <scheme val="minor"/>
    </font>
    <font>
      <b/>
      <sz val="11"/>
      <color rgb="FFFA7D00"/>
      <name val="Calibri"/>
      <family val="2"/>
      <scheme val="minor"/>
    </font>
    <font>
      <sz val="11"/>
      <color rgb="FF006100"/>
      <name val="Calibri"/>
      <family val="2"/>
      <scheme val="minor"/>
    </font>
    <font>
      <sz val="11"/>
      <color rgb="FF3F3F76"/>
      <name val="Calibri"/>
      <family val="2"/>
      <scheme val="minor"/>
    </font>
    <font>
      <sz val="11"/>
      <color rgb="FF9C6500"/>
      <name val="Calibri"/>
      <family val="2"/>
      <scheme val="minor"/>
    </font>
    <font>
      <b/>
      <sz val="12"/>
      <color rgb="FFFF0000"/>
      <name val="Calibri"/>
      <family val="2"/>
      <scheme val="minor"/>
    </font>
    <font>
      <sz val="10"/>
      <color rgb="FFFF0000"/>
      <name val="Arial"/>
      <family val="2"/>
    </font>
    <font>
      <sz val="8"/>
      <color theme="1"/>
      <name val="Arial"/>
      <family val="2"/>
    </font>
    <font>
      <b/>
      <sz val="10"/>
      <color rgb="FFFF0000"/>
      <name val="Arial"/>
      <family val="2"/>
    </font>
    <font>
      <b/>
      <sz val="10"/>
      <color theme="9" tint="-0.249977111117893"/>
      <name val="Arial"/>
      <family val="2"/>
    </font>
    <font>
      <b/>
      <sz val="14"/>
      <color rgb="FFFF0000"/>
      <name val="Arial"/>
      <family val="2"/>
    </font>
    <font>
      <sz val="18"/>
      <color theme="0"/>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9C0006"/>
      <name val="Calibri"/>
      <family val="2"/>
      <scheme val="minor"/>
    </font>
    <font>
      <b/>
      <sz val="11"/>
      <color rgb="FF3F3F3F"/>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u/>
      <sz val="10"/>
      <color indexed="12"/>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color indexed="8"/>
      <name val="Arial"/>
      <family val="2"/>
    </font>
    <font>
      <sz val="10"/>
      <color theme="1"/>
      <name val="Arial"/>
      <family val="2"/>
    </font>
    <font>
      <b/>
      <sz val="8"/>
      <name val="Arial"/>
      <family val="2"/>
    </font>
    <font>
      <sz val="10"/>
      <name val="MS Sans Serif"/>
      <family val="2"/>
    </font>
    <font>
      <b/>
      <sz val="12"/>
      <name val="Arial"/>
      <family val="2"/>
    </font>
    <font>
      <sz val="8"/>
      <name val="Arial"/>
      <family val="2"/>
    </font>
    <font>
      <sz val="10"/>
      <color indexed="12"/>
      <name val="Arial"/>
      <family val="2"/>
    </font>
    <font>
      <sz val="9"/>
      <color theme="1"/>
      <name val="Calibri"/>
      <family val="2"/>
      <scheme val="minor"/>
    </font>
    <font>
      <sz val="9"/>
      <name val="Calibri"/>
      <family val="2"/>
      <scheme val="minor"/>
    </font>
    <font>
      <sz val="9"/>
      <color rgb="FFFF0000"/>
      <name val="Calibri"/>
      <family val="2"/>
      <scheme val="minor"/>
    </font>
    <font>
      <b/>
      <sz val="8"/>
      <color theme="1"/>
      <name val="Calibri"/>
      <family val="2"/>
      <scheme val="minor"/>
    </font>
    <font>
      <sz val="8"/>
      <color theme="1"/>
      <name val="Calibri"/>
      <family val="2"/>
      <scheme val="minor"/>
    </font>
    <font>
      <sz val="11"/>
      <color theme="1"/>
      <name val="Arial"/>
      <family val="2"/>
    </font>
    <font>
      <u/>
      <sz val="10"/>
      <color indexed="24"/>
      <name val="Arial"/>
      <family val="2"/>
    </font>
    <font>
      <sz val="10"/>
      <name val="Times New Roman"/>
      <family val="1"/>
    </font>
    <font>
      <i/>
      <sz val="10"/>
      <name val="Arial"/>
      <family val="2"/>
    </font>
    <font>
      <sz val="11"/>
      <name val="Arial"/>
      <family val="2"/>
    </font>
    <font>
      <sz val="10"/>
      <name val="Helv"/>
      <family val="2"/>
    </font>
    <font>
      <sz val="9"/>
      <name val="AGaramond"/>
    </font>
    <font>
      <b/>
      <sz val="11"/>
      <color indexed="10"/>
      <name val="Calibri"/>
      <family val="2"/>
    </font>
    <font>
      <sz val="10"/>
      <name val="CG Times"/>
      <family val="1"/>
    </font>
    <font>
      <sz val="11"/>
      <color indexed="8"/>
      <name val="Arial"/>
      <family val="2"/>
    </font>
    <font>
      <sz val="10"/>
      <name val="Calibri"/>
      <family val="2"/>
    </font>
    <font>
      <sz val="10"/>
      <name val="Palatino"/>
      <family val="1"/>
    </font>
    <font>
      <u/>
      <sz val="10"/>
      <name val="Arial"/>
      <family val="2"/>
    </font>
    <font>
      <sz val="10"/>
      <name val="Arial Narrow"/>
      <family val="2"/>
    </font>
    <font>
      <sz val="9"/>
      <name val="GillSans"/>
      <family val="2"/>
    </font>
    <font>
      <sz val="9"/>
      <name val="GillSans Light"/>
      <family val="2"/>
    </font>
    <font>
      <b/>
      <sz val="15"/>
      <color indexed="62"/>
      <name val="Calibri"/>
      <family val="2"/>
    </font>
    <font>
      <b/>
      <sz val="13"/>
      <color indexed="62"/>
      <name val="Calibri"/>
      <family val="2"/>
    </font>
    <font>
      <b/>
      <sz val="11"/>
      <color indexed="62"/>
      <name val="Calibri"/>
      <family val="2"/>
    </font>
    <font>
      <sz val="11"/>
      <color indexed="19"/>
      <name val="Calibri"/>
      <family val="2"/>
    </font>
    <font>
      <b/>
      <sz val="10"/>
      <name val="MS Sans Serif"/>
      <family val="2"/>
    </font>
    <font>
      <b/>
      <sz val="10"/>
      <color indexed="50"/>
      <name val="Arial"/>
      <family val="2"/>
    </font>
    <font>
      <b/>
      <sz val="10"/>
      <color indexed="32"/>
      <name val="Arial"/>
      <family val="2"/>
    </font>
    <font>
      <b/>
      <sz val="18"/>
      <color indexed="62"/>
      <name val="Cambria"/>
      <family val="2"/>
    </font>
    <font>
      <sz val="10"/>
      <color indexed="8"/>
      <name val="CG Times"/>
      <family val="1"/>
    </font>
    <font>
      <b/>
      <sz val="10"/>
      <color indexed="41"/>
      <name val="Arial"/>
      <family val="2"/>
    </font>
    <font>
      <sz val="8"/>
      <color indexed="9"/>
      <name val="Arial"/>
      <family val="2"/>
    </font>
    <font>
      <b/>
      <sz val="12"/>
      <color indexed="45"/>
      <name val="Arial"/>
      <family val="2"/>
    </font>
    <font>
      <b/>
      <sz val="12"/>
      <color indexed="25"/>
      <name val="Arial"/>
      <family val="2"/>
    </font>
    <font>
      <b/>
      <sz val="9"/>
      <color indexed="8"/>
      <name val="CG Times"/>
      <family val="1"/>
    </font>
    <font>
      <b/>
      <sz val="9"/>
      <name val="Calibri"/>
      <family val="2"/>
      <scheme val="minor"/>
    </font>
    <font>
      <b/>
      <sz val="8"/>
      <name val="Calibri"/>
      <family val="2"/>
      <scheme val="minor"/>
    </font>
    <font>
      <sz val="9"/>
      <name val="Times New Roman"/>
      <family val="1"/>
    </font>
    <font>
      <sz val="11"/>
      <color rgb="FF3F3F76"/>
      <name val="Calibri"/>
      <family val="2"/>
    </font>
    <font>
      <b/>
      <sz val="9"/>
      <name val="Times New Roman"/>
      <family val="1"/>
    </font>
    <font>
      <sz val="11"/>
      <color theme="1"/>
      <name val="Calibri"/>
      <family val="2"/>
    </font>
    <font>
      <sz val="9"/>
      <color theme="0"/>
      <name val="Calibri"/>
      <family val="2"/>
      <scheme val="minor"/>
    </font>
    <font>
      <b/>
      <sz val="9"/>
      <color rgb="FFFF0000"/>
      <name val="Calibri"/>
      <family val="2"/>
      <scheme val="minor"/>
    </font>
    <font>
      <b/>
      <sz val="9"/>
      <color indexed="12"/>
      <name val="Calibri"/>
      <family val="2"/>
      <scheme val="minor"/>
    </font>
    <font>
      <sz val="9"/>
      <color rgb="FF006100"/>
      <name val="Calibri"/>
      <family val="2"/>
      <scheme val="minor"/>
    </font>
    <font>
      <u/>
      <sz val="11"/>
      <color theme="10"/>
      <name val="Arial"/>
      <family val="2"/>
    </font>
    <font>
      <b/>
      <i/>
      <sz val="8"/>
      <name val="Calibri"/>
      <family val="2"/>
      <scheme val="minor"/>
    </font>
    <font>
      <b/>
      <i/>
      <sz val="8"/>
      <color theme="1"/>
      <name val="Calibri"/>
      <family val="2"/>
      <scheme val="minor"/>
    </font>
    <font>
      <i/>
      <sz val="8"/>
      <color theme="1"/>
      <name val="Calibri"/>
      <family val="2"/>
      <scheme val="minor"/>
    </font>
    <font>
      <u/>
      <sz val="8"/>
      <color theme="10"/>
      <name val="Arial"/>
      <family val="2"/>
    </font>
    <font>
      <sz val="10"/>
      <name val="Calibri"/>
      <family val="2"/>
      <scheme val="minor"/>
    </font>
    <font>
      <b/>
      <sz val="10"/>
      <color theme="1"/>
      <name val="Calibri"/>
      <family val="2"/>
      <scheme val="minor"/>
    </font>
    <font>
      <sz val="10"/>
      <color theme="1"/>
      <name val="Calibri"/>
      <family val="2"/>
      <scheme val="minor"/>
    </font>
    <font>
      <b/>
      <sz val="10"/>
      <name val="Calibri"/>
      <family val="2"/>
      <scheme val="minor"/>
    </font>
    <font>
      <b/>
      <vertAlign val="superscript"/>
      <sz val="10"/>
      <name val="Calibri"/>
      <family val="2"/>
      <scheme val="minor"/>
    </font>
    <font>
      <vertAlign val="superscript"/>
      <sz val="10"/>
      <color theme="1"/>
      <name val="Calibri"/>
      <family val="2"/>
      <scheme val="minor"/>
    </font>
    <font>
      <sz val="10"/>
      <name val="Tms Rmn"/>
    </font>
    <font>
      <b/>
      <i/>
      <sz val="10"/>
      <color theme="1"/>
      <name val="Calibri"/>
      <family val="2"/>
      <scheme val="minor"/>
    </font>
    <font>
      <b/>
      <i/>
      <sz val="10"/>
      <name val="Calibri"/>
      <family val="2"/>
      <scheme val="minor"/>
    </font>
    <font>
      <vertAlign val="superscript"/>
      <sz val="10"/>
      <name val="Calibri"/>
      <family val="2"/>
      <scheme val="minor"/>
    </font>
    <font>
      <b/>
      <i/>
      <vertAlign val="superscript"/>
      <sz val="10"/>
      <color theme="1"/>
      <name val="Calibri"/>
      <family val="2"/>
      <scheme val="minor"/>
    </font>
    <font>
      <b/>
      <sz val="11"/>
      <name val="Calibri"/>
      <family val="2"/>
      <scheme val="minor"/>
    </font>
    <font>
      <b/>
      <i/>
      <sz val="11"/>
      <name val="Calibri"/>
      <family val="2"/>
      <scheme val="minor"/>
    </font>
    <font>
      <sz val="11"/>
      <name val="Calibri"/>
      <family val="2"/>
      <scheme val="minor"/>
    </font>
    <font>
      <vertAlign val="superscript"/>
      <sz val="11"/>
      <name val="Calibri"/>
      <family val="2"/>
      <scheme val="minor"/>
    </font>
    <font>
      <sz val="10"/>
      <name val="Arial"/>
    </font>
    <font>
      <b/>
      <sz val="10"/>
      <name val="Arial"/>
    </font>
    <font>
      <b/>
      <sz val="12"/>
      <name val="Arial"/>
    </font>
    <font>
      <sz val="8"/>
      <color indexed="9"/>
      <name val="Arial"/>
    </font>
    <font>
      <b/>
      <sz val="8"/>
      <name val="Arial"/>
    </font>
    <font>
      <sz val="12"/>
      <color theme="1"/>
      <name val="Calibri"/>
      <family val="2"/>
      <scheme val="minor"/>
    </font>
    <font>
      <sz val="12"/>
      <color indexed="8"/>
      <name val="Calibri"/>
      <family val="2"/>
    </font>
    <font>
      <sz val="8"/>
      <color indexed="8"/>
      <name val="Arial"/>
      <family val="2"/>
    </font>
    <font>
      <sz val="11"/>
      <color indexed="54"/>
      <name val="Calibri"/>
      <family val="2"/>
    </font>
    <font>
      <sz val="11"/>
      <color indexed="54"/>
      <name val="Calibri"/>
      <family val="2"/>
      <scheme val="minor"/>
    </font>
    <font>
      <sz val="11"/>
      <color rgb="FF9C6500"/>
      <name val="Calibri"/>
      <family val="2"/>
    </font>
    <font>
      <b/>
      <sz val="8"/>
      <color indexed="12"/>
      <name val="Arial"/>
      <family val="2"/>
    </font>
    <font>
      <b/>
      <sz val="10"/>
      <color rgb="FF0070C0"/>
      <name val="Arial"/>
      <family val="2"/>
    </font>
    <font>
      <b/>
      <sz val="20"/>
      <name val="Arial"/>
      <family val="2"/>
    </font>
    <font>
      <b/>
      <i/>
      <sz val="14"/>
      <name val="Arial"/>
      <family val="2"/>
    </font>
    <font>
      <i/>
      <sz val="14"/>
      <name val="Arial"/>
      <family val="2"/>
    </font>
    <font>
      <b/>
      <sz val="16"/>
      <color indexed="18"/>
      <name val="Arial"/>
      <family val="2"/>
    </font>
    <font>
      <b/>
      <sz val="18"/>
      <name val="Arial"/>
      <family val="2"/>
    </font>
    <font>
      <i/>
      <sz val="12"/>
      <name val="Arial"/>
      <family val="2"/>
    </font>
    <font>
      <b/>
      <i/>
      <sz val="12"/>
      <name val="Arial"/>
      <family val="2"/>
    </font>
    <font>
      <sz val="12"/>
      <name val="Arial"/>
      <family val="2"/>
    </font>
    <font>
      <b/>
      <sz val="12"/>
      <color theme="0"/>
      <name val="Arial"/>
      <family val="2"/>
    </font>
    <font>
      <b/>
      <sz val="9"/>
      <color theme="3" tint="0.39997558519241921"/>
      <name val="Calibri"/>
      <family val="2"/>
      <scheme val="minor"/>
    </font>
    <font>
      <b/>
      <sz val="12"/>
      <color theme="3" tint="0.39997558519241921"/>
      <name val="Calibri"/>
      <family val="2"/>
      <scheme val="minor"/>
    </font>
    <font>
      <sz val="9"/>
      <color indexed="81"/>
      <name val="Tahoma"/>
      <family val="2"/>
    </font>
    <font>
      <b/>
      <sz val="9"/>
      <color indexed="81"/>
      <name val="Tahoma"/>
      <family val="2"/>
    </font>
    <font>
      <sz val="9"/>
      <color indexed="81"/>
      <name val="Tahoma"/>
      <charset val="1"/>
    </font>
    <font>
      <b/>
      <sz val="9"/>
      <color indexed="81"/>
      <name val="Tahoma"/>
      <charset val="1"/>
    </font>
    <font>
      <b/>
      <i/>
      <sz val="10"/>
      <name val="Arial"/>
      <family val="2"/>
    </font>
    <font>
      <b/>
      <sz val="10"/>
      <color theme="1"/>
      <name val="Arial"/>
      <family val="2"/>
    </font>
    <font>
      <vertAlign val="superscript"/>
      <sz val="11"/>
      <color theme="1"/>
      <name val="Arial"/>
      <family val="2"/>
    </font>
    <font>
      <b/>
      <vertAlign val="superscript"/>
      <sz val="10"/>
      <name val="Arial"/>
      <family val="2"/>
    </font>
    <font>
      <b/>
      <sz val="16"/>
      <color rgb="FF00B050"/>
      <name val="Calibri"/>
      <family val="2"/>
      <scheme val="minor"/>
    </font>
    <font>
      <sz val="9"/>
      <color theme="0" tint="-0.499984740745262"/>
      <name val="Calibri"/>
      <family val="2"/>
      <scheme val="minor"/>
    </font>
    <font>
      <b/>
      <sz val="9"/>
      <color theme="0" tint="-0.499984740745262"/>
      <name val="Calibri"/>
      <family val="2"/>
      <scheme val="minor"/>
    </font>
    <font>
      <b/>
      <i/>
      <sz val="9"/>
      <name val="Calibri"/>
      <family val="2"/>
      <scheme val="minor"/>
    </font>
    <font>
      <sz val="11"/>
      <color indexed="8"/>
      <name val="Calibri"/>
      <family val="2"/>
      <scheme val="minor"/>
    </font>
    <font>
      <u/>
      <sz val="6"/>
      <color indexed="12"/>
      <name val="Times New Roman"/>
      <family val="1"/>
    </font>
    <font>
      <u/>
      <sz val="12"/>
      <color theme="10"/>
      <name val="Calibri"/>
      <family val="2"/>
      <scheme val="minor"/>
    </font>
    <font>
      <b/>
      <sz val="10.5"/>
      <color theme="1"/>
      <name val="Calibri"/>
      <family val="2"/>
      <scheme val="minor"/>
    </font>
    <font>
      <sz val="10.5"/>
      <color theme="1"/>
      <name val="Calibri"/>
      <family val="2"/>
      <scheme val="minor"/>
    </font>
    <font>
      <sz val="12"/>
      <color rgb="FF9C5700"/>
      <name val="Calibri"/>
      <family val="2"/>
      <scheme val="minor"/>
    </font>
    <font>
      <sz val="7"/>
      <name val="Arial"/>
      <family val="2"/>
    </font>
    <font>
      <sz val="9"/>
      <name val="Gill Sans"/>
    </font>
    <font>
      <sz val="11"/>
      <name val="??"/>
      <family val="3"/>
      <charset val="129"/>
    </font>
    <font>
      <b/>
      <u/>
      <sz val="11"/>
      <color indexed="37"/>
      <name val="Arial"/>
      <family val="2"/>
    </font>
    <font>
      <sz val="2"/>
      <name val="Arial"/>
      <family val="2"/>
    </font>
    <font>
      <sz val="7"/>
      <name val="Small Fonts"/>
      <family val="2"/>
    </font>
    <font>
      <b/>
      <i/>
      <sz val="16"/>
      <name val="Helv"/>
    </font>
    <font>
      <sz val="10"/>
      <name val="Helv"/>
    </font>
    <font>
      <sz val="8"/>
      <name val="Franklin Gothic Book"/>
      <family val="2"/>
    </font>
    <font>
      <b/>
      <sz val="16"/>
      <name val="Times New Roman"/>
      <family val="1"/>
    </font>
    <font>
      <sz val="8"/>
      <color indexed="12"/>
      <name val="Arial"/>
      <family val="2"/>
    </font>
    <font>
      <b/>
      <sz val="12"/>
      <name val="Times New Roman"/>
      <family val="1"/>
    </font>
    <font>
      <sz val="9"/>
      <color indexed="8"/>
      <name val="Times New Roman"/>
      <family val="1"/>
    </font>
    <font>
      <b/>
      <sz val="8"/>
      <color theme="0" tint="-0.249977111117893"/>
      <name val="Arial"/>
      <family val="2"/>
    </font>
    <font>
      <sz val="8"/>
      <color theme="0" tint="-0.249977111117893"/>
      <name val="Arial"/>
      <family val="2"/>
    </font>
    <font>
      <sz val="10"/>
      <color theme="0" tint="-0.249977111117893"/>
      <name val="Arial"/>
      <family val="2"/>
    </font>
  </fonts>
  <fills count="134">
    <fill>
      <patternFill patternType="none"/>
    </fill>
    <fill>
      <patternFill patternType="gray125"/>
    </fill>
    <fill>
      <patternFill patternType="solid">
        <fgColor indexed="43"/>
        <bgColor indexed="64"/>
      </patternFill>
    </fill>
    <fill>
      <patternFill patternType="solid">
        <fgColor theme="8" tint="0.79998168889431442"/>
        <bgColor indexed="65"/>
      </patternFill>
    </fill>
    <fill>
      <patternFill patternType="solid">
        <fgColor theme="5" tint="0.39997558519241921"/>
        <bgColor indexed="65"/>
      </patternFill>
    </fill>
    <fill>
      <patternFill patternType="solid">
        <fgColor theme="5"/>
      </patternFill>
    </fill>
    <fill>
      <patternFill patternType="solid">
        <fgColor rgb="FFF2F2F2"/>
      </patternFill>
    </fill>
    <fill>
      <patternFill patternType="solid">
        <fgColor rgb="FFC6EFCE"/>
      </patternFill>
    </fill>
    <fill>
      <patternFill patternType="solid">
        <fgColor rgb="FFFFCC99"/>
      </patternFill>
    </fill>
    <fill>
      <patternFill patternType="solid">
        <fgColor rgb="FFFFEB9C"/>
      </patternFill>
    </fill>
    <fill>
      <patternFill patternType="solid">
        <fgColor theme="9"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theme="3" tint="0.79998168889431442"/>
        <bgColor indexed="64"/>
      </patternFill>
    </fill>
    <fill>
      <patternFill patternType="solid">
        <fgColor theme="9" tint="0.59999389629810485"/>
        <bgColor indexed="64"/>
      </patternFill>
    </fill>
    <fill>
      <patternFill patternType="solid">
        <fgColor theme="8" tint="0.79998168889431442"/>
        <bgColor indexed="64"/>
      </patternFill>
    </fill>
    <fill>
      <patternFill patternType="solid">
        <fgColor rgb="FFFFC7CE"/>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theme="5" tint="0.59999389629810485"/>
        <bgColor indexed="64"/>
      </patternFill>
    </fill>
    <fill>
      <patternFill patternType="solid">
        <fgColor indexed="9"/>
        <bgColor indexed="64"/>
      </patternFill>
    </fill>
    <fill>
      <patternFill patternType="solid">
        <fgColor rgb="FFFFFF00"/>
        <bgColor indexed="64"/>
      </patternFill>
    </fill>
    <fill>
      <patternFill patternType="solid">
        <fgColor rgb="FFFFFF99"/>
        <bgColor indexed="64"/>
      </patternFill>
    </fill>
    <fill>
      <patternFill patternType="solid">
        <fgColor theme="6" tint="0.59999389629810485"/>
        <bgColor indexed="64"/>
      </patternFill>
    </fill>
    <fill>
      <patternFill patternType="solid">
        <fgColor theme="3" tint="0.39997558519241921"/>
        <bgColor indexed="64"/>
      </patternFill>
    </fill>
    <fill>
      <patternFill patternType="solid">
        <fgColor theme="9" tint="0.39997558519241921"/>
        <bgColor indexed="64"/>
      </patternFill>
    </fill>
    <fill>
      <patternFill patternType="solid">
        <fgColor theme="7" tint="0.39997558519241921"/>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indexed="41"/>
        <bgColor indexed="26"/>
      </patternFill>
    </fill>
    <fill>
      <patternFill patternType="solid">
        <fgColor indexed="45"/>
        <bgColor indexed="48"/>
      </patternFill>
    </fill>
    <fill>
      <patternFill patternType="solid">
        <fgColor indexed="35"/>
        <bgColor indexed="26"/>
      </patternFill>
    </fill>
    <fill>
      <patternFill patternType="solid">
        <fgColor indexed="42"/>
        <bgColor indexed="27"/>
      </patternFill>
    </fill>
    <fill>
      <patternFill patternType="solid">
        <fgColor indexed="26"/>
        <bgColor indexed="35"/>
      </patternFill>
    </fill>
    <fill>
      <patternFill patternType="solid">
        <fgColor indexed="46"/>
        <bgColor indexed="45"/>
      </patternFill>
    </fill>
    <fill>
      <patternFill patternType="solid">
        <fgColor indexed="9"/>
        <bgColor indexed="26"/>
      </patternFill>
    </fill>
    <fill>
      <patternFill patternType="solid">
        <fgColor indexed="47"/>
        <bgColor indexed="34"/>
      </patternFill>
    </fill>
    <fill>
      <patternFill patternType="solid">
        <fgColor indexed="44"/>
        <bgColor indexed="40"/>
      </patternFill>
    </fill>
    <fill>
      <patternFill patternType="solid">
        <fgColor indexed="31"/>
        <bgColor indexed="15"/>
      </patternFill>
    </fill>
    <fill>
      <patternFill patternType="solid">
        <fgColor indexed="29"/>
        <bgColor indexed="45"/>
      </patternFill>
    </fill>
    <fill>
      <patternFill patternType="solid">
        <fgColor indexed="34"/>
        <bgColor indexed="47"/>
      </patternFill>
    </fill>
    <fill>
      <patternFill patternType="solid">
        <fgColor indexed="11"/>
        <bgColor indexed="49"/>
      </patternFill>
    </fill>
    <fill>
      <patternFill patternType="solid">
        <fgColor indexed="22"/>
        <bgColor indexed="31"/>
      </patternFill>
    </fill>
    <fill>
      <patternFill patternType="solid">
        <fgColor indexed="50"/>
        <bgColor indexed="40"/>
      </patternFill>
    </fill>
    <fill>
      <patternFill patternType="solid">
        <fgColor indexed="51"/>
        <bgColor indexed="13"/>
      </patternFill>
    </fill>
    <fill>
      <patternFill patternType="solid">
        <fgColor indexed="30"/>
        <bgColor indexed="21"/>
      </patternFill>
    </fill>
    <fill>
      <patternFill patternType="solid">
        <fgColor indexed="24"/>
        <bgColor indexed="22"/>
      </patternFill>
    </fill>
    <fill>
      <patternFill patternType="solid">
        <fgColor indexed="61"/>
        <bgColor indexed="48"/>
      </patternFill>
    </fill>
    <fill>
      <patternFill patternType="solid">
        <fgColor indexed="49"/>
        <bgColor indexed="57"/>
      </patternFill>
    </fill>
    <fill>
      <patternFill patternType="solid">
        <fgColor indexed="52"/>
        <bgColor indexed="51"/>
      </patternFill>
    </fill>
    <fill>
      <patternFill patternType="solid">
        <fgColor indexed="56"/>
      </patternFill>
    </fill>
    <fill>
      <patternFill patternType="solid">
        <fgColor indexed="62"/>
        <bgColor indexed="58"/>
      </patternFill>
    </fill>
    <fill>
      <patternFill patternType="solid">
        <fgColor indexed="10"/>
        <bgColor indexed="60"/>
      </patternFill>
    </fill>
    <fill>
      <patternFill patternType="solid">
        <fgColor indexed="19"/>
        <bgColor indexed="61"/>
      </patternFill>
    </fill>
    <fill>
      <patternFill patternType="solid">
        <fgColor indexed="57"/>
        <bgColor indexed="21"/>
      </patternFill>
    </fill>
    <fill>
      <patternFill patternType="solid">
        <fgColor indexed="54"/>
      </patternFill>
    </fill>
    <fill>
      <patternFill patternType="solid">
        <fgColor indexed="54"/>
        <bgColor indexed="23"/>
      </patternFill>
    </fill>
    <fill>
      <patternFill patternType="solid">
        <fgColor indexed="53"/>
        <bgColor indexed="52"/>
      </patternFill>
    </fill>
    <fill>
      <patternFill patternType="solid">
        <fgColor indexed="9"/>
      </patternFill>
    </fill>
    <fill>
      <patternFill patternType="solid">
        <fgColor indexed="55"/>
        <bgColor indexed="23"/>
      </patternFill>
    </fill>
    <fill>
      <patternFill patternType="solid">
        <fgColor indexed="27"/>
        <bgColor indexed="42"/>
      </patternFill>
    </fill>
    <fill>
      <patternFill patternType="solid">
        <fgColor indexed="56"/>
        <bgColor indexed="58"/>
      </patternFill>
    </fill>
    <fill>
      <patternFill patternType="solid">
        <fgColor indexed="48"/>
        <bgColor indexed="61"/>
      </patternFill>
    </fill>
    <fill>
      <patternFill patternType="solid">
        <fgColor indexed="43"/>
        <bgColor indexed="26"/>
      </patternFill>
    </fill>
    <fill>
      <patternFill patternType="mediumGray">
        <fgColor indexed="22"/>
      </patternFill>
    </fill>
    <fill>
      <patternFill patternType="solid">
        <fgColor indexed="15"/>
        <bgColor indexed="41"/>
      </patternFill>
    </fill>
    <fill>
      <patternFill patternType="solid">
        <fgColor indexed="31"/>
        <bgColor indexed="8"/>
      </patternFill>
    </fill>
    <fill>
      <patternFill patternType="solid">
        <fgColor indexed="43"/>
        <bgColor indexed="8"/>
      </patternFill>
    </fill>
    <fill>
      <patternFill patternType="solid">
        <fgColor indexed="8"/>
        <bgColor indexed="18"/>
      </patternFill>
    </fill>
    <fill>
      <patternFill patternType="solid">
        <fgColor indexed="63"/>
        <bgColor indexed="64"/>
      </patternFill>
    </fill>
    <fill>
      <patternFill patternType="solid">
        <fgColor indexed="62"/>
        <bgColor indexed="64"/>
      </patternFill>
    </fill>
    <fill>
      <patternFill patternType="solid">
        <fgColor indexed="61"/>
        <bgColor indexed="64"/>
      </patternFill>
    </fill>
    <fill>
      <patternFill patternType="solid">
        <fgColor indexed="55"/>
        <bgColor indexed="64"/>
      </patternFill>
    </fill>
    <fill>
      <patternFill patternType="solid">
        <fgColor indexed="26"/>
        <bgColor indexed="9"/>
      </patternFill>
    </fill>
    <fill>
      <patternFill patternType="solid">
        <fgColor indexed="25"/>
        <bgColor indexed="61"/>
      </patternFill>
    </fill>
    <fill>
      <patternFill patternType="solid">
        <fgColor indexed="34"/>
        <bgColor indexed="13"/>
      </patternFill>
    </fill>
    <fill>
      <patternFill patternType="solid">
        <fgColor theme="0"/>
        <bgColor indexed="64"/>
      </patternFill>
    </fill>
    <fill>
      <patternFill patternType="solid">
        <fgColor indexed="42"/>
        <bgColor indexed="64"/>
      </patternFill>
    </fill>
    <fill>
      <patternFill patternType="solid">
        <fgColor indexed="44"/>
        <bgColor indexed="64"/>
      </patternFill>
    </fill>
    <fill>
      <patternFill patternType="solid">
        <fgColor indexed="47"/>
        <bgColor indexed="64"/>
      </patternFill>
    </fill>
    <fill>
      <patternFill patternType="solid">
        <fgColor rgb="FFFFFFCC"/>
        <bgColor indexed="64"/>
      </patternFill>
    </fill>
    <fill>
      <patternFill patternType="solid">
        <fgColor rgb="FFCCCCFF"/>
        <bgColor indexed="64"/>
      </patternFill>
    </fill>
    <fill>
      <patternFill patternType="solid">
        <fgColor rgb="FFFFCCFF"/>
        <bgColor indexed="64"/>
      </patternFill>
    </fill>
    <fill>
      <patternFill patternType="solid">
        <fgColor theme="9"/>
        <bgColor indexed="64"/>
      </patternFill>
    </fill>
    <fill>
      <patternFill patternType="solid">
        <fgColor indexed="31"/>
        <bgColor indexed="64"/>
      </patternFill>
    </fill>
    <fill>
      <patternFill patternType="solid">
        <fgColor indexed="22"/>
        <bgColor indexed="64"/>
      </patternFill>
    </fill>
    <fill>
      <patternFill patternType="solid">
        <fgColor indexed="26"/>
        <bgColor indexed="64"/>
      </patternFill>
    </fill>
    <fill>
      <patternFill patternType="solid">
        <fgColor indexed="65"/>
        <bgColor indexed="64"/>
      </patternFill>
    </fill>
    <fill>
      <patternFill patternType="solid">
        <fgColor rgb="FFCCFFCC"/>
      </patternFill>
    </fill>
  </fills>
  <borders count="96">
    <border>
      <left/>
      <right/>
      <top/>
      <bottom/>
      <diagonal/>
    </border>
    <border>
      <left/>
      <right/>
      <top style="thin">
        <color indexed="64"/>
      </top>
      <bottom/>
      <diagonal/>
    </border>
    <border>
      <left/>
      <right/>
      <top style="thin">
        <color indexed="64"/>
      </top>
      <bottom style="medium">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thin">
        <color rgb="FF7F7F7F"/>
      </left>
      <right style="thin">
        <color rgb="FF7F7F7F"/>
      </right>
      <top style="thin">
        <color rgb="FF7F7F7F"/>
      </top>
      <bottom style="thin">
        <color rgb="FF7F7F7F"/>
      </bottom>
      <diagonal/>
    </border>
    <border>
      <left style="thin">
        <color rgb="FF7F7F7F"/>
      </left>
      <right style="thin">
        <color rgb="FF7F7F7F"/>
      </right>
      <top style="thin">
        <color indexed="64"/>
      </top>
      <bottom style="thin">
        <color indexed="64"/>
      </bottom>
      <diagonal/>
    </border>
    <border>
      <left style="thin">
        <color rgb="FF7F7F7F"/>
      </left>
      <right style="thin">
        <color indexed="64"/>
      </right>
      <top style="thin">
        <color indexed="64"/>
      </top>
      <bottom style="thin">
        <color indexed="64"/>
      </bottom>
      <diagonal/>
    </border>
    <border>
      <left style="thin">
        <color indexed="64"/>
      </left>
      <right style="thin">
        <color rgb="FF7F7F7F"/>
      </right>
      <top style="thin">
        <color indexed="64"/>
      </top>
      <bottom style="thin">
        <color indexed="64"/>
      </bottom>
      <diagonal/>
    </border>
    <border>
      <left/>
      <right style="thin">
        <color rgb="FF7F7F7F"/>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bottom style="medium">
        <color indexed="64"/>
      </bottom>
      <diagonal/>
    </border>
    <border>
      <left style="thin">
        <color theme="9" tint="0.39997558519241921"/>
      </left>
      <right style="thin">
        <color theme="9" tint="0.39997558519241921"/>
      </right>
      <top style="thin">
        <color theme="9" tint="0.39997558519241921"/>
      </top>
      <bottom style="thin">
        <color theme="9" tint="0.39997558519241921"/>
      </bottom>
      <diagonal/>
    </border>
    <border>
      <left style="thin">
        <color theme="9" tint="0.39997558519241921"/>
      </left>
      <right style="thin">
        <color theme="9" tint="0.39997558519241921"/>
      </right>
      <top style="thin">
        <color theme="9" tint="0.39997558519241921"/>
      </top>
      <bottom/>
      <diagonal/>
    </border>
    <border>
      <left style="thin">
        <color theme="9" tint="0.39997558519241921"/>
      </left>
      <right/>
      <top style="thin">
        <color theme="9" tint="0.39997558519241921"/>
      </top>
      <bottom style="thin">
        <color theme="9" tint="0.39997558519241921"/>
      </bottom>
      <diagonal/>
    </border>
    <border>
      <left/>
      <right style="thin">
        <color theme="9" tint="0.39997558519241921"/>
      </right>
      <top style="thin">
        <color theme="9" tint="0.39997558519241921"/>
      </top>
      <bottom style="thin">
        <color theme="9" tint="0.39997558519241921"/>
      </bottom>
      <diagonal/>
    </border>
    <border>
      <left style="medium">
        <color indexed="64"/>
      </left>
      <right style="thin">
        <color indexed="64"/>
      </right>
      <top style="medium">
        <color indexed="64"/>
      </top>
      <bottom/>
      <diagonal/>
    </border>
    <border>
      <left/>
      <right style="thin">
        <color indexed="64"/>
      </right>
      <top style="thin">
        <color indexed="64"/>
      </top>
      <bottom/>
      <diagonal/>
    </border>
    <border>
      <left style="thin">
        <color indexed="8"/>
      </left>
      <right style="thin">
        <color indexed="8"/>
      </right>
      <top style="thin">
        <color indexed="8"/>
      </top>
      <bottom style="thin">
        <color indexed="8"/>
      </bottom>
      <diagonal/>
    </border>
    <border>
      <left/>
      <right/>
      <top/>
      <bottom style="thick">
        <color indexed="56"/>
      </bottom>
      <diagonal/>
    </border>
    <border>
      <left/>
      <right/>
      <top/>
      <bottom style="thick">
        <color indexed="49"/>
      </bottom>
      <diagonal/>
    </border>
    <border>
      <left/>
      <right/>
      <top/>
      <bottom style="thick">
        <color indexed="27"/>
      </bottom>
      <diagonal/>
    </border>
    <border>
      <left/>
      <right/>
      <top/>
      <bottom style="thick">
        <color indexed="31"/>
      </bottom>
      <diagonal/>
    </border>
    <border>
      <left/>
      <right/>
      <top/>
      <bottom style="medium">
        <color indexed="27"/>
      </bottom>
      <diagonal/>
    </border>
    <border>
      <left/>
      <right/>
      <top/>
      <bottom style="medium">
        <color indexed="49"/>
      </bottom>
      <diagonal/>
    </border>
    <border>
      <left/>
      <right/>
      <top/>
      <bottom style="medium">
        <color indexed="24"/>
      </bottom>
      <diagonal/>
    </border>
    <border>
      <left/>
      <right/>
      <top/>
      <bottom style="double">
        <color indexed="10"/>
      </bottom>
      <diagonal/>
    </border>
    <border>
      <left/>
      <right/>
      <top/>
      <bottom style="medium">
        <color indexed="8"/>
      </bottom>
      <diagonal/>
    </border>
    <border>
      <left/>
      <right/>
      <top style="thin">
        <color indexed="56"/>
      </top>
      <bottom style="double">
        <color indexed="56"/>
      </bottom>
      <diagonal/>
    </border>
    <border>
      <left/>
      <right/>
      <top style="thin">
        <color indexed="49"/>
      </top>
      <bottom style="double">
        <color indexed="49"/>
      </bottom>
      <diagonal/>
    </border>
    <border>
      <left style="thin">
        <color indexed="41"/>
      </left>
      <right style="thin">
        <color indexed="41"/>
      </right>
      <top style="thin">
        <color indexed="41"/>
      </top>
      <bottom style="thin">
        <color indexed="41"/>
      </bottom>
      <diagonal/>
    </border>
    <border>
      <left style="medium">
        <color indexed="64"/>
      </left>
      <right/>
      <top style="thin">
        <color indexed="64"/>
      </top>
      <bottom style="thin">
        <color indexed="64"/>
      </bottom>
      <diagonal/>
    </border>
    <border>
      <left style="medium">
        <color theme="9" tint="0.39997558519241921"/>
      </left>
      <right style="medium">
        <color theme="9" tint="0.39997558519241921"/>
      </right>
      <top style="medium">
        <color theme="9" tint="0.39997558519241921"/>
      </top>
      <bottom style="thin">
        <color theme="9" tint="0.39997558519241921"/>
      </bottom>
      <diagonal/>
    </border>
    <border>
      <left style="medium">
        <color theme="9" tint="0.39997558519241921"/>
      </left>
      <right style="medium">
        <color theme="9" tint="0.39997558519241921"/>
      </right>
      <top style="thin">
        <color theme="9" tint="0.39997558519241921"/>
      </top>
      <bottom style="thin">
        <color theme="9" tint="0.39997558519241921"/>
      </bottom>
      <diagonal/>
    </border>
    <border>
      <left style="medium">
        <color theme="9" tint="0.39997558519241921"/>
      </left>
      <right style="medium">
        <color theme="9" tint="0.39997558519241921"/>
      </right>
      <top style="thin">
        <color theme="9" tint="0.39997558519241921"/>
      </top>
      <bottom style="medium">
        <color theme="9" tint="0.39997558519241921"/>
      </bottom>
      <diagonal/>
    </border>
    <border>
      <left style="thin">
        <color theme="9" tint="-0.249977111117893"/>
      </left>
      <right style="thin">
        <color theme="9" tint="-0.249977111117893"/>
      </right>
      <top style="thin">
        <color theme="9" tint="-0.249977111117893"/>
      </top>
      <bottom style="thin">
        <color theme="9" tint="-0.249977111117893"/>
      </bottom>
      <diagonal/>
    </border>
    <border>
      <left style="medium">
        <color indexed="64"/>
      </left>
      <right/>
      <top/>
      <bottom/>
      <diagonal/>
    </border>
    <border>
      <left style="thin">
        <color indexed="64"/>
      </left>
      <right/>
      <top style="thin">
        <color indexed="64"/>
      </top>
      <bottom style="medium">
        <color indexed="64"/>
      </bottom>
      <diagonal/>
    </border>
    <border>
      <left style="medium">
        <color indexed="64"/>
      </left>
      <right/>
      <top style="medium">
        <color indexed="64"/>
      </top>
      <bottom/>
      <diagonal/>
    </border>
    <border>
      <left/>
      <right style="medium">
        <color indexed="64"/>
      </right>
      <top/>
      <bottom/>
      <diagonal/>
    </border>
    <border>
      <left/>
      <right style="medium">
        <color indexed="64"/>
      </right>
      <top/>
      <bottom style="medium">
        <color indexed="64"/>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style="medium">
        <color indexed="64"/>
      </left>
      <right style="thin">
        <color indexed="64"/>
      </right>
      <top/>
      <bottom style="medium">
        <color indexed="64"/>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style="medium">
        <color indexed="64"/>
      </right>
      <top style="thin">
        <color indexed="64"/>
      </top>
      <bottom/>
      <diagonal/>
    </border>
    <border>
      <left/>
      <right style="thin">
        <color indexed="64"/>
      </right>
      <top/>
      <bottom style="medium">
        <color indexed="64"/>
      </bottom>
      <diagonal/>
    </border>
    <border>
      <left style="medium">
        <color indexed="64"/>
      </left>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double">
        <color indexed="64"/>
      </left>
      <right/>
      <top/>
      <bottom style="hair">
        <color indexed="64"/>
      </bottom>
      <diagonal/>
    </border>
    <border>
      <left style="thin">
        <color indexed="16"/>
      </left>
      <right style="thin">
        <color indexed="16"/>
      </right>
      <top style="thin">
        <color indexed="16"/>
      </top>
      <bottom style="thin">
        <color indexed="16"/>
      </bottom>
      <diagonal/>
    </border>
    <border>
      <left style="double">
        <color indexed="64"/>
      </left>
      <right style="double">
        <color indexed="64"/>
      </right>
      <top style="double">
        <color indexed="64"/>
      </top>
      <bottom style="double">
        <color indexed="64"/>
      </bottom>
      <diagonal/>
    </border>
    <border>
      <left style="medium">
        <color indexed="64"/>
      </left>
      <right style="thin">
        <color indexed="8"/>
      </right>
      <top style="thin">
        <color indexed="8"/>
      </top>
      <bottom/>
      <diagonal/>
    </border>
    <border>
      <left style="thin">
        <color theme="9" tint="-0.249977111117893"/>
      </left>
      <right style="thin">
        <color theme="9" tint="-0.249977111117893"/>
      </right>
      <top/>
      <bottom/>
      <diagonal/>
    </border>
  </borders>
  <cellStyleXfs count="34800">
    <xf numFmtId="0" fontId="0" fillId="0" borderId="0"/>
    <xf numFmtId="0" fontId="21" fillId="3" borderId="0" applyNumberFormat="0" applyBorder="0" applyAlignment="0" applyProtection="0"/>
    <xf numFmtId="0" fontId="22" fillId="4" borderId="0" applyNumberFormat="0" applyBorder="0" applyAlignment="0" applyProtection="0"/>
    <xf numFmtId="0" fontId="22" fillId="5" borderId="0" applyNumberFormat="0" applyBorder="0" applyAlignment="0" applyProtection="0"/>
    <xf numFmtId="0" fontId="23" fillId="6" borderId="16" applyNumberFormat="0" applyAlignment="0" applyProtection="0"/>
    <xf numFmtId="43" fontId="21" fillId="0" borderId="0" applyFont="0" applyFill="0" applyBorder="0" applyAlignment="0" applyProtection="0"/>
    <xf numFmtId="0" fontId="24" fillId="7" borderId="0" applyNumberFormat="0" applyBorder="0" applyAlignment="0" applyProtection="0"/>
    <xf numFmtId="0" fontId="25" fillId="8" borderId="16" applyNumberFormat="0" applyAlignment="0" applyProtection="0"/>
    <xf numFmtId="43" fontId="20" fillId="0" borderId="0" applyFont="0" applyFill="0" applyBorder="0" applyAlignment="0" applyProtection="0"/>
    <xf numFmtId="0" fontId="26" fillId="9" borderId="0" applyNumberFormat="0" applyBorder="0" applyAlignment="0" applyProtection="0"/>
    <xf numFmtId="0" fontId="13" fillId="0" borderId="0"/>
    <xf numFmtId="0" fontId="13" fillId="0" borderId="0"/>
    <xf numFmtId="0" fontId="13" fillId="0" borderId="0"/>
    <xf numFmtId="0" fontId="13" fillId="0" borderId="0"/>
    <xf numFmtId="0" fontId="21" fillId="0" borderId="0"/>
    <xf numFmtId="0" fontId="13" fillId="0" borderId="0"/>
    <xf numFmtId="0" fontId="11" fillId="0" borderId="0"/>
    <xf numFmtId="9" fontId="10" fillId="0" borderId="0" applyFont="0" applyFill="0" applyBorder="0" applyAlignment="0" applyProtection="0"/>
    <xf numFmtId="9" fontId="13"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9" fillId="3" borderId="0" applyNumberFormat="0" applyBorder="0" applyAlignment="0" applyProtection="0"/>
    <xf numFmtId="43" fontId="9" fillId="0" borderId="0" applyFont="0" applyFill="0" applyBorder="0" applyAlignment="0" applyProtection="0"/>
    <xf numFmtId="0" fontId="9" fillId="0" borderId="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0" fontId="13" fillId="0" borderId="0">
      <alignment vertical="top"/>
    </xf>
    <xf numFmtId="43" fontId="13" fillId="0" borderId="0" applyFont="0" applyFill="0" applyBorder="0" applyAlignment="0" applyProtection="0"/>
    <xf numFmtId="43" fontId="13" fillId="0" borderId="0" applyFont="0" applyFill="0" applyBorder="0" applyAlignment="0" applyProtection="0"/>
    <xf numFmtId="167" fontId="13" fillId="0" borderId="0" applyFont="0" applyFill="0" applyBorder="0" applyAlignment="0" applyProtection="0"/>
    <xf numFmtId="0" fontId="13" fillId="0" borderId="0"/>
    <xf numFmtId="0" fontId="13" fillId="0" borderId="0"/>
    <xf numFmtId="0" fontId="63" fillId="0" borderId="0">
      <alignment vertical="top"/>
    </xf>
    <xf numFmtId="0" fontId="13" fillId="0" borderId="0">
      <alignment vertical="top"/>
    </xf>
    <xf numFmtId="9" fontId="13" fillId="0" borderId="0" applyFont="0" applyFill="0" applyBorder="0" applyAlignment="0" applyProtection="0"/>
    <xf numFmtId="0" fontId="75" fillId="0" borderId="0"/>
    <xf numFmtId="0" fontId="46" fillId="0" borderId="0"/>
    <xf numFmtId="0" fontId="76" fillId="0" borderId="0" applyNumberFormat="0" applyFill="0" applyBorder="0" applyAlignment="0" applyProtection="0">
      <alignment vertical="top"/>
      <protection locked="0"/>
    </xf>
    <xf numFmtId="172" fontId="13" fillId="0" borderId="0"/>
    <xf numFmtId="43" fontId="46" fillId="0" borderId="0" applyFont="0" applyFill="0" applyBorder="0" applyAlignment="0" applyProtection="0"/>
    <xf numFmtId="43" fontId="13" fillId="0" borderId="0" applyFont="0" applyFill="0" applyBorder="0" applyAlignment="0" applyProtection="0"/>
    <xf numFmtId="43" fontId="46"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167" fontId="13" fillId="0" borderId="0" applyFont="0" applyFill="0" applyBorder="0" applyAlignment="0" applyProtection="0"/>
    <xf numFmtId="3" fontId="13" fillId="0" borderId="0" applyFont="0" applyFill="0" applyBorder="0" applyAlignment="0" applyProtection="0"/>
    <xf numFmtId="44" fontId="13" fillId="0" borderId="0" applyFont="0" applyFill="0" applyBorder="0" applyAlignment="0" applyProtection="0"/>
    <xf numFmtId="0" fontId="13" fillId="0" borderId="0" applyBorder="0"/>
    <xf numFmtId="170" fontId="46" fillId="0" borderId="0"/>
    <xf numFmtId="170" fontId="46" fillId="0" borderId="0"/>
    <xf numFmtId="170" fontId="46" fillId="0" borderId="0"/>
    <xf numFmtId="0" fontId="13" fillId="0" borderId="0"/>
    <xf numFmtId="170" fontId="46" fillId="0" borderId="0"/>
    <xf numFmtId="0" fontId="13" fillId="0" borderId="0"/>
    <xf numFmtId="0" fontId="13" fillId="0" borderId="0"/>
    <xf numFmtId="0" fontId="13" fillId="0" borderId="0"/>
    <xf numFmtId="172" fontId="46" fillId="0" borderId="0"/>
    <xf numFmtId="0" fontId="13" fillId="0" borderId="0"/>
    <xf numFmtId="0" fontId="13" fillId="0" borderId="0"/>
    <xf numFmtId="170" fontId="46" fillId="0" borderId="0"/>
    <xf numFmtId="0" fontId="63" fillId="0" borderId="0"/>
    <xf numFmtId="172" fontId="63" fillId="0" borderId="0"/>
    <xf numFmtId="170" fontId="46" fillId="0" borderId="0"/>
    <xf numFmtId="0" fontId="13" fillId="0" borderId="0" applyBorder="0"/>
    <xf numFmtId="172" fontId="13" fillId="0" borderId="0" applyBorder="0"/>
    <xf numFmtId="0" fontId="13" fillId="0" borderId="0"/>
    <xf numFmtId="172" fontId="13" fillId="0" borderId="0"/>
    <xf numFmtId="0" fontId="66" fillId="0" borderId="0"/>
    <xf numFmtId="0" fontId="66" fillId="0" borderId="0"/>
    <xf numFmtId="0" fontId="63" fillId="0" borderId="0"/>
    <xf numFmtId="9" fontId="46"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43" fontId="63" fillId="0" borderId="43" applyFont="0" applyAlignment="0">
      <alignment vertical="top" wrapText="1"/>
    </xf>
    <xf numFmtId="0" fontId="9" fillId="0" borderId="0"/>
    <xf numFmtId="173" fontId="80" fillId="0" borderId="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9" fillId="2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6" borderId="0" applyNumberFormat="0" applyBorder="0" applyAlignment="0" applyProtection="0"/>
    <xf numFmtId="0" fontId="46" fillId="47" borderId="0" applyNumberFormat="0" applyBorder="0" applyAlignment="0" applyProtection="0"/>
    <xf numFmtId="0" fontId="46" fillId="4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9" fillId="21" borderId="0" applyNumberFormat="0" applyBorder="0" applyAlignment="0" applyProtection="0"/>
    <xf numFmtId="173" fontId="46" fillId="74"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6" borderId="0" applyNumberFormat="0" applyBorder="0" applyAlignment="0" applyProtection="0"/>
    <xf numFmtId="173" fontId="46" fillId="46" borderId="0" applyNumberFormat="0" applyBorder="0" applyAlignment="0" applyProtection="0"/>
    <xf numFmtId="0" fontId="46" fillId="4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173" fontId="46" fillId="46"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173" fontId="46" fillId="46"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173"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9" fillId="2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173" fontId="46" fillId="74"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9" fillId="24" borderId="0" applyNumberFormat="0" applyBorder="0" applyAlignment="0" applyProtection="0"/>
    <xf numFmtId="0" fontId="46" fillId="42"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9" fillId="24" borderId="0" applyNumberFormat="0" applyBorder="0" applyAlignment="0" applyProtection="0"/>
    <xf numFmtId="173" fontId="46" fillId="75"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8" borderId="0" applyNumberFormat="0" applyBorder="0" applyAlignment="0" applyProtection="0"/>
    <xf numFmtId="173" fontId="46" fillId="48" borderId="0" applyNumberFormat="0" applyBorder="0" applyAlignment="0" applyProtection="0"/>
    <xf numFmtId="0" fontId="46" fillId="42"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173" fontId="46" fillId="48"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173" fontId="46" fillId="48"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173"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9" fillId="24"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173" fontId="46" fillId="76"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62" borderId="0" applyNumberFormat="0" applyBorder="0" applyAlignment="0" applyProtection="0"/>
    <xf numFmtId="0" fontId="46" fillId="62" borderId="0" applyNumberFormat="0" applyBorder="0" applyAlignment="0" applyProtection="0"/>
    <xf numFmtId="0" fontId="46" fillId="62" borderId="0" applyNumberFormat="0" applyBorder="0" applyAlignment="0" applyProtection="0"/>
    <xf numFmtId="0" fontId="9" fillId="27" borderId="0" applyNumberFormat="0" applyBorder="0" applyAlignment="0" applyProtection="0"/>
    <xf numFmtId="0" fontId="46" fillId="43"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9" fillId="27" borderId="0" applyNumberFormat="0" applyBorder="0" applyAlignment="0" applyProtection="0"/>
    <xf numFmtId="173" fontId="46" fillId="7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46" fillId="62" borderId="0" applyNumberFormat="0" applyBorder="0" applyAlignment="0" applyProtection="0"/>
    <xf numFmtId="0" fontId="46" fillId="62"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62" borderId="0" applyNumberFormat="0" applyBorder="0" applyAlignment="0" applyProtection="0"/>
    <xf numFmtId="173" fontId="46" fillId="62" borderId="0" applyNumberFormat="0" applyBorder="0" applyAlignment="0" applyProtection="0"/>
    <xf numFmtId="0" fontId="46" fillId="43"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173" fontId="46" fillId="62"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173" fontId="46" fillId="62"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173"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9" fillId="27"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173" fontId="46" fillId="78"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9" fillId="31" borderId="0" applyNumberFormat="0" applyBorder="0" applyAlignment="0" applyProtection="0"/>
    <xf numFmtId="0" fontId="46" fillId="44"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9" fillId="31" borderId="0" applyNumberFormat="0" applyBorder="0" applyAlignment="0" applyProtection="0"/>
    <xf numFmtId="173" fontId="46" fillId="79"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6" borderId="0" applyNumberFormat="0" applyBorder="0" applyAlignment="0" applyProtection="0"/>
    <xf numFmtId="173" fontId="46" fillId="46" borderId="0" applyNumberFormat="0" applyBorder="0" applyAlignment="0" applyProtection="0"/>
    <xf numFmtId="0" fontId="46" fillId="44"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173" fontId="46" fillId="46"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173" fontId="46" fillId="46"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173"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9" fillId="31"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173" fontId="46" fillId="80"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9" fillId="3" borderId="0" applyNumberFormat="0" applyBorder="0" applyAlignment="0" applyProtection="0"/>
    <xf numFmtId="0" fontId="46" fillId="45"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9" fillId="3" borderId="0" applyNumberFormat="0" applyBorder="0" applyAlignment="0" applyProtection="0"/>
    <xf numFmtId="173" fontId="46" fillId="76"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173" fontId="46" fillId="45" borderId="0" applyNumberFormat="0" applyBorder="0" applyAlignment="0" applyProtection="0"/>
    <xf numFmtId="0" fontId="46" fillId="45"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46" fillId="45"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173"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173"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173"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9" fillId="3"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173" fontId="46" fillId="74"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9" fillId="38"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62" borderId="0" applyNumberFormat="0" applyBorder="0" applyAlignment="0" applyProtection="0"/>
    <xf numFmtId="0" fontId="46" fillId="62" borderId="0" applyNumberFormat="0" applyBorder="0" applyAlignment="0" applyProtection="0"/>
    <xf numFmtId="0" fontId="46" fillId="46"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9" fillId="38" borderId="0" applyNumberFormat="0" applyBorder="0" applyAlignment="0" applyProtection="0"/>
    <xf numFmtId="173" fontId="46" fillId="81"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46" fillId="62" borderId="0" applyNumberFormat="0" applyBorder="0" applyAlignment="0" applyProtection="0"/>
    <xf numFmtId="0" fontId="46" fillId="62" borderId="0" applyNumberFormat="0" applyBorder="0" applyAlignment="0" applyProtection="0"/>
    <xf numFmtId="0" fontId="46" fillId="62"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62" borderId="0" applyNumberFormat="0" applyBorder="0" applyAlignment="0" applyProtection="0"/>
    <xf numFmtId="173" fontId="46" fillId="62" borderId="0" applyNumberFormat="0" applyBorder="0" applyAlignment="0" applyProtection="0"/>
    <xf numFmtId="0" fontId="46" fillId="46"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173" fontId="46" fillId="62"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173" fontId="46" fillId="62"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173"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9" fillId="38"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173" fontId="46" fillId="81"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59" borderId="0" applyNumberFormat="0" applyBorder="0" applyAlignment="0" applyProtection="0"/>
    <xf numFmtId="0" fontId="46" fillId="59" borderId="0" applyNumberFormat="0" applyBorder="0" applyAlignment="0" applyProtection="0"/>
    <xf numFmtId="0" fontId="46" fillId="45" borderId="0" applyNumberFormat="0" applyBorder="0" applyAlignment="0" applyProtection="0"/>
    <xf numFmtId="0" fontId="9" fillId="22" borderId="0" applyNumberFormat="0" applyBorder="0" applyAlignment="0" applyProtection="0"/>
    <xf numFmtId="0" fontId="46" fillId="47"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9" fillId="22" borderId="0" applyNumberFormat="0" applyBorder="0" applyAlignment="0" applyProtection="0"/>
    <xf numFmtId="173" fontId="46" fillId="8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46" fillId="59" borderId="0" applyNumberFormat="0" applyBorder="0" applyAlignment="0" applyProtection="0"/>
    <xf numFmtId="0" fontId="46" fillId="59"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59" borderId="0" applyNumberFormat="0" applyBorder="0" applyAlignment="0" applyProtection="0"/>
    <xf numFmtId="173" fontId="46" fillId="59" borderId="0" applyNumberFormat="0" applyBorder="0" applyAlignment="0" applyProtection="0"/>
    <xf numFmtId="0" fontId="46" fillId="47"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173" fontId="46" fillId="59"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173" fontId="46" fillId="59"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173"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9" fillId="22"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173" fontId="46" fillId="83"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9" fillId="25" borderId="0" applyNumberFormat="0" applyBorder="0" applyAlignment="0" applyProtection="0"/>
    <xf numFmtId="0" fontId="46" fillId="48"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9" fillId="25" borderId="0" applyNumberFormat="0" applyBorder="0" applyAlignment="0" applyProtection="0"/>
    <xf numFmtId="173" fontId="46" fillId="84"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173" fontId="46" fillId="48" borderId="0" applyNumberFormat="0" applyBorder="0" applyAlignment="0" applyProtection="0"/>
    <xf numFmtId="0" fontId="46" fillId="48"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46" fillId="48"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173"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173"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173"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9" fillId="25"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173" fontId="46" fillId="85"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61" borderId="0" applyNumberFormat="0" applyBorder="0" applyAlignment="0" applyProtection="0"/>
    <xf numFmtId="0" fontId="46" fillId="61" borderId="0" applyNumberFormat="0" applyBorder="0" applyAlignment="0" applyProtection="0"/>
    <xf numFmtId="0" fontId="46" fillId="61" borderId="0" applyNumberFormat="0" applyBorder="0" applyAlignment="0" applyProtection="0"/>
    <xf numFmtId="0" fontId="9" fillId="28" borderId="0" applyNumberFormat="0" applyBorder="0" applyAlignment="0" applyProtection="0"/>
    <xf numFmtId="0" fontId="46" fillId="49"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9" fillId="28" borderId="0" applyNumberFormat="0" applyBorder="0" applyAlignment="0" applyProtection="0"/>
    <xf numFmtId="173" fontId="46" fillId="86"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46" fillId="61" borderId="0" applyNumberFormat="0" applyBorder="0" applyAlignment="0" applyProtection="0"/>
    <xf numFmtId="0" fontId="46" fillId="61"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61" borderId="0" applyNumberFormat="0" applyBorder="0" applyAlignment="0" applyProtection="0"/>
    <xf numFmtId="173" fontId="46" fillId="61" borderId="0" applyNumberFormat="0" applyBorder="0" applyAlignment="0" applyProtection="0"/>
    <xf numFmtId="0" fontId="46" fillId="49"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173" fontId="46" fillId="61"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173" fontId="46" fillId="61"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173"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9" fillId="28"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173" fontId="46" fillId="85"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59" borderId="0" applyNumberFormat="0" applyBorder="0" applyAlignment="0" applyProtection="0"/>
    <xf numFmtId="0" fontId="46" fillId="59" borderId="0" applyNumberFormat="0" applyBorder="0" applyAlignment="0" applyProtection="0"/>
    <xf numFmtId="0" fontId="46" fillId="42" borderId="0" applyNumberFormat="0" applyBorder="0" applyAlignment="0" applyProtection="0"/>
    <xf numFmtId="0" fontId="9" fillId="32" borderId="0" applyNumberFormat="0" applyBorder="0" applyAlignment="0" applyProtection="0"/>
    <xf numFmtId="0" fontId="46" fillId="44"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9" fillId="32" borderId="0" applyNumberFormat="0" applyBorder="0" applyAlignment="0" applyProtection="0"/>
    <xf numFmtId="173" fontId="46" fillId="79"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46" fillId="59" borderId="0" applyNumberFormat="0" applyBorder="0" applyAlignment="0" applyProtection="0"/>
    <xf numFmtId="0" fontId="46" fillId="59"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59" borderId="0" applyNumberFormat="0" applyBorder="0" applyAlignment="0" applyProtection="0"/>
    <xf numFmtId="173" fontId="46" fillId="59" borderId="0" applyNumberFormat="0" applyBorder="0" applyAlignment="0" applyProtection="0"/>
    <xf numFmtId="0" fontId="46" fillId="44"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173" fontId="46" fillId="59"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173" fontId="46" fillId="59"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173"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9" fillId="32"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173" fontId="46" fillId="87"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5" borderId="0" applyNumberFormat="0" applyBorder="0" applyAlignment="0" applyProtection="0"/>
    <xf numFmtId="0" fontId="9" fillId="35" borderId="0" applyNumberFormat="0" applyBorder="0" applyAlignment="0" applyProtection="0"/>
    <xf numFmtId="0" fontId="46" fillId="47"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9" fillId="35" borderId="0" applyNumberFormat="0" applyBorder="0" applyAlignment="0" applyProtection="0"/>
    <xf numFmtId="173" fontId="46" fillId="82"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173" fontId="46" fillId="47" borderId="0" applyNumberFormat="0" applyBorder="0" applyAlignment="0" applyProtection="0"/>
    <xf numFmtId="0" fontId="46" fillId="47"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173"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173"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173"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9" fillId="35"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173" fontId="46" fillId="88"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61" borderId="0" applyNumberFormat="0" applyBorder="0" applyAlignment="0" applyProtection="0"/>
    <xf numFmtId="0" fontId="46" fillId="61" borderId="0" applyNumberFormat="0" applyBorder="0" applyAlignment="0" applyProtection="0"/>
    <xf numFmtId="0" fontId="46" fillId="62" borderId="0" applyNumberFormat="0" applyBorder="0" applyAlignment="0" applyProtection="0"/>
    <xf numFmtId="0" fontId="9" fillId="39" borderId="0" applyNumberFormat="0" applyBorder="0" applyAlignment="0" applyProtection="0"/>
    <xf numFmtId="0" fontId="46" fillId="50"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9" fillId="39" borderId="0" applyNumberFormat="0" applyBorder="0" applyAlignment="0" applyProtection="0"/>
    <xf numFmtId="173" fontId="46" fillId="8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46" fillId="61" borderId="0" applyNumberFormat="0" applyBorder="0" applyAlignment="0" applyProtection="0"/>
    <xf numFmtId="0" fontId="46" fillId="61"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61" borderId="0" applyNumberFormat="0" applyBorder="0" applyAlignment="0" applyProtection="0"/>
    <xf numFmtId="173" fontId="46" fillId="61" borderId="0" applyNumberFormat="0" applyBorder="0" applyAlignment="0" applyProtection="0"/>
    <xf numFmtId="0" fontId="46" fillId="50"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173" fontId="46" fillId="61"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173" fontId="46" fillId="61"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173"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9" fillId="39"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173" fontId="46" fillId="81"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45"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22" fillId="23" borderId="0" applyNumberFormat="0" applyBorder="0" applyAlignment="0" applyProtection="0"/>
    <xf numFmtId="173" fontId="47" fillId="90" borderId="0" applyNumberFormat="0" applyBorder="0" applyAlignment="0" applyProtection="0"/>
    <xf numFmtId="0" fontId="47" fillId="51"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3" borderId="0" applyNumberFormat="0" applyBorder="0" applyAlignment="0" applyProtection="0"/>
    <xf numFmtId="173" fontId="47" fillId="5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47" fillId="51" borderId="0" applyNumberFormat="0" applyBorder="0" applyAlignment="0" applyProtection="0"/>
    <xf numFmtId="173" fontId="47" fillId="53" borderId="0" applyNumberFormat="0" applyBorder="0" applyAlignment="0" applyProtection="0"/>
    <xf numFmtId="0" fontId="47" fillId="51" borderId="0" applyNumberFormat="0" applyBorder="0" applyAlignment="0" applyProtection="0"/>
    <xf numFmtId="173" fontId="47" fillId="53" borderId="0" applyNumberFormat="0" applyBorder="0" applyAlignment="0" applyProtection="0"/>
    <xf numFmtId="0" fontId="47" fillId="51" borderId="0" applyNumberFormat="0" applyBorder="0" applyAlignment="0" applyProtection="0"/>
    <xf numFmtId="173" fontId="47" fillId="51" borderId="0" applyNumberFormat="0" applyBorder="0" applyAlignment="0" applyProtection="0"/>
    <xf numFmtId="0" fontId="47" fillId="51" borderId="0" applyNumberFormat="0" applyBorder="0" applyAlignment="0" applyProtection="0"/>
    <xf numFmtId="0" fontId="22" fillId="23" borderId="0" applyNumberFormat="0" applyBorder="0" applyAlignment="0" applyProtection="0"/>
    <xf numFmtId="0" fontId="47" fillId="51" borderId="0" applyNumberFormat="0" applyBorder="0" applyAlignment="0" applyProtection="0"/>
    <xf numFmtId="173" fontId="47" fillId="9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48" borderId="0" applyNumberFormat="0" applyBorder="0" applyAlignment="0" applyProtection="0"/>
    <xf numFmtId="0" fontId="47" fillId="48" borderId="0" applyNumberFormat="0" applyBorder="0" applyAlignment="0" applyProtection="0"/>
    <xf numFmtId="0" fontId="47" fillId="48" borderId="0" applyNumberFormat="0" applyBorder="0" applyAlignment="0" applyProtection="0"/>
    <xf numFmtId="0" fontId="47" fillId="48" borderId="0" applyNumberFormat="0" applyBorder="0" applyAlignment="0" applyProtection="0"/>
    <xf numFmtId="0" fontId="47" fillId="58"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47" fillId="48" borderId="0" applyNumberFormat="0" applyBorder="0" applyAlignment="0" applyProtection="0"/>
    <xf numFmtId="0" fontId="47" fillId="48" borderId="0" applyNumberFormat="0" applyBorder="0" applyAlignment="0" applyProtection="0"/>
    <xf numFmtId="0" fontId="47" fillId="48" borderId="0" applyNumberFormat="0" applyBorder="0" applyAlignment="0" applyProtection="0"/>
    <xf numFmtId="0" fontId="22" fillId="4" borderId="0" applyNumberFormat="0" applyBorder="0" applyAlignment="0" applyProtection="0"/>
    <xf numFmtId="173" fontId="47" fillId="84" borderId="0" applyNumberFormat="0" applyBorder="0" applyAlignment="0" applyProtection="0"/>
    <xf numFmtId="0" fontId="47" fillId="48"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173" fontId="47" fillId="48" borderId="0" applyNumberFormat="0" applyBorder="0" applyAlignment="0" applyProtection="0"/>
    <xf numFmtId="0" fontId="47" fillId="48" borderId="0" applyNumberFormat="0" applyBorder="0" applyAlignment="0" applyProtection="0"/>
    <xf numFmtId="0" fontId="47" fillId="48" borderId="0" applyNumberFormat="0" applyBorder="0" applyAlignment="0" applyProtection="0"/>
    <xf numFmtId="0" fontId="47" fillId="48" borderId="0" applyNumberFormat="0" applyBorder="0" applyAlignment="0" applyProtection="0"/>
    <xf numFmtId="0" fontId="47" fillId="48" borderId="0" applyNumberFormat="0" applyBorder="0" applyAlignment="0" applyProtection="0"/>
    <xf numFmtId="0" fontId="22" fillId="4" borderId="0" applyNumberFormat="0" applyBorder="0" applyAlignment="0" applyProtection="0"/>
    <xf numFmtId="173" fontId="47" fillId="48" borderId="0" applyNumberFormat="0" applyBorder="0" applyAlignment="0" applyProtection="0"/>
    <xf numFmtId="0" fontId="47" fillId="48" borderId="0" applyNumberFormat="0" applyBorder="0" applyAlignment="0" applyProtection="0"/>
    <xf numFmtId="173" fontId="47" fillId="48" borderId="0" applyNumberFormat="0" applyBorder="0" applyAlignment="0" applyProtection="0"/>
    <xf numFmtId="0" fontId="47" fillId="48" borderId="0" applyNumberFormat="0" applyBorder="0" applyAlignment="0" applyProtection="0"/>
    <xf numFmtId="173" fontId="47" fillId="48" borderId="0" applyNumberFormat="0" applyBorder="0" applyAlignment="0" applyProtection="0"/>
    <xf numFmtId="0" fontId="47" fillId="48" borderId="0" applyNumberFormat="0" applyBorder="0" applyAlignment="0" applyProtection="0"/>
    <xf numFmtId="0" fontId="22" fillId="4" borderId="0" applyNumberFormat="0" applyBorder="0" applyAlignment="0" applyProtection="0"/>
    <xf numFmtId="0" fontId="47" fillId="48" borderId="0" applyNumberFormat="0" applyBorder="0" applyAlignment="0" applyProtection="0"/>
    <xf numFmtId="173" fontId="47" fillId="92" borderId="0" applyNumberFormat="0" applyBorder="0" applyAlignment="0" applyProtection="0"/>
    <xf numFmtId="0" fontId="47" fillId="48" borderId="0" applyNumberFormat="0" applyBorder="0" applyAlignment="0" applyProtection="0"/>
    <xf numFmtId="0" fontId="47" fillId="48"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50"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22" fillId="29" borderId="0" applyNumberFormat="0" applyBorder="0" applyAlignment="0" applyProtection="0"/>
    <xf numFmtId="173" fontId="47" fillId="86" borderId="0" applyNumberFormat="0" applyBorder="0" applyAlignment="0" applyProtection="0"/>
    <xf numFmtId="0" fontId="47" fillId="4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61" borderId="0" applyNumberFormat="0" applyBorder="0" applyAlignment="0" applyProtection="0"/>
    <xf numFmtId="173" fontId="47" fillId="61"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47" fillId="49" borderId="0" applyNumberFormat="0" applyBorder="0" applyAlignment="0" applyProtection="0"/>
    <xf numFmtId="173" fontId="47" fillId="61" borderId="0" applyNumberFormat="0" applyBorder="0" applyAlignment="0" applyProtection="0"/>
    <xf numFmtId="0" fontId="47" fillId="49" borderId="0" applyNumberFormat="0" applyBorder="0" applyAlignment="0" applyProtection="0"/>
    <xf numFmtId="173" fontId="47" fillId="61" borderId="0" applyNumberFormat="0" applyBorder="0" applyAlignment="0" applyProtection="0"/>
    <xf numFmtId="0" fontId="47" fillId="49" borderId="0" applyNumberFormat="0" applyBorder="0" applyAlignment="0" applyProtection="0"/>
    <xf numFmtId="173" fontId="47" fillId="49" borderId="0" applyNumberFormat="0" applyBorder="0" applyAlignment="0" applyProtection="0"/>
    <xf numFmtId="0" fontId="47" fillId="49" borderId="0" applyNumberFormat="0" applyBorder="0" applyAlignment="0" applyProtection="0"/>
    <xf numFmtId="0" fontId="22" fillId="29" borderId="0" applyNumberFormat="0" applyBorder="0" applyAlignment="0" applyProtection="0"/>
    <xf numFmtId="0" fontId="47" fillId="49" borderId="0" applyNumberFormat="0" applyBorder="0" applyAlignment="0" applyProtection="0"/>
    <xf numFmtId="173" fontId="47" fillId="92"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42"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22" fillId="33" borderId="0" applyNumberFormat="0" applyBorder="0" applyAlignment="0" applyProtection="0"/>
    <xf numFmtId="173" fontId="47" fillId="83" borderId="0" applyNumberFormat="0" applyBorder="0" applyAlignment="0" applyProtection="0"/>
    <xf numFmtId="0" fontId="47" fillId="52"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9" borderId="0" applyNumberFormat="0" applyBorder="0" applyAlignment="0" applyProtection="0"/>
    <xf numFmtId="173" fontId="47" fillId="59"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47" fillId="52" borderId="0" applyNumberFormat="0" applyBorder="0" applyAlignment="0" applyProtection="0"/>
    <xf numFmtId="173" fontId="47" fillId="59" borderId="0" applyNumberFormat="0" applyBorder="0" applyAlignment="0" applyProtection="0"/>
    <xf numFmtId="0" fontId="47" fillId="52" borderId="0" applyNumberFormat="0" applyBorder="0" applyAlignment="0" applyProtection="0"/>
    <xf numFmtId="173" fontId="47" fillId="59" borderId="0" applyNumberFormat="0" applyBorder="0" applyAlignment="0" applyProtection="0"/>
    <xf numFmtId="0" fontId="47" fillId="52" borderId="0" applyNumberFormat="0" applyBorder="0" applyAlignment="0" applyProtection="0"/>
    <xf numFmtId="173" fontId="47" fillId="52" borderId="0" applyNumberFormat="0" applyBorder="0" applyAlignment="0" applyProtection="0"/>
    <xf numFmtId="0" fontId="47" fillId="52" borderId="0" applyNumberFormat="0" applyBorder="0" applyAlignment="0" applyProtection="0"/>
    <xf numFmtId="0" fontId="22" fillId="33" borderId="0" applyNumberFormat="0" applyBorder="0" applyAlignment="0" applyProtection="0"/>
    <xf numFmtId="0" fontId="47" fillId="52" borderId="0" applyNumberFormat="0" applyBorder="0" applyAlignment="0" applyProtection="0"/>
    <xf numFmtId="173" fontId="47" fillId="87"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45"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22" fillId="36" borderId="0" applyNumberFormat="0" applyBorder="0" applyAlignment="0" applyProtection="0"/>
    <xf numFmtId="173" fontId="47" fillId="93" borderId="0" applyNumberFormat="0" applyBorder="0" applyAlignment="0" applyProtection="0"/>
    <xf numFmtId="0" fontId="47" fillId="53"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173"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22" fillId="36" borderId="0" applyNumberFormat="0" applyBorder="0" applyAlignment="0" applyProtection="0"/>
    <xf numFmtId="173" fontId="47" fillId="53" borderId="0" applyNumberFormat="0" applyBorder="0" applyAlignment="0" applyProtection="0"/>
    <xf numFmtId="0" fontId="47" fillId="53" borderId="0" applyNumberFormat="0" applyBorder="0" applyAlignment="0" applyProtection="0"/>
    <xf numFmtId="173" fontId="47" fillId="53" borderId="0" applyNumberFormat="0" applyBorder="0" applyAlignment="0" applyProtection="0"/>
    <xf numFmtId="0" fontId="47" fillId="53" borderId="0" applyNumberFormat="0" applyBorder="0" applyAlignment="0" applyProtection="0"/>
    <xf numFmtId="173" fontId="47" fillId="53" borderId="0" applyNumberFormat="0" applyBorder="0" applyAlignment="0" applyProtection="0"/>
    <xf numFmtId="0" fontId="47" fillId="53" borderId="0" applyNumberFormat="0" applyBorder="0" applyAlignment="0" applyProtection="0"/>
    <xf numFmtId="0" fontId="22" fillId="36" borderId="0" applyNumberFormat="0" applyBorder="0" applyAlignment="0" applyProtection="0"/>
    <xf numFmtId="0" fontId="47" fillId="53" borderId="0" applyNumberFormat="0" applyBorder="0" applyAlignment="0" applyProtection="0"/>
    <xf numFmtId="173" fontId="47" fillId="88"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48"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22" fillId="40" borderId="0" applyNumberFormat="0" applyBorder="0" applyAlignment="0" applyProtection="0"/>
    <xf numFmtId="173" fontId="47" fillId="94" borderId="0" applyNumberFormat="0" applyBorder="0" applyAlignment="0" applyProtection="0"/>
    <xf numFmtId="0" fontId="47" fillId="54"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48" borderId="0" applyNumberFormat="0" applyBorder="0" applyAlignment="0" applyProtection="0"/>
    <xf numFmtId="173" fontId="47" fillId="48"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47" fillId="54" borderId="0" applyNumberFormat="0" applyBorder="0" applyAlignment="0" applyProtection="0"/>
    <xf numFmtId="173" fontId="47" fillId="48" borderId="0" applyNumberFormat="0" applyBorder="0" applyAlignment="0" applyProtection="0"/>
    <xf numFmtId="0" fontId="47" fillId="54" borderId="0" applyNumberFormat="0" applyBorder="0" applyAlignment="0" applyProtection="0"/>
    <xf numFmtId="173" fontId="47" fillId="48" borderId="0" applyNumberFormat="0" applyBorder="0" applyAlignment="0" applyProtection="0"/>
    <xf numFmtId="0" fontId="47" fillId="54" borderId="0" applyNumberFormat="0" applyBorder="0" applyAlignment="0" applyProtection="0"/>
    <xf numFmtId="173" fontId="47" fillId="54" borderId="0" applyNumberFormat="0" applyBorder="0" applyAlignment="0" applyProtection="0"/>
    <xf numFmtId="0" fontId="47" fillId="54" borderId="0" applyNumberFormat="0" applyBorder="0" applyAlignment="0" applyProtection="0"/>
    <xf numFmtId="0" fontId="22" fillId="40" borderId="0" applyNumberFormat="0" applyBorder="0" applyAlignment="0" applyProtection="0"/>
    <xf numFmtId="0" fontId="47" fillId="54" borderId="0" applyNumberFormat="0" applyBorder="0" applyAlignment="0" applyProtection="0"/>
    <xf numFmtId="173" fontId="47" fillId="81"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95"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22" fillId="20" borderId="0" applyNumberFormat="0" applyBorder="0" applyAlignment="0" applyProtection="0"/>
    <xf numFmtId="173" fontId="47" fillId="96" borderId="0" applyNumberFormat="0" applyBorder="0" applyAlignment="0" applyProtection="0"/>
    <xf numFmtId="0" fontId="47" fillId="55"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3" borderId="0" applyNumberFormat="0" applyBorder="0" applyAlignment="0" applyProtection="0"/>
    <xf numFmtId="173" fontId="47" fillId="53"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47" fillId="55" borderId="0" applyNumberFormat="0" applyBorder="0" applyAlignment="0" applyProtection="0"/>
    <xf numFmtId="173" fontId="47" fillId="53" borderId="0" applyNumberFormat="0" applyBorder="0" applyAlignment="0" applyProtection="0"/>
    <xf numFmtId="0" fontId="47" fillId="55" borderId="0" applyNumberFormat="0" applyBorder="0" applyAlignment="0" applyProtection="0"/>
    <xf numFmtId="173" fontId="47" fillId="53" borderId="0" applyNumberFormat="0" applyBorder="0" applyAlignment="0" applyProtection="0"/>
    <xf numFmtId="0" fontId="47" fillId="55" borderId="0" applyNumberFormat="0" applyBorder="0" applyAlignment="0" applyProtection="0"/>
    <xf numFmtId="173" fontId="47" fillId="55" borderId="0" applyNumberFormat="0" applyBorder="0" applyAlignment="0" applyProtection="0"/>
    <xf numFmtId="0" fontId="47" fillId="55" borderId="0" applyNumberFormat="0" applyBorder="0" applyAlignment="0" applyProtection="0"/>
    <xf numFmtId="0" fontId="22" fillId="20" borderId="0" applyNumberFormat="0" applyBorder="0" applyAlignment="0" applyProtection="0"/>
    <xf numFmtId="0" fontId="47" fillId="55" borderId="0" applyNumberFormat="0" applyBorder="0" applyAlignment="0" applyProtection="0"/>
    <xf numFmtId="173" fontId="47" fillId="93"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6" borderId="0" applyNumberFormat="0" applyBorder="0" applyAlignment="0" applyProtection="0"/>
    <xf numFmtId="0" fontId="47" fillId="56" borderId="0" applyNumberFormat="0" applyBorder="0" applyAlignment="0" applyProtection="0"/>
    <xf numFmtId="0" fontId="47" fillId="56" borderId="0" applyNumberFormat="0" applyBorder="0" applyAlignment="0" applyProtection="0"/>
    <xf numFmtId="0" fontId="47" fillId="56" borderId="0" applyNumberFormat="0" applyBorder="0" applyAlignment="0" applyProtection="0"/>
    <xf numFmtId="0" fontId="47" fillId="58"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47" fillId="56" borderId="0" applyNumberFormat="0" applyBorder="0" applyAlignment="0" applyProtection="0"/>
    <xf numFmtId="0" fontId="47" fillId="56" borderId="0" applyNumberFormat="0" applyBorder="0" applyAlignment="0" applyProtection="0"/>
    <xf numFmtId="0" fontId="47" fillId="56" borderId="0" applyNumberFormat="0" applyBorder="0" applyAlignment="0" applyProtection="0"/>
    <xf numFmtId="0" fontId="22" fillId="5" borderId="0" applyNumberFormat="0" applyBorder="0" applyAlignment="0" applyProtection="0"/>
    <xf numFmtId="173" fontId="47" fillId="97" borderId="0" applyNumberFormat="0" applyBorder="0" applyAlignment="0" applyProtection="0"/>
    <xf numFmtId="0" fontId="47" fillId="56"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173" fontId="47" fillId="56" borderId="0" applyNumberFormat="0" applyBorder="0" applyAlignment="0" applyProtection="0"/>
    <xf numFmtId="0" fontId="47" fillId="56" borderId="0" applyNumberFormat="0" applyBorder="0" applyAlignment="0" applyProtection="0"/>
    <xf numFmtId="0" fontId="47" fillId="56" borderId="0" applyNumberFormat="0" applyBorder="0" applyAlignment="0" applyProtection="0"/>
    <xf numFmtId="0" fontId="47" fillId="56" borderId="0" applyNumberFormat="0" applyBorder="0" applyAlignment="0" applyProtection="0"/>
    <xf numFmtId="0" fontId="47" fillId="56" borderId="0" applyNumberFormat="0" applyBorder="0" applyAlignment="0" applyProtection="0"/>
    <xf numFmtId="0" fontId="22" fillId="5" borderId="0" applyNumberFormat="0" applyBorder="0" applyAlignment="0" applyProtection="0"/>
    <xf numFmtId="173" fontId="47" fillId="56" borderId="0" applyNumberFormat="0" applyBorder="0" applyAlignment="0" applyProtection="0"/>
    <xf numFmtId="0" fontId="47" fillId="56" borderId="0" applyNumberFormat="0" applyBorder="0" applyAlignment="0" applyProtection="0"/>
    <xf numFmtId="173" fontId="47" fillId="56" borderId="0" applyNumberFormat="0" applyBorder="0" applyAlignment="0" applyProtection="0"/>
    <xf numFmtId="0" fontId="47" fillId="56" borderId="0" applyNumberFormat="0" applyBorder="0" applyAlignment="0" applyProtection="0"/>
    <xf numFmtId="173" fontId="47" fillId="56" borderId="0" applyNumberFormat="0" applyBorder="0" applyAlignment="0" applyProtection="0"/>
    <xf numFmtId="0" fontId="47" fillId="56" borderId="0" applyNumberFormat="0" applyBorder="0" applyAlignment="0" applyProtection="0"/>
    <xf numFmtId="0" fontId="22" fillId="5" borderId="0" applyNumberFormat="0" applyBorder="0" applyAlignment="0" applyProtection="0"/>
    <xf numFmtId="0" fontId="47" fillId="56" borderId="0" applyNumberFormat="0" applyBorder="0" applyAlignment="0" applyProtection="0"/>
    <xf numFmtId="173" fontId="47" fillId="98" borderId="0" applyNumberFormat="0" applyBorder="0" applyAlignment="0" applyProtection="0"/>
    <xf numFmtId="0" fontId="47" fillId="56" borderId="0" applyNumberFormat="0" applyBorder="0" applyAlignment="0" applyProtection="0"/>
    <xf numFmtId="0" fontId="47" fillId="56" borderId="0" applyNumberFormat="0" applyBorder="0" applyAlignment="0" applyProtection="0"/>
    <xf numFmtId="0" fontId="47" fillId="57" borderId="0" applyNumberFormat="0" applyBorder="0" applyAlignment="0" applyProtection="0"/>
    <xf numFmtId="0" fontId="47" fillId="57" borderId="0" applyNumberFormat="0" applyBorder="0" applyAlignment="0" applyProtection="0"/>
    <xf numFmtId="0" fontId="47" fillId="57" borderId="0" applyNumberFormat="0" applyBorder="0" applyAlignment="0" applyProtection="0"/>
    <xf numFmtId="0" fontId="47" fillId="57" borderId="0" applyNumberFormat="0" applyBorder="0" applyAlignment="0" applyProtection="0"/>
    <xf numFmtId="0" fontId="47" fillId="50"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47" fillId="57" borderId="0" applyNumberFormat="0" applyBorder="0" applyAlignment="0" applyProtection="0"/>
    <xf numFmtId="0" fontId="47" fillId="57" borderId="0" applyNumberFormat="0" applyBorder="0" applyAlignment="0" applyProtection="0"/>
    <xf numFmtId="0" fontId="47" fillId="57" borderId="0" applyNumberFormat="0" applyBorder="0" applyAlignment="0" applyProtection="0"/>
    <xf numFmtId="0" fontId="22" fillId="26" borderId="0" applyNumberFormat="0" applyBorder="0" applyAlignment="0" applyProtection="0"/>
    <xf numFmtId="173" fontId="47" fillId="99" borderId="0" applyNumberFormat="0" applyBorder="0" applyAlignment="0" applyProtection="0"/>
    <xf numFmtId="0" fontId="47" fillId="57"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173" fontId="47" fillId="57" borderId="0" applyNumberFormat="0" applyBorder="0" applyAlignment="0" applyProtection="0"/>
    <xf numFmtId="0" fontId="47" fillId="57" borderId="0" applyNumberFormat="0" applyBorder="0" applyAlignment="0" applyProtection="0"/>
    <xf numFmtId="0" fontId="47" fillId="57" borderId="0" applyNumberFormat="0" applyBorder="0" applyAlignment="0" applyProtection="0"/>
    <xf numFmtId="0" fontId="47" fillId="57" borderId="0" applyNumberFormat="0" applyBorder="0" applyAlignment="0" applyProtection="0"/>
    <xf numFmtId="0" fontId="47" fillId="57" borderId="0" applyNumberFormat="0" applyBorder="0" applyAlignment="0" applyProtection="0"/>
    <xf numFmtId="0" fontId="22" fillId="26" borderId="0" applyNumberFormat="0" applyBorder="0" applyAlignment="0" applyProtection="0"/>
    <xf numFmtId="173" fontId="47" fillId="57" borderId="0" applyNumberFormat="0" applyBorder="0" applyAlignment="0" applyProtection="0"/>
    <xf numFmtId="0" fontId="47" fillId="57" borderId="0" applyNumberFormat="0" applyBorder="0" applyAlignment="0" applyProtection="0"/>
    <xf numFmtId="173" fontId="47" fillId="57" borderId="0" applyNumberFormat="0" applyBorder="0" applyAlignment="0" applyProtection="0"/>
    <xf numFmtId="0" fontId="47" fillId="57" borderId="0" applyNumberFormat="0" applyBorder="0" applyAlignment="0" applyProtection="0"/>
    <xf numFmtId="173" fontId="47" fillId="57" borderId="0" applyNumberFormat="0" applyBorder="0" applyAlignment="0" applyProtection="0"/>
    <xf numFmtId="0" fontId="47" fillId="57" borderId="0" applyNumberFormat="0" applyBorder="0" applyAlignment="0" applyProtection="0"/>
    <xf numFmtId="0" fontId="22" fillId="26" borderId="0" applyNumberFormat="0" applyBorder="0" applyAlignment="0" applyProtection="0"/>
    <xf numFmtId="0" fontId="47" fillId="57" borderId="0" applyNumberFormat="0" applyBorder="0" applyAlignment="0" applyProtection="0"/>
    <xf numFmtId="173" fontId="47" fillId="98" borderId="0" applyNumberFormat="0" applyBorder="0" applyAlignment="0" applyProtection="0"/>
    <xf numFmtId="0" fontId="47" fillId="57" borderId="0" applyNumberFormat="0" applyBorder="0" applyAlignment="0" applyProtection="0"/>
    <xf numFmtId="0" fontId="47" fillId="57"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10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22" fillId="30" borderId="0" applyNumberFormat="0" applyBorder="0" applyAlignment="0" applyProtection="0"/>
    <xf numFmtId="173" fontId="47" fillId="83" borderId="0" applyNumberFormat="0" applyBorder="0" applyAlignment="0" applyProtection="0"/>
    <xf numFmtId="0" fontId="47" fillId="52"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100" borderId="0" applyNumberFormat="0" applyBorder="0" applyAlignment="0" applyProtection="0"/>
    <xf numFmtId="173" fontId="47" fillId="10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47" fillId="52" borderId="0" applyNumberFormat="0" applyBorder="0" applyAlignment="0" applyProtection="0"/>
    <xf numFmtId="173" fontId="47" fillId="100" borderId="0" applyNumberFormat="0" applyBorder="0" applyAlignment="0" applyProtection="0"/>
    <xf numFmtId="0" fontId="47" fillId="52" borderId="0" applyNumberFormat="0" applyBorder="0" applyAlignment="0" applyProtection="0"/>
    <xf numFmtId="173" fontId="47" fillId="100" borderId="0" applyNumberFormat="0" applyBorder="0" applyAlignment="0" applyProtection="0"/>
    <xf numFmtId="0" fontId="47" fillId="52" borderId="0" applyNumberFormat="0" applyBorder="0" applyAlignment="0" applyProtection="0"/>
    <xf numFmtId="173" fontId="47" fillId="52" borderId="0" applyNumberFormat="0" applyBorder="0" applyAlignment="0" applyProtection="0"/>
    <xf numFmtId="0" fontId="47" fillId="52" borderId="0" applyNumberFormat="0" applyBorder="0" applyAlignment="0" applyProtection="0"/>
    <xf numFmtId="0" fontId="22" fillId="30" borderId="0" applyNumberFormat="0" applyBorder="0" applyAlignment="0" applyProtection="0"/>
    <xf numFmtId="0" fontId="47" fillId="52" borderId="0" applyNumberFormat="0" applyBorder="0" applyAlignment="0" applyProtection="0"/>
    <xf numFmtId="173" fontId="47" fillId="101"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22" fillId="34" borderId="0" applyNumberFormat="0" applyBorder="0" applyAlignment="0" applyProtection="0"/>
    <xf numFmtId="173" fontId="47" fillId="93" borderId="0" applyNumberFormat="0" applyBorder="0" applyAlignment="0" applyProtection="0"/>
    <xf numFmtId="0" fontId="47" fillId="53"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173" fontId="47" fillId="53" borderId="0" applyNumberFormat="0" applyBorder="0" applyAlignment="0" applyProtection="0"/>
    <xf numFmtId="0" fontId="22" fillId="34" borderId="0" applyNumberFormat="0" applyBorder="0" applyAlignment="0" applyProtection="0"/>
    <xf numFmtId="0" fontId="47" fillId="53"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173" fontId="47" fillId="53"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47" fillId="53" borderId="0" applyNumberFormat="0" applyBorder="0" applyAlignment="0" applyProtection="0"/>
    <xf numFmtId="173" fontId="47" fillId="53" borderId="0" applyNumberFormat="0" applyBorder="0" applyAlignment="0" applyProtection="0"/>
    <xf numFmtId="0" fontId="47" fillId="53" borderId="0" applyNumberFormat="0" applyBorder="0" applyAlignment="0" applyProtection="0"/>
    <xf numFmtId="173" fontId="47" fillId="53" borderId="0" applyNumberFormat="0" applyBorder="0" applyAlignment="0" applyProtection="0"/>
    <xf numFmtId="0" fontId="47" fillId="53" borderId="0" applyNumberFormat="0" applyBorder="0" applyAlignment="0" applyProtection="0"/>
    <xf numFmtId="0" fontId="22" fillId="34" borderId="0" applyNumberFormat="0" applyBorder="0" applyAlignment="0" applyProtection="0"/>
    <xf numFmtId="0" fontId="47" fillId="53" borderId="0" applyNumberFormat="0" applyBorder="0" applyAlignment="0" applyProtection="0"/>
    <xf numFmtId="173" fontId="47" fillId="9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0" fontId="22" fillId="37"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0" fontId="47" fillId="56"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0" fontId="22" fillId="37" borderId="0" applyNumberFormat="0" applyBorder="0" applyAlignment="0" applyProtection="0"/>
    <xf numFmtId="173" fontId="47" fillId="102" borderId="0" applyNumberFormat="0" applyBorder="0" applyAlignment="0" applyProtection="0"/>
    <xf numFmtId="0" fontId="47" fillId="58"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0" fontId="47" fillId="54" borderId="0" applyNumberFormat="0" applyBorder="0" applyAlignment="0" applyProtection="0"/>
    <xf numFmtId="173" fontId="47" fillId="54"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47" fillId="58" borderId="0" applyNumberFormat="0" applyBorder="0" applyAlignment="0" applyProtection="0"/>
    <xf numFmtId="173" fontId="47" fillId="54" borderId="0" applyNumberFormat="0" applyBorder="0" applyAlignment="0" applyProtection="0"/>
    <xf numFmtId="0" fontId="47" fillId="58" borderId="0" applyNumberFormat="0" applyBorder="0" applyAlignment="0" applyProtection="0"/>
    <xf numFmtId="173" fontId="47" fillId="54" borderId="0" applyNumberFormat="0" applyBorder="0" applyAlignment="0" applyProtection="0"/>
    <xf numFmtId="0" fontId="47" fillId="58" borderId="0" applyNumberFormat="0" applyBorder="0" applyAlignment="0" applyProtection="0"/>
    <xf numFmtId="173" fontId="47" fillId="58" borderId="0" applyNumberFormat="0" applyBorder="0" applyAlignment="0" applyProtection="0"/>
    <xf numFmtId="0" fontId="47" fillId="58" borderId="0" applyNumberFormat="0" applyBorder="0" applyAlignment="0" applyProtection="0"/>
    <xf numFmtId="0" fontId="22" fillId="37" borderId="0" applyNumberFormat="0" applyBorder="0" applyAlignment="0" applyProtection="0"/>
    <xf numFmtId="0" fontId="47" fillId="58" borderId="0" applyNumberFormat="0" applyBorder="0" applyAlignment="0" applyProtection="0"/>
    <xf numFmtId="173" fontId="47" fillId="102"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173" fontId="81" fillId="0" borderId="0"/>
    <xf numFmtId="173" fontId="65" fillId="0" borderId="0" applyNumberFormat="0" applyFill="0" applyBorder="0" applyAlignment="0" applyProtection="0"/>
    <xf numFmtId="173" fontId="68" fillId="0" borderId="0" applyNumberFormat="0" applyFill="0" applyBorder="0" applyAlignment="0" applyProtection="0"/>
    <xf numFmtId="0" fontId="48" fillId="42" borderId="0" applyNumberFormat="0" applyBorder="0" applyAlignment="0" applyProtection="0"/>
    <xf numFmtId="0" fontId="48" fillId="42" borderId="0" applyNumberFormat="0" applyBorder="0" applyAlignment="0" applyProtection="0"/>
    <xf numFmtId="0" fontId="48" fillId="42" borderId="0" applyNumberFormat="0" applyBorder="0" applyAlignment="0" applyProtection="0"/>
    <xf numFmtId="0" fontId="48" fillId="42" borderId="0" applyNumberFormat="0" applyBorder="0" applyAlignment="0" applyProtection="0"/>
    <xf numFmtId="0" fontId="48" fillId="44"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48" fillId="42" borderId="0" applyNumberFormat="0" applyBorder="0" applyAlignment="0" applyProtection="0"/>
    <xf numFmtId="0" fontId="48" fillId="42" borderId="0" applyNumberFormat="0" applyBorder="0" applyAlignment="0" applyProtection="0"/>
    <xf numFmtId="0" fontId="48" fillId="42" borderId="0" applyNumberFormat="0" applyBorder="0" applyAlignment="0" applyProtection="0"/>
    <xf numFmtId="0" fontId="38" fillId="17" borderId="0" applyNumberFormat="0" applyBorder="0" applyAlignment="0" applyProtection="0"/>
    <xf numFmtId="173" fontId="48" fillId="75" borderId="0" applyNumberFormat="0" applyBorder="0" applyAlignment="0" applyProtection="0"/>
    <xf numFmtId="0" fontId="48" fillId="42"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173" fontId="48" fillId="42" borderId="0" applyNumberFormat="0" applyBorder="0" applyAlignment="0" applyProtection="0"/>
    <xf numFmtId="0" fontId="48" fillId="42" borderId="0" applyNumberFormat="0" applyBorder="0" applyAlignment="0" applyProtection="0"/>
    <xf numFmtId="0" fontId="48" fillId="42" borderId="0" applyNumberFormat="0" applyBorder="0" applyAlignment="0" applyProtection="0"/>
    <xf numFmtId="0" fontId="48" fillId="42" borderId="0" applyNumberFormat="0" applyBorder="0" applyAlignment="0" applyProtection="0"/>
    <xf numFmtId="0" fontId="48" fillId="42" borderId="0" applyNumberFormat="0" applyBorder="0" applyAlignment="0" applyProtection="0"/>
    <xf numFmtId="0" fontId="38" fillId="17" borderId="0" applyNumberFormat="0" applyBorder="0" applyAlignment="0" applyProtection="0"/>
    <xf numFmtId="173" fontId="48" fillId="42" borderId="0" applyNumberFormat="0" applyBorder="0" applyAlignment="0" applyProtection="0"/>
    <xf numFmtId="0" fontId="48" fillId="42" borderId="0" applyNumberFormat="0" applyBorder="0" applyAlignment="0" applyProtection="0"/>
    <xf numFmtId="173" fontId="48" fillId="42" borderId="0" applyNumberFormat="0" applyBorder="0" applyAlignment="0" applyProtection="0"/>
    <xf numFmtId="0" fontId="48" fillId="42" borderId="0" applyNumberFormat="0" applyBorder="0" applyAlignment="0" applyProtection="0"/>
    <xf numFmtId="173" fontId="48" fillId="42" borderId="0" applyNumberFormat="0" applyBorder="0" applyAlignment="0" applyProtection="0"/>
    <xf numFmtId="0" fontId="48" fillId="42" borderId="0" applyNumberFormat="0" applyBorder="0" applyAlignment="0" applyProtection="0"/>
    <xf numFmtId="0" fontId="38" fillId="17" borderId="0" applyNumberFormat="0" applyBorder="0" applyAlignment="0" applyProtection="0"/>
    <xf numFmtId="0" fontId="48" fillId="42" borderId="0" applyNumberFormat="0" applyBorder="0" applyAlignment="0" applyProtection="0"/>
    <xf numFmtId="173" fontId="48" fillId="75" borderId="0" applyNumberFormat="0" applyBorder="0" applyAlignment="0" applyProtection="0"/>
    <xf numFmtId="0" fontId="48" fillId="42" borderId="0" applyNumberFormat="0" applyBorder="0" applyAlignment="0" applyProtection="0"/>
    <xf numFmtId="0" fontId="48" fillId="42" borderId="0" applyNumberFormat="0" applyBorder="0" applyAlignment="0" applyProtection="0"/>
    <xf numFmtId="0" fontId="49" fillId="59" borderId="29" applyNumberFormat="0" applyAlignment="0" applyProtection="0"/>
    <xf numFmtId="0" fontId="49" fillId="59" borderId="29" applyNumberFormat="0" applyAlignment="0" applyProtection="0"/>
    <xf numFmtId="0" fontId="49" fillId="59" borderId="29" applyNumberFormat="0" applyAlignment="0" applyProtection="0"/>
    <xf numFmtId="0" fontId="49" fillId="59" borderId="29" applyNumberFormat="0" applyAlignment="0" applyProtection="0"/>
    <xf numFmtId="0" fontId="49" fillId="59" borderId="29" applyNumberFormat="0" applyAlignment="0" applyProtection="0"/>
    <xf numFmtId="0" fontId="49" fillId="59" borderId="29" applyNumberFormat="0" applyAlignment="0" applyProtection="0"/>
    <xf numFmtId="0" fontId="49" fillId="59" borderId="29" applyNumberFormat="0" applyAlignment="0" applyProtection="0"/>
    <xf numFmtId="0" fontId="49" fillId="59" borderId="29" applyNumberFormat="0" applyAlignment="0" applyProtection="0"/>
    <xf numFmtId="0" fontId="49" fillId="59" borderId="29" applyNumberFormat="0" applyAlignment="0" applyProtection="0"/>
    <xf numFmtId="0" fontId="49" fillId="59" borderId="29" applyNumberFormat="0" applyAlignment="0" applyProtection="0"/>
    <xf numFmtId="0" fontId="82" fillId="103" borderId="29" applyNumberFormat="0" applyAlignment="0" applyProtection="0"/>
    <xf numFmtId="0" fontId="23" fillId="6" borderId="16" applyNumberFormat="0" applyAlignment="0" applyProtection="0"/>
    <xf numFmtId="0" fontId="23" fillId="6" borderId="16" applyNumberFormat="0" applyAlignment="0" applyProtection="0"/>
    <xf numFmtId="0" fontId="49" fillId="59" borderId="29" applyNumberFormat="0" applyAlignment="0" applyProtection="0"/>
    <xf numFmtId="0" fontId="49" fillId="59" borderId="29" applyNumberFormat="0" applyAlignment="0" applyProtection="0"/>
    <xf numFmtId="0" fontId="49" fillId="59" borderId="29" applyNumberFormat="0" applyAlignment="0" applyProtection="0"/>
    <xf numFmtId="0" fontId="23" fillId="6" borderId="16" applyNumberFormat="0" applyAlignment="0" applyProtection="0"/>
    <xf numFmtId="174" fontId="83" fillId="82" borderId="45">
      <alignment horizontal="center" vertical="center"/>
    </xf>
    <xf numFmtId="174" fontId="83" fillId="82" borderId="45">
      <alignment horizontal="center" vertical="center"/>
    </xf>
    <xf numFmtId="174" fontId="83" fillId="82" borderId="45">
      <alignment horizontal="center" vertical="center"/>
    </xf>
    <xf numFmtId="0" fontId="49" fillId="59" borderId="29" applyNumberFormat="0" applyAlignment="0" applyProtection="0"/>
    <xf numFmtId="0" fontId="23" fillId="6" borderId="16" applyNumberFormat="0" applyAlignment="0" applyProtection="0"/>
    <xf numFmtId="0" fontId="23" fillId="6" borderId="16" applyNumberFormat="0" applyAlignment="0" applyProtection="0"/>
    <xf numFmtId="0" fontId="23" fillId="6" borderId="16" applyNumberFormat="0" applyAlignment="0" applyProtection="0"/>
    <xf numFmtId="0" fontId="23" fillId="6" borderId="16" applyNumberFormat="0" applyAlignment="0" applyProtection="0"/>
    <xf numFmtId="0" fontId="23" fillId="6" borderId="16" applyNumberFormat="0" applyAlignment="0" applyProtection="0"/>
    <xf numFmtId="0" fontId="23" fillId="6" borderId="16" applyNumberFormat="0" applyAlignment="0" applyProtection="0"/>
    <xf numFmtId="0" fontId="23" fillId="6" borderId="16" applyNumberFormat="0" applyAlignment="0" applyProtection="0"/>
    <xf numFmtId="0" fontId="23" fillId="6" borderId="16" applyNumberFormat="0" applyAlignment="0" applyProtection="0"/>
    <xf numFmtId="0" fontId="23" fillId="6" borderId="16" applyNumberFormat="0" applyAlignment="0" applyProtection="0"/>
    <xf numFmtId="0" fontId="23" fillId="6" borderId="16" applyNumberFormat="0" applyAlignment="0" applyProtection="0"/>
    <xf numFmtId="0" fontId="23" fillId="6" borderId="16" applyNumberFormat="0" applyAlignment="0" applyProtection="0"/>
    <xf numFmtId="0" fontId="49" fillId="59" borderId="29" applyNumberFormat="0" applyAlignment="0" applyProtection="0"/>
    <xf numFmtId="0" fontId="49" fillId="59" borderId="29" applyNumberFormat="0" applyAlignment="0" applyProtection="0"/>
    <xf numFmtId="0" fontId="49" fillId="103" borderId="29" applyNumberFormat="0" applyAlignment="0" applyProtection="0"/>
    <xf numFmtId="174" fontId="83" fillId="82" borderId="45">
      <alignment horizontal="center" vertical="center"/>
    </xf>
    <xf numFmtId="174" fontId="83" fillId="82" borderId="45">
      <alignment horizontal="center" vertical="center"/>
    </xf>
    <xf numFmtId="173" fontId="49" fillId="103" borderId="29" applyNumberFormat="0" applyAlignment="0" applyProtection="0"/>
    <xf numFmtId="0" fontId="23" fillId="6" borderId="16" applyNumberFormat="0" applyAlignment="0" applyProtection="0"/>
    <xf numFmtId="0" fontId="23" fillId="6" borderId="16" applyNumberFormat="0" applyAlignment="0" applyProtection="0"/>
    <xf numFmtId="0" fontId="23" fillId="6" borderId="16" applyNumberFormat="0" applyAlignment="0" applyProtection="0"/>
    <xf numFmtId="0" fontId="23" fillId="6" borderId="16" applyNumberFormat="0" applyAlignment="0" applyProtection="0"/>
    <xf numFmtId="0" fontId="49" fillId="59" borderId="29" applyNumberFormat="0" applyAlignment="0" applyProtection="0"/>
    <xf numFmtId="173" fontId="49" fillId="103" borderId="29" applyNumberFormat="0" applyAlignment="0" applyProtection="0"/>
    <xf numFmtId="173" fontId="49" fillId="103" borderId="29" applyNumberFormat="0" applyAlignment="0" applyProtection="0"/>
    <xf numFmtId="173" fontId="49" fillId="103" borderId="29" applyNumberFormat="0" applyAlignment="0" applyProtection="0"/>
    <xf numFmtId="0" fontId="49" fillId="59" borderId="29" applyNumberFormat="0" applyAlignment="0" applyProtection="0"/>
    <xf numFmtId="173" fontId="49" fillId="103" borderId="29" applyNumberFormat="0" applyAlignment="0" applyProtection="0"/>
    <xf numFmtId="173" fontId="49" fillId="103" borderId="29" applyNumberFormat="0" applyAlignment="0" applyProtection="0"/>
    <xf numFmtId="173" fontId="49" fillId="103" borderId="29" applyNumberFormat="0" applyAlignment="0" applyProtection="0"/>
    <xf numFmtId="0" fontId="49" fillId="59" borderId="29" applyNumberFormat="0" applyAlignment="0" applyProtection="0"/>
    <xf numFmtId="173" fontId="49" fillId="103" borderId="29" applyNumberFormat="0" applyAlignment="0" applyProtection="0"/>
    <xf numFmtId="173" fontId="49" fillId="103" borderId="29" applyNumberFormat="0" applyAlignment="0" applyProtection="0"/>
    <xf numFmtId="173" fontId="49" fillId="59" borderId="29" applyNumberFormat="0" applyAlignment="0" applyProtection="0"/>
    <xf numFmtId="0" fontId="49" fillId="59" borderId="29" applyNumberFormat="0" applyAlignment="0" applyProtection="0"/>
    <xf numFmtId="173" fontId="49" fillId="59" borderId="29" applyNumberFormat="0" applyAlignment="0" applyProtection="0"/>
    <xf numFmtId="0" fontId="23" fillId="6" borderId="16" applyNumberFormat="0" applyAlignment="0" applyProtection="0"/>
    <xf numFmtId="0" fontId="49" fillId="59" borderId="29" applyNumberFormat="0" applyAlignment="0" applyProtection="0"/>
    <xf numFmtId="174" fontId="83" fillId="82" borderId="45">
      <alignment horizontal="center" vertical="center"/>
    </xf>
    <xf numFmtId="0" fontId="49" fillId="59" borderId="29" applyNumberFormat="0" applyAlignment="0" applyProtection="0"/>
    <xf numFmtId="0" fontId="49" fillId="59" borderId="29" applyNumberFormat="0" applyAlignment="0" applyProtection="0"/>
    <xf numFmtId="175" fontId="13" fillId="0" borderId="0"/>
    <xf numFmtId="176" fontId="13" fillId="0" borderId="0"/>
    <xf numFmtId="177" fontId="13" fillId="0" borderId="0"/>
    <xf numFmtId="178" fontId="13" fillId="0" borderId="0"/>
    <xf numFmtId="179" fontId="13" fillId="0" borderId="0"/>
    <xf numFmtId="17" fontId="13" fillId="0" borderId="0"/>
    <xf numFmtId="20" fontId="13" fillId="0" borderId="0"/>
    <xf numFmtId="0" fontId="50" fillId="60" borderId="30" applyNumberFormat="0" applyAlignment="0" applyProtection="0"/>
    <xf numFmtId="0" fontId="50" fillId="60" borderId="30" applyNumberFormat="0" applyAlignment="0" applyProtection="0"/>
    <xf numFmtId="0" fontId="50" fillId="60" borderId="30" applyNumberFormat="0" applyAlignment="0" applyProtection="0"/>
    <xf numFmtId="0" fontId="50" fillId="60" borderId="30" applyNumberFormat="0" applyAlignment="0" applyProtection="0"/>
    <xf numFmtId="0" fontId="50" fillId="60" borderId="30" applyNumberFormat="0" applyAlignment="0" applyProtection="0"/>
    <xf numFmtId="0" fontId="41" fillId="18" borderId="26" applyNumberFormat="0" applyAlignment="0" applyProtection="0"/>
    <xf numFmtId="0" fontId="41" fillId="18" borderId="26" applyNumberFormat="0" applyAlignment="0" applyProtection="0"/>
    <xf numFmtId="0" fontId="50" fillId="60" borderId="30" applyNumberFormat="0" applyAlignment="0" applyProtection="0"/>
    <xf numFmtId="0" fontId="50" fillId="60" borderId="30" applyNumberFormat="0" applyAlignment="0" applyProtection="0"/>
    <xf numFmtId="0" fontId="50" fillId="60" borderId="30" applyNumberFormat="0" applyAlignment="0" applyProtection="0"/>
    <xf numFmtId="0" fontId="41" fillId="18" borderId="26" applyNumberFormat="0" applyAlignment="0" applyProtection="0"/>
    <xf numFmtId="173" fontId="50" fillId="104" borderId="30" applyNumberFormat="0" applyAlignment="0" applyProtection="0"/>
    <xf numFmtId="0" fontId="50" fillId="60" borderId="30"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173" fontId="50" fillId="60" borderId="30" applyNumberFormat="0" applyAlignment="0" applyProtection="0"/>
    <xf numFmtId="0" fontId="41" fillId="18" borderId="26" applyNumberFormat="0" applyAlignment="0" applyProtection="0"/>
    <xf numFmtId="0" fontId="50" fillId="60" borderId="30"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50" fillId="60" borderId="30" applyNumberFormat="0" applyAlignment="0" applyProtection="0"/>
    <xf numFmtId="0" fontId="50" fillId="60" borderId="30" applyNumberFormat="0" applyAlignment="0" applyProtection="0"/>
    <xf numFmtId="0" fontId="50" fillId="60" borderId="30" applyNumberFormat="0" applyAlignment="0" applyProtection="0"/>
    <xf numFmtId="173" fontId="50" fillId="60" borderId="30"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50" fillId="60" borderId="30" applyNumberFormat="0" applyAlignment="0" applyProtection="0"/>
    <xf numFmtId="173" fontId="50" fillId="60" borderId="30" applyNumberFormat="0" applyAlignment="0" applyProtection="0"/>
    <xf numFmtId="0" fontId="50" fillId="60" borderId="30" applyNumberFormat="0" applyAlignment="0" applyProtection="0"/>
    <xf numFmtId="173" fontId="50" fillId="60" borderId="30" applyNumberFormat="0" applyAlignment="0" applyProtection="0"/>
    <xf numFmtId="0" fontId="50" fillId="60" borderId="30" applyNumberFormat="0" applyAlignment="0" applyProtection="0"/>
    <xf numFmtId="0" fontId="41" fillId="18" borderId="26" applyNumberFormat="0" applyAlignment="0" applyProtection="0"/>
    <xf numFmtId="0" fontId="50" fillId="60" borderId="30" applyNumberFormat="0" applyAlignment="0" applyProtection="0"/>
    <xf numFmtId="173" fontId="50" fillId="104" borderId="30" applyNumberFormat="0" applyAlignment="0" applyProtection="0"/>
    <xf numFmtId="0" fontId="50" fillId="60" borderId="30" applyNumberFormat="0" applyAlignment="0" applyProtection="0"/>
    <xf numFmtId="0" fontId="50" fillId="60" borderId="30" applyNumberFormat="0" applyAlignment="0" applyProtection="0"/>
    <xf numFmtId="167" fontId="13" fillId="0" borderId="0" applyFont="0" applyFill="0" applyBorder="0" applyAlignment="0" applyProtection="0"/>
    <xf numFmtId="167" fontId="46" fillId="0" borderId="0" applyFont="0" applyFill="0" applyBorder="0" applyAlignment="0" applyProtection="0"/>
    <xf numFmtId="167" fontId="13" fillId="0" borderId="0" applyFont="0" applyFill="0" applyBorder="0" applyAlignment="0" applyProtection="0"/>
    <xf numFmtId="167" fontId="63" fillId="0" borderId="0" applyFont="0" applyFill="0" applyBorder="0" applyAlignment="0" applyProtection="0"/>
    <xf numFmtId="167" fontId="46" fillId="0" borderId="0" applyFont="0" applyFill="0" applyBorder="0" applyAlignment="0" applyProtection="0"/>
    <xf numFmtId="43" fontId="13" fillId="0" borderId="0" applyFont="0" applyFill="0" applyBorder="0" applyAlignment="0" applyProtection="0"/>
    <xf numFmtId="43" fontId="46" fillId="0" borderId="0" applyFont="0" applyFill="0" applyBorder="0" applyAlignment="0" applyProtection="0"/>
    <xf numFmtId="43" fontId="84" fillId="0" borderId="0" applyFont="0" applyFill="0" applyBorder="0" applyAlignment="0" applyProtection="0"/>
    <xf numFmtId="167" fontId="68"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85"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43" fontId="13" fillId="0" borderId="0" applyFont="0" applyFill="0" applyBorder="0" applyAlignment="0" applyProtection="0"/>
    <xf numFmtId="167" fontId="86"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43"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43"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43"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43"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43" fontId="13" fillId="0" borderId="0" applyFont="0" applyFill="0" applyBorder="0" applyAlignment="0" applyProtection="0"/>
    <xf numFmtId="167" fontId="46"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43"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43"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43"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43"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43" fontId="13" fillId="0" borderId="0" applyFont="0" applyFill="0" applyBorder="0" applyAlignment="0" applyProtection="0"/>
    <xf numFmtId="167" fontId="63" fillId="0" borderId="0" applyFont="0" applyFill="0" applyBorder="0" applyAlignment="0" applyProtection="0"/>
    <xf numFmtId="3" fontId="13" fillId="0" borderId="0" applyFont="0" applyFill="0" applyBorder="0" applyAlignment="0" applyProtection="0"/>
    <xf numFmtId="173" fontId="13" fillId="0" borderId="0" applyBorder="0"/>
    <xf numFmtId="173" fontId="13" fillId="0" borderId="0" applyBorder="0"/>
    <xf numFmtId="173" fontId="13" fillId="0" borderId="0" applyBorder="0"/>
    <xf numFmtId="173" fontId="12" fillId="0" borderId="0"/>
    <xf numFmtId="173" fontId="12" fillId="0" borderId="0">
      <alignment horizontal="center"/>
    </xf>
    <xf numFmtId="173" fontId="65" fillId="0" borderId="0">
      <alignment horizontal="center"/>
    </xf>
    <xf numFmtId="173" fontId="65" fillId="0" borderId="0">
      <alignment horizontal="center"/>
    </xf>
    <xf numFmtId="173" fontId="65" fillId="0" borderId="0">
      <alignment horizontal="center"/>
    </xf>
    <xf numFmtId="173" fontId="65" fillId="0" borderId="0">
      <alignment horizontal="center"/>
    </xf>
    <xf numFmtId="173" fontId="13" fillId="0" borderId="0">
      <alignment horizontal="center"/>
    </xf>
    <xf numFmtId="173" fontId="13" fillId="0" borderId="0">
      <alignment wrapText="1"/>
    </xf>
    <xf numFmtId="173" fontId="78" fillId="0" borderId="0"/>
    <xf numFmtId="173" fontId="68" fillId="0" borderId="0"/>
    <xf numFmtId="173" fontId="68" fillId="0" borderId="0"/>
    <xf numFmtId="173" fontId="68" fillId="0" borderId="0"/>
    <xf numFmtId="173" fontId="68" fillId="0" borderId="0"/>
    <xf numFmtId="173" fontId="87" fillId="0" borderId="0"/>
    <xf numFmtId="166" fontId="63" fillId="0" borderId="0" applyFont="0" applyFill="0" applyBorder="0" applyAlignment="0" applyProtection="0"/>
    <xf numFmtId="166" fontId="46" fillId="0" borderId="0" applyFont="0" applyFill="0" applyBorder="0" applyAlignment="0" applyProtection="0"/>
    <xf numFmtId="44" fontId="13" fillId="0" borderId="0" applyFont="0" applyFill="0" applyBorder="0" applyAlignment="0" applyProtection="0"/>
    <xf numFmtId="166" fontId="13" fillId="0" borderId="0" applyFont="0" applyFill="0" applyBorder="0" applyAlignment="0" applyProtection="0"/>
    <xf numFmtId="44" fontId="84"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68" fillId="0" borderId="0" applyFont="0" applyFill="0" applyBorder="0" applyAlignment="0" applyProtection="0"/>
    <xf numFmtId="180" fontId="88" fillId="0" borderId="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46" fillId="0" borderId="0" applyFont="0" applyFill="0" applyBorder="0" applyAlignment="0" applyProtection="0"/>
    <xf numFmtId="166" fontId="1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43" fillId="0" borderId="0" applyNumberFormat="0" applyFill="0" applyBorder="0" applyAlignment="0" applyProtection="0"/>
    <xf numFmtId="173" fontId="51" fillId="0" borderId="0" applyNumberFormat="0" applyFill="0" applyBorder="0" applyAlignment="0" applyProtection="0"/>
    <xf numFmtId="0" fontId="51"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173" fontId="51" fillId="0" borderId="0" applyNumberFormat="0" applyFill="0" applyBorder="0" applyAlignment="0" applyProtection="0"/>
    <xf numFmtId="0" fontId="43" fillId="0" borderId="0" applyNumberFormat="0" applyFill="0" applyBorder="0" applyAlignment="0" applyProtection="0"/>
    <xf numFmtId="0" fontId="51"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51" fillId="0" borderId="0" applyNumberFormat="0" applyFill="0" applyBorder="0" applyAlignment="0" applyProtection="0"/>
    <xf numFmtId="173"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173" fontId="89" fillId="0" borderId="0"/>
    <xf numFmtId="173" fontId="90" fillId="0" borderId="0"/>
    <xf numFmtId="0" fontId="52" fillId="43" borderId="0" applyNumberFormat="0" applyBorder="0" applyAlignment="0" applyProtection="0"/>
    <xf numFmtId="0" fontId="52" fillId="43" borderId="0" applyNumberFormat="0" applyBorder="0" applyAlignment="0" applyProtection="0"/>
    <xf numFmtId="0" fontId="52" fillId="43" borderId="0" applyNumberFormat="0" applyBorder="0" applyAlignment="0" applyProtection="0"/>
    <xf numFmtId="0" fontId="52" fillId="43" borderId="0" applyNumberFormat="0" applyBorder="0" applyAlignment="0" applyProtection="0"/>
    <xf numFmtId="0" fontId="52" fillId="45"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0" fontId="52" fillId="43" borderId="0" applyNumberFormat="0" applyBorder="0" applyAlignment="0" applyProtection="0"/>
    <xf numFmtId="0" fontId="52" fillId="43" borderId="0" applyNumberFormat="0" applyBorder="0" applyAlignment="0" applyProtection="0"/>
    <xf numFmtId="0" fontId="52" fillId="43" borderId="0" applyNumberFormat="0" applyBorder="0" applyAlignment="0" applyProtection="0"/>
    <xf numFmtId="0" fontId="24" fillId="7" borderId="0" applyNumberFormat="0" applyBorder="0" applyAlignment="0" applyProtection="0"/>
    <xf numFmtId="173" fontId="52" fillId="77" borderId="0" applyNumberFormat="0" applyBorder="0" applyAlignment="0" applyProtection="0"/>
    <xf numFmtId="0" fontId="52" fillId="43"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173" fontId="52" fillId="43" borderId="0" applyNumberFormat="0" applyBorder="0" applyAlignment="0" applyProtection="0"/>
    <xf numFmtId="0" fontId="52" fillId="43" borderId="0" applyNumberFormat="0" applyBorder="0" applyAlignment="0" applyProtection="0"/>
    <xf numFmtId="0" fontId="52" fillId="43" borderId="0" applyNumberFormat="0" applyBorder="0" applyAlignment="0" applyProtection="0"/>
    <xf numFmtId="0" fontId="52" fillId="43" borderId="0" applyNumberFormat="0" applyBorder="0" applyAlignment="0" applyProtection="0"/>
    <xf numFmtId="0" fontId="52" fillId="43" borderId="0" applyNumberFormat="0" applyBorder="0" applyAlignment="0" applyProtection="0"/>
    <xf numFmtId="0" fontId="24" fillId="7" borderId="0" applyNumberFormat="0" applyBorder="0" applyAlignment="0" applyProtection="0"/>
    <xf numFmtId="173" fontId="52" fillId="43" borderId="0" applyNumberFormat="0" applyBorder="0" applyAlignment="0" applyProtection="0"/>
    <xf numFmtId="0" fontId="52" fillId="43" borderId="0" applyNumberFormat="0" applyBorder="0" applyAlignment="0" applyProtection="0"/>
    <xf numFmtId="173" fontId="52" fillId="43" borderId="0" applyNumberFormat="0" applyBorder="0" applyAlignment="0" applyProtection="0"/>
    <xf numFmtId="0" fontId="52" fillId="43" borderId="0" applyNumberFormat="0" applyBorder="0" applyAlignment="0" applyProtection="0"/>
    <xf numFmtId="173" fontId="52" fillId="43" borderId="0" applyNumberFormat="0" applyBorder="0" applyAlignment="0" applyProtection="0"/>
    <xf numFmtId="0" fontId="52" fillId="43" borderId="0" applyNumberFormat="0" applyBorder="0" applyAlignment="0" applyProtection="0"/>
    <xf numFmtId="0" fontId="24" fillId="7" borderId="0" applyNumberFormat="0" applyBorder="0" applyAlignment="0" applyProtection="0"/>
    <xf numFmtId="0" fontId="52" fillId="43" borderId="0" applyNumberFormat="0" applyBorder="0" applyAlignment="0" applyProtection="0"/>
    <xf numFmtId="173" fontId="52" fillId="105" borderId="0" applyNumberFormat="0" applyBorder="0" applyAlignment="0" applyProtection="0"/>
    <xf numFmtId="0" fontId="52" fillId="43" borderId="0" applyNumberFormat="0" applyBorder="0" applyAlignment="0" applyProtection="0"/>
    <xf numFmtId="0" fontId="52" fillId="43" borderId="0" applyNumberFormat="0" applyBorder="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91" fillId="0" borderId="46"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35" fillId="0" borderId="21" applyNumberFormat="0" applyFill="0" applyAlignment="0" applyProtection="0"/>
    <xf numFmtId="173" fontId="53" fillId="0" borderId="31" applyNumberFormat="0" applyFill="0" applyAlignment="0" applyProtection="0"/>
    <xf numFmtId="0" fontId="53" fillId="0" borderId="3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91" fillId="0" borderId="47" applyNumberFormat="0" applyFill="0" applyAlignment="0" applyProtection="0"/>
    <xf numFmtId="173" fontId="53" fillId="0" borderId="3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53" fillId="0" borderId="31" applyNumberFormat="0" applyFill="0" applyAlignment="0" applyProtection="0"/>
    <xf numFmtId="0" fontId="35" fillId="0" borderId="21" applyNumberFormat="0" applyFill="0" applyAlignment="0" applyProtection="0"/>
    <xf numFmtId="0" fontId="53" fillId="0" borderId="31" applyNumberFormat="0" applyFill="0" applyAlignment="0" applyProtection="0"/>
    <xf numFmtId="173" fontId="91" fillId="0" borderId="47"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92" fillId="0" borderId="48"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36" fillId="0" borderId="22" applyNumberFormat="0" applyFill="0" applyAlignment="0" applyProtection="0"/>
    <xf numFmtId="173" fontId="54" fillId="0" borderId="32" applyNumberFormat="0" applyFill="0" applyAlignment="0" applyProtection="0"/>
    <xf numFmtId="0" fontId="54" fillId="0" borderId="3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92" fillId="0" borderId="32" applyNumberFormat="0" applyFill="0" applyAlignment="0" applyProtection="0"/>
    <xf numFmtId="173" fontId="92" fillId="0" borderId="3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54" fillId="0" borderId="32" applyNumberFormat="0" applyFill="0" applyAlignment="0" applyProtection="0"/>
    <xf numFmtId="173" fontId="92" fillId="0" borderId="32" applyNumberFormat="0" applyFill="0" applyAlignment="0" applyProtection="0"/>
    <xf numFmtId="0" fontId="54" fillId="0" borderId="32" applyNumberFormat="0" applyFill="0" applyAlignment="0" applyProtection="0"/>
    <xf numFmtId="173" fontId="92" fillId="0" borderId="32" applyNumberFormat="0" applyFill="0" applyAlignment="0" applyProtection="0"/>
    <xf numFmtId="0" fontId="54" fillId="0" borderId="32" applyNumberFormat="0" applyFill="0" applyAlignment="0" applyProtection="0"/>
    <xf numFmtId="173" fontId="54" fillId="0" borderId="32" applyNumberFormat="0" applyFill="0" applyAlignment="0" applyProtection="0"/>
    <xf numFmtId="0" fontId="54" fillId="0" borderId="32" applyNumberFormat="0" applyFill="0" applyAlignment="0" applyProtection="0"/>
    <xf numFmtId="0" fontId="36" fillId="0" borderId="22" applyNumberFormat="0" applyFill="0" applyAlignment="0" applyProtection="0"/>
    <xf numFmtId="0" fontId="54" fillId="0" borderId="32" applyNumberFormat="0" applyFill="0" applyAlignment="0" applyProtection="0"/>
    <xf numFmtId="173" fontId="92" fillId="0" borderId="49"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93" fillId="0" borderId="50"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37" fillId="0" borderId="23" applyNumberFormat="0" applyFill="0" applyAlignment="0" applyProtection="0"/>
    <xf numFmtId="173" fontId="55" fillId="0" borderId="33" applyNumberFormat="0" applyFill="0" applyAlignment="0" applyProtection="0"/>
    <xf numFmtId="0" fontId="55" fillId="0" borderId="3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93" fillId="0" borderId="51" applyNumberFormat="0" applyFill="0" applyAlignment="0" applyProtection="0"/>
    <xf numFmtId="173" fontId="93" fillId="0" borderId="51"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55" fillId="0" borderId="33" applyNumberFormat="0" applyFill="0" applyAlignment="0" applyProtection="0"/>
    <xf numFmtId="173" fontId="93" fillId="0" borderId="51" applyNumberFormat="0" applyFill="0" applyAlignment="0" applyProtection="0"/>
    <xf numFmtId="0" fontId="55" fillId="0" borderId="33" applyNumberFormat="0" applyFill="0" applyAlignment="0" applyProtection="0"/>
    <xf numFmtId="173" fontId="93" fillId="0" borderId="51" applyNumberFormat="0" applyFill="0" applyAlignment="0" applyProtection="0"/>
    <xf numFmtId="0" fontId="55" fillId="0" borderId="33" applyNumberFormat="0" applyFill="0" applyAlignment="0" applyProtection="0"/>
    <xf numFmtId="173" fontId="55" fillId="0" borderId="33" applyNumberFormat="0" applyFill="0" applyAlignment="0" applyProtection="0"/>
    <xf numFmtId="0" fontId="55" fillId="0" borderId="33" applyNumberFormat="0" applyFill="0" applyAlignment="0" applyProtection="0"/>
    <xf numFmtId="0" fontId="37" fillId="0" borderId="23" applyNumberFormat="0" applyFill="0" applyAlignment="0" applyProtection="0"/>
    <xf numFmtId="0" fontId="55" fillId="0" borderId="33" applyNumberFormat="0" applyFill="0" applyAlignment="0" applyProtection="0"/>
    <xf numFmtId="173" fontId="93" fillId="0" borderId="52"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93"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37" fillId="0" borderId="0" applyNumberFormat="0" applyFill="0" applyBorder="0" applyAlignment="0" applyProtection="0"/>
    <xf numFmtId="173" fontId="55" fillId="0" borderId="0" applyNumberFormat="0" applyFill="0" applyBorder="0" applyAlignment="0" applyProtection="0"/>
    <xf numFmtId="0" fontId="55"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93" fillId="0" borderId="0" applyNumberFormat="0" applyFill="0" applyBorder="0" applyAlignment="0" applyProtection="0"/>
    <xf numFmtId="173" fontId="55"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55" fillId="0" borderId="0" applyNumberFormat="0" applyFill="0" applyBorder="0" applyAlignment="0" applyProtection="0"/>
    <xf numFmtId="0" fontId="37" fillId="0" borderId="0" applyNumberFormat="0" applyFill="0" applyBorder="0" applyAlignment="0" applyProtection="0"/>
    <xf numFmtId="0" fontId="55" fillId="0" borderId="0" applyNumberFormat="0" applyFill="0" applyBorder="0" applyAlignment="0" applyProtection="0"/>
    <xf numFmtId="173" fontId="93"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45" fillId="0" borderId="0" applyNumberFormat="0" applyFill="0" applyBorder="0" applyAlignment="0" applyProtection="0">
      <alignment vertical="top"/>
      <protection locked="0"/>
    </xf>
    <xf numFmtId="0" fontId="45" fillId="0" borderId="0" applyNumberFormat="0" applyFill="0" applyBorder="0" applyAlignment="0" applyProtection="0">
      <alignment vertical="top"/>
      <protection locked="0"/>
    </xf>
    <xf numFmtId="0" fontId="45" fillId="0" borderId="0" applyNumberFormat="0" applyFill="0" applyBorder="0" applyAlignment="0" applyProtection="0">
      <alignment vertical="top"/>
      <protection locked="0"/>
    </xf>
    <xf numFmtId="175" fontId="69" fillId="106" borderId="0"/>
    <xf numFmtId="176" fontId="69" fillId="106" borderId="0"/>
    <xf numFmtId="177" fontId="69" fillId="106" borderId="0"/>
    <xf numFmtId="173" fontId="13" fillId="106" borderId="0">
      <protection locked="0"/>
    </xf>
    <xf numFmtId="180" fontId="13" fillId="106" borderId="0">
      <protection locked="0"/>
    </xf>
    <xf numFmtId="178" fontId="13" fillId="106" borderId="0">
      <protection locked="0"/>
    </xf>
    <xf numFmtId="179" fontId="13" fillId="106" borderId="0">
      <protection locked="0"/>
    </xf>
    <xf numFmtId="17" fontId="13" fillId="106" borderId="0">
      <protection locked="0"/>
    </xf>
    <xf numFmtId="20" fontId="13" fillId="106" borderId="0">
      <protection locked="0"/>
    </xf>
    <xf numFmtId="0" fontId="56" fillId="46" borderId="29" applyNumberFormat="0" applyAlignment="0" applyProtection="0"/>
    <xf numFmtId="0" fontId="56" fillId="46" borderId="29" applyNumberFormat="0" applyAlignment="0" applyProtection="0"/>
    <xf numFmtId="0" fontId="56" fillId="46" borderId="29" applyNumberFormat="0" applyAlignment="0" applyProtection="0"/>
    <xf numFmtId="0" fontId="56" fillId="46" borderId="29" applyNumberFormat="0" applyAlignment="0" applyProtection="0"/>
    <xf numFmtId="0" fontId="25" fillId="8" borderId="16" applyNumberFormat="0" applyAlignment="0" applyProtection="0"/>
    <xf numFmtId="0" fontId="56" fillId="46" borderId="29" applyNumberFormat="0" applyAlignment="0" applyProtection="0"/>
    <xf numFmtId="0" fontId="56" fillId="46" borderId="29" applyNumberFormat="0" applyAlignment="0" applyProtection="0"/>
    <xf numFmtId="0" fontId="56" fillId="46" borderId="29" applyNumberFormat="0" applyAlignment="0" applyProtection="0"/>
    <xf numFmtId="0" fontId="56" fillId="46" borderId="29" applyNumberFormat="0" applyAlignment="0" applyProtection="0"/>
    <xf numFmtId="0" fontId="56" fillId="46" borderId="29" applyNumberFormat="0" applyAlignment="0" applyProtection="0"/>
    <xf numFmtId="0" fontId="56" fillId="61" borderId="29" applyNumberFormat="0" applyAlignment="0" applyProtection="0"/>
    <xf numFmtId="0" fontId="25" fillId="8" borderId="16" applyNumberFormat="0" applyAlignment="0" applyProtection="0"/>
    <xf numFmtId="0" fontId="25" fillId="8" borderId="16" applyNumberFormat="0" applyAlignment="0" applyProtection="0"/>
    <xf numFmtId="0" fontId="56" fillId="46" borderId="29" applyNumberFormat="0" applyAlignment="0" applyProtection="0"/>
    <xf numFmtId="0" fontId="56" fillId="46" borderId="29" applyNumberFormat="0" applyAlignment="0" applyProtection="0"/>
    <xf numFmtId="0" fontId="56" fillId="46" borderId="29" applyNumberFormat="0" applyAlignment="0" applyProtection="0"/>
    <xf numFmtId="0" fontId="25" fillId="8" borderId="16" applyNumberFormat="0" applyAlignment="0" applyProtection="0"/>
    <xf numFmtId="173" fontId="83" fillId="107" borderId="45" applyNumberFormat="0">
      <alignment horizontal="center" vertical="center"/>
      <protection locked="0"/>
    </xf>
    <xf numFmtId="173" fontId="83" fillId="107" borderId="45" applyNumberFormat="0">
      <alignment horizontal="center" vertical="center"/>
      <protection locked="0"/>
    </xf>
    <xf numFmtId="173" fontId="83" fillId="107" borderId="45" applyNumberFormat="0">
      <alignment horizontal="center" vertical="center"/>
      <protection locked="0"/>
    </xf>
    <xf numFmtId="0" fontId="56" fillId="46" borderId="29" applyNumberFormat="0" applyAlignment="0" applyProtection="0"/>
    <xf numFmtId="0" fontId="25" fillId="8" borderId="16" applyNumberFormat="0" applyAlignment="0" applyProtection="0"/>
    <xf numFmtId="0" fontId="25" fillId="8" borderId="16" applyNumberFormat="0" applyAlignment="0" applyProtection="0"/>
    <xf numFmtId="0" fontId="25" fillId="8" borderId="16" applyNumberFormat="0" applyAlignment="0" applyProtection="0"/>
    <xf numFmtId="0" fontId="25" fillId="8" borderId="16" applyNumberFormat="0" applyAlignment="0" applyProtection="0"/>
    <xf numFmtId="0" fontId="25" fillId="8" borderId="16" applyNumberFormat="0" applyAlignment="0" applyProtection="0"/>
    <xf numFmtId="0" fontId="25" fillId="8" borderId="16" applyNumberFormat="0" applyAlignment="0" applyProtection="0"/>
    <xf numFmtId="0" fontId="25" fillId="8" borderId="16" applyNumberFormat="0" applyAlignment="0" applyProtection="0"/>
    <xf numFmtId="0" fontId="25" fillId="8" borderId="16" applyNumberFormat="0" applyAlignment="0" applyProtection="0"/>
    <xf numFmtId="0" fontId="25" fillId="8" borderId="16" applyNumberFormat="0" applyAlignment="0" applyProtection="0"/>
    <xf numFmtId="0" fontId="25" fillId="8" borderId="16" applyNumberFormat="0" applyAlignment="0" applyProtection="0"/>
    <xf numFmtId="0" fontId="25" fillId="8" borderId="16" applyNumberFormat="0" applyAlignment="0" applyProtection="0"/>
    <xf numFmtId="0" fontId="56" fillId="46" borderId="29" applyNumberFormat="0" applyAlignment="0" applyProtection="0"/>
    <xf numFmtId="0" fontId="56" fillId="46" borderId="29" applyNumberFormat="0" applyAlignment="0" applyProtection="0"/>
    <xf numFmtId="0" fontId="56" fillId="46" borderId="29" applyNumberFormat="0" applyAlignment="0" applyProtection="0"/>
    <xf numFmtId="0" fontId="56" fillId="61" borderId="29" applyNumberFormat="0" applyAlignment="0" applyProtection="0"/>
    <xf numFmtId="173" fontId="83" fillId="107" borderId="45" applyNumberFormat="0">
      <alignment horizontal="center" vertical="center"/>
      <protection locked="0"/>
    </xf>
    <xf numFmtId="173" fontId="83" fillId="107" borderId="45" applyNumberFormat="0">
      <alignment horizontal="center" vertical="center"/>
      <protection locked="0"/>
    </xf>
    <xf numFmtId="173" fontId="56" fillId="61" borderId="29" applyNumberFormat="0" applyAlignment="0" applyProtection="0"/>
    <xf numFmtId="0" fontId="25" fillId="8" borderId="16" applyNumberFormat="0" applyAlignment="0" applyProtection="0"/>
    <xf numFmtId="0" fontId="25" fillId="8" borderId="16" applyNumberFormat="0" applyAlignment="0" applyProtection="0"/>
    <xf numFmtId="0" fontId="25" fillId="8" borderId="16" applyNumberFormat="0" applyAlignment="0" applyProtection="0"/>
    <xf numFmtId="0" fontId="25" fillId="8" borderId="16" applyNumberFormat="0" applyAlignment="0" applyProtection="0"/>
    <xf numFmtId="0" fontId="56" fillId="46" borderId="29" applyNumberFormat="0" applyAlignment="0" applyProtection="0"/>
    <xf numFmtId="173" fontId="56" fillId="61" borderId="29" applyNumberFormat="0" applyAlignment="0" applyProtection="0"/>
    <xf numFmtId="173" fontId="56" fillId="61" borderId="29" applyNumberFormat="0" applyAlignment="0" applyProtection="0"/>
    <xf numFmtId="173" fontId="56" fillId="61" borderId="29" applyNumberFormat="0" applyAlignment="0" applyProtection="0"/>
    <xf numFmtId="0" fontId="56" fillId="46" borderId="29" applyNumberFormat="0" applyAlignment="0" applyProtection="0"/>
    <xf numFmtId="173" fontId="56" fillId="61" borderId="29" applyNumberFormat="0" applyAlignment="0" applyProtection="0"/>
    <xf numFmtId="173" fontId="56" fillId="61" borderId="29" applyNumberFormat="0" applyAlignment="0" applyProtection="0"/>
    <xf numFmtId="173" fontId="56" fillId="61" borderId="29" applyNumberFormat="0" applyAlignment="0" applyProtection="0"/>
    <xf numFmtId="0" fontId="56" fillId="46" borderId="29" applyNumberFormat="0" applyAlignment="0" applyProtection="0"/>
    <xf numFmtId="173" fontId="56" fillId="61" borderId="29" applyNumberFormat="0" applyAlignment="0" applyProtection="0"/>
    <xf numFmtId="173" fontId="56" fillId="61" borderId="29" applyNumberFormat="0" applyAlignment="0" applyProtection="0"/>
    <xf numFmtId="173" fontId="56" fillId="46" borderId="29" applyNumberFormat="0" applyAlignment="0" applyProtection="0"/>
    <xf numFmtId="0" fontId="56" fillId="46" borderId="29" applyNumberFormat="0" applyAlignment="0" applyProtection="0"/>
    <xf numFmtId="173" fontId="56" fillId="46" borderId="29" applyNumberFormat="0" applyAlignment="0" applyProtection="0"/>
    <xf numFmtId="0" fontId="25" fillId="8" borderId="16" applyNumberFormat="0" applyAlignment="0" applyProtection="0"/>
    <xf numFmtId="0" fontId="56" fillId="46" borderId="29" applyNumberFormat="0" applyAlignment="0" applyProtection="0"/>
    <xf numFmtId="173" fontId="83" fillId="107" borderId="45" applyNumberFormat="0">
      <alignment horizontal="center" vertical="center"/>
      <protection locked="0"/>
    </xf>
    <xf numFmtId="0" fontId="56" fillId="46" borderId="29" applyNumberFormat="0" applyAlignment="0" applyProtection="0"/>
    <xf numFmtId="0" fontId="56" fillId="46" borderId="29" applyNumberFormat="0" applyAlignment="0" applyProtection="0"/>
    <xf numFmtId="173" fontId="13" fillId="106" borderId="0">
      <protection locked="0"/>
    </xf>
    <xf numFmtId="173" fontId="13" fillId="106" borderId="0">
      <protection locked="0"/>
    </xf>
    <xf numFmtId="173" fontId="12" fillId="106" borderId="0">
      <protection locked="0"/>
    </xf>
    <xf numFmtId="173" fontId="13" fillId="106" borderId="0">
      <alignment horizontal="center"/>
      <protection locked="0"/>
    </xf>
    <xf numFmtId="173" fontId="13" fillId="106" borderId="0">
      <protection locked="0"/>
    </xf>
    <xf numFmtId="173" fontId="13" fillId="106" borderId="0"/>
    <xf numFmtId="173" fontId="13" fillId="106" borderId="0">
      <alignment wrapText="1"/>
      <protection locked="0"/>
    </xf>
    <xf numFmtId="173" fontId="78" fillId="106" borderId="0">
      <protection locked="0"/>
    </xf>
    <xf numFmtId="173" fontId="68" fillId="106" borderId="0">
      <protection locked="0"/>
    </xf>
    <xf numFmtId="173" fontId="68" fillId="106" borderId="0">
      <protection locked="0"/>
    </xf>
    <xf numFmtId="173" fontId="68" fillId="106" borderId="0">
      <protection locked="0"/>
    </xf>
    <xf numFmtId="173" fontId="68" fillId="106" borderId="0">
      <protection locked="0"/>
    </xf>
    <xf numFmtId="173" fontId="87" fillId="106" borderId="0">
      <protection locked="0"/>
    </xf>
    <xf numFmtId="0" fontId="57" fillId="0" borderId="34" applyNumberFormat="0" applyFill="0" applyAlignment="0" applyProtection="0"/>
    <xf numFmtId="0" fontId="57" fillId="0" borderId="34" applyNumberFormat="0" applyFill="0" applyAlignment="0" applyProtection="0"/>
    <xf numFmtId="0" fontId="57" fillId="0" borderId="34" applyNumberFormat="0" applyFill="0" applyAlignment="0" applyProtection="0"/>
    <xf numFmtId="0" fontId="57" fillId="0" borderId="34" applyNumberFormat="0" applyFill="0" applyAlignment="0" applyProtection="0"/>
    <xf numFmtId="0" fontId="62" fillId="0" borderId="53"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0" fontId="57" fillId="0" borderId="34" applyNumberFormat="0" applyFill="0" applyAlignment="0" applyProtection="0"/>
    <xf numFmtId="0" fontId="57" fillId="0" borderId="34" applyNumberFormat="0" applyFill="0" applyAlignment="0" applyProtection="0"/>
    <xf numFmtId="0" fontId="57" fillId="0" borderId="34" applyNumberFormat="0" applyFill="0" applyAlignment="0" applyProtection="0"/>
    <xf numFmtId="0" fontId="40" fillId="0" borderId="25" applyNumberFormat="0" applyFill="0" applyAlignment="0" applyProtection="0"/>
    <xf numFmtId="173" fontId="57" fillId="0" borderId="34" applyNumberFormat="0" applyFill="0" applyAlignment="0" applyProtection="0"/>
    <xf numFmtId="0" fontId="57" fillId="0" borderId="34"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173" fontId="57" fillId="0" borderId="34" applyNumberFormat="0" applyFill="0" applyAlignment="0" applyProtection="0"/>
    <xf numFmtId="0" fontId="57" fillId="0" borderId="34" applyNumberFormat="0" applyFill="0" applyAlignment="0" applyProtection="0"/>
    <xf numFmtId="0" fontId="57" fillId="0" borderId="34" applyNumberFormat="0" applyFill="0" applyAlignment="0" applyProtection="0"/>
    <xf numFmtId="0" fontId="57" fillId="0" borderId="34" applyNumberFormat="0" applyFill="0" applyAlignment="0" applyProtection="0"/>
    <xf numFmtId="0" fontId="57" fillId="0" borderId="34"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0" fontId="57" fillId="0" borderId="34" applyNumberFormat="0" applyFill="0" applyAlignment="0" applyProtection="0"/>
    <xf numFmtId="173" fontId="57" fillId="0" borderId="34" applyNumberFormat="0" applyFill="0" applyAlignment="0" applyProtection="0"/>
    <xf numFmtId="0" fontId="57" fillId="0" borderId="34" applyNumberFormat="0" applyFill="0" applyAlignment="0" applyProtection="0"/>
    <xf numFmtId="0" fontId="57" fillId="0" borderId="34" applyNumberFormat="0" applyFill="0" applyAlignment="0" applyProtection="0"/>
    <xf numFmtId="0" fontId="57" fillId="0" borderId="34" applyNumberFormat="0" applyFill="0" applyAlignment="0" applyProtection="0"/>
    <xf numFmtId="0" fontId="57" fillId="0" borderId="34" applyNumberFormat="0" applyFill="0" applyAlignment="0" applyProtection="0"/>
    <xf numFmtId="0" fontId="57" fillId="0" borderId="34" applyNumberFormat="0" applyFill="0" applyAlignment="0" applyProtection="0"/>
    <xf numFmtId="0" fontId="58" fillId="61"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0" fontId="94" fillId="61"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0" fontId="26" fillId="9" borderId="0" applyNumberFormat="0" applyBorder="0" applyAlignment="0" applyProtection="0"/>
    <xf numFmtId="173" fontId="58" fillId="108" borderId="0" applyNumberFormat="0" applyBorder="0" applyAlignment="0" applyProtection="0"/>
    <xf numFmtId="0" fontId="58" fillId="61"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173" fontId="58" fillId="61"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0" fontId="26" fillId="9" borderId="0" applyNumberFormat="0" applyBorder="0" applyAlignment="0" applyProtection="0"/>
    <xf numFmtId="173" fontId="58" fillId="61" borderId="0" applyNumberFormat="0" applyBorder="0" applyAlignment="0" applyProtection="0"/>
    <xf numFmtId="0" fontId="58" fillId="61" borderId="0" applyNumberFormat="0" applyBorder="0" applyAlignment="0" applyProtection="0"/>
    <xf numFmtId="173" fontId="58" fillId="61" borderId="0" applyNumberFormat="0" applyBorder="0" applyAlignment="0" applyProtection="0"/>
    <xf numFmtId="0" fontId="58" fillId="61" borderId="0" applyNumberFormat="0" applyBorder="0" applyAlignment="0" applyProtection="0"/>
    <xf numFmtId="173" fontId="58" fillId="61" borderId="0" applyNumberFormat="0" applyBorder="0" applyAlignment="0" applyProtection="0"/>
    <xf numFmtId="0" fontId="58" fillId="61" borderId="0" applyNumberFormat="0" applyBorder="0" applyAlignment="0" applyProtection="0"/>
    <xf numFmtId="0" fontId="26" fillId="9" borderId="0" applyNumberFormat="0" applyBorder="0" applyAlignment="0" applyProtection="0"/>
    <xf numFmtId="0" fontId="58" fillId="61" borderId="0" applyNumberFormat="0" applyBorder="0" applyAlignment="0" applyProtection="0"/>
    <xf numFmtId="173" fontId="58" fillId="108"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175" fontId="68" fillId="0" borderId="0"/>
    <xf numFmtId="173" fontId="9" fillId="0" borderId="0"/>
    <xf numFmtId="173" fontId="9" fillId="0" borderId="0"/>
    <xf numFmtId="173" fontId="9" fillId="0" borderId="0"/>
    <xf numFmtId="173" fontId="9" fillId="0" borderId="0"/>
    <xf numFmtId="0" fontId="9" fillId="0" borderId="0"/>
    <xf numFmtId="173" fontId="13" fillId="0" borderId="0"/>
    <xf numFmtId="173" fontId="13" fillId="0" borderId="0"/>
    <xf numFmtId="0" fontId="63" fillId="0" borderId="0"/>
    <xf numFmtId="0" fontId="13" fillId="0" borderId="0"/>
    <xf numFmtId="0" fontId="9" fillId="0" borderId="0"/>
    <xf numFmtId="0" fontId="13" fillId="0" borderId="0"/>
    <xf numFmtId="0" fontId="13" fillId="0" borderId="0"/>
    <xf numFmtId="0" fontId="13" fillId="0" borderId="0"/>
    <xf numFmtId="0" fontId="13" fillId="0" borderId="0"/>
    <xf numFmtId="173" fontId="13" fillId="0" borderId="0"/>
    <xf numFmtId="0" fontId="79" fillId="0" borderId="0">
      <alignment vertical="center"/>
    </xf>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173" fontId="9" fillId="0" borderId="0"/>
    <xf numFmtId="0" fontId="75" fillId="0" borderId="0"/>
    <xf numFmtId="0" fontId="13" fillId="0" borderId="0"/>
    <xf numFmtId="0" fontId="13" fillId="0" borderId="0"/>
    <xf numFmtId="0" fontId="13" fillId="0" borderId="0"/>
    <xf numFmtId="173" fontId="66" fillId="0" borderId="0"/>
    <xf numFmtId="0" fontId="9" fillId="0" borderId="0"/>
    <xf numFmtId="0" fontId="9" fillId="0" borderId="0"/>
    <xf numFmtId="0" fontId="9" fillId="0" borderId="0"/>
    <xf numFmtId="0" fontId="13"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3" fillId="0" borderId="0"/>
    <xf numFmtId="0" fontId="13" fillId="0" borderId="0"/>
    <xf numFmtId="0" fontId="13" fillId="0" borderId="0"/>
    <xf numFmtId="0" fontId="13" fillId="0" borderId="0"/>
    <xf numFmtId="0" fontId="13" fillId="0" borderId="0"/>
    <xf numFmtId="0" fontId="13" fillId="0" borderId="0"/>
    <xf numFmtId="0" fontId="63" fillId="0" borderId="0"/>
    <xf numFmtId="0" fontId="13" fillId="0" borderId="0"/>
    <xf numFmtId="0" fontId="13"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79"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13"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173" fontId="88" fillId="107" borderId="35" applyNumberFormat="0" applyAlignment="0" applyProtection="0"/>
    <xf numFmtId="173" fontId="88" fillId="107" borderId="35" applyNumberFormat="0" applyAlignment="0" applyProtection="0"/>
    <xf numFmtId="173" fontId="88" fillId="107" borderId="35" applyNumberFormat="0" applyAlignment="0" applyProtection="0"/>
    <xf numFmtId="0" fontId="13"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13"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13"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13"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13"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13"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13"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173"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173" fontId="13" fillId="62" borderId="35" applyNumberFormat="0" applyFont="0" applyAlignment="0" applyProtection="0"/>
    <xf numFmtId="0" fontId="13" fillId="62" borderId="35" applyNumberFormat="0" applyFont="0" applyAlignment="0" applyProtection="0"/>
    <xf numFmtId="173"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173" fontId="88" fillId="108" borderId="35" applyNumberFormat="0" applyAlignment="0" applyProtection="0"/>
    <xf numFmtId="173" fontId="88" fillId="108" borderId="35" applyNumberFormat="0" applyAlignment="0" applyProtection="0"/>
    <xf numFmtId="173"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173" fontId="13" fillId="62" borderId="35" applyNumberFormat="0" applyFont="0" applyAlignment="0" applyProtection="0"/>
    <xf numFmtId="0" fontId="13" fillId="62" borderId="35" applyNumberFormat="0" applyFont="0" applyAlignment="0" applyProtection="0"/>
    <xf numFmtId="173"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173"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173" fontId="13" fillId="62" borderId="35" applyNumberFormat="0" applyFont="0" applyAlignment="0" applyProtection="0"/>
    <xf numFmtId="0" fontId="13" fillId="62" borderId="35" applyNumberFormat="0" applyFont="0" applyAlignment="0" applyProtection="0"/>
    <xf numFmtId="173"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173"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173"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46" fillId="19" borderId="27"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173" fontId="88" fillId="108" borderId="35" applyNumberForma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46" fillId="19" borderId="27"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181" fontId="77" fillId="0" borderId="0" applyProtection="0"/>
    <xf numFmtId="0" fontId="59" fillId="59" borderId="36" applyNumberFormat="0" applyAlignment="0" applyProtection="0"/>
    <xf numFmtId="0" fontId="59" fillId="59" borderId="36" applyNumberFormat="0" applyAlignment="0" applyProtection="0"/>
    <xf numFmtId="0" fontId="59" fillId="59" borderId="36" applyNumberFormat="0" applyAlignment="0" applyProtection="0"/>
    <xf numFmtId="0" fontId="59" fillId="59" borderId="36" applyNumberFormat="0" applyAlignment="0" applyProtection="0"/>
    <xf numFmtId="0" fontId="59" fillId="59" borderId="36" applyNumberFormat="0" applyAlignment="0" applyProtection="0"/>
    <xf numFmtId="0" fontId="59" fillId="59" borderId="36" applyNumberFormat="0" applyAlignment="0" applyProtection="0"/>
    <xf numFmtId="0" fontId="59" fillId="59" borderId="36" applyNumberFormat="0" applyAlignment="0" applyProtection="0"/>
    <xf numFmtId="0" fontId="59" fillId="59" borderId="36" applyNumberFormat="0" applyAlignment="0" applyProtection="0"/>
    <xf numFmtId="0" fontId="59" fillId="59" borderId="36" applyNumberFormat="0" applyAlignment="0" applyProtection="0"/>
    <xf numFmtId="0" fontId="59" fillId="59" borderId="36" applyNumberFormat="0" applyAlignment="0" applyProtection="0"/>
    <xf numFmtId="0" fontId="59" fillId="103" borderId="36" applyNumberFormat="0" applyAlignment="0" applyProtection="0"/>
    <xf numFmtId="0" fontId="39" fillId="6" borderId="24" applyNumberFormat="0" applyAlignment="0" applyProtection="0"/>
    <xf numFmtId="0" fontId="39" fillId="6" borderId="24" applyNumberFormat="0" applyAlignment="0" applyProtection="0"/>
    <xf numFmtId="0" fontId="59" fillId="59" borderId="36" applyNumberFormat="0" applyAlignment="0" applyProtection="0"/>
    <xf numFmtId="0" fontId="59" fillId="59" borderId="36" applyNumberFormat="0" applyAlignment="0" applyProtection="0"/>
    <xf numFmtId="0" fontId="59" fillId="59" borderId="36" applyNumberFormat="0" applyAlignment="0" applyProtection="0"/>
    <xf numFmtId="0" fontId="39" fillId="6" borderId="24" applyNumberFormat="0" applyAlignment="0" applyProtection="0"/>
    <xf numFmtId="173" fontId="59" fillId="87" borderId="36" applyNumberFormat="0" applyAlignment="0" applyProtection="0"/>
    <xf numFmtId="173" fontId="59" fillId="87" borderId="36" applyNumberFormat="0" applyAlignment="0" applyProtection="0"/>
    <xf numFmtId="173" fontId="59" fillId="87" borderId="36" applyNumberFormat="0" applyAlignment="0" applyProtection="0"/>
    <xf numFmtId="0" fontId="59" fillId="59" borderId="36" applyNumberFormat="0" applyAlignment="0" applyProtection="0"/>
    <xf numFmtId="0" fontId="39" fillId="6" borderId="24" applyNumberFormat="0" applyAlignment="0" applyProtection="0"/>
    <xf numFmtId="0" fontId="39" fillId="6" borderId="24" applyNumberFormat="0" applyAlignment="0" applyProtection="0"/>
    <xf numFmtId="0" fontId="39" fillId="6" borderId="24" applyNumberFormat="0" applyAlignment="0" applyProtection="0"/>
    <xf numFmtId="0" fontId="39" fillId="6" borderId="24" applyNumberFormat="0" applyAlignment="0" applyProtection="0"/>
    <xf numFmtId="0" fontId="39" fillId="6" borderId="24" applyNumberFormat="0" applyAlignment="0" applyProtection="0"/>
    <xf numFmtId="0" fontId="39" fillId="6" borderId="24" applyNumberFormat="0" applyAlignment="0" applyProtection="0"/>
    <xf numFmtId="0" fontId="39" fillId="6" borderId="24" applyNumberFormat="0" applyAlignment="0" applyProtection="0"/>
    <xf numFmtId="0" fontId="39" fillId="6" borderId="24" applyNumberFormat="0" applyAlignment="0" applyProtection="0"/>
    <xf numFmtId="0" fontId="39" fillId="6" borderId="24" applyNumberFormat="0" applyAlignment="0" applyProtection="0"/>
    <xf numFmtId="0" fontId="39" fillId="6" borderId="24" applyNumberFormat="0" applyAlignment="0" applyProtection="0"/>
    <xf numFmtId="0" fontId="39" fillId="6" borderId="24" applyNumberFormat="0" applyAlignment="0" applyProtection="0"/>
    <xf numFmtId="0" fontId="59" fillId="59" borderId="36" applyNumberFormat="0" applyAlignment="0" applyProtection="0"/>
    <xf numFmtId="0" fontId="59" fillId="59" borderId="36" applyNumberFormat="0" applyAlignment="0" applyProtection="0"/>
    <xf numFmtId="0" fontId="59" fillId="103" borderId="36" applyNumberFormat="0" applyAlignment="0" applyProtection="0"/>
    <xf numFmtId="173" fontId="59" fillId="74" borderId="36" applyNumberFormat="0" applyAlignment="0" applyProtection="0"/>
    <xf numFmtId="173" fontId="59" fillId="74" borderId="36" applyNumberFormat="0" applyAlignment="0" applyProtection="0"/>
    <xf numFmtId="173" fontId="59" fillId="103" borderId="36" applyNumberFormat="0" applyAlignment="0" applyProtection="0"/>
    <xf numFmtId="0" fontId="39" fillId="6" borderId="24" applyNumberFormat="0" applyAlignment="0" applyProtection="0"/>
    <xf numFmtId="0" fontId="39" fillId="6" borderId="24" applyNumberFormat="0" applyAlignment="0" applyProtection="0"/>
    <xf numFmtId="0" fontId="39" fillId="6" borderId="24" applyNumberFormat="0" applyAlignment="0" applyProtection="0"/>
    <xf numFmtId="0" fontId="39" fillId="6" borderId="24" applyNumberFormat="0" applyAlignment="0" applyProtection="0"/>
    <xf numFmtId="0" fontId="59" fillId="59" borderId="36" applyNumberFormat="0" applyAlignment="0" applyProtection="0"/>
    <xf numFmtId="173" fontId="59" fillId="103" borderId="36" applyNumberFormat="0" applyAlignment="0" applyProtection="0"/>
    <xf numFmtId="173" fontId="59" fillId="103" borderId="36" applyNumberFormat="0" applyAlignment="0" applyProtection="0"/>
    <xf numFmtId="173" fontId="59" fillId="103" borderId="36" applyNumberFormat="0" applyAlignment="0" applyProtection="0"/>
    <xf numFmtId="0" fontId="59" fillId="59" borderId="36" applyNumberFormat="0" applyAlignment="0" applyProtection="0"/>
    <xf numFmtId="173" fontId="59" fillId="103" borderId="36" applyNumberFormat="0" applyAlignment="0" applyProtection="0"/>
    <xf numFmtId="173" fontId="59" fillId="103" borderId="36" applyNumberFormat="0" applyAlignment="0" applyProtection="0"/>
    <xf numFmtId="173" fontId="59" fillId="103" borderId="36" applyNumberFormat="0" applyAlignment="0" applyProtection="0"/>
    <xf numFmtId="0" fontId="59" fillId="59" borderId="36" applyNumberFormat="0" applyAlignment="0" applyProtection="0"/>
    <xf numFmtId="173" fontId="59" fillId="103" borderId="36" applyNumberFormat="0" applyAlignment="0" applyProtection="0"/>
    <xf numFmtId="173" fontId="59" fillId="103" borderId="36" applyNumberFormat="0" applyAlignment="0" applyProtection="0"/>
    <xf numFmtId="173" fontId="59" fillId="59" borderId="36" applyNumberFormat="0" applyAlignment="0" applyProtection="0"/>
    <xf numFmtId="0" fontId="59" fillId="59" borderId="36" applyNumberFormat="0" applyAlignment="0" applyProtection="0"/>
    <xf numFmtId="173" fontId="59" fillId="59" borderId="36" applyNumberFormat="0" applyAlignment="0" applyProtection="0"/>
    <xf numFmtId="0" fontId="39" fillId="6" borderId="24" applyNumberFormat="0" applyAlignment="0" applyProtection="0"/>
    <xf numFmtId="0" fontId="59" fillId="59" borderId="36" applyNumberFormat="0" applyAlignment="0" applyProtection="0"/>
    <xf numFmtId="173" fontId="59" fillId="74" borderId="36" applyNumberFormat="0" applyAlignment="0" applyProtection="0"/>
    <xf numFmtId="0" fontId="59" fillId="59" borderId="36" applyNumberFormat="0" applyAlignment="0" applyProtection="0"/>
    <xf numFmtId="0" fontId="59" fillId="59" borderId="36" applyNumberFormat="0" applyAlignment="0" applyProtection="0"/>
    <xf numFmtId="9" fontId="13" fillId="0" borderId="0" applyFont="0" applyFill="0" applyBorder="0" applyAlignment="0" applyProtection="0"/>
    <xf numFmtId="9" fontId="88" fillId="0" borderId="0" applyFill="0" applyBorder="0" applyAlignment="0" applyProtection="0"/>
    <xf numFmtId="9" fontId="13" fillId="0" borderId="0" applyFont="0" applyFill="0" applyBorder="0" applyAlignment="0" applyProtection="0"/>
    <xf numFmtId="9" fontId="63" fillId="0" borderId="0" applyFont="0" applyFill="0" applyBorder="0" applyAlignment="0" applyProtection="0"/>
    <xf numFmtId="9" fontId="13"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63" fillId="0" borderId="0" applyFont="0" applyFill="0" applyBorder="0" applyAlignment="0" applyProtection="0"/>
    <xf numFmtId="9" fontId="13" fillId="0" borderId="0" applyFont="0" applyFill="0" applyBorder="0" applyAlignment="0" applyProtection="0"/>
    <xf numFmtId="173"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173" fontId="88" fillId="0" borderId="0" applyNumberFormat="0" applyFill="0" applyBorder="0" applyAlignment="0" applyProtection="0"/>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173" fontId="66" fillId="0" borderId="0" applyNumberFormat="0" applyFont="0" applyFill="0" applyBorder="0" applyAlignment="0" applyProtection="0">
      <alignment horizontal="left"/>
    </xf>
    <xf numFmtId="15" fontId="66" fillId="0" borderId="0" applyFont="0" applyFill="0" applyBorder="0" applyAlignment="0" applyProtection="0"/>
    <xf numFmtId="15" fontId="66" fillId="0" borderId="0" applyFont="0" applyFill="0" applyBorder="0" applyAlignment="0" applyProtection="0"/>
    <xf numFmtId="15" fontId="88" fillId="0" borderId="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88" fillId="0" borderId="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173" fontId="95" fillId="0" borderId="38">
      <alignment horizontal="center"/>
    </xf>
    <xf numFmtId="0" fontId="95" fillId="0" borderId="38">
      <alignment horizontal="center"/>
    </xf>
    <xf numFmtId="0" fontId="95" fillId="0" borderId="38">
      <alignment horizontal="center"/>
    </xf>
    <xf numFmtId="173" fontId="95" fillId="0" borderId="54">
      <alignment horizontal="center"/>
    </xf>
    <xf numFmtId="173" fontId="95" fillId="0" borderId="54">
      <alignment horizontal="center"/>
    </xf>
    <xf numFmtId="0" fontId="95" fillId="0" borderId="38">
      <alignment horizontal="center"/>
    </xf>
    <xf numFmtId="173" fontId="95" fillId="0" borderId="54">
      <alignment horizontal="center"/>
    </xf>
    <xf numFmtId="0" fontId="95" fillId="0" borderId="38">
      <alignment horizontal="center"/>
    </xf>
    <xf numFmtId="0" fontId="95" fillId="0" borderId="38">
      <alignment horizontal="center"/>
    </xf>
    <xf numFmtId="0" fontId="95" fillId="0" borderId="38">
      <alignment horizontal="center"/>
    </xf>
    <xf numFmtId="0" fontId="95" fillId="0" borderId="38">
      <alignment horizontal="center"/>
    </xf>
    <xf numFmtId="173" fontId="95" fillId="0" borderId="54">
      <alignment horizontal="center"/>
    </xf>
    <xf numFmtId="0" fontId="95" fillId="0" borderId="38">
      <alignment horizontal="center"/>
    </xf>
    <xf numFmtId="0" fontId="95" fillId="0" borderId="38">
      <alignment horizontal="center"/>
    </xf>
    <xf numFmtId="0" fontId="95" fillId="0" borderId="38">
      <alignment horizontal="center"/>
    </xf>
    <xf numFmtId="0" fontId="95" fillId="0" borderId="38">
      <alignment horizontal="center"/>
    </xf>
    <xf numFmtId="0" fontId="95" fillId="0" borderId="38">
      <alignment horizontal="center"/>
    </xf>
    <xf numFmtId="0" fontId="95" fillId="0" borderId="38">
      <alignment horizontal="center"/>
    </xf>
    <xf numFmtId="0" fontId="95" fillId="0" borderId="38">
      <alignment horizontal="center"/>
    </xf>
    <xf numFmtId="0" fontId="95" fillId="0" borderId="38">
      <alignment horizontal="center"/>
    </xf>
    <xf numFmtId="0" fontId="95" fillId="0" borderId="38">
      <alignment horizontal="center"/>
    </xf>
    <xf numFmtId="0" fontId="95" fillId="0" borderId="38">
      <alignment horizontal="center"/>
    </xf>
    <xf numFmtId="0" fontId="95" fillId="0" borderId="38">
      <alignment horizontal="center"/>
    </xf>
    <xf numFmtId="173" fontId="95" fillId="0" borderId="38">
      <alignment horizontal="center"/>
    </xf>
    <xf numFmtId="3" fontId="66" fillId="0" borderId="0" applyFont="0" applyFill="0" applyBorder="0" applyAlignment="0" applyProtection="0"/>
    <xf numFmtId="3" fontId="66" fillId="0" borderId="0" applyFont="0" applyFill="0" applyBorder="0" applyAlignment="0" applyProtection="0"/>
    <xf numFmtId="3" fontId="88" fillId="0" borderId="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173"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173" fontId="88" fillId="110" borderId="0" applyNumberForma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173" fontId="66" fillId="109" borderId="0" applyNumberFormat="0" applyFont="0" applyBorder="0" applyAlignment="0" applyProtection="0"/>
    <xf numFmtId="175" fontId="13" fillId="0" borderId="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96" fillId="74" borderId="0" applyNumberFormat="0" applyBorder="0">
      <alignment horizontal="left"/>
      <protection locked="0"/>
    </xf>
    <xf numFmtId="173" fontId="96" fillId="74"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6" fillId="74" borderId="0" applyNumberFormat="0" applyBorder="0">
      <alignment horizontal="left"/>
      <protection locked="0"/>
    </xf>
    <xf numFmtId="173" fontId="96" fillId="74"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6" fillId="74" borderId="0" applyNumberFormat="0" applyBorder="0">
      <alignment horizontal="left"/>
      <protection locked="0"/>
    </xf>
    <xf numFmtId="173" fontId="96" fillId="74"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6" fillId="74" borderId="0" applyNumberFormat="0" applyBorder="0">
      <alignment horizontal="left"/>
      <protection locked="0"/>
    </xf>
    <xf numFmtId="173" fontId="96" fillId="74"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6" fillId="74"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6" fillId="74" borderId="0" applyNumberFormat="0" applyBorder="0">
      <alignment horizontal="left"/>
      <protection locked="0"/>
    </xf>
    <xf numFmtId="173" fontId="96" fillId="74" borderId="0" applyNumberFormat="0" applyBorder="0">
      <alignment horizontal="left"/>
      <protection locked="0"/>
    </xf>
    <xf numFmtId="173" fontId="96" fillId="74"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6" fillId="74" borderId="0" applyNumberFormat="0" applyBorder="0">
      <alignment horizontal="left"/>
      <protection locked="0"/>
    </xf>
    <xf numFmtId="173" fontId="96" fillId="74" borderId="0" applyNumberFormat="0" applyBorder="0">
      <alignment horizontal="left"/>
      <protection locked="0"/>
    </xf>
    <xf numFmtId="173" fontId="97" fillId="111" borderId="0" applyNumberFormat="0" applyBorder="0">
      <alignment horizontal="left"/>
      <protection locked="0"/>
    </xf>
    <xf numFmtId="173" fontId="96" fillId="74" borderId="0" applyNumberFormat="0" applyBorder="0">
      <alignment horizontal="left"/>
      <protection locked="0"/>
    </xf>
    <xf numFmtId="173" fontId="96" fillId="74" borderId="0" applyNumberFormat="0" applyBorder="0">
      <alignment horizontal="left"/>
      <protection locked="0"/>
    </xf>
    <xf numFmtId="173" fontId="96" fillId="74" borderId="0" applyNumberFormat="0" applyBorder="0">
      <alignment horizontal="left"/>
      <protection locked="0"/>
    </xf>
    <xf numFmtId="173" fontId="96" fillId="74" borderId="0" applyNumberFormat="0" applyBorder="0">
      <alignment horizontal="left"/>
      <protection locked="0"/>
    </xf>
    <xf numFmtId="173" fontId="96" fillId="74"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6" fillId="74" borderId="0" applyNumberFormat="0" applyBorder="0">
      <alignment horizontal="left"/>
      <protection locked="0"/>
    </xf>
    <xf numFmtId="173" fontId="96" fillId="74" borderId="0" applyNumberFormat="0" applyBorder="0">
      <alignment horizontal="left"/>
      <protection locked="0"/>
    </xf>
    <xf numFmtId="173" fontId="96" fillId="74"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6" fillId="74" borderId="0" applyNumberFormat="0" applyBorder="0">
      <alignment horizontal="left"/>
      <protection locked="0"/>
    </xf>
    <xf numFmtId="173" fontId="96" fillId="74" borderId="0" applyNumberFormat="0" applyBorder="0">
      <alignment horizontal="left"/>
      <protection locked="0"/>
    </xf>
    <xf numFmtId="173" fontId="97" fillId="111" borderId="0" applyNumberFormat="0" applyBorder="0">
      <alignment horizontal="left"/>
      <protection locked="0"/>
    </xf>
    <xf numFmtId="173" fontId="96" fillId="74" borderId="0" applyNumberFormat="0" applyBorder="0">
      <alignment horizontal="left"/>
      <protection locked="0"/>
    </xf>
    <xf numFmtId="173" fontId="96" fillId="74" borderId="0" applyNumberFormat="0" applyBorder="0">
      <alignment horizontal="left"/>
      <protection locked="0"/>
    </xf>
    <xf numFmtId="173" fontId="96" fillId="74" borderId="0" applyNumberFormat="0" applyBorder="0">
      <alignment horizontal="left"/>
      <protection locked="0"/>
    </xf>
    <xf numFmtId="173" fontId="96" fillId="74" borderId="0" applyNumberFormat="0" applyBorder="0">
      <alignment horizontal="left"/>
      <protection locked="0"/>
    </xf>
    <xf numFmtId="173" fontId="96" fillId="74"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88" fillId="108" borderId="0" applyNumberFormat="0" applyBorder="0" applyAlignment="0">
      <protection locked="0"/>
    </xf>
    <xf numFmtId="173" fontId="88" fillId="108" borderId="0" applyNumberFormat="0" applyBorder="0" applyAlignment="0">
      <protection locked="0"/>
    </xf>
    <xf numFmtId="173" fontId="13" fillId="112" borderId="0" applyNumberFormat="0" applyFont="0" applyBorder="0" applyAlignment="0">
      <protection locked="0"/>
    </xf>
    <xf numFmtId="173" fontId="13" fillId="112" borderId="0" applyNumberFormat="0" applyFont="0" applyBorder="0" applyAlignment="0">
      <protection locked="0"/>
    </xf>
    <xf numFmtId="173" fontId="13" fillId="112" borderId="0" applyNumberFormat="0" applyFont="0" applyBorder="0" applyAlignment="0">
      <protection locked="0"/>
    </xf>
    <xf numFmtId="173" fontId="13" fillId="112" borderId="0" applyNumberFormat="0" applyFont="0" applyBorder="0" applyAlignment="0">
      <protection locked="0"/>
    </xf>
    <xf numFmtId="173" fontId="13" fillId="112" borderId="0" applyNumberFormat="0" applyFont="0" applyBorder="0" applyAlignment="0">
      <protection locked="0"/>
    </xf>
    <xf numFmtId="173" fontId="13" fillId="112" borderId="0" applyNumberFormat="0" applyFont="0" applyBorder="0" applyAlignment="0">
      <protection locked="0"/>
    </xf>
    <xf numFmtId="173" fontId="88" fillId="108" borderId="0" applyNumberFormat="0" applyBorder="0" applyAlignment="0">
      <protection locked="0"/>
    </xf>
    <xf numFmtId="173" fontId="13" fillId="112" borderId="0" applyNumberFormat="0" applyFont="0" applyBorder="0" applyAlignment="0">
      <protection locked="0"/>
    </xf>
    <xf numFmtId="173" fontId="13" fillId="112" borderId="0" applyNumberFormat="0" applyFont="0" applyBorder="0" applyAlignment="0">
      <protection locked="0"/>
    </xf>
    <xf numFmtId="173" fontId="13" fillId="112" borderId="0" applyNumberFormat="0" applyFont="0" applyBorder="0" applyAlignment="0">
      <protection locked="0"/>
    </xf>
    <xf numFmtId="173" fontId="13" fillId="112" borderId="0" applyNumberFormat="0" applyFont="0" applyBorder="0" applyAlignment="0">
      <protection locked="0"/>
    </xf>
    <xf numFmtId="173" fontId="13" fillId="112" borderId="0" applyNumberFormat="0" applyFont="0" applyBorder="0" applyAlignment="0">
      <protection locked="0"/>
    </xf>
    <xf numFmtId="173" fontId="13" fillId="112" borderId="0" applyNumberFormat="0" applyFont="0" applyBorder="0" applyAlignment="0">
      <protection locked="0"/>
    </xf>
    <xf numFmtId="173" fontId="13" fillId="112" borderId="0" applyNumberFormat="0" applyFont="0" applyBorder="0" applyAlignment="0">
      <protection locked="0"/>
    </xf>
    <xf numFmtId="173" fontId="13" fillId="112" borderId="0" applyNumberFormat="0" applyFont="0" applyBorder="0" applyAlignment="0">
      <protection locked="0"/>
    </xf>
    <xf numFmtId="173" fontId="13" fillId="112" borderId="0" applyNumberFormat="0" applyFont="0" applyBorder="0" applyAlignment="0">
      <protection locked="0"/>
    </xf>
    <xf numFmtId="173" fontId="13" fillId="112" borderId="0" applyNumberFormat="0" applyFont="0" applyBorder="0" applyAlignment="0">
      <protection locked="0"/>
    </xf>
    <xf numFmtId="173" fontId="88" fillId="108" borderId="0" applyNumberFormat="0" applyBorder="0" applyAlignment="0">
      <protection locked="0"/>
    </xf>
    <xf numFmtId="173" fontId="88" fillId="108" borderId="0" applyNumberFormat="0" applyBorder="0" applyAlignment="0">
      <protection locked="0"/>
    </xf>
    <xf numFmtId="173" fontId="88" fillId="108" borderId="0" applyNumberFormat="0" applyBorder="0" applyAlignment="0">
      <protection locked="0"/>
    </xf>
    <xf numFmtId="173" fontId="13" fillId="112" borderId="0" applyNumberFormat="0" applyFont="0" applyBorder="0" applyAlignment="0">
      <protection locked="0"/>
    </xf>
    <xf numFmtId="173" fontId="13" fillId="112" borderId="0" applyNumberFormat="0" applyFont="0" applyBorder="0" applyAlignment="0">
      <protection locked="0"/>
    </xf>
    <xf numFmtId="173" fontId="13" fillId="112" borderId="0" applyNumberFormat="0" applyFont="0" applyBorder="0" applyAlignment="0">
      <protection locked="0"/>
    </xf>
    <xf numFmtId="173" fontId="88" fillId="108" borderId="0" applyNumberFormat="0" applyBorder="0" applyAlignment="0">
      <protection locked="0"/>
    </xf>
    <xf numFmtId="173" fontId="88" fillId="108" borderId="0" applyNumberFormat="0" applyBorder="0" applyAlignment="0">
      <protection locked="0"/>
    </xf>
    <xf numFmtId="173" fontId="13" fillId="112" borderId="0" applyNumberFormat="0" applyFont="0" applyBorder="0" applyAlignment="0">
      <protection locked="0"/>
    </xf>
    <xf numFmtId="173" fontId="88" fillId="108" borderId="0" applyNumberFormat="0" applyBorder="0" applyAlignment="0">
      <protection locked="0"/>
    </xf>
    <xf numFmtId="173" fontId="88" fillId="108" borderId="0" applyNumberFormat="0" applyBorder="0" applyAlignment="0">
      <protection locked="0"/>
    </xf>
    <xf numFmtId="173" fontId="88" fillId="108" borderId="0" applyNumberFormat="0" applyBorder="0" applyAlignment="0">
      <protection locked="0"/>
    </xf>
    <xf numFmtId="173" fontId="88" fillId="108" borderId="0" applyNumberFormat="0" applyBorder="0" applyAlignment="0">
      <protection locked="0"/>
    </xf>
    <xf numFmtId="173" fontId="88" fillId="108" borderId="0" applyNumberFormat="0" applyBorder="0" applyAlignment="0">
      <protection locked="0"/>
    </xf>
    <xf numFmtId="173" fontId="13" fillId="112" borderId="0" applyNumberFormat="0" applyFont="0" applyBorder="0" applyAlignment="0">
      <protection locked="0"/>
    </xf>
    <xf numFmtId="173" fontId="13" fillId="112" borderId="0" applyNumberFormat="0" applyFont="0" applyBorder="0" applyAlignment="0">
      <protection locked="0"/>
    </xf>
    <xf numFmtId="173" fontId="13" fillId="112" borderId="0" applyNumberFormat="0" applyFont="0" applyBorder="0" applyAlignment="0">
      <protection locked="0"/>
    </xf>
    <xf numFmtId="173" fontId="13" fillId="112" borderId="0" applyNumberFormat="0" applyFont="0" applyBorder="0" applyAlignment="0">
      <protection locked="0"/>
    </xf>
    <xf numFmtId="173" fontId="13" fillId="112" borderId="0" applyNumberFormat="0" applyFont="0" applyBorder="0" applyAlignment="0">
      <protection locked="0"/>
    </xf>
    <xf numFmtId="173" fontId="13" fillId="112" borderId="0" applyNumberFormat="0" applyFont="0" applyBorder="0" applyAlignment="0">
      <protection locked="0"/>
    </xf>
    <xf numFmtId="173" fontId="13" fillId="0" borderId="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98"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34" fillId="0" borderId="0" applyNumberFormat="0" applyFill="0" applyBorder="0" applyAlignment="0" applyProtection="0"/>
    <xf numFmtId="173" fontId="60" fillId="0" borderId="0" applyNumberFormat="0" applyFill="0" applyBorder="0" applyAlignment="0" applyProtection="0"/>
    <xf numFmtId="0" fontId="60"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98" fillId="0" borderId="0" applyNumberFormat="0" applyFill="0" applyBorder="0" applyAlignment="0" applyProtection="0"/>
    <xf numFmtId="173" fontId="60"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60" fillId="0" borderId="0" applyNumberFormat="0" applyFill="0" applyBorder="0" applyAlignment="0" applyProtection="0"/>
    <xf numFmtId="0" fontId="34" fillId="0" borderId="0" applyNumberFormat="0" applyFill="0" applyBorder="0" applyAlignment="0" applyProtection="0"/>
    <xf numFmtId="0" fontId="60" fillId="0" borderId="0" applyNumberFormat="0" applyFill="0" applyBorder="0" applyAlignment="0" applyProtection="0"/>
    <xf numFmtId="173" fontId="98"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174" fontId="99" fillId="79" borderId="45" applyProtection="0">
      <alignment horizontal="center" vertical="center"/>
    </xf>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55"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44" fillId="0" borderId="28" applyNumberFormat="0" applyFill="0" applyAlignment="0" applyProtection="0"/>
    <xf numFmtId="173" fontId="61" fillId="0" borderId="37" applyNumberFormat="0" applyFill="0" applyAlignment="0" applyProtection="0"/>
    <xf numFmtId="173" fontId="61" fillId="0" borderId="37" applyNumberFormat="0" applyFill="0" applyAlignment="0" applyProtection="0"/>
    <xf numFmtId="173" fontId="61" fillId="0" borderId="37" applyNumberFormat="0" applyFill="0" applyAlignment="0" applyProtection="0"/>
    <xf numFmtId="0" fontId="61" fillId="0" borderId="37"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56" applyNumberFormat="0" applyFill="0" applyAlignment="0" applyProtection="0"/>
    <xf numFmtId="173" fontId="61" fillId="0" borderId="56" applyNumberFormat="0" applyFill="0" applyAlignment="0" applyProtection="0"/>
    <xf numFmtId="173" fontId="61" fillId="0" borderId="56" applyNumberFormat="0" applyFill="0" applyAlignment="0" applyProtection="0"/>
    <xf numFmtId="173" fontId="61" fillId="0" borderId="37"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61" fillId="0" borderId="37" applyNumberFormat="0" applyFill="0" applyAlignment="0" applyProtection="0"/>
    <xf numFmtId="173" fontId="61" fillId="0" borderId="37" applyNumberFormat="0" applyFill="0" applyAlignment="0" applyProtection="0"/>
    <xf numFmtId="0" fontId="44" fillId="0" borderId="28" applyNumberFormat="0" applyFill="0" applyAlignment="0" applyProtection="0"/>
    <xf numFmtId="0" fontId="61" fillId="0" borderId="37" applyNumberFormat="0" applyFill="0" applyAlignment="0" applyProtection="0"/>
    <xf numFmtId="173" fontId="61" fillId="0" borderId="56"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42" fillId="0" borderId="0" applyNumberFormat="0" applyFill="0" applyBorder="0" applyAlignment="0" applyProtection="0"/>
    <xf numFmtId="173" fontId="62" fillId="0" borderId="0" applyNumberFormat="0" applyFill="0" applyBorder="0" applyAlignment="0" applyProtection="0"/>
    <xf numFmtId="0" fontId="6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173" fontId="62" fillId="0" borderId="0" applyNumberFormat="0" applyFill="0" applyBorder="0" applyAlignment="0" applyProtection="0"/>
    <xf numFmtId="0" fontId="42" fillId="0" borderId="0" applyNumberFormat="0" applyFill="0" applyBorder="0" applyAlignment="0" applyProtection="0"/>
    <xf numFmtId="0" fontId="6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62" fillId="0" borderId="0" applyNumberFormat="0" applyFill="0" applyBorder="0" applyAlignment="0" applyProtection="0"/>
    <xf numFmtId="173"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173" fontId="100" fillId="79" borderId="57">
      <alignment horizontal="center" wrapText="1"/>
    </xf>
    <xf numFmtId="173" fontId="100" fillId="79" borderId="57">
      <alignment horizontal="center" wrapText="1"/>
    </xf>
    <xf numFmtId="173" fontId="100" fillId="79" borderId="57">
      <alignment horizontal="center" wrapText="1"/>
    </xf>
    <xf numFmtId="173" fontId="100" fillId="79" borderId="57">
      <alignment horizontal="center" wrapText="1"/>
    </xf>
    <xf numFmtId="173" fontId="100" fillId="79" borderId="57">
      <alignment horizontal="center" wrapText="1"/>
    </xf>
    <xf numFmtId="173" fontId="100" fillId="79" borderId="57">
      <alignment horizontal="center" wrapText="1"/>
    </xf>
    <xf numFmtId="173" fontId="100" fillId="79" borderId="57">
      <alignment horizontal="center" vertical="top" textRotation="90" wrapText="1"/>
    </xf>
    <xf numFmtId="173" fontId="100" fillId="79" borderId="57">
      <alignment horizontal="center" vertical="top" textRotation="90" wrapText="1"/>
    </xf>
    <xf numFmtId="173" fontId="100" fillId="79" borderId="57">
      <alignment horizontal="center" vertical="top" textRotation="90" wrapText="1"/>
    </xf>
    <xf numFmtId="173" fontId="101" fillId="0" borderId="0">
      <alignment horizontal="center"/>
    </xf>
    <xf numFmtId="173" fontId="102" fillId="80" borderId="0"/>
    <xf numFmtId="173" fontId="103" fillId="113" borderId="0"/>
    <xf numFmtId="173" fontId="102" fillId="80" borderId="0"/>
    <xf numFmtId="173" fontId="102" fillId="64" borderId="0"/>
    <xf numFmtId="173" fontId="104" fillId="80" borderId="45">
      <alignment horizontal="center" vertical="center"/>
    </xf>
    <xf numFmtId="173" fontId="104" fillId="80" borderId="45">
      <alignment horizontal="center" vertical="center"/>
    </xf>
    <xf numFmtId="173" fontId="104" fillId="80" borderId="45">
      <alignment horizontal="center" vertical="center"/>
    </xf>
    <xf numFmtId="9" fontId="9" fillId="0" borderId="0" applyFont="0" applyFill="0" applyBorder="0" applyAlignment="0" applyProtection="0"/>
    <xf numFmtId="43" fontId="9" fillId="0" borderId="0" applyFont="0" applyFill="0" applyBorder="0" applyAlignment="0" applyProtection="0"/>
    <xf numFmtId="9" fontId="75" fillId="0" borderId="0" applyFont="0" applyFill="0" applyBorder="0" applyAlignment="0" applyProtection="0"/>
    <xf numFmtId="0" fontId="46" fillId="41" borderId="0" applyNumberFormat="0" applyBorder="0" applyAlignment="0" applyProtection="0"/>
    <xf numFmtId="0" fontId="46" fillId="42" borderId="0" applyNumberFormat="0" applyBorder="0" applyAlignment="0" applyProtection="0"/>
    <xf numFmtId="0" fontId="46" fillId="43" borderId="0" applyNumberFormat="0" applyBorder="0" applyAlignment="0" applyProtection="0"/>
    <xf numFmtId="0" fontId="46" fillId="44" borderId="0" applyNumberFormat="0" applyBorder="0" applyAlignment="0" applyProtection="0"/>
    <xf numFmtId="0" fontId="46" fillId="45" borderId="0" applyNumberFormat="0" applyBorder="0" applyAlignment="0" applyProtection="0"/>
    <xf numFmtId="0" fontId="46" fillId="46" borderId="0" applyNumberFormat="0" applyBorder="0" applyAlignment="0" applyProtection="0"/>
    <xf numFmtId="0" fontId="46" fillId="47" borderId="0" applyNumberFormat="0" applyBorder="0" applyAlignment="0" applyProtection="0"/>
    <xf numFmtId="0" fontId="46" fillId="48" borderId="0" applyNumberFormat="0" applyBorder="0" applyAlignment="0" applyProtection="0"/>
    <xf numFmtId="0" fontId="46" fillId="49" borderId="0" applyNumberFormat="0" applyBorder="0" applyAlignment="0" applyProtection="0"/>
    <xf numFmtId="0" fontId="46" fillId="44" borderId="0" applyNumberFormat="0" applyBorder="0" applyAlignment="0" applyProtection="0"/>
    <xf numFmtId="0" fontId="46" fillId="47" borderId="0" applyNumberFormat="0" applyBorder="0" applyAlignment="0" applyProtection="0"/>
    <xf numFmtId="0" fontId="46" fillId="50" borderId="0" applyNumberFormat="0" applyBorder="0" applyAlignment="0" applyProtection="0"/>
    <xf numFmtId="0" fontId="47" fillId="51" borderId="0" applyNumberFormat="0" applyBorder="0" applyAlignment="0" applyProtection="0"/>
    <xf numFmtId="0" fontId="47" fillId="48" borderId="0" applyNumberFormat="0" applyBorder="0" applyAlignment="0" applyProtection="0"/>
    <xf numFmtId="0" fontId="47" fillId="49" borderId="0" applyNumberFormat="0" applyBorder="0" applyAlignment="0" applyProtection="0"/>
    <xf numFmtId="0" fontId="47" fillId="52" borderId="0" applyNumberFormat="0" applyBorder="0" applyAlignment="0" applyProtection="0"/>
    <xf numFmtId="0" fontId="47" fillId="53" borderId="0" applyNumberFormat="0" applyBorder="0" applyAlignment="0" applyProtection="0"/>
    <xf numFmtId="0" fontId="47" fillId="54" borderId="0" applyNumberFormat="0" applyBorder="0" applyAlignment="0" applyProtection="0"/>
    <xf numFmtId="0" fontId="47" fillId="55" borderId="0" applyNumberFormat="0" applyBorder="0" applyAlignment="0" applyProtection="0"/>
    <xf numFmtId="0" fontId="47" fillId="56" borderId="0" applyNumberFormat="0" applyBorder="0" applyAlignment="0" applyProtection="0"/>
    <xf numFmtId="0" fontId="47" fillId="57" borderId="0" applyNumberFormat="0" applyBorder="0" applyAlignment="0" applyProtection="0"/>
    <xf numFmtId="0" fontId="47" fillId="52" borderId="0" applyNumberFormat="0" applyBorder="0" applyAlignment="0" applyProtection="0"/>
    <xf numFmtId="0" fontId="47" fillId="53" borderId="0" applyNumberFormat="0" applyBorder="0" applyAlignment="0" applyProtection="0"/>
    <xf numFmtId="0" fontId="47" fillId="58" borderId="0" applyNumberFormat="0" applyBorder="0" applyAlignment="0" applyProtection="0"/>
    <xf numFmtId="0" fontId="59" fillId="59" borderId="36" applyNumberFormat="0" applyAlignment="0" applyProtection="0"/>
    <xf numFmtId="0" fontId="49" fillId="59" borderId="29" applyNumberFormat="0" applyAlignment="0" applyProtection="0"/>
    <xf numFmtId="0" fontId="56" fillId="46" borderId="29" applyNumberFormat="0" applyAlignment="0" applyProtection="0"/>
    <xf numFmtId="0" fontId="61" fillId="0" borderId="37" applyNumberFormat="0" applyFill="0" applyAlignment="0" applyProtection="0"/>
    <xf numFmtId="0" fontId="51" fillId="0" borderId="0" applyNumberFormat="0" applyFill="0" applyBorder="0" applyAlignment="0" applyProtection="0"/>
    <xf numFmtId="11" fontId="13" fillId="0" borderId="0" applyFont="0" applyFill="0" applyBorder="0" applyAlignment="0" applyProtection="0"/>
    <xf numFmtId="0" fontId="52" fillId="43" borderId="0" applyNumberFormat="0" applyBorder="0" applyAlignment="0" applyProtection="0"/>
    <xf numFmtId="0" fontId="13" fillId="62" borderId="35" applyNumberFormat="0" applyFont="0" applyAlignment="0" applyProtection="0"/>
    <xf numFmtId="0" fontId="48" fillId="42" borderId="0" applyNumberFormat="0" applyBorder="0" applyAlignment="0" applyProtection="0"/>
    <xf numFmtId="49" fontId="13" fillId="0" borderId="4" applyFill="0" applyProtection="0">
      <alignment horizontal="righ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1"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1"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1"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1"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1"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1"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1"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1"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1"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1"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1"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1"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1" fillId="115" borderId="0" applyNumberFormat="0" applyBorder="0" applyProtection="0">
      <alignment horizontal="left"/>
    </xf>
    <xf numFmtId="0" fontId="65" fillId="116" borderId="0" applyNumberFormat="0" applyBorder="0" applyProtection="0">
      <alignment horizontal="left"/>
    </xf>
    <xf numFmtId="0" fontId="60" fillId="0" borderId="0" applyNumberFormat="0" applyFill="0" applyBorder="0" applyAlignment="0" applyProtection="0"/>
    <xf numFmtId="0" fontId="53" fillId="0" borderId="31" applyNumberFormat="0" applyFill="0" applyAlignment="0" applyProtection="0"/>
    <xf numFmtId="0" fontId="54" fillId="0" borderId="32" applyNumberFormat="0" applyFill="0" applyAlignment="0" applyProtection="0"/>
    <xf numFmtId="0" fontId="55" fillId="0" borderId="33" applyNumberFormat="0" applyFill="0" applyAlignment="0" applyProtection="0"/>
    <xf numFmtId="0" fontId="55" fillId="0" borderId="0" applyNumberFormat="0" applyFill="0" applyBorder="0" applyAlignment="0" applyProtection="0"/>
    <xf numFmtId="0" fontId="57" fillId="0" borderId="34" applyNumberFormat="0" applyFill="0" applyAlignment="0" applyProtection="0"/>
    <xf numFmtId="0" fontId="62" fillId="0" borderId="0" applyNumberFormat="0" applyFill="0" applyBorder="0" applyAlignment="0" applyProtection="0"/>
    <xf numFmtId="0" fontId="50" fillId="60" borderId="30" applyNumberFormat="0" applyAlignment="0" applyProtection="0"/>
    <xf numFmtId="0" fontId="9" fillId="0" borderId="0"/>
    <xf numFmtId="0" fontId="9" fillId="0" borderId="0"/>
    <xf numFmtId="0" fontId="9" fillId="0" borderId="0"/>
    <xf numFmtId="9" fontId="13" fillId="0" borderId="0" applyFont="0" applyFill="0" applyBorder="0" applyAlignment="0" applyProtection="0"/>
    <xf numFmtId="43" fontId="46" fillId="0" borderId="0" applyFont="0" applyFill="0" applyBorder="0" applyAlignment="0" applyProtection="0"/>
    <xf numFmtId="0" fontId="75" fillId="0" borderId="0"/>
    <xf numFmtId="0" fontId="9" fillId="0" borderId="0"/>
    <xf numFmtId="0" fontId="46" fillId="41" borderId="0" applyNumberFormat="0" applyBorder="0" applyAlignment="0" applyProtection="0"/>
    <xf numFmtId="0" fontId="46" fillId="42" borderId="0" applyNumberFormat="0" applyBorder="0" applyAlignment="0" applyProtection="0"/>
    <xf numFmtId="0" fontId="46" fillId="43" borderId="0" applyNumberFormat="0" applyBorder="0" applyAlignment="0" applyProtection="0"/>
    <xf numFmtId="0" fontId="46" fillId="44" borderId="0" applyNumberFormat="0" applyBorder="0" applyAlignment="0" applyProtection="0"/>
    <xf numFmtId="0" fontId="46" fillId="45" borderId="0" applyNumberFormat="0" applyBorder="0" applyAlignment="0" applyProtection="0"/>
    <xf numFmtId="0" fontId="46" fillId="46" borderId="0" applyNumberFormat="0" applyBorder="0" applyAlignment="0" applyProtection="0"/>
    <xf numFmtId="0" fontId="46" fillId="47" borderId="0" applyNumberFormat="0" applyBorder="0" applyAlignment="0" applyProtection="0"/>
    <xf numFmtId="0" fontId="46" fillId="48" borderId="0" applyNumberFormat="0" applyBorder="0" applyAlignment="0" applyProtection="0"/>
    <xf numFmtId="0" fontId="46" fillId="49" borderId="0" applyNumberFormat="0" applyBorder="0" applyAlignment="0" applyProtection="0"/>
    <xf numFmtId="0" fontId="46" fillId="44" borderId="0" applyNumberFormat="0" applyBorder="0" applyAlignment="0" applyProtection="0"/>
    <xf numFmtId="0" fontId="46" fillId="47" borderId="0" applyNumberFormat="0" applyBorder="0" applyAlignment="0" applyProtection="0"/>
    <xf numFmtId="0" fontId="46" fillId="50" borderId="0" applyNumberFormat="0" applyBorder="0" applyAlignment="0" applyProtection="0"/>
    <xf numFmtId="0" fontId="13" fillId="0" borderId="0" applyNumberFormat="0" applyFont="0" applyFill="0" applyBorder="0" applyProtection="0">
      <alignment horizontal="left" vertical="center" indent="5"/>
    </xf>
    <xf numFmtId="0" fontId="13" fillId="0" borderId="0" applyNumberFormat="0" applyFont="0" applyFill="0" applyBorder="0" applyProtection="0">
      <alignment horizontal="left" vertical="center" indent="5"/>
    </xf>
    <xf numFmtId="0" fontId="47" fillId="51" borderId="0" applyNumberFormat="0" applyBorder="0" applyAlignment="0" applyProtection="0"/>
    <xf numFmtId="0" fontId="47" fillId="48" borderId="0" applyNumberFormat="0" applyBorder="0" applyAlignment="0" applyProtection="0"/>
    <xf numFmtId="0" fontId="47" fillId="49" borderId="0" applyNumberFormat="0" applyBorder="0" applyAlignment="0" applyProtection="0"/>
    <xf numFmtId="0" fontId="47" fillId="52" borderId="0" applyNumberFormat="0" applyBorder="0" applyAlignment="0" applyProtection="0"/>
    <xf numFmtId="0" fontId="47" fillId="53" borderId="0" applyNumberFormat="0" applyBorder="0" applyAlignment="0" applyProtection="0"/>
    <xf numFmtId="0" fontId="47" fillId="54" borderId="0" applyNumberFormat="0" applyBorder="0" applyAlignment="0" applyProtection="0"/>
    <xf numFmtId="0" fontId="62" fillId="0" borderId="0" applyNumberFormat="0" applyFill="0" applyBorder="0" applyAlignment="0" applyProtection="0"/>
    <xf numFmtId="0" fontId="49" fillId="59" borderId="29" applyNumberFormat="0" applyAlignment="0" applyProtection="0"/>
    <xf numFmtId="0" fontId="57" fillId="0" borderId="34" applyNumberFormat="0" applyFill="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46" fillId="0" borderId="0" applyFont="0" applyFill="0" applyBorder="0" applyAlignment="0" applyProtection="0"/>
    <xf numFmtId="167" fontId="46" fillId="0" borderId="0" applyFont="0" applyFill="0" applyBorder="0" applyAlignment="0" applyProtection="0"/>
    <xf numFmtId="167" fontId="13" fillId="0" borderId="0" applyFont="0" applyFill="0" applyBorder="0" applyAlignment="0" applyProtection="0"/>
    <xf numFmtId="167" fontId="46"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167" fontId="46"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0" fontId="46" fillId="62" borderId="35" applyNumberFormat="0" applyFont="0" applyAlignment="0" applyProtection="0"/>
    <xf numFmtId="0" fontId="107" fillId="0" borderId="58">
      <alignment horizontal="left" vertical="center" wrapText="1" indent="2"/>
    </xf>
    <xf numFmtId="0" fontId="56" fillId="46" borderId="29" applyNumberFormat="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ill="0" applyBorder="0" applyAlignment="0" applyProtection="0"/>
    <xf numFmtId="0" fontId="108" fillId="8" borderId="16" applyNumberFormat="0" applyAlignment="0" applyProtection="0"/>
    <xf numFmtId="0" fontId="48" fillId="42" borderId="0" applyNumberFormat="0" applyBorder="0" applyAlignment="0" applyProtection="0"/>
    <xf numFmtId="167" fontId="13" fillId="0" borderId="0" applyFont="0" applyFill="0" applyBorder="0" applyAlignment="0" applyProtection="0"/>
    <xf numFmtId="167" fontId="13" fillId="0" borderId="0" applyFont="0" applyFill="0" applyBorder="0" applyAlignment="0" applyProtection="0"/>
    <xf numFmtId="0" fontId="45" fillId="0" borderId="0" applyNumberFormat="0" applyFill="0" applyBorder="0" applyAlignment="0" applyProtection="0">
      <alignment vertical="top"/>
      <protection locked="0"/>
    </xf>
    <xf numFmtId="0" fontId="58" fillId="61" borderId="0" applyNumberFormat="0" applyBorder="0" applyAlignment="0" applyProtection="0"/>
    <xf numFmtId="0" fontId="13" fillId="0" borderId="0"/>
    <xf numFmtId="0" fontId="13" fillId="0" borderId="0"/>
    <xf numFmtId="0" fontId="9" fillId="0" borderId="0"/>
    <xf numFmtId="0" fontId="13" fillId="0" borderId="0"/>
    <xf numFmtId="0" fontId="13" fillId="0" borderId="0"/>
    <xf numFmtId="0" fontId="13" fillId="0" borderId="0"/>
    <xf numFmtId="0" fontId="9" fillId="0" borderId="0"/>
    <xf numFmtId="0" fontId="9" fillId="0" borderId="0"/>
    <xf numFmtId="0" fontId="13" fillId="0" borderId="0"/>
    <xf numFmtId="0" fontId="13" fillId="0" borderId="0"/>
    <xf numFmtId="0" fontId="13" fillId="0" borderId="0"/>
    <xf numFmtId="0" fontId="13" fillId="0" borderId="0"/>
    <xf numFmtId="0" fontId="13" fillId="0" borderId="0"/>
    <xf numFmtId="0" fontId="13" fillId="0" borderId="0"/>
    <xf numFmtId="0" fontId="9" fillId="0" borderId="0"/>
    <xf numFmtId="0" fontId="13" fillId="0" borderId="0"/>
    <xf numFmtId="0" fontId="9" fillId="0" borderId="0"/>
    <xf numFmtId="0" fontId="13" fillId="0" borderId="0"/>
    <xf numFmtId="0" fontId="46" fillId="0" borderId="0"/>
    <xf numFmtId="0" fontId="13" fillId="0" borderId="0"/>
    <xf numFmtId="0" fontId="13" fillId="0" borderId="0"/>
    <xf numFmtId="0" fontId="46"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9" fillId="0" borderId="0"/>
    <xf numFmtId="0" fontId="13" fillId="0" borderId="0"/>
    <xf numFmtId="0" fontId="13" fillId="0" borderId="0"/>
    <xf numFmtId="0" fontId="9" fillId="0" borderId="0"/>
    <xf numFmtId="0" fontId="13" fillId="0" borderId="0"/>
    <xf numFmtId="0" fontId="9" fillId="0" borderId="0"/>
    <xf numFmtId="0" fontId="9"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09" fillId="0" borderId="0" applyNumberFormat="0" applyFill="0" applyBorder="0" applyProtection="0">
      <alignment horizontal="left" vertical="center"/>
    </xf>
    <xf numFmtId="4" fontId="13" fillId="117" borderId="0" applyNumberFormat="0" applyFont="0" applyBorder="0" applyAlignment="0" applyProtection="0"/>
    <xf numFmtId="4" fontId="13" fillId="117" borderId="0" applyNumberFormat="0" applyFont="0" applyBorder="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118" borderId="35" applyNumberFormat="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46" fillId="0" borderId="0" applyFont="0" applyFill="0" applyBorder="0" applyAlignment="0" applyProtection="0"/>
    <xf numFmtId="9" fontId="13" fillId="0" borderId="0" applyFont="0" applyFill="0" applyBorder="0" applyAlignment="0" applyProtection="0"/>
    <xf numFmtId="9" fontId="46"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46"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9" fillId="0" borderId="0" applyFont="0" applyFill="0" applyBorder="0" applyAlignment="0" applyProtection="0"/>
    <xf numFmtId="9" fontId="13" fillId="0" borderId="0" applyFont="0" applyFill="0" applyBorder="0" applyAlignment="0" applyProtection="0"/>
    <xf numFmtId="9" fontId="46"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46" fillId="0" borderId="0" applyFont="0" applyFill="0" applyBorder="0" applyAlignment="0" applyProtection="0"/>
    <xf numFmtId="9" fontId="110"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10" fillId="0" borderId="0" applyFont="0" applyFill="0" applyBorder="0" applyAlignment="0" applyProtection="0"/>
    <xf numFmtId="9" fontId="46"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0" fontId="52" fillId="43" borderId="0" applyNumberFormat="0" applyBorder="0" applyAlignment="0" applyProtection="0"/>
    <xf numFmtId="0" fontId="59" fillId="59" borderId="36" applyNumberFormat="0" applyAlignment="0" applyProtection="0"/>
    <xf numFmtId="0" fontId="13" fillId="0" borderId="0"/>
    <xf numFmtId="0" fontId="13" fillId="0" borderId="0"/>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0" fontId="51" fillId="0" borderId="0" applyNumberFormat="0" applyFill="0" applyBorder="0" applyAlignment="0" applyProtection="0"/>
    <xf numFmtId="0" fontId="60" fillId="0" borderId="0" applyNumberFormat="0" applyFill="0" applyBorder="0" applyAlignment="0" applyProtection="0"/>
    <xf numFmtId="0" fontId="53" fillId="0" borderId="31" applyNumberFormat="0" applyFill="0" applyAlignment="0" applyProtection="0"/>
    <xf numFmtId="0" fontId="54" fillId="0" borderId="32" applyNumberFormat="0" applyFill="0" applyAlignment="0" applyProtection="0"/>
    <xf numFmtId="0" fontId="55" fillId="0" borderId="33" applyNumberFormat="0" applyFill="0" applyAlignment="0" applyProtection="0"/>
    <xf numFmtId="0" fontId="55" fillId="0" borderId="0" applyNumberFormat="0" applyFill="0" applyBorder="0" applyAlignment="0" applyProtection="0"/>
    <xf numFmtId="0" fontId="98" fillId="0" borderId="0" applyNumberFormat="0" applyFill="0" applyBorder="0" applyAlignment="0" applyProtection="0"/>
    <xf numFmtId="0" fontId="50" fillId="60" borderId="30" applyNumberFormat="0" applyAlignment="0" applyProtection="0"/>
    <xf numFmtId="4" fontId="107" fillId="0" borderId="0"/>
    <xf numFmtId="0" fontId="75" fillId="0" borderId="0"/>
    <xf numFmtId="43" fontId="75" fillId="0" borderId="0" applyFont="0" applyFill="0" applyBorder="0" applyAlignment="0" applyProtection="0"/>
    <xf numFmtId="0" fontId="75" fillId="0" borderId="0"/>
    <xf numFmtId="0" fontId="115" fillId="0" borderId="0" applyNumberFormat="0" applyFill="0" applyBorder="0" applyAlignment="0" applyProtection="0"/>
    <xf numFmtId="0" fontId="75" fillId="0" borderId="0"/>
    <xf numFmtId="167" fontId="75" fillId="0" borderId="0" applyFont="0" applyFill="0" applyBorder="0" applyAlignment="0" applyProtection="0"/>
    <xf numFmtId="167" fontId="75" fillId="0" borderId="0" applyFont="0" applyFill="0" applyBorder="0" applyAlignment="0" applyProtection="0"/>
    <xf numFmtId="0" fontId="126" fillId="0" borderId="0"/>
    <xf numFmtId="167" fontId="75" fillId="0" borderId="0" applyFont="0" applyFill="0" applyBorder="0" applyAlignment="0" applyProtection="0"/>
    <xf numFmtId="43" fontId="75" fillId="0" borderId="0" applyFont="0" applyFill="0" applyBorder="0" applyAlignment="0" applyProtection="0"/>
    <xf numFmtId="0" fontId="10" fillId="0" borderId="0"/>
    <xf numFmtId="0" fontId="35" fillId="0" borderId="21" applyNumberFormat="0" applyFill="0" applyAlignment="0" applyProtection="0"/>
    <xf numFmtId="0" fontId="36" fillId="0" borderId="22" applyNumberFormat="0" applyFill="0" applyAlignment="0" applyProtection="0"/>
    <xf numFmtId="0" fontId="37" fillId="0" borderId="23" applyNumberFormat="0" applyFill="0" applyAlignment="0" applyProtection="0"/>
    <xf numFmtId="0" fontId="37" fillId="0" borderId="0" applyNumberFormat="0" applyFill="0" applyBorder="0" applyAlignment="0" applyProtection="0"/>
    <xf numFmtId="0" fontId="38" fillId="17" borderId="0" applyNumberFormat="0" applyBorder="0" applyAlignment="0" applyProtection="0"/>
    <xf numFmtId="0" fontId="39" fillId="6" borderId="24" applyNumberFormat="0" applyAlignment="0" applyProtection="0"/>
    <xf numFmtId="0" fontId="40" fillId="0" borderId="25" applyNumberFormat="0" applyFill="0" applyAlignment="0" applyProtection="0"/>
    <xf numFmtId="0" fontId="41" fillId="18" borderId="26" applyNumberFormat="0" applyAlignment="0" applyProtection="0"/>
    <xf numFmtId="0" fontId="43" fillId="0" borderId="0" applyNumberFormat="0" applyFill="0" applyBorder="0" applyAlignment="0" applyProtection="0"/>
    <xf numFmtId="0" fontId="22" fillId="20" borderId="0" applyNumberFormat="0" applyBorder="0" applyAlignment="0" applyProtection="0"/>
    <xf numFmtId="0" fontId="8" fillId="22" borderId="0" applyNumberFormat="0" applyBorder="0" applyAlignment="0" applyProtection="0"/>
    <xf numFmtId="0" fontId="22" fillId="23" borderId="0" applyNumberFormat="0" applyBorder="0" applyAlignment="0" applyProtection="0"/>
    <xf numFmtId="0" fontId="8" fillId="25" borderId="0" applyNumberFormat="0" applyBorder="0" applyAlignment="0" applyProtection="0"/>
    <xf numFmtId="0" fontId="22" fillId="26" borderId="0" applyNumberFormat="0" applyBorder="0" applyAlignment="0" applyProtection="0"/>
    <xf numFmtId="0" fontId="22" fillId="30" borderId="0" applyNumberFormat="0" applyBorder="0" applyAlignment="0" applyProtection="0"/>
    <xf numFmtId="0" fontId="8" fillId="32" borderId="0" applyNumberFormat="0" applyBorder="0" applyAlignment="0" applyProtection="0"/>
    <xf numFmtId="0" fontId="22" fillId="34" borderId="0" applyNumberFormat="0" applyBorder="0" applyAlignment="0" applyProtection="0"/>
    <xf numFmtId="0" fontId="8" fillId="35" borderId="0" applyNumberFormat="0" applyBorder="0" applyAlignment="0" applyProtection="0"/>
    <xf numFmtId="0" fontId="22" fillId="36" borderId="0" applyNumberFormat="0" applyBorder="0" applyAlignment="0" applyProtection="0"/>
    <xf numFmtId="0" fontId="22" fillId="37" borderId="0" applyNumberFormat="0" applyBorder="0" applyAlignment="0" applyProtection="0"/>
    <xf numFmtId="0" fontId="8" fillId="38" borderId="0" applyNumberFormat="0" applyBorder="0" applyAlignment="0" applyProtection="0"/>
    <xf numFmtId="0" fontId="8" fillId="39" borderId="0" applyNumberFormat="0" applyBorder="0" applyAlignment="0" applyProtection="0"/>
    <xf numFmtId="0" fontId="8" fillId="3" borderId="0" applyNumberFormat="0" applyBorder="0" applyAlignment="0" applyProtection="0"/>
    <xf numFmtId="43" fontId="8" fillId="0" borderId="0" applyFont="0" applyFill="0" applyBorder="0" applyAlignment="0" applyProtection="0"/>
    <xf numFmtId="0" fontId="10" fillId="0" borderId="0"/>
    <xf numFmtId="0" fontId="10" fillId="0" borderId="0"/>
    <xf numFmtId="0" fontId="10" fillId="0" borderId="0"/>
    <xf numFmtId="0" fontId="8" fillId="0" borderId="0"/>
    <xf numFmtId="0" fontId="10" fillId="0" borderId="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8" fillId="3" borderId="0" applyNumberFormat="0" applyBorder="0" applyAlignment="0" applyProtection="0"/>
    <xf numFmtId="43" fontId="8" fillId="0" borderId="0" applyFont="0" applyFill="0" applyBorder="0" applyAlignment="0" applyProtection="0"/>
    <xf numFmtId="0" fontId="8" fillId="0" borderId="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10" fillId="0" borderId="0">
      <alignment vertical="top"/>
    </xf>
    <xf numFmtId="43" fontId="10" fillId="0" borderId="0" applyFont="0" applyFill="0" applyBorder="0" applyAlignment="0" applyProtection="0"/>
    <xf numFmtId="43" fontId="10" fillId="0" borderId="0" applyFont="0" applyFill="0" applyBorder="0" applyAlignment="0" applyProtection="0"/>
    <xf numFmtId="167" fontId="10" fillId="0" borderId="0" applyFont="0" applyFill="0" applyBorder="0" applyAlignment="0" applyProtection="0"/>
    <xf numFmtId="0" fontId="10" fillId="0" borderId="0"/>
    <xf numFmtId="0" fontId="10" fillId="0" borderId="0">
      <alignment vertical="top"/>
    </xf>
    <xf numFmtId="9" fontId="10" fillId="0" borderId="0" applyFont="0" applyFill="0" applyBorder="0" applyAlignment="0" applyProtection="0"/>
    <xf numFmtId="172" fontId="10"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167" fontId="10" fillId="0" borderId="0" applyFont="0" applyFill="0" applyBorder="0" applyAlignment="0" applyProtection="0"/>
    <xf numFmtId="3" fontId="10" fillId="0" borderId="0" applyFont="0" applyFill="0" applyBorder="0" applyAlignment="0" applyProtection="0"/>
    <xf numFmtId="44" fontId="10" fillId="0" borderId="0" applyFont="0" applyFill="0" applyBorder="0" applyAlignment="0" applyProtection="0"/>
    <xf numFmtId="0" fontId="10" fillId="0" borderId="0" applyBorder="0"/>
    <xf numFmtId="0" fontId="10" fillId="0" borderId="0"/>
    <xf numFmtId="0" fontId="10" fillId="0" borderId="0"/>
    <xf numFmtId="0" fontId="10" fillId="0" borderId="0"/>
    <xf numFmtId="0" fontId="10" fillId="0" borderId="0"/>
    <xf numFmtId="0" fontId="10" fillId="0" borderId="0"/>
    <xf numFmtId="0" fontId="10" fillId="0" borderId="0" applyBorder="0"/>
    <xf numFmtId="172" fontId="10" fillId="0" borderId="0" applyBorder="0"/>
    <xf numFmtId="0" fontId="10" fillId="0" borderId="0"/>
    <xf numFmtId="172" fontId="10" fillId="0" borderId="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8" fillId="0" borderId="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43" fontId="8" fillId="0" borderId="0" applyFont="0" applyFill="0" applyBorder="0" applyAlignment="0" applyProtection="0"/>
    <xf numFmtId="0" fontId="8" fillId="31" borderId="0" applyNumberFormat="0" applyBorder="0" applyAlignment="0" applyProtection="0"/>
    <xf numFmtId="43" fontId="10" fillId="0" borderId="0" applyFont="0" applyFill="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175" fontId="10" fillId="0" borderId="0"/>
    <xf numFmtId="176" fontId="10" fillId="0" borderId="0"/>
    <xf numFmtId="177" fontId="10" fillId="0" borderId="0"/>
    <xf numFmtId="178" fontId="10" fillId="0" borderId="0"/>
    <xf numFmtId="179" fontId="10" fillId="0" borderId="0"/>
    <xf numFmtId="17" fontId="10" fillId="0" borderId="0"/>
    <xf numFmtId="20" fontId="10" fillId="0" borderId="0"/>
    <xf numFmtId="167" fontId="10" fillId="0" borderId="0" applyFont="0" applyFill="0" applyBorder="0" applyAlignment="0" applyProtection="0"/>
    <xf numFmtId="167" fontId="10" fillId="0" borderId="0" applyFont="0" applyFill="0" applyBorder="0" applyAlignment="0" applyProtection="0"/>
    <xf numFmtId="43"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3" fontId="10" fillId="0" borderId="0" applyFont="0" applyFill="0" applyBorder="0" applyAlignment="0" applyProtection="0"/>
    <xf numFmtId="173" fontId="10" fillId="0" borderId="0" applyBorder="0"/>
    <xf numFmtId="173" fontId="10" fillId="0" borderId="0" applyBorder="0"/>
    <xf numFmtId="173" fontId="10" fillId="0" borderId="0" applyBorder="0"/>
    <xf numFmtId="173" fontId="10" fillId="0" borderId="0">
      <alignment horizontal="center"/>
    </xf>
    <xf numFmtId="173" fontId="10" fillId="0" borderId="0">
      <alignment wrapText="1"/>
    </xf>
    <xf numFmtId="44"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106" borderId="0">
      <protection locked="0"/>
    </xf>
    <xf numFmtId="180" fontId="10" fillId="106" borderId="0">
      <protection locked="0"/>
    </xf>
    <xf numFmtId="178" fontId="10" fillId="106" borderId="0">
      <protection locked="0"/>
    </xf>
    <xf numFmtId="179" fontId="10" fillId="106" borderId="0">
      <protection locked="0"/>
    </xf>
    <xf numFmtId="17" fontId="10" fillId="106" borderId="0">
      <protection locked="0"/>
    </xf>
    <xf numFmtId="20" fontId="10" fillId="106" borderId="0">
      <protection locked="0"/>
    </xf>
    <xf numFmtId="173" fontId="10" fillId="106" borderId="0">
      <protection locked="0"/>
    </xf>
    <xf numFmtId="173" fontId="10" fillId="106" borderId="0">
      <protection locked="0"/>
    </xf>
    <xf numFmtId="173" fontId="10" fillId="106" borderId="0">
      <alignment horizontal="center"/>
      <protection locked="0"/>
    </xf>
    <xf numFmtId="173" fontId="10" fillId="106" borderId="0">
      <protection locked="0"/>
    </xf>
    <xf numFmtId="173" fontId="10" fillId="106" borderId="0"/>
    <xf numFmtId="173" fontId="10" fillId="106" borderId="0">
      <alignment wrapText="1"/>
      <protection locked="0"/>
    </xf>
    <xf numFmtId="173" fontId="8" fillId="0" borderId="0"/>
    <xf numFmtId="173" fontId="8" fillId="0" borderId="0"/>
    <xf numFmtId="173" fontId="8" fillId="0" borderId="0"/>
    <xf numFmtId="173" fontId="8" fillId="0" borderId="0"/>
    <xf numFmtId="0" fontId="8" fillId="0" borderId="0"/>
    <xf numFmtId="173" fontId="10" fillId="0" borderId="0"/>
    <xf numFmtId="173" fontId="10" fillId="0" borderId="0"/>
    <xf numFmtId="0" fontId="10" fillId="0" borderId="0"/>
    <xf numFmtId="0" fontId="8" fillId="0" borderId="0"/>
    <xf numFmtId="0" fontId="10" fillId="0" borderId="0"/>
    <xf numFmtId="0" fontId="10" fillId="0" borderId="0"/>
    <xf numFmtId="0" fontId="10" fillId="0" borderId="0"/>
    <xf numFmtId="0" fontId="10" fillId="0" borderId="0"/>
    <xf numFmtId="173" fontId="1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73" fontId="8" fillId="0" borderId="0"/>
    <xf numFmtId="0" fontId="10" fillId="0" borderId="0"/>
    <xf numFmtId="0" fontId="10" fillId="0" borderId="0"/>
    <xf numFmtId="0" fontId="10" fillId="0" borderId="0"/>
    <xf numFmtId="0" fontId="8" fillId="0" borderId="0"/>
    <xf numFmtId="0" fontId="8" fillId="0" borderId="0"/>
    <xf numFmtId="0" fontId="8" fillId="0" borderId="0"/>
    <xf numFmtId="0" fontId="1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3"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3" fontId="10" fillId="62" borderId="35" applyNumberFormat="0" applyFont="0" applyAlignment="0" applyProtection="0"/>
    <xf numFmtId="0" fontId="10" fillId="62" borderId="35" applyNumberFormat="0" applyFont="0" applyAlignment="0" applyProtection="0"/>
    <xf numFmtId="173"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3"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3" fontId="10" fillId="62" borderId="35" applyNumberFormat="0" applyFont="0" applyAlignment="0" applyProtection="0"/>
    <xf numFmtId="0" fontId="10" fillId="62" borderId="35" applyNumberFormat="0" applyFont="0" applyAlignment="0" applyProtection="0"/>
    <xf numFmtId="173"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3"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3" fontId="10" fillId="62" borderId="35" applyNumberFormat="0" applyFont="0" applyAlignment="0" applyProtection="0"/>
    <xf numFmtId="0" fontId="10" fillId="62" borderId="35" applyNumberFormat="0" applyFont="0" applyAlignment="0" applyProtection="0"/>
    <xf numFmtId="173"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3"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3"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175" fontId="10" fillId="0" borderId="0"/>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0" borderId="0"/>
    <xf numFmtId="43" fontId="10" fillId="0" borderId="0" applyFont="0" applyFill="0" applyBorder="0" applyAlignment="0" applyProtection="0"/>
    <xf numFmtId="43" fontId="8" fillId="0" borderId="0" applyFont="0" applyFill="0" applyBorder="0" applyAlignment="0" applyProtection="0"/>
    <xf numFmtId="9" fontId="8" fillId="0" borderId="0" applyFont="0" applyFill="0" applyBorder="0" applyAlignment="0" applyProtection="0"/>
    <xf numFmtId="43" fontId="8" fillId="0" borderId="0" applyFont="0" applyFill="0" applyBorder="0" applyAlignment="0" applyProtection="0"/>
    <xf numFmtId="11" fontId="10" fillId="0" borderId="0" applyFont="0" applyFill="0" applyBorder="0" applyAlignment="0" applyProtection="0"/>
    <xf numFmtId="0" fontId="10" fillId="62" borderId="35" applyNumberFormat="0" applyFont="0" applyAlignment="0" applyProtection="0"/>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8" fillId="0" borderId="0"/>
    <xf numFmtId="0" fontId="8" fillId="0" borderId="0"/>
    <xf numFmtId="0" fontId="8" fillId="0" borderId="0"/>
    <xf numFmtId="9" fontId="10" fillId="0" borderId="0" applyFont="0" applyFill="0" applyBorder="0" applyAlignment="0" applyProtection="0"/>
    <xf numFmtId="0" fontId="8" fillId="0" borderId="0"/>
    <xf numFmtId="0" fontId="10" fillId="0" borderId="0" applyNumberFormat="0" applyFont="0" applyFill="0" applyBorder="0" applyProtection="0">
      <alignment horizontal="left" vertical="center" indent="5"/>
    </xf>
    <xf numFmtId="0" fontId="10" fillId="0" borderId="0" applyNumberFormat="0" applyFont="0" applyFill="0" applyBorder="0" applyProtection="0">
      <alignment horizontal="left" vertical="center" indent="5"/>
    </xf>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0" fontId="10" fillId="0" borderId="0"/>
    <xf numFmtId="0" fontId="10" fillId="0" borderId="0"/>
    <xf numFmtId="0" fontId="8" fillId="0" borderId="0"/>
    <xf numFmtId="0" fontId="10" fillId="0" borderId="0"/>
    <xf numFmtId="0" fontId="10" fillId="0" borderId="0"/>
    <xf numFmtId="0" fontId="10" fillId="0" borderId="0"/>
    <xf numFmtId="0" fontId="8" fillId="0" borderId="0"/>
    <xf numFmtId="0" fontId="8" fillId="0" borderId="0"/>
    <xf numFmtId="0" fontId="10" fillId="0" borderId="0"/>
    <xf numFmtId="0" fontId="10" fillId="0" borderId="0"/>
    <xf numFmtId="0" fontId="10" fillId="0" borderId="0"/>
    <xf numFmtId="0" fontId="10" fillId="0" borderId="0"/>
    <xf numFmtId="0" fontId="10" fillId="0" borderId="0"/>
    <xf numFmtId="0" fontId="10" fillId="0" borderId="0"/>
    <xf numFmtId="0" fontId="8" fillId="0" borderId="0"/>
    <xf numFmtId="0" fontId="10" fillId="0" borderId="0"/>
    <xf numFmtId="0" fontId="8"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8" fillId="0" borderId="0"/>
    <xf numFmtId="0" fontId="10" fillId="0" borderId="0"/>
    <xf numFmtId="0" fontId="10" fillId="0" borderId="0"/>
    <xf numFmtId="0" fontId="8" fillId="0" borderId="0"/>
    <xf numFmtId="0" fontId="10" fillId="0" borderId="0"/>
    <xf numFmtId="0" fontId="8" fillId="0" borderId="0"/>
    <xf numFmtId="0" fontId="8"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4" fontId="10" fillId="117" borderId="0" applyNumberFormat="0" applyFont="0" applyBorder="0" applyAlignment="0" applyProtection="0"/>
    <xf numFmtId="4" fontId="10" fillId="117" borderId="0" applyNumberFormat="0" applyFont="0" applyBorder="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8"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10" fillId="0" borderId="0"/>
    <xf numFmtId="0" fontId="10" fillId="0" borderId="0"/>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8" fillId="3" borderId="0" applyNumberFormat="0" applyBorder="0" applyAlignment="0" applyProtection="0"/>
    <xf numFmtId="43" fontId="8" fillId="0" borderId="0" applyFont="0" applyFill="0" applyBorder="0" applyAlignment="0" applyProtection="0"/>
    <xf numFmtId="0" fontId="10" fillId="0" borderId="0"/>
    <xf numFmtId="0" fontId="10" fillId="0" borderId="0"/>
    <xf numFmtId="0" fontId="10" fillId="0" borderId="0"/>
    <xf numFmtId="0" fontId="10" fillId="0" borderId="0"/>
    <xf numFmtId="0" fontId="8" fillId="0" borderId="0"/>
    <xf numFmtId="0" fontId="10" fillId="0" borderId="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8" fillId="3" borderId="0" applyNumberFormat="0" applyBorder="0" applyAlignment="0" applyProtection="0"/>
    <xf numFmtId="43" fontId="8" fillId="0" borderId="0" applyFont="0" applyFill="0" applyBorder="0" applyAlignment="0" applyProtection="0"/>
    <xf numFmtId="0" fontId="8" fillId="0" borderId="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10" fillId="0" borderId="0">
      <alignment vertical="top"/>
    </xf>
    <xf numFmtId="43" fontId="10" fillId="0" borderId="0" applyFont="0" applyFill="0" applyBorder="0" applyAlignment="0" applyProtection="0"/>
    <xf numFmtId="43" fontId="10" fillId="0" borderId="0" applyFont="0" applyFill="0" applyBorder="0" applyAlignment="0" applyProtection="0"/>
    <xf numFmtId="167" fontId="10" fillId="0" borderId="0" applyFont="0" applyFill="0" applyBorder="0" applyAlignment="0" applyProtection="0"/>
    <xf numFmtId="0" fontId="10" fillId="0" borderId="0"/>
    <xf numFmtId="0" fontId="10" fillId="0" borderId="0">
      <alignment vertical="top"/>
    </xf>
    <xf numFmtId="9" fontId="10" fillId="0" borderId="0" applyFont="0" applyFill="0" applyBorder="0" applyAlignment="0" applyProtection="0"/>
    <xf numFmtId="172" fontId="10" fillId="0" borderId="0"/>
    <xf numFmtId="43" fontId="46"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167" fontId="10" fillId="0" borderId="0" applyFont="0" applyFill="0" applyBorder="0" applyAlignment="0" applyProtection="0"/>
    <xf numFmtId="3" fontId="10" fillId="0" borderId="0" applyFont="0" applyFill="0" applyBorder="0" applyAlignment="0" applyProtection="0"/>
    <xf numFmtId="44" fontId="10" fillId="0" borderId="0" applyFont="0" applyFill="0" applyBorder="0" applyAlignment="0" applyProtection="0"/>
    <xf numFmtId="0" fontId="10" fillId="0" borderId="0" applyBorder="0"/>
    <xf numFmtId="0" fontId="10" fillId="0" borderId="0"/>
    <xf numFmtId="0" fontId="10" fillId="0" borderId="0"/>
    <xf numFmtId="0" fontId="10" fillId="0" borderId="0"/>
    <xf numFmtId="0" fontId="10" fillId="0" borderId="0"/>
    <xf numFmtId="0" fontId="10" fillId="0" borderId="0"/>
    <xf numFmtId="0" fontId="10" fillId="0" borderId="0" applyBorder="0"/>
    <xf numFmtId="172" fontId="10" fillId="0" borderId="0" applyBorder="0"/>
    <xf numFmtId="0" fontId="10" fillId="0" borderId="0"/>
    <xf numFmtId="172" fontId="10" fillId="0" borderId="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43" fontId="63" fillId="0" borderId="43" applyFont="0" applyAlignment="0">
      <alignment vertical="top" wrapText="1"/>
    </xf>
    <xf numFmtId="0" fontId="8" fillId="0" borderId="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175" fontId="10" fillId="0" borderId="0"/>
    <xf numFmtId="176" fontId="10" fillId="0" borderId="0"/>
    <xf numFmtId="177" fontId="10" fillId="0" borderId="0"/>
    <xf numFmtId="178" fontId="10" fillId="0" borderId="0"/>
    <xf numFmtId="179" fontId="10" fillId="0" borderId="0"/>
    <xf numFmtId="17" fontId="10" fillId="0" borderId="0"/>
    <xf numFmtId="20" fontId="10" fillId="0" borderId="0"/>
    <xf numFmtId="167" fontId="10" fillId="0" borderId="0" applyFont="0" applyFill="0" applyBorder="0" applyAlignment="0" applyProtection="0"/>
    <xf numFmtId="167"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84"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3" fontId="10" fillId="0" borderId="0" applyFont="0" applyFill="0" applyBorder="0" applyAlignment="0" applyProtection="0"/>
    <xf numFmtId="173" fontId="10" fillId="0" borderId="0" applyBorder="0"/>
    <xf numFmtId="173" fontId="10" fillId="0" borderId="0" applyBorder="0"/>
    <xf numFmtId="173" fontId="10" fillId="0" borderId="0" applyBorder="0"/>
    <xf numFmtId="173" fontId="10" fillId="0" borderId="0">
      <alignment horizontal="center"/>
    </xf>
    <xf numFmtId="173" fontId="10" fillId="0" borderId="0">
      <alignment wrapText="1"/>
    </xf>
    <xf numFmtId="44"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106" borderId="0">
      <protection locked="0"/>
    </xf>
    <xf numFmtId="180" fontId="10" fillId="106" borderId="0">
      <protection locked="0"/>
    </xf>
    <xf numFmtId="178" fontId="10" fillId="106" borderId="0">
      <protection locked="0"/>
    </xf>
    <xf numFmtId="179" fontId="10" fillId="106" borderId="0">
      <protection locked="0"/>
    </xf>
    <xf numFmtId="17" fontId="10" fillId="106" borderId="0">
      <protection locked="0"/>
    </xf>
    <xf numFmtId="20" fontId="10" fillId="106" borderId="0">
      <protection locked="0"/>
    </xf>
    <xf numFmtId="173" fontId="10" fillId="106" borderId="0">
      <protection locked="0"/>
    </xf>
    <xf numFmtId="173" fontId="10" fillId="106" borderId="0">
      <protection locked="0"/>
    </xf>
    <xf numFmtId="173" fontId="10" fillId="106" borderId="0">
      <alignment horizontal="center"/>
      <protection locked="0"/>
    </xf>
    <xf numFmtId="173" fontId="10" fillId="106" borderId="0">
      <protection locked="0"/>
    </xf>
    <xf numFmtId="173" fontId="10" fillId="106" borderId="0"/>
    <xf numFmtId="173" fontId="10" fillId="106" borderId="0">
      <alignment wrapText="1"/>
      <protection locked="0"/>
    </xf>
    <xf numFmtId="173" fontId="8" fillId="0" borderId="0"/>
    <xf numFmtId="173" fontId="8" fillId="0" borderId="0"/>
    <xf numFmtId="173" fontId="8" fillId="0" borderId="0"/>
    <xf numFmtId="173" fontId="8" fillId="0" borderId="0"/>
    <xf numFmtId="0" fontId="8" fillId="0" borderId="0"/>
    <xf numFmtId="173" fontId="10" fillId="0" borderId="0"/>
    <xf numFmtId="173" fontId="10" fillId="0" borderId="0"/>
    <xf numFmtId="0" fontId="10" fillId="0" borderId="0"/>
    <xf numFmtId="0" fontId="8" fillId="0" borderId="0"/>
    <xf numFmtId="0" fontId="10" fillId="0" borderId="0"/>
    <xf numFmtId="0" fontId="10" fillId="0" borderId="0"/>
    <xf numFmtId="0" fontId="10" fillId="0" borderId="0"/>
    <xf numFmtId="0" fontId="10" fillId="0" borderId="0"/>
    <xf numFmtId="173" fontId="1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73" fontId="8" fillId="0" borderId="0"/>
    <xf numFmtId="0" fontId="10" fillId="0" borderId="0"/>
    <xf numFmtId="0" fontId="10" fillId="0" borderId="0"/>
    <xf numFmtId="0" fontId="10" fillId="0" borderId="0"/>
    <xf numFmtId="0" fontId="8" fillId="0" borderId="0"/>
    <xf numFmtId="0" fontId="8" fillId="0" borderId="0"/>
    <xf numFmtId="0" fontId="8" fillId="0" borderId="0"/>
    <xf numFmtId="0" fontId="1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3"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3" fontId="10" fillId="62" borderId="35" applyNumberFormat="0" applyFont="0" applyAlignment="0" applyProtection="0"/>
    <xf numFmtId="0" fontId="10" fillId="62" borderId="35" applyNumberFormat="0" applyFont="0" applyAlignment="0" applyProtection="0"/>
    <xf numFmtId="173"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3"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3" fontId="10" fillId="62" borderId="35" applyNumberFormat="0" applyFont="0" applyAlignment="0" applyProtection="0"/>
    <xf numFmtId="0" fontId="10" fillId="62" borderId="35" applyNumberFormat="0" applyFont="0" applyAlignment="0" applyProtection="0"/>
    <xf numFmtId="173"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3"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3" fontId="10" fillId="62" borderId="35" applyNumberFormat="0" applyFont="0" applyAlignment="0" applyProtection="0"/>
    <xf numFmtId="0" fontId="10" fillId="62" borderId="35" applyNumberFormat="0" applyFont="0" applyAlignment="0" applyProtection="0"/>
    <xf numFmtId="173"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3"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3"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175" fontId="10" fillId="0" borderId="0"/>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0" borderId="0"/>
    <xf numFmtId="9" fontId="8" fillId="0" borderId="0" applyFont="0" applyFill="0" applyBorder="0" applyAlignment="0" applyProtection="0"/>
    <xf numFmtId="43" fontId="8" fillId="0" borderId="0" applyFont="0" applyFill="0" applyBorder="0" applyAlignment="0" applyProtection="0"/>
    <xf numFmtId="11" fontId="10" fillId="0" borderId="0" applyFont="0" applyFill="0" applyBorder="0" applyAlignment="0" applyProtection="0"/>
    <xf numFmtId="0" fontId="10" fillId="62" borderId="35" applyNumberFormat="0" applyFont="0" applyAlignment="0" applyProtection="0"/>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8" fillId="0" borderId="0"/>
    <xf numFmtId="0" fontId="8" fillId="0" borderId="0"/>
    <xf numFmtId="0" fontId="8" fillId="0" borderId="0"/>
    <xf numFmtId="9" fontId="10" fillId="0" borderId="0" applyFont="0" applyFill="0" applyBorder="0" applyAlignment="0" applyProtection="0"/>
    <xf numFmtId="43" fontId="46" fillId="0" borderId="0" applyFont="0" applyFill="0" applyBorder="0" applyAlignment="0" applyProtection="0"/>
    <xf numFmtId="0" fontId="8" fillId="0" borderId="0"/>
    <xf numFmtId="0" fontId="10" fillId="0" borderId="0" applyNumberFormat="0" applyFont="0" applyFill="0" applyBorder="0" applyProtection="0">
      <alignment horizontal="left" vertical="center" indent="5"/>
    </xf>
    <xf numFmtId="0" fontId="10" fillId="0" borderId="0" applyNumberFormat="0" applyFont="0" applyFill="0" applyBorder="0" applyProtection="0">
      <alignment horizontal="left" vertical="center" indent="5"/>
    </xf>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0" fontId="10" fillId="0" borderId="0"/>
    <xf numFmtId="0" fontId="10" fillId="0" borderId="0"/>
    <xf numFmtId="0" fontId="8" fillId="0" borderId="0"/>
    <xf numFmtId="0" fontId="10" fillId="0" borderId="0"/>
    <xf numFmtId="0" fontId="10" fillId="0" borderId="0"/>
    <xf numFmtId="0" fontId="10" fillId="0" borderId="0"/>
    <xf numFmtId="0" fontId="8" fillId="0" borderId="0"/>
    <xf numFmtId="0" fontId="8" fillId="0" borderId="0"/>
    <xf numFmtId="0" fontId="10" fillId="0" borderId="0"/>
    <xf numFmtId="0" fontId="10" fillId="0" borderId="0"/>
    <xf numFmtId="0" fontId="10" fillId="0" borderId="0"/>
    <xf numFmtId="0" fontId="10" fillId="0" borderId="0"/>
    <xf numFmtId="0" fontId="10" fillId="0" borderId="0"/>
    <xf numFmtId="0" fontId="10" fillId="0" borderId="0"/>
    <xf numFmtId="0" fontId="8" fillId="0" borderId="0"/>
    <xf numFmtId="0" fontId="10" fillId="0" borderId="0"/>
    <xf numFmtId="0" fontId="8"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8" fillId="0" borderId="0"/>
    <xf numFmtId="0" fontId="10" fillId="0" borderId="0"/>
    <xf numFmtId="0" fontId="10" fillId="0" borderId="0"/>
    <xf numFmtId="0" fontId="8" fillId="0" borderId="0"/>
    <xf numFmtId="0" fontId="10" fillId="0" borderId="0"/>
    <xf numFmtId="0" fontId="8" fillId="0" borderId="0"/>
    <xf numFmtId="0" fontId="8"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4" fontId="10" fillId="117" borderId="0" applyNumberFormat="0" applyFont="0" applyBorder="0" applyAlignment="0" applyProtection="0"/>
    <xf numFmtId="4" fontId="10" fillId="117" borderId="0" applyNumberFormat="0" applyFont="0" applyBorder="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8"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10" fillId="0" borderId="0"/>
    <xf numFmtId="0" fontId="10" fillId="0" borderId="0"/>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3" fontId="75" fillId="0" borderId="0" applyFont="0" applyFill="0" applyBorder="0" applyAlignment="0" applyProtection="0"/>
    <xf numFmtId="0" fontId="8" fillId="3" borderId="0" applyNumberFormat="0" applyBorder="0" applyAlignment="0" applyProtection="0"/>
    <xf numFmtId="43" fontId="8" fillId="0" borderId="0" applyFont="0" applyFill="0" applyBorder="0" applyAlignment="0" applyProtection="0"/>
    <xf numFmtId="0" fontId="135" fillId="0" borderId="0"/>
    <xf numFmtId="0" fontId="8" fillId="0" borderId="0"/>
    <xf numFmtId="0" fontId="29" fillId="0" borderId="0"/>
    <xf numFmtId="0" fontId="8" fillId="3" borderId="0" applyNumberFormat="0" applyBorder="0" applyAlignment="0" applyProtection="0"/>
    <xf numFmtId="43" fontId="8" fillId="0" borderId="0" applyFont="0" applyFill="0" applyBorder="0" applyAlignment="0" applyProtection="0"/>
    <xf numFmtId="0" fontId="8" fillId="0" borderId="0"/>
    <xf numFmtId="0" fontId="10" fillId="0" borderId="0"/>
    <xf numFmtId="43" fontId="10" fillId="0" borderId="0" applyFont="0" applyFill="0" applyBorder="0" applyAlignment="0" applyProtection="0"/>
    <xf numFmtId="43" fontId="10" fillId="0" borderId="0" applyFont="0" applyFill="0" applyBorder="0" applyAlignment="0" applyProtection="0"/>
    <xf numFmtId="0" fontId="101" fillId="115" borderId="0" applyNumberFormat="0" applyBorder="0" applyProtection="0">
      <alignment horizontal="left"/>
    </xf>
    <xf numFmtId="167" fontId="46"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0" fontId="8" fillId="0" borderId="0"/>
    <xf numFmtId="0" fontId="135" fillId="0" borderId="0"/>
    <xf numFmtId="0" fontId="29" fillId="0" borderId="0"/>
    <xf numFmtId="0" fontId="135" fillId="0" borderId="0"/>
    <xf numFmtId="43" fontId="63" fillId="0" borderId="43" applyFont="0" applyAlignment="0">
      <alignment vertical="top" wrapText="1"/>
    </xf>
    <xf numFmtId="0" fontId="8" fillId="0" borderId="0"/>
    <xf numFmtId="43" fontId="10" fillId="0" borderId="0" applyFont="0" applyFill="0" applyBorder="0" applyAlignment="0" applyProtection="0"/>
    <xf numFmtId="167" fontId="46" fillId="0" borderId="0" applyFont="0" applyFill="0" applyBorder="0" applyAlignment="0" applyProtection="0"/>
    <xf numFmtId="167" fontId="10" fillId="0" borderId="0" applyFont="0" applyFill="0" applyBorder="0" applyAlignment="0" applyProtection="0"/>
    <xf numFmtId="167" fontId="46" fillId="0" borderId="0" applyFont="0" applyFill="0" applyBorder="0" applyAlignment="0" applyProtection="0"/>
    <xf numFmtId="0" fontId="8" fillId="21" borderId="0" applyNumberFormat="0" applyBorder="0" applyAlignment="0" applyProtection="0"/>
    <xf numFmtId="167" fontId="46" fillId="0" borderId="0" applyFont="0" applyFill="0" applyBorder="0" applyAlignment="0" applyProtection="0"/>
    <xf numFmtId="167" fontId="10" fillId="0" borderId="0" applyFont="0" applyFill="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90" fontId="10" fillId="0" borderId="0" applyFont="0" applyFill="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173" fontId="10" fillId="0" borderId="0" applyFont="0" applyFill="0" applyBorder="0" applyAlignment="0" applyProtection="0"/>
    <xf numFmtId="0" fontId="8" fillId="21" borderId="0" applyNumberFormat="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11" fontId="10" fillId="0" borderId="0" applyFont="0" applyFill="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11" fontId="10" fillId="0" borderId="0" applyFont="0" applyFill="0" applyBorder="0" applyAlignment="0" applyProtection="0"/>
    <xf numFmtId="0" fontId="10" fillId="0" borderId="0" applyNumberFormat="0" applyFill="0" applyBorder="0" applyAlignment="0" applyProtection="0">
      <alignment vertical="top"/>
      <protection locked="0"/>
    </xf>
    <xf numFmtId="0" fontId="10" fillId="0" borderId="0" applyNumberFormat="0" applyFill="0" applyBorder="0" applyAlignment="0" applyProtection="0">
      <alignment vertical="top"/>
      <protection locked="0"/>
    </xf>
    <xf numFmtId="0" fontId="10" fillId="0" borderId="0" applyNumberFormat="0" applyFill="0" applyBorder="0" applyAlignment="0" applyProtection="0">
      <alignment vertical="top"/>
      <protection locked="0"/>
    </xf>
    <xf numFmtId="0" fontId="10" fillId="0" borderId="0" applyNumberFormat="0" applyFill="0" applyBorder="0" applyAlignment="0" applyProtection="0">
      <alignment vertical="top"/>
      <protection locked="0"/>
    </xf>
    <xf numFmtId="0" fontId="10" fillId="0" borderId="0" applyNumberFormat="0" applyFill="0" applyBorder="0" applyAlignment="0" applyProtection="0">
      <alignment vertical="top"/>
      <protection locked="0"/>
    </xf>
    <xf numFmtId="0" fontId="143" fillId="8" borderId="16" applyNumberFormat="0" applyAlignment="0" applyProtection="0"/>
    <xf numFmtId="0" fontId="144" fillId="8" borderId="16" applyNumberFormat="0" applyAlignment="0" applyProtection="0"/>
    <xf numFmtId="167" fontId="10" fillId="0" borderId="0" applyFont="0" applyFill="0" applyBorder="0" applyAlignment="0" applyProtection="0"/>
    <xf numFmtId="167" fontId="10" fillId="0" borderId="0" applyFont="0" applyFill="0" applyBorder="0" applyAlignment="0" applyProtection="0"/>
    <xf numFmtId="0" fontId="45" fillId="0" borderId="0" applyNumberFormat="0" applyFill="0" applyBorder="0" applyAlignment="0" applyProtection="0">
      <alignment vertical="top"/>
      <protection locked="0"/>
    </xf>
    <xf numFmtId="0" fontId="45" fillId="0" borderId="0" applyNumberFormat="0" applyFill="0" applyBorder="0" applyAlignment="0" applyProtection="0">
      <alignment vertical="top"/>
      <protection locked="0"/>
    </xf>
    <xf numFmtId="0" fontId="45" fillId="0" borderId="0" applyNumberFormat="0" applyFill="0" applyBorder="0" applyAlignment="0" applyProtection="0">
      <alignment vertical="top"/>
      <protection locked="0"/>
    </xf>
    <xf numFmtId="0" fontId="45" fillId="0" borderId="0" applyNumberFormat="0" applyFill="0" applyBorder="0" applyAlignment="0" applyProtection="0">
      <alignment vertical="top"/>
      <protection locked="0"/>
    </xf>
    <xf numFmtId="0" fontId="45" fillId="0" borderId="0" applyNumberFormat="0" applyFill="0" applyBorder="0" applyAlignment="0" applyProtection="0">
      <alignment vertical="top"/>
      <protection locked="0"/>
    </xf>
    <xf numFmtId="0" fontId="145" fillId="9" borderId="0" applyNumberFormat="0" applyBorder="0" applyAlignment="0" applyProtection="0"/>
    <xf numFmtId="0" fontId="10" fillId="0" borderId="0"/>
    <xf numFmtId="0" fontId="10" fillId="0" borderId="0"/>
    <xf numFmtId="0" fontId="10" fillId="0" borderId="0"/>
    <xf numFmtId="0" fontId="8" fillId="0" borderId="0"/>
    <xf numFmtId="0" fontId="8" fillId="0" borderId="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10" fillId="0" borderId="0"/>
    <xf numFmtId="0" fontId="29" fillId="0" borderId="0"/>
    <xf numFmtId="0" fontId="29" fillId="0" borderId="0"/>
    <xf numFmtId="0" fontId="110" fillId="0" borderId="0"/>
    <xf numFmtId="0" fontId="29" fillId="0" borderId="0"/>
    <xf numFmtId="0" fontId="10" fillId="0" borderId="0"/>
    <xf numFmtId="0" fontId="10" fillId="0" borderId="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8" fillId="27"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8" fillId="31" borderId="0" applyNumberFormat="0" applyBorder="0" applyAlignment="0" applyProtection="0"/>
    <xf numFmtId="0" fontId="10" fillId="0" borderId="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10" fillId="0" borderId="0"/>
    <xf numFmtId="0" fontId="140" fillId="0" borderId="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0" borderId="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4" fontId="10" fillId="117" borderId="0" applyNumberFormat="0" applyFont="0" applyBorder="0" applyAlignment="0" applyProtection="0"/>
    <xf numFmtId="4" fontId="10" fillId="117" borderId="0" applyNumberFormat="0" applyFont="0" applyBorder="0" applyAlignment="0" applyProtection="0"/>
    <xf numFmtId="0" fontId="46" fillId="19" borderId="27" applyNumberFormat="0" applyFont="0" applyAlignment="0" applyProtection="0"/>
    <xf numFmtId="0" fontId="46" fillId="19" borderId="27"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8" fillId="31" borderId="0" applyNumberFormat="0" applyBorder="0" applyAlignment="0" applyProtection="0"/>
    <xf numFmtId="0" fontId="10" fillId="62" borderId="35" applyNumberFormat="0" applyFont="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10" fillId="62" borderId="35" applyNumberFormat="0" applyFont="0" applyAlignment="0" applyProtection="0"/>
    <xf numFmtId="9" fontId="142" fillId="0" borderId="0" applyFont="0" applyFill="0" applyBorder="0" applyAlignment="0" applyProtection="0"/>
    <xf numFmtId="9" fontId="142" fillId="0" borderId="0" applyFont="0" applyFill="0" applyBorder="0" applyAlignment="0" applyProtection="0"/>
    <xf numFmtId="9" fontId="142" fillId="0" borderId="0" applyFont="0" applyFill="0" applyBorder="0" applyAlignment="0" applyProtection="0"/>
    <xf numFmtId="9" fontId="10" fillId="0" borderId="0" applyFont="0" applyFill="0" applyBorder="0" applyAlignment="0" applyProtection="0"/>
    <xf numFmtId="0" fontId="8" fillId="3" borderId="0" applyNumberFormat="0" applyBorder="0" applyAlignment="0" applyProtection="0"/>
    <xf numFmtId="9" fontId="10" fillId="0" borderId="0" applyFont="0" applyFill="0" applyBorder="0" applyAlignment="0" applyProtection="0"/>
    <xf numFmtId="9" fontId="142"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9" fontId="46"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46" fillId="0" borderId="0" applyFont="0" applyFill="0" applyBorder="0" applyAlignment="0" applyProtection="0"/>
    <xf numFmtId="9" fontId="10" fillId="0" borderId="0" applyFont="0" applyFill="0" applyBorder="0" applyAlignment="0" applyProtection="0"/>
    <xf numFmtId="9" fontId="46" fillId="0" borderId="0" applyFont="0" applyFill="0" applyBorder="0" applyAlignment="0" applyProtection="0"/>
    <xf numFmtId="9" fontId="10" fillId="0" borderId="0" applyFont="0" applyFill="0" applyBorder="0" applyAlignment="0" applyProtection="0"/>
    <xf numFmtId="0" fontId="8" fillId="38" borderId="0" applyNumberFormat="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10" fillId="0" borderId="0" applyFont="0" applyFill="0" applyBorder="0" applyAlignment="0" applyProtection="0"/>
    <xf numFmtId="9" fontId="46" fillId="0" borderId="0" applyFont="0" applyFill="0" applyBorder="0" applyAlignment="0" applyProtection="0"/>
    <xf numFmtId="9" fontId="10" fillId="0" borderId="0" applyFont="0" applyFill="0" applyBorder="0" applyAlignment="0" applyProtection="0"/>
    <xf numFmtId="9" fontId="46" fillId="0" borderId="0" applyFont="0" applyFill="0" applyBorder="0" applyAlignment="0" applyProtection="0"/>
    <xf numFmtId="9" fontId="141" fillId="0" borderId="0" applyFont="0" applyFill="0" applyBorder="0" applyAlignment="0" applyProtection="0"/>
    <xf numFmtId="9" fontId="10"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10" fillId="0" borderId="0" applyFont="0" applyFill="0" applyBorder="0" applyAlignment="0" applyProtection="0"/>
    <xf numFmtId="9" fontId="142" fillId="0" borderId="0" applyFont="0" applyFill="0" applyBorder="0" applyAlignment="0" applyProtection="0"/>
    <xf numFmtId="9" fontId="14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46" fillId="0" borderId="0" applyFont="0" applyFill="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10" fillId="0" borderId="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49" fontId="10" fillId="0" borderId="4" applyFill="0" applyProtection="0">
      <alignment horizontal="right"/>
    </xf>
    <xf numFmtId="49" fontId="10" fillId="0" borderId="4" applyFill="0" applyProtection="0">
      <alignment horizontal="right"/>
    </xf>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49" fontId="10" fillId="0" borderId="4" applyFill="0" applyProtection="0">
      <alignment horizontal="right"/>
    </xf>
    <xf numFmtId="0" fontId="8" fillId="22" borderId="0" applyNumberFormat="0" applyBorder="0" applyAlignment="0" applyProtection="0"/>
    <xf numFmtId="49" fontId="10" fillId="0" borderId="4" applyFill="0" applyProtection="0">
      <alignment horizontal="right"/>
    </xf>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49" fontId="10" fillId="0" borderId="4" applyFill="0" applyProtection="0">
      <alignment horizontal="right"/>
    </xf>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49" fontId="10" fillId="0" borderId="4" applyFill="0" applyProtection="0">
      <alignment horizontal="right"/>
    </xf>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49" fontId="10" fillId="0" borderId="4" applyFill="0" applyProtection="0">
      <alignment horizontal="right"/>
    </xf>
    <xf numFmtId="0" fontId="8" fillId="25" borderId="0" applyNumberFormat="0" applyBorder="0" applyAlignment="0" applyProtection="0"/>
    <xf numFmtId="49" fontId="10" fillId="0" borderId="4" applyFill="0" applyProtection="0">
      <alignment horizontal="right"/>
    </xf>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8" fillId="28" borderId="0" applyNumberFormat="0" applyBorder="0" applyAlignment="0" applyProtection="0"/>
    <xf numFmtId="0" fontId="12" fillId="114" borderId="4" applyNumberFormat="0" applyProtection="0">
      <alignment horizontal="right"/>
    </xf>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8" fillId="28" borderId="0" applyNumberFormat="0" applyBorder="0" applyAlignment="0" applyProtection="0"/>
    <xf numFmtId="0" fontId="67" fillId="114"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10" fillId="0" borderId="4" applyNumberFormat="0" applyFill="0" applyProtection="0">
      <alignment horizontal="right"/>
    </xf>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10" fillId="0" borderId="4"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8" fillId="35" borderId="0" applyNumberFormat="0" applyBorder="0" applyAlignment="0" applyProtection="0"/>
    <xf numFmtId="0" fontId="101" fillId="115" borderId="0" applyNumberFormat="0" applyBorder="0" applyProtection="0">
      <alignment horizontal="left"/>
    </xf>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65" fillId="116" borderId="0" applyNumberFormat="0" applyBorder="0" applyProtection="0">
      <alignment horizontal="left"/>
    </xf>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65" fillId="116" borderId="0" applyNumberFormat="0" applyBorder="0" applyProtection="0">
      <alignment horizontal="left"/>
    </xf>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8" fillId="35" borderId="0" applyNumberFormat="0" applyBorder="0" applyAlignment="0" applyProtection="0"/>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8" fillId="39" borderId="0" applyNumberFormat="0" applyBorder="0" applyAlignment="0" applyProtection="0"/>
    <xf numFmtId="49" fontId="10" fillId="0" borderId="4" applyFill="0" applyProtection="0">
      <alignment horizontal="right"/>
    </xf>
    <xf numFmtId="49" fontId="10" fillId="0" borderId="4"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3" fontId="10" fillId="0" borderId="0" applyFont="0" applyFill="0" applyBorder="0" applyAlignment="0" applyProtection="0"/>
    <xf numFmtId="43" fontId="46" fillId="0" borderId="0" applyFont="0" applyFill="0" applyBorder="0" applyAlignment="0" applyProtection="0"/>
    <xf numFmtId="43" fontId="84" fillId="0" borderId="0" applyFont="0" applyFill="0" applyBorder="0" applyAlignment="0" applyProtection="0"/>
    <xf numFmtId="0" fontId="10" fillId="0" borderId="4"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49" fontId="10" fillId="0" borderId="4" applyFill="0" applyProtection="0">
      <alignment horizontal="right"/>
    </xf>
    <xf numFmtId="49" fontId="10" fillId="0" borderId="4"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65" fillId="116" borderId="0" applyNumberFormat="0" applyBorder="0" applyProtection="0">
      <alignment horizontal="left"/>
    </xf>
    <xf numFmtId="49" fontId="10" fillId="0" borderId="4"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10" fillId="0" borderId="4"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49" fontId="10" fillId="0" borderId="4"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173" fontId="8" fillId="0" borderId="0"/>
    <xf numFmtId="173" fontId="8" fillId="0" borderId="0"/>
    <xf numFmtId="173" fontId="8" fillId="0" borderId="0"/>
    <xf numFmtId="173"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73"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35" fillId="0" borderId="0"/>
    <xf numFmtId="0" fontId="135" fillId="0" borderId="0"/>
    <xf numFmtId="0" fontId="135" fillId="0" borderId="0"/>
    <xf numFmtId="0" fontId="135" fillId="0" borderId="0"/>
    <xf numFmtId="0" fontId="135" fillId="0" borderId="0"/>
    <xf numFmtId="9" fontId="135" fillId="0" borderId="0" applyFont="0" applyFill="0" applyBorder="0" applyAlignment="0" applyProtection="0"/>
    <xf numFmtId="0" fontId="139" fillId="116" borderId="0" applyNumberFormat="0" applyBorder="0" applyProtection="0">
      <alignment horizontal="left"/>
    </xf>
    <xf numFmtId="0" fontId="135" fillId="0" borderId="4" applyNumberFormat="0" applyFill="0" applyProtection="0">
      <alignment horizontal="right"/>
    </xf>
    <xf numFmtId="0" fontId="135" fillId="0" borderId="4" applyNumberFormat="0" applyFill="0" applyProtection="0">
      <alignment horizontal="right"/>
    </xf>
    <xf numFmtId="49" fontId="135" fillId="0" borderId="4" applyFill="0" applyProtection="0">
      <alignment horizontal="right"/>
    </xf>
    <xf numFmtId="0" fontId="138" fillId="115" borderId="0" applyNumberFormat="0" applyBorder="0" applyProtection="0">
      <alignment horizontal="left"/>
    </xf>
    <xf numFmtId="167" fontId="10" fillId="0" borderId="0" applyFont="0" applyFill="0" applyBorder="0" applyAlignment="0" applyProtection="0"/>
    <xf numFmtId="0" fontId="10" fillId="0" borderId="0"/>
    <xf numFmtId="0" fontId="10" fillId="0" borderId="0"/>
    <xf numFmtId="0" fontId="29" fillId="0" borderId="0"/>
    <xf numFmtId="9" fontId="10" fillId="0" borderId="0" applyFont="0" applyFill="0" applyBorder="0" applyAlignment="0" applyProtection="0"/>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10" fillId="0" borderId="4" applyNumberFormat="0" applyFill="0" applyProtection="0">
      <alignment horizontal="right"/>
    </xf>
    <xf numFmtId="0" fontId="67" fillId="114" borderId="0" applyNumberFormat="0" applyBorder="0" applyProtection="0">
      <alignment horizontal="left"/>
    </xf>
    <xf numFmtId="49" fontId="10" fillId="0" borderId="4" applyFill="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01" fillId="115" borderId="0" applyNumberFormat="0" applyBorder="0" applyProtection="0">
      <alignment horizontal="left"/>
    </xf>
    <xf numFmtId="0" fontId="67" fillId="114" borderId="0" applyNumberFormat="0" applyBorder="0" applyProtection="0">
      <alignment horizontal="left"/>
    </xf>
    <xf numFmtId="0" fontId="135" fillId="0" borderId="0"/>
    <xf numFmtId="0" fontId="101" fillId="115" borderId="0" applyNumberFormat="0" applyBorder="0" applyProtection="0">
      <alignment horizontal="left"/>
    </xf>
    <xf numFmtId="167" fontId="46" fillId="0" borderId="0" applyFont="0" applyFill="0" applyBorder="0" applyAlignment="0" applyProtection="0"/>
    <xf numFmtId="167" fontId="135" fillId="0" borderId="0" applyFont="0" applyFill="0" applyBorder="0" applyAlignment="0" applyProtection="0"/>
    <xf numFmtId="167" fontId="135" fillId="0" borderId="0" applyFont="0" applyFill="0" applyBorder="0" applyAlignment="0" applyProtection="0"/>
    <xf numFmtId="167" fontId="135" fillId="0" borderId="0" applyFont="0" applyFill="0" applyBorder="0" applyAlignment="0" applyProtection="0"/>
    <xf numFmtId="167" fontId="135" fillId="0" borderId="0" applyFont="0" applyFill="0" applyBorder="0" applyAlignment="0" applyProtection="0"/>
    <xf numFmtId="167" fontId="135" fillId="0" borderId="0" applyFont="0" applyFill="0" applyBorder="0" applyAlignment="0" applyProtection="0"/>
    <xf numFmtId="43" fontId="135" fillId="0" borderId="0" applyFont="0" applyFill="0" applyBorder="0" applyAlignment="0" applyProtection="0"/>
    <xf numFmtId="167" fontId="135" fillId="0" borderId="0" applyFont="0" applyFill="0" applyBorder="0" applyAlignment="0" applyProtection="0"/>
    <xf numFmtId="43" fontId="135" fillId="0" borderId="0" applyFont="0" applyFill="0" applyBorder="0" applyAlignment="0" applyProtection="0"/>
    <xf numFmtId="43" fontId="10" fillId="0" borderId="0" applyFont="0" applyFill="0" applyBorder="0" applyAlignment="0" applyProtection="0"/>
    <xf numFmtId="167" fontId="46" fillId="0" borderId="0" applyFont="0" applyFill="0" applyBorder="0" applyAlignment="0" applyProtection="0"/>
    <xf numFmtId="167" fontId="135" fillId="0" borderId="0" applyFont="0" applyFill="0" applyBorder="0" applyAlignment="0" applyProtection="0"/>
    <xf numFmtId="43" fontId="29" fillId="0" borderId="0" applyFont="0" applyFill="0" applyBorder="0" applyAlignment="0" applyProtection="0"/>
    <xf numFmtId="173" fontId="135" fillId="0" borderId="0" applyFont="0" applyFill="0" applyBorder="0" applyAlignment="0" applyProtection="0"/>
    <xf numFmtId="173" fontId="135" fillId="0" borderId="0" applyFont="0" applyFill="0" applyBorder="0" applyAlignment="0" applyProtection="0"/>
    <xf numFmtId="173" fontId="135" fillId="0" borderId="0" applyFont="0" applyFill="0" applyBorder="0" applyAlignment="0" applyProtection="0"/>
    <xf numFmtId="11" fontId="135" fillId="0" borderId="0" applyFont="0" applyFill="0" applyBorder="0" applyAlignment="0" applyProtection="0"/>
    <xf numFmtId="0" fontId="119" fillId="0" borderId="0" applyNumberFormat="0" applyFill="0" applyBorder="0" applyAlignment="0" applyProtection="0"/>
    <xf numFmtId="0" fontId="119" fillId="0" borderId="0" applyNumberFormat="0" applyFill="0" applyBorder="0" applyAlignment="0" applyProtection="0"/>
    <xf numFmtId="0" fontId="10" fillId="0" borderId="0"/>
    <xf numFmtId="0" fontId="101"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2" fillId="114" borderId="4" applyNumberFormat="0" applyProtection="0">
      <alignment horizontal="right"/>
    </xf>
    <xf numFmtId="0" fontId="12" fillId="114" borderId="4" applyNumberFormat="0" applyProtection="0">
      <alignment horizontal="left"/>
    </xf>
    <xf numFmtId="0" fontId="101"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35" fillId="0" borderId="0"/>
    <xf numFmtId="0" fontId="67" fillId="114" borderId="0" applyNumberFormat="0" applyBorder="0" applyProtection="0">
      <alignment horizontal="left"/>
    </xf>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43" fontId="10" fillId="0" borderId="0" applyFont="0" applyFill="0" applyBorder="0" applyAlignment="0" applyProtection="0"/>
    <xf numFmtId="0" fontId="135" fillId="0" borderId="0"/>
    <xf numFmtId="0" fontId="12" fillId="114" borderId="4" applyNumberFormat="0" applyProtection="0">
      <alignment horizontal="left"/>
    </xf>
    <xf numFmtId="0" fontId="12" fillId="114" borderId="4" applyNumberFormat="0" applyProtection="0">
      <alignment horizontal="left"/>
    </xf>
    <xf numFmtId="0" fontId="101" fillId="115" borderId="0" applyNumberFormat="0" applyBorder="0" applyProtection="0">
      <alignment horizontal="left"/>
    </xf>
    <xf numFmtId="0" fontId="135" fillId="0" borderId="0"/>
    <xf numFmtId="0" fontId="10" fillId="0" borderId="4" applyNumberFormat="0" applyFill="0" applyProtection="0">
      <alignment horizontal="right"/>
    </xf>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43" fontId="8" fillId="0" borderId="0" applyFont="0" applyFill="0" applyBorder="0" applyAlignment="0" applyProtection="0"/>
    <xf numFmtId="9" fontId="8" fillId="0" borderId="0" applyFont="0" applyFill="0" applyBorder="0" applyAlignment="0" applyProtection="0"/>
    <xf numFmtId="43" fontId="8" fillId="0" borderId="0" applyFont="0" applyFill="0" applyBorder="0" applyAlignment="0" applyProtection="0"/>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8" fillId="0" borderId="0"/>
    <xf numFmtId="0" fontId="8" fillId="0" borderId="0"/>
    <xf numFmtId="0" fontId="8" fillId="0" borderId="0"/>
    <xf numFmtId="43" fontId="46" fillId="0" borderId="0" applyFont="0" applyFill="0" applyBorder="0" applyAlignment="0" applyProtection="0"/>
    <xf numFmtId="0" fontId="8" fillId="0" borderId="0"/>
    <xf numFmtId="43" fontId="10" fillId="0" borderId="0" applyFont="0" applyFill="0" applyBorder="0" applyAlignment="0" applyProtection="0"/>
    <xf numFmtId="43" fontId="10" fillId="0" borderId="0" applyFont="0" applyFill="0" applyBorder="0" applyAlignment="0" applyProtection="0"/>
    <xf numFmtId="167" fontId="46" fillId="0" borderId="0" applyFont="0" applyFill="0" applyBorder="0" applyAlignment="0" applyProtection="0"/>
    <xf numFmtId="167" fontId="46" fillId="0" borderId="0" applyFont="0" applyFill="0" applyBorder="0" applyAlignment="0" applyProtection="0"/>
    <xf numFmtId="9" fontId="46" fillId="0" borderId="0" applyFont="0" applyFill="0" applyBorder="0" applyAlignment="0" applyProtection="0"/>
    <xf numFmtId="9" fontId="141" fillId="0" borderId="0" applyFont="0" applyFill="0" applyBorder="0" applyAlignment="0" applyProtection="0"/>
    <xf numFmtId="0" fontId="101" fillId="115" borderId="0" applyNumberFormat="0" applyBorder="0" applyProtection="0">
      <alignment horizontal="left"/>
    </xf>
    <xf numFmtId="0" fontId="67" fillId="114"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49" fontId="10" fillId="0" borderId="4" applyFill="0" applyProtection="0">
      <alignment horizontal="right"/>
    </xf>
    <xf numFmtId="49" fontId="10" fillId="0" borderId="4" applyFill="0" applyProtection="0">
      <alignment horizontal="right"/>
    </xf>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67" fillId="114"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1"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67" fillId="114" borderId="0" applyNumberFormat="0" applyBorder="0" applyProtection="0">
      <alignment horizontal="left"/>
    </xf>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35" fillId="0" borderId="0"/>
    <xf numFmtId="0" fontId="10" fillId="0" borderId="0"/>
    <xf numFmtId="0" fontId="68" fillId="0" borderId="0"/>
    <xf numFmtId="0" fontId="68" fillId="0" borderId="0"/>
    <xf numFmtId="0" fontId="8" fillId="0" borderId="0"/>
    <xf numFmtId="0" fontId="67" fillId="114"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9" fontId="8" fillId="0" borderId="0" applyFont="0" applyFill="0" applyBorder="0" applyAlignment="0" applyProtection="0"/>
    <xf numFmtId="0" fontId="10" fillId="0" borderId="4"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10" fillId="0" borderId="4"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43" fontId="75" fillId="0" borderId="0" applyFont="0" applyFill="0" applyBorder="0" applyAlignment="0" applyProtection="0"/>
    <xf numFmtId="43" fontId="75" fillId="0" borderId="0" applyFont="0" applyFill="0" applyBorder="0" applyAlignment="0" applyProtection="0"/>
    <xf numFmtId="43" fontId="10" fillId="0" borderId="0" applyFont="0" applyFill="0" applyBorder="0" applyAlignment="0" applyProtection="0"/>
    <xf numFmtId="167" fontId="10" fillId="0" borderId="0" applyFont="0" applyFill="0" applyBorder="0" applyAlignment="0" applyProtection="0"/>
    <xf numFmtId="43" fontId="10" fillId="0" borderId="0" applyFont="0" applyFill="0" applyBorder="0" applyAlignment="0" applyProtection="0"/>
    <xf numFmtId="167" fontId="10" fillId="0" borderId="0" applyFont="0" applyFill="0" applyBorder="0" applyAlignment="0" applyProtection="0"/>
    <xf numFmtId="43"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46" fillId="0" borderId="0" applyFont="0" applyFill="0" applyBorder="0" applyAlignment="0" applyProtection="0"/>
    <xf numFmtId="167" fontId="10" fillId="0" borderId="0" applyFont="0" applyFill="0" applyBorder="0" applyAlignment="0" applyProtection="0"/>
    <xf numFmtId="167" fontId="46"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0" fontId="23" fillId="103" borderId="16" applyNumberFormat="0" applyAlignment="0" applyProtection="0"/>
    <xf numFmtId="0" fontId="10" fillId="0" borderId="0" applyNumberFormat="0" applyFont="0" applyFill="0" applyBorder="0" applyProtection="0">
      <alignment horizontal="left" vertical="center" indent="5"/>
    </xf>
    <xf numFmtId="0" fontId="10" fillId="0" borderId="0" applyNumberFormat="0" applyFont="0" applyFill="0" applyBorder="0" applyProtection="0">
      <alignment horizontal="left" vertical="center" indent="5"/>
    </xf>
    <xf numFmtId="0" fontId="139" fillId="116" borderId="0" applyNumberFormat="0" applyBorder="0" applyProtection="0">
      <alignment horizontal="left"/>
    </xf>
    <xf numFmtId="0" fontId="138" fillId="115" borderId="0" applyNumberFormat="0" applyBorder="0" applyProtection="0">
      <alignment horizontal="left"/>
    </xf>
    <xf numFmtId="0" fontId="135" fillId="0" borderId="4" applyNumberFormat="0" applyFill="0" applyProtection="0">
      <alignment horizontal="right"/>
    </xf>
    <xf numFmtId="0" fontId="135" fillId="0" borderId="4" applyNumberFormat="0" applyFill="0" applyProtection="0">
      <alignment horizontal="right"/>
    </xf>
    <xf numFmtId="0" fontId="136" fillId="114" borderId="4" applyNumberFormat="0" applyProtection="0">
      <alignment horizontal="left"/>
    </xf>
    <xf numFmtId="0" fontId="137" fillId="114" borderId="0" applyNumberFormat="0" applyBorder="0" applyProtection="0">
      <alignment horizontal="left"/>
    </xf>
    <xf numFmtId="0" fontId="136" fillId="114" borderId="4" applyNumberFormat="0" applyProtection="0">
      <alignment horizontal="right"/>
    </xf>
    <xf numFmtId="49" fontId="135" fillId="0" borderId="4" applyFill="0" applyProtection="0">
      <alignment horizontal="right"/>
    </xf>
    <xf numFmtId="49" fontId="135" fillId="0" borderId="4" applyFill="0" applyProtection="0">
      <alignment horizontal="right"/>
    </xf>
    <xf numFmtId="0" fontId="139" fillId="116" borderId="0" applyNumberFormat="0" applyBorder="0" applyProtection="0">
      <alignment horizontal="left"/>
    </xf>
    <xf numFmtId="0" fontId="138" fillId="115" borderId="0" applyNumberFormat="0" applyBorder="0" applyProtection="0">
      <alignment horizontal="left"/>
    </xf>
    <xf numFmtId="0" fontId="135" fillId="0" borderId="4" applyNumberFormat="0" applyFill="0" applyProtection="0">
      <alignment horizontal="right"/>
    </xf>
    <xf numFmtId="0" fontId="135" fillId="0" borderId="4" applyNumberFormat="0" applyFill="0" applyProtection="0">
      <alignment horizontal="right"/>
    </xf>
    <xf numFmtId="0" fontId="136" fillId="114" borderId="4" applyNumberFormat="0" applyProtection="0">
      <alignment horizontal="left"/>
    </xf>
    <xf numFmtId="0" fontId="137" fillId="114" borderId="0" applyNumberFormat="0" applyBorder="0" applyProtection="0">
      <alignment horizontal="left"/>
    </xf>
    <xf numFmtId="0" fontId="136" fillId="114" borderId="4" applyNumberFormat="0" applyProtection="0">
      <alignment horizontal="right"/>
    </xf>
    <xf numFmtId="49" fontId="135" fillId="0" borderId="4" applyFill="0" applyProtection="0">
      <alignment horizontal="right"/>
    </xf>
    <xf numFmtId="49" fontId="135" fillId="0" borderId="4" applyFill="0" applyProtection="0">
      <alignment horizontal="right"/>
    </xf>
    <xf numFmtId="49" fontId="135" fillId="0" borderId="4" applyFill="0" applyProtection="0">
      <alignment horizontal="right"/>
    </xf>
    <xf numFmtId="49" fontId="135" fillId="0" borderId="4" applyFill="0" applyProtection="0">
      <alignment horizontal="right"/>
    </xf>
    <xf numFmtId="0" fontId="139" fillId="116" borderId="0" applyNumberFormat="0" applyBorder="0" applyProtection="0">
      <alignment horizontal="left"/>
    </xf>
    <xf numFmtId="0" fontId="138" fillId="115" borderId="0" applyNumberFormat="0" applyBorder="0" applyProtection="0">
      <alignment horizontal="left"/>
    </xf>
    <xf numFmtId="0" fontId="135" fillId="0" borderId="4" applyNumberFormat="0" applyFill="0" applyProtection="0">
      <alignment horizontal="right"/>
    </xf>
    <xf numFmtId="0" fontId="135" fillId="0" borderId="4" applyNumberFormat="0" applyFill="0" applyProtection="0">
      <alignment horizontal="right"/>
    </xf>
    <xf numFmtId="0" fontId="136" fillId="114" borderId="4" applyNumberFormat="0" applyProtection="0">
      <alignment horizontal="left"/>
    </xf>
    <xf numFmtId="0" fontId="137" fillId="114" borderId="0" applyNumberFormat="0" applyBorder="0" applyProtection="0">
      <alignment horizontal="left"/>
    </xf>
    <xf numFmtId="0" fontId="136" fillId="114" borderId="4" applyNumberFormat="0" applyProtection="0">
      <alignment horizontal="right"/>
    </xf>
    <xf numFmtId="49" fontId="135" fillId="0" borderId="4" applyFill="0" applyProtection="0">
      <alignment horizontal="right"/>
    </xf>
    <xf numFmtId="49" fontId="135" fillId="0" borderId="4" applyFill="0" applyProtection="0">
      <alignment horizontal="right"/>
    </xf>
    <xf numFmtId="0" fontId="139" fillId="116" borderId="0" applyNumberFormat="0" applyBorder="0" applyProtection="0">
      <alignment horizontal="left"/>
    </xf>
    <xf numFmtId="0" fontId="138" fillId="115" borderId="0" applyNumberFormat="0" applyBorder="0" applyProtection="0">
      <alignment horizontal="left"/>
    </xf>
    <xf numFmtId="0" fontId="135" fillId="0" borderId="4" applyNumberFormat="0" applyFill="0" applyProtection="0">
      <alignment horizontal="right"/>
    </xf>
    <xf numFmtId="0" fontId="135" fillId="0" borderId="4" applyNumberFormat="0" applyFill="0" applyProtection="0">
      <alignment horizontal="right"/>
    </xf>
    <xf numFmtId="0" fontId="136" fillId="114" borderId="4" applyNumberFormat="0" applyProtection="0">
      <alignment horizontal="left"/>
    </xf>
    <xf numFmtId="0" fontId="137" fillId="114" borderId="0" applyNumberFormat="0" applyBorder="0" applyProtection="0">
      <alignment horizontal="left"/>
    </xf>
    <xf numFmtId="0" fontId="136" fillId="114" borderId="4" applyNumberFormat="0" applyProtection="0">
      <alignment horizontal="right"/>
    </xf>
    <xf numFmtId="49" fontId="135" fillId="0" borderId="4" applyFill="0" applyProtection="0">
      <alignment horizontal="right"/>
    </xf>
    <xf numFmtId="49" fontId="135" fillId="0" borderId="4" applyFill="0" applyProtection="0">
      <alignment horizontal="right"/>
    </xf>
    <xf numFmtId="0" fontId="139" fillId="116" borderId="0" applyNumberFormat="0" applyBorder="0" applyProtection="0">
      <alignment horizontal="left"/>
    </xf>
    <xf numFmtId="0" fontId="135" fillId="0" borderId="4" applyNumberFormat="0" applyFill="0" applyProtection="0">
      <alignment horizontal="right"/>
    </xf>
    <xf numFmtId="0" fontId="135" fillId="0" borderId="4" applyNumberFormat="0" applyFill="0" applyProtection="0">
      <alignment horizontal="right"/>
    </xf>
    <xf numFmtId="0" fontId="136" fillId="114" borderId="4" applyNumberFormat="0" applyProtection="0">
      <alignment horizontal="left"/>
    </xf>
    <xf numFmtId="0" fontId="137" fillId="114" borderId="0" applyNumberFormat="0" applyBorder="0" applyProtection="0">
      <alignment horizontal="left"/>
    </xf>
    <xf numFmtId="0" fontId="136" fillId="114" borderId="4" applyNumberFormat="0" applyProtection="0">
      <alignment horizontal="right"/>
    </xf>
    <xf numFmtId="49" fontId="135" fillId="0" borderId="4" applyFill="0" applyProtection="0">
      <alignment horizontal="right"/>
    </xf>
    <xf numFmtId="49" fontId="135" fillId="0" borderId="4" applyFill="0" applyProtection="0">
      <alignment horizontal="right"/>
    </xf>
    <xf numFmtId="0" fontId="139" fillId="116" borderId="0" applyNumberFormat="0" applyBorder="0" applyProtection="0">
      <alignment horizontal="left"/>
    </xf>
    <xf numFmtId="0" fontId="138" fillId="115" borderId="0" applyNumberFormat="0" applyBorder="0" applyProtection="0">
      <alignment horizontal="left"/>
    </xf>
    <xf numFmtId="0" fontId="135" fillId="0" borderId="4" applyNumberFormat="0" applyFill="0" applyProtection="0">
      <alignment horizontal="right"/>
    </xf>
    <xf numFmtId="0" fontId="135" fillId="0" borderId="4" applyNumberFormat="0" applyFill="0" applyProtection="0">
      <alignment horizontal="right"/>
    </xf>
    <xf numFmtId="0" fontId="136" fillId="114" borderId="4" applyNumberFormat="0" applyProtection="0">
      <alignment horizontal="left"/>
    </xf>
    <xf numFmtId="0" fontId="137" fillId="114" borderId="0" applyNumberFormat="0" applyBorder="0" applyProtection="0">
      <alignment horizontal="left"/>
    </xf>
    <xf numFmtId="0" fontId="136" fillId="114" borderId="4" applyNumberFormat="0" applyProtection="0">
      <alignment horizontal="right"/>
    </xf>
    <xf numFmtId="49" fontId="135" fillId="0" borderId="4" applyFill="0" applyProtection="0">
      <alignment horizontal="right"/>
    </xf>
    <xf numFmtId="49" fontId="135" fillId="0" borderId="4" applyFill="0" applyProtection="0">
      <alignment horizontal="right"/>
    </xf>
    <xf numFmtId="0" fontId="139" fillId="116" borderId="0" applyNumberFormat="0" applyBorder="0" applyProtection="0">
      <alignment horizontal="left"/>
    </xf>
    <xf numFmtId="0" fontId="138" fillId="115" borderId="0" applyNumberFormat="0" applyBorder="0" applyProtection="0">
      <alignment horizontal="left"/>
    </xf>
    <xf numFmtId="0" fontId="135" fillId="0" borderId="4" applyNumberFormat="0" applyFill="0" applyProtection="0">
      <alignment horizontal="right"/>
    </xf>
    <xf numFmtId="0" fontId="135" fillId="0" borderId="4" applyNumberFormat="0" applyFill="0" applyProtection="0">
      <alignment horizontal="right"/>
    </xf>
    <xf numFmtId="0" fontId="136" fillId="114" borderId="4" applyNumberFormat="0" applyProtection="0">
      <alignment horizontal="left"/>
    </xf>
    <xf numFmtId="0" fontId="137" fillId="114" borderId="0" applyNumberFormat="0" applyBorder="0" applyProtection="0">
      <alignment horizontal="left"/>
    </xf>
    <xf numFmtId="0" fontId="136" fillId="114" borderId="4" applyNumberFormat="0" applyProtection="0">
      <alignment horizontal="right"/>
    </xf>
    <xf numFmtId="49" fontId="135" fillId="0" borderId="4" applyFill="0" applyProtection="0">
      <alignment horizontal="right"/>
    </xf>
    <xf numFmtId="0" fontId="139" fillId="116" borderId="0" applyNumberFormat="0" applyBorder="0" applyProtection="0">
      <alignment horizontal="left"/>
    </xf>
    <xf numFmtId="0" fontId="138" fillId="115" borderId="0" applyNumberFormat="0" applyBorder="0" applyProtection="0">
      <alignment horizontal="left"/>
    </xf>
    <xf numFmtId="0" fontId="135" fillId="0" borderId="4" applyNumberFormat="0" applyFill="0" applyProtection="0">
      <alignment horizontal="right"/>
    </xf>
    <xf numFmtId="0" fontId="135" fillId="0" borderId="4" applyNumberFormat="0" applyFill="0" applyProtection="0">
      <alignment horizontal="right"/>
    </xf>
    <xf numFmtId="0" fontId="136" fillId="114" borderId="4" applyNumberFormat="0" applyProtection="0">
      <alignment horizontal="left"/>
    </xf>
    <xf numFmtId="0" fontId="137" fillId="114" borderId="0" applyNumberFormat="0" applyBorder="0" applyProtection="0">
      <alignment horizontal="left"/>
    </xf>
    <xf numFmtId="0" fontId="136" fillId="114" borderId="4" applyNumberFormat="0" applyProtection="0">
      <alignment horizontal="right"/>
    </xf>
    <xf numFmtId="49" fontId="135" fillId="0" borderId="4" applyFill="0" applyProtection="0">
      <alignment horizontal="right"/>
    </xf>
    <xf numFmtId="49" fontId="135" fillId="0" borderId="4" applyFill="0" applyProtection="0">
      <alignment horizontal="right"/>
    </xf>
    <xf numFmtId="0" fontId="139" fillId="116" borderId="0" applyNumberFormat="0" applyBorder="0" applyProtection="0">
      <alignment horizontal="left"/>
    </xf>
    <xf numFmtId="0" fontId="138" fillId="115" borderId="0" applyNumberFormat="0" applyBorder="0" applyProtection="0">
      <alignment horizontal="left"/>
    </xf>
    <xf numFmtId="0" fontId="135" fillId="0" borderId="4" applyNumberFormat="0" applyFill="0" applyProtection="0">
      <alignment horizontal="right"/>
    </xf>
    <xf numFmtId="0" fontId="136" fillId="114" borderId="4" applyNumberFormat="0" applyProtection="0">
      <alignment horizontal="left"/>
    </xf>
    <xf numFmtId="0" fontId="137" fillId="114" borderId="0" applyNumberFormat="0" applyBorder="0" applyProtection="0">
      <alignment horizontal="left"/>
    </xf>
    <xf numFmtId="0" fontId="136" fillId="114" borderId="4" applyNumberFormat="0" applyProtection="0">
      <alignment horizontal="right"/>
    </xf>
    <xf numFmtId="49" fontId="135" fillId="0" borderId="4" applyFill="0" applyProtection="0">
      <alignment horizontal="right"/>
    </xf>
    <xf numFmtId="49" fontId="135" fillId="0" borderId="4" applyFill="0" applyProtection="0">
      <alignment horizontal="right"/>
    </xf>
    <xf numFmtId="0" fontId="139" fillId="116" borderId="0" applyNumberFormat="0" applyBorder="0" applyProtection="0">
      <alignment horizontal="left"/>
    </xf>
    <xf numFmtId="0" fontId="138" fillId="115" borderId="0" applyNumberFormat="0" applyBorder="0" applyProtection="0">
      <alignment horizontal="left"/>
    </xf>
    <xf numFmtId="0" fontId="135" fillId="0" borderId="4" applyNumberFormat="0" applyFill="0" applyProtection="0">
      <alignment horizontal="right"/>
    </xf>
    <xf numFmtId="0" fontId="135" fillId="0" borderId="4" applyNumberFormat="0" applyFill="0" applyProtection="0">
      <alignment horizontal="right"/>
    </xf>
    <xf numFmtId="0" fontId="136" fillId="114" borderId="4" applyNumberFormat="0" applyProtection="0">
      <alignment horizontal="left"/>
    </xf>
    <xf numFmtId="0" fontId="137" fillId="114" borderId="0" applyNumberFormat="0" applyBorder="0" applyProtection="0">
      <alignment horizontal="left"/>
    </xf>
    <xf numFmtId="0" fontId="136" fillId="114" borderId="4" applyNumberFormat="0" applyProtection="0">
      <alignment horizontal="right"/>
    </xf>
    <xf numFmtId="49" fontId="135" fillId="0" borderId="4" applyFill="0" applyProtection="0">
      <alignment horizontal="right"/>
    </xf>
    <xf numFmtId="49" fontId="135" fillId="0" borderId="4" applyFill="0" applyProtection="0">
      <alignment horizontal="right"/>
    </xf>
    <xf numFmtId="0" fontId="139" fillId="116" borderId="0" applyNumberFormat="0" applyBorder="0" applyProtection="0">
      <alignment horizontal="left"/>
    </xf>
    <xf numFmtId="0" fontId="138" fillId="115" borderId="0" applyNumberFormat="0" applyBorder="0" applyProtection="0">
      <alignment horizontal="left"/>
    </xf>
    <xf numFmtId="0" fontId="135" fillId="0" borderId="4" applyNumberFormat="0" applyFill="0" applyProtection="0">
      <alignment horizontal="right"/>
    </xf>
    <xf numFmtId="0" fontId="135" fillId="0" borderId="4" applyNumberFormat="0" applyFill="0" applyProtection="0">
      <alignment horizontal="right"/>
    </xf>
    <xf numFmtId="0" fontId="136" fillId="114" borderId="4" applyNumberFormat="0" applyProtection="0">
      <alignment horizontal="left"/>
    </xf>
    <xf numFmtId="0" fontId="137" fillId="114" borderId="0" applyNumberFormat="0" applyBorder="0" applyProtection="0">
      <alignment horizontal="left"/>
    </xf>
    <xf numFmtId="0" fontId="136" fillId="114" borderId="4" applyNumberFormat="0" applyProtection="0">
      <alignment horizontal="right"/>
    </xf>
    <xf numFmtId="49" fontId="135" fillId="0" borderId="4" applyFill="0" applyProtection="0">
      <alignment horizontal="right"/>
    </xf>
    <xf numFmtId="49" fontId="135" fillId="0" borderId="4" applyFill="0" applyProtection="0">
      <alignment horizontal="right"/>
    </xf>
    <xf numFmtId="0" fontId="139" fillId="116" borderId="0" applyNumberFormat="0" applyBorder="0" applyProtection="0">
      <alignment horizontal="left"/>
    </xf>
    <xf numFmtId="0" fontId="138" fillId="115" borderId="0" applyNumberFormat="0" applyBorder="0" applyProtection="0">
      <alignment horizontal="left"/>
    </xf>
    <xf numFmtId="0" fontId="135" fillId="0" borderId="4" applyNumberFormat="0" applyFill="0" applyProtection="0">
      <alignment horizontal="right"/>
    </xf>
    <xf numFmtId="0" fontId="136" fillId="114" borderId="4" applyNumberFormat="0" applyProtection="0">
      <alignment horizontal="left"/>
    </xf>
    <xf numFmtId="0" fontId="137" fillId="114" borderId="0" applyNumberFormat="0" applyBorder="0" applyProtection="0">
      <alignment horizontal="left"/>
    </xf>
    <xf numFmtId="0" fontId="136" fillId="114" borderId="4" applyNumberFormat="0" applyProtection="0">
      <alignment horizontal="right"/>
    </xf>
    <xf numFmtId="49" fontId="135" fillId="0" borderId="4" applyFill="0" applyProtection="0">
      <alignment horizontal="right"/>
    </xf>
    <xf numFmtId="49" fontId="135" fillId="0" borderId="4" applyFill="0" applyProtection="0">
      <alignment horizontal="right"/>
    </xf>
    <xf numFmtId="49" fontId="135" fillId="0" borderId="4" applyFill="0" applyProtection="0">
      <alignment horizontal="right"/>
    </xf>
    <xf numFmtId="49" fontId="135" fillId="0" borderId="4" applyFill="0" applyProtection="0">
      <alignment horizontal="right"/>
    </xf>
    <xf numFmtId="0" fontId="138" fillId="115" borderId="0" applyNumberFormat="0" applyBorder="0" applyProtection="0">
      <alignment horizontal="left"/>
    </xf>
    <xf numFmtId="0" fontId="135" fillId="0" borderId="4" applyNumberFormat="0" applyFill="0" applyProtection="0">
      <alignment horizontal="right"/>
    </xf>
    <xf numFmtId="0" fontId="135" fillId="0" borderId="4" applyNumberFormat="0" applyFill="0" applyProtection="0">
      <alignment horizontal="right"/>
    </xf>
    <xf numFmtId="0" fontId="136" fillId="114" borderId="4" applyNumberFormat="0" applyProtection="0">
      <alignment horizontal="left"/>
    </xf>
    <xf numFmtId="0" fontId="137" fillId="114" borderId="0" applyNumberFormat="0" applyBorder="0" applyProtection="0">
      <alignment horizontal="left"/>
    </xf>
    <xf numFmtId="0" fontId="136" fillId="114" borderId="4" applyNumberFormat="0" applyProtection="0">
      <alignment horizontal="right"/>
    </xf>
    <xf numFmtId="49" fontId="135" fillId="0" borderId="4" applyFill="0" applyProtection="0">
      <alignment horizontal="right"/>
    </xf>
    <xf numFmtId="49" fontId="135" fillId="0" borderId="4" applyFill="0" applyProtection="0">
      <alignment horizontal="right"/>
    </xf>
    <xf numFmtId="49" fontId="135" fillId="0" borderId="4" applyFill="0" applyProtection="0">
      <alignment horizontal="right"/>
    </xf>
    <xf numFmtId="49" fontId="135" fillId="0" borderId="4" applyFill="0" applyProtection="0">
      <alignment horizontal="right"/>
    </xf>
    <xf numFmtId="9" fontId="135" fillId="0" borderId="0" applyFont="0" applyFill="0" applyBorder="0" applyAlignment="0" applyProtection="0"/>
    <xf numFmtId="9" fontId="135" fillId="0" borderId="0" applyFont="0" applyFill="0" applyBorder="0" applyAlignment="0" applyProtection="0"/>
    <xf numFmtId="9" fontId="135" fillId="0" borderId="0" applyFont="0" applyFill="0" applyBorder="0" applyAlignment="0" applyProtection="0"/>
    <xf numFmtId="9" fontId="135" fillId="0" borderId="0" applyFont="0" applyFill="0" applyBorder="0" applyAlignment="0" applyProtection="0"/>
    <xf numFmtId="9" fontId="135" fillId="0" borderId="0" applyFont="0" applyFill="0" applyBorder="0" applyAlignment="0" applyProtection="0"/>
    <xf numFmtId="9" fontId="135" fillId="0" borderId="0" applyFont="0" applyFill="0" applyBorder="0" applyAlignment="0" applyProtection="0"/>
    <xf numFmtId="0" fontId="135" fillId="62" borderId="35" applyNumberFormat="0" applyFont="0" applyAlignment="0" applyProtection="0"/>
    <xf numFmtId="0" fontId="135" fillId="62" borderId="35" applyNumberFormat="0" applyFont="0" applyAlignment="0" applyProtection="0"/>
    <xf numFmtId="0" fontId="10" fillId="0" borderId="0"/>
    <xf numFmtId="0" fontId="135" fillId="0" borderId="0"/>
    <xf numFmtId="0" fontId="135" fillId="0" borderId="0"/>
    <xf numFmtId="0" fontId="29" fillId="0" borderId="0"/>
    <xf numFmtId="11" fontId="135" fillId="0" borderId="0" applyFont="0" applyFill="0" applyBorder="0" applyAlignment="0" applyProtection="0"/>
    <xf numFmtId="0" fontId="135" fillId="0" borderId="0"/>
    <xf numFmtId="0" fontId="135" fillId="0" borderId="0"/>
    <xf numFmtId="0" fontId="135" fillId="0" borderId="0"/>
    <xf numFmtId="0" fontId="135" fillId="0" borderId="0"/>
    <xf numFmtId="0" fontId="135" fillId="0" borderId="0"/>
    <xf numFmtId="0" fontId="135"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9" fontId="10" fillId="0" borderId="0" applyFont="0" applyFill="0" applyBorder="0" applyAlignment="0" applyProtection="0"/>
    <xf numFmtId="0" fontId="65" fillId="116"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1" fillId="115" borderId="0" applyNumberFormat="0" applyBorder="0" applyProtection="0">
      <alignment horizontal="left"/>
    </xf>
    <xf numFmtId="0" fontId="10" fillId="0" borderId="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43" fontId="10" fillId="0" borderId="0" applyFont="0" applyFill="0" applyBorder="0" applyAlignment="0" applyProtection="0"/>
    <xf numFmtId="167" fontId="10" fillId="0" borderId="0" applyFont="0" applyFill="0" applyBorder="0" applyAlignment="0" applyProtection="0"/>
    <xf numFmtId="43" fontId="10" fillId="0" borderId="0" applyFont="0" applyFill="0" applyBorder="0" applyAlignment="0" applyProtection="0"/>
    <xf numFmtId="167"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1"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43" fontId="10" fillId="0" borderId="0" applyFont="0" applyFill="0" applyBorder="0" applyAlignment="0" applyProtection="0"/>
    <xf numFmtId="43" fontId="8" fillId="0" borderId="0" applyFont="0" applyFill="0" applyBorder="0" applyAlignment="0" applyProtection="0"/>
    <xf numFmtId="0" fontId="10" fillId="0" borderId="0"/>
    <xf numFmtId="0" fontId="10" fillId="0" borderId="0"/>
    <xf numFmtId="0" fontId="10" fillId="0" borderId="0"/>
    <xf numFmtId="0" fontId="65" fillId="116" borderId="0" applyNumberFormat="0" applyBorder="0" applyProtection="0">
      <alignment horizontal="left"/>
    </xf>
    <xf numFmtId="0" fontId="101" fillId="115"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0" fontId="65" fillId="116" borderId="0" applyNumberFormat="0" applyBorder="0" applyProtection="0">
      <alignment horizontal="left"/>
    </xf>
    <xf numFmtId="0" fontId="101" fillId="115"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65" fillId="116" borderId="0" applyNumberFormat="0" applyBorder="0" applyProtection="0">
      <alignment horizontal="left"/>
    </xf>
    <xf numFmtId="0" fontId="101" fillId="115"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0" fontId="65" fillId="116" borderId="0" applyNumberFormat="0" applyBorder="0" applyProtection="0">
      <alignment horizontal="left"/>
    </xf>
    <xf numFmtId="0" fontId="101" fillId="115"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0" fontId="65" fillId="116"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0" fontId="65" fillId="116" borderId="0" applyNumberFormat="0" applyBorder="0" applyProtection="0">
      <alignment horizontal="left"/>
    </xf>
    <xf numFmtId="0" fontId="101" fillId="115"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0" fontId="65" fillId="116" borderId="0" applyNumberFormat="0" applyBorder="0" applyProtection="0">
      <alignment horizontal="left"/>
    </xf>
    <xf numFmtId="0" fontId="101" fillId="115"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0" fontId="65" fillId="116" borderId="0" applyNumberFormat="0" applyBorder="0" applyProtection="0">
      <alignment horizontal="left"/>
    </xf>
    <xf numFmtId="0" fontId="101" fillId="115"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0" fontId="65" fillId="116" borderId="0" applyNumberFormat="0" applyBorder="0" applyProtection="0">
      <alignment horizontal="left"/>
    </xf>
    <xf numFmtId="0" fontId="101" fillId="115" borderId="0" applyNumberFormat="0" applyBorder="0" applyProtection="0">
      <alignment horizontal="lef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0" fontId="65" fillId="116" borderId="0" applyNumberFormat="0" applyBorder="0" applyProtection="0">
      <alignment horizontal="left"/>
    </xf>
    <xf numFmtId="0" fontId="101" fillId="115"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0" fontId="65" fillId="116" borderId="0" applyNumberFormat="0" applyBorder="0" applyProtection="0">
      <alignment horizontal="left"/>
    </xf>
    <xf numFmtId="0" fontId="101" fillId="115"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0" fontId="65" fillId="116" borderId="0" applyNumberFormat="0" applyBorder="0" applyProtection="0">
      <alignment horizontal="left"/>
    </xf>
    <xf numFmtId="0" fontId="101" fillId="115" borderId="0" applyNumberFormat="0" applyBorder="0" applyProtection="0">
      <alignment horizontal="lef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1" fillId="115"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10" fillId="62" borderId="35" applyNumberFormat="0" applyFont="0" applyAlignment="0" applyProtection="0"/>
    <xf numFmtId="0" fontId="10" fillId="62" borderId="35" applyNumberFormat="0" applyFont="0" applyAlignment="0" applyProtection="0"/>
    <xf numFmtId="0" fontId="10" fillId="0" borderId="0"/>
    <xf numFmtId="0" fontId="10" fillId="0" borderId="0"/>
    <xf numFmtId="11"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8" fillId="3" borderId="0" applyNumberFormat="0" applyBorder="0" applyAlignment="0" applyProtection="0"/>
    <xf numFmtId="43" fontId="8" fillId="0" borderId="0" applyFont="0" applyFill="0" applyBorder="0" applyAlignment="0" applyProtection="0"/>
    <xf numFmtId="0" fontId="8" fillId="0" borderId="0"/>
    <xf numFmtId="0" fontId="8" fillId="3" borderId="0" applyNumberFormat="0" applyBorder="0" applyAlignment="0" applyProtection="0"/>
    <xf numFmtId="43" fontId="8" fillId="0" borderId="0" applyFont="0" applyFill="0" applyBorder="0" applyAlignment="0" applyProtection="0"/>
    <xf numFmtId="0" fontId="8" fillId="0" borderId="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63" fillId="0" borderId="43" applyFont="0" applyAlignment="0">
      <alignment vertical="top" wrapText="1"/>
    </xf>
    <xf numFmtId="0" fontId="8" fillId="0" borderId="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84" fillId="0" borderId="0" applyFont="0" applyFill="0" applyBorder="0" applyAlignment="0" applyProtection="0"/>
    <xf numFmtId="173" fontId="8" fillId="0" borderId="0"/>
    <xf numFmtId="173" fontId="8" fillId="0" borderId="0"/>
    <xf numFmtId="173" fontId="8" fillId="0" borderId="0"/>
    <xf numFmtId="173"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73"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43" fontId="8" fillId="0" borderId="0" applyFont="0" applyFill="0" applyBorder="0" applyAlignment="0" applyProtection="0"/>
    <xf numFmtId="0" fontId="8" fillId="0" borderId="0"/>
    <xf numFmtId="0" fontId="8" fillId="0" borderId="0"/>
    <xf numFmtId="0" fontId="8" fillId="0" borderId="0"/>
    <xf numFmtId="43" fontId="46" fillId="0" borderId="0" applyFont="0" applyFill="0" applyBorder="0" applyAlignment="0" applyProtection="0"/>
    <xf numFmtId="0" fontId="8"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43" fontId="75" fillId="0" borderId="0" applyFont="0" applyFill="0" applyBorder="0" applyAlignment="0" applyProtection="0"/>
    <xf numFmtId="0" fontId="29" fillId="0" borderId="0"/>
    <xf numFmtId="0" fontId="7" fillId="21" borderId="0" applyNumberFormat="0" applyBorder="0" applyAlignment="0" applyProtection="0"/>
    <xf numFmtId="0" fontId="7" fillId="21"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35" fillId="0" borderId="0">
      <alignment vertical="top"/>
    </xf>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66" fillId="0" borderId="0"/>
    <xf numFmtId="0" fontId="10" fillId="0" borderId="0"/>
    <xf numFmtId="0" fontId="6" fillId="0" borderId="0"/>
    <xf numFmtId="0" fontId="6" fillId="0" borderId="0"/>
    <xf numFmtId="43" fontId="75" fillId="0" borderId="0" applyFont="0" applyFill="0" applyBorder="0" applyAlignment="0" applyProtection="0"/>
    <xf numFmtId="9" fontId="75" fillId="0" borderId="0" applyFont="0" applyFill="0" applyBorder="0" applyAlignment="0" applyProtection="0"/>
    <xf numFmtId="0" fontId="6" fillId="0" borderId="0"/>
    <xf numFmtId="0" fontId="75" fillId="0" borderId="0"/>
    <xf numFmtId="43" fontId="75" fillId="0" borderId="0" applyFont="0" applyFill="0" applyBorder="0" applyAlignment="0" applyProtection="0"/>
    <xf numFmtId="0" fontId="10" fillId="0" borderId="0"/>
    <xf numFmtId="0" fontId="10" fillId="0" borderId="0"/>
    <xf numFmtId="0" fontId="10"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10" fillId="0" borderId="0"/>
    <xf numFmtId="0" fontId="10"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10" fillId="0" borderId="0"/>
    <xf numFmtId="0" fontId="10" fillId="0" borderId="0"/>
    <xf numFmtId="0" fontId="10" fillId="0" borderId="0"/>
    <xf numFmtId="0" fontId="10" fillId="0" borderId="0"/>
    <xf numFmtId="0" fontId="10"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10"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43" fontId="75" fillId="0" borderId="0" applyFont="0" applyFill="0" applyBorder="0" applyAlignment="0" applyProtection="0"/>
    <xf numFmtId="0" fontId="46" fillId="0" borderId="0"/>
    <xf numFmtId="0" fontId="75" fillId="0" borderId="0"/>
    <xf numFmtId="0" fontId="75" fillId="0" borderId="0"/>
    <xf numFmtId="0" fontId="75" fillId="0" borderId="0"/>
    <xf numFmtId="9" fontId="6" fillId="0" borderId="0" applyFont="0" applyFill="0" applyBorder="0" applyAlignment="0" applyProtection="0"/>
    <xf numFmtId="0" fontId="75" fillId="0" borderId="0"/>
    <xf numFmtId="43" fontId="75" fillId="0" borderId="0" applyFont="0" applyFill="0" applyBorder="0" applyAlignment="0" applyProtection="0"/>
    <xf numFmtId="0" fontId="75" fillId="0" borderId="0"/>
    <xf numFmtId="0" fontId="75" fillId="0" borderId="0"/>
    <xf numFmtId="43" fontId="75" fillId="0" borderId="0" applyFont="0" applyFill="0" applyBorder="0" applyAlignment="0" applyProtection="0"/>
    <xf numFmtId="9" fontId="75" fillId="0" borderId="0" applyFont="0" applyFill="0" applyBorder="0" applyAlignment="0" applyProtection="0"/>
    <xf numFmtId="0" fontId="75" fillId="0" borderId="0"/>
    <xf numFmtId="43" fontId="75" fillId="0" borderId="0" applyFont="0" applyFill="0" applyBorder="0" applyAlignment="0" applyProtection="0"/>
    <xf numFmtId="9" fontId="75" fillId="0" borderId="0" applyFont="0" applyFill="0" applyBorder="0" applyAlignment="0" applyProtection="0"/>
    <xf numFmtId="0" fontId="75" fillId="0" borderId="0"/>
    <xf numFmtId="43" fontId="75" fillId="0" borderId="0" applyFont="0" applyFill="0" applyBorder="0" applyAlignment="0" applyProtection="0"/>
    <xf numFmtId="0" fontId="75" fillId="0" borderId="0"/>
    <xf numFmtId="0" fontId="75" fillId="0" borderId="0"/>
    <xf numFmtId="0" fontId="75" fillId="0" borderId="0"/>
    <xf numFmtId="0" fontId="75" fillId="0" borderId="0"/>
    <xf numFmtId="43" fontId="75" fillId="0" borderId="0" applyFont="0" applyFill="0" applyBorder="0" applyAlignment="0" applyProtection="0"/>
    <xf numFmtId="0" fontId="75" fillId="0" borderId="0"/>
    <xf numFmtId="0" fontId="75" fillId="0" borderId="0"/>
    <xf numFmtId="43" fontId="75" fillId="0" borderId="0" applyFont="0" applyFill="0" applyBorder="0" applyAlignment="0" applyProtection="0"/>
    <xf numFmtId="9" fontId="75" fillId="0" borderId="0" applyFont="0" applyFill="0" applyBorder="0" applyAlignment="0" applyProtection="0"/>
    <xf numFmtId="0" fontId="75" fillId="0" borderId="0"/>
    <xf numFmtId="43" fontId="75" fillId="0" borderId="0" applyFont="0" applyFill="0" applyBorder="0" applyAlignment="0" applyProtection="0"/>
    <xf numFmtId="9" fontId="75" fillId="0" borderId="0" applyFont="0" applyFill="0" applyBorder="0" applyAlignment="0" applyProtection="0"/>
    <xf numFmtId="0" fontId="75" fillId="0" borderId="0"/>
    <xf numFmtId="0" fontId="75" fillId="0" borderId="0"/>
    <xf numFmtId="0" fontId="75" fillId="0" borderId="0"/>
    <xf numFmtId="0" fontId="75" fillId="0" borderId="0"/>
    <xf numFmtId="43" fontId="75" fillId="0" borderId="0" applyFont="0" applyFill="0" applyBorder="0" applyAlignment="0" applyProtection="0"/>
    <xf numFmtId="0" fontId="75" fillId="0" borderId="0"/>
    <xf numFmtId="0" fontId="75" fillId="0" borderId="0"/>
    <xf numFmtId="0" fontId="75" fillId="0" borderId="0"/>
    <xf numFmtId="0" fontId="75" fillId="0" borderId="0"/>
    <xf numFmtId="43" fontId="75" fillId="0" borderId="0" applyFont="0" applyFill="0" applyBorder="0" applyAlignment="0" applyProtection="0"/>
    <xf numFmtId="0" fontId="75" fillId="0" borderId="0"/>
    <xf numFmtId="0" fontId="75" fillId="0" borderId="0"/>
    <xf numFmtId="43" fontId="75" fillId="0" borderId="0" applyFont="0" applyFill="0" applyBorder="0" applyAlignment="0" applyProtection="0"/>
    <xf numFmtId="9" fontId="75" fillId="0" borderId="0" applyFont="0" applyFill="0" applyBorder="0" applyAlignment="0" applyProtection="0"/>
    <xf numFmtId="0" fontId="6" fillId="0" borderId="0"/>
    <xf numFmtId="0" fontId="6" fillId="0" borderId="0"/>
    <xf numFmtId="43" fontId="75"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0" fontId="6" fillId="0" borderId="0"/>
    <xf numFmtId="0" fontId="6" fillId="0" borderId="0"/>
    <xf numFmtId="0" fontId="135" fillId="0" borderId="0">
      <alignment vertical="top"/>
    </xf>
    <xf numFmtId="43" fontId="10" fillId="0" borderId="0" applyFont="0" applyFill="0" applyBorder="0" applyAlignment="0" applyProtection="0"/>
    <xf numFmtId="43" fontId="10" fillId="0" borderId="0" applyFont="0" applyFill="0" applyBorder="0" applyAlignment="0" applyProtection="0"/>
    <xf numFmtId="0" fontId="5" fillId="3" borderId="0" applyNumberFormat="0" applyBorder="0" applyAlignment="0" applyProtection="0"/>
    <xf numFmtId="43" fontId="5" fillId="0" borderId="0" applyFont="0" applyFill="0" applyBorder="0" applyAlignment="0" applyProtection="0"/>
    <xf numFmtId="0" fontId="5" fillId="0" borderId="0"/>
    <xf numFmtId="0" fontId="5" fillId="3" borderId="0" applyNumberFormat="0" applyBorder="0" applyAlignment="0" applyProtection="0"/>
    <xf numFmtId="43" fontId="5" fillId="0" borderId="0" applyFont="0" applyFill="0" applyBorder="0" applyAlignment="0" applyProtection="0"/>
    <xf numFmtId="0" fontId="5" fillId="0" borderId="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63" fillId="0" borderId="43" applyFont="0" applyAlignment="0">
      <alignment vertical="top" wrapText="1"/>
    </xf>
    <xf numFmtId="0" fontId="5" fillId="0" borderId="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84" fillId="0" borderId="0" applyFont="0" applyFill="0" applyBorder="0" applyAlignment="0" applyProtection="0"/>
    <xf numFmtId="173" fontId="5" fillId="0" borderId="0"/>
    <xf numFmtId="173" fontId="5" fillId="0" borderId="0"/>
    <xf numFmtId="173" fontId="5" fillId="0" borderId="0"/>
    <xf numFmtId="173"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73"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43" fontId="10" fillId="0" borderId="0" applyFont="0" applyFill="0" applyBorder="0" applyAlignment="0" applyProtection="0"/>
    <xf numFmtId="9"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0" fontId="5" fillId="0" borderId="0"/>
    <xf numFmtId="0" fontId="5" fillId="0" borderId="0"/>
    <xf numFmtId="0" fontId="5" fillId="0" borderId="0"/>
    <xf numFmtId="43" fontId="46" fillId="0" borderId="0" applyFont="0" applyFill="0" applyBorder="0" applyAlignment="0" applyProtection="0"/>
    <xf numFmtId="0" fontId="5"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0" fontId="5" fillId="22" borderId="0" applyNumberFormat="0" applyBorder="0" applyAlignment="0" applyProtection="0"/>
    <xf numFmtId="0" fontId="5" fillId="25" borderId="0" applyNumberFormat="0" applyBorder="0" applyAlignment="0" applyProtection="0"/>
    <xf numFmtId="0" fontId="5" fillId="32" borderId="0" applyNumberFormat="0" applyBorder="0" applyAlignment="0" applyProtection="0"/>
    <xf numFmtId="0" fontId="5" fillId="35" borderId="0" applyNumberFormat="0" applyBorder="0" applyAlignment="0" applyProtection="0"/>
    <xf numFmtId="0" fontId="5" fillId="38" borderId="0" applyNumberFormat="0" applyBorder="0" applyAlignment="0" applyProtection="0"/>
    <xf numFmtId="0" fontId="5" fillId="39" borderId="0" applyNumberFormat="0" applyBorder="0" applyAlignment="0" applyProtection="0"/>
    <xf numFmtId="0" fontId="5" fillId="3" borderId="0" applyNumberFormat="0" applyBorder="0" applyAlignment="0" applyProtection="0"/>
    <xf numFmtId="43" fontId="5" fillId="0" borderId="0" applyFont="0" applyFill="0" applyBorder="0" applyAlignment="0" applyProtection="0"/>
    <xf numFmtId="0" fontId="5" fillId="0" borderId="0"/>
    <xf numFmtId="0" fontId="5" fillId="3" borderId="0" applyNumberFormat="0" applyBorder="0" applyAlignment="0" applyProtection="0"/>
    <xf numFmtId="43" fontId="5" fillId="0" borderId="0" applyFont="0" applyFill="0" applyBorder="0" applyAlignment="0" applyProtection="0"/>
    <xf numFmtId="0" fontId="5"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5" fillId="0" borderId="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43" fontId="5" fillId="0" borderId="0" applyFont="0" applyFill="0" applyBorder="0" applyAlignment="0" applyProtection="0"/>
    <xf numFmtId="0" fontId="5" fillId="31" borderId="0" applyNumberFormat="0" applyBorder="0" applyAlignment="0" applyProtection="0"/>
    <xf numFmtId="43" fontId="10" fillId="0" borderId="0" applyFont="0" applyFill="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43" fontId="10" fillId="0" borderId="0" applyFont="0" applyFill="0" applyBorder="0" applyAlignment="0" applyProtection="0"/>
    <xf numFmtId="173" fontId="5" fillId="0" borderId="0"/>
    <xf numFmtId="173" fontId="5" fillId="0" borderId="0"/>
    <xf numFmtId="173" fontId="5" fillId="0" borderId="0"/>
    <xf numFmtId="173"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73"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43" fontId="10" fillId="0" borderId="0" applyFont="0" applyFill="0" applyBorder="0" applyAlignment="0" applyProtection="0"/>
    <xf numFmtId="43" fontId="5" fillId="0" borderId="0" applyFont="0" applyFill="0" applyBorder="0" applyAlignment="0" applyProtection="0"/>
    <xf numFmtId="9" fontId="5" fillId="0" borderId="0" applyFont="0" applyFill="0" applyBorder="0" applyAlignment="0" applyProtection="0"/>
    <xf numFmtId="43" fontId="5" fillId="0" borderId="0" applyFont="0" applyFill="0" applyBorder="0" applyAlignment="0" applyProtection="0"/>
    <xf numFmtId="0" fontId="5" fillId="0" borderId="0"/>
    <xf numFmtId="0" fontId="5" fillId="0" borderId="0"/>
    <xf numFmtId="0" fontId="5" fillId="0" borderId="0"/>
    <xf numFmtId="0" fontId="5"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0" fontId="5" fillId="3" borderId="0" applyNumberFormat="0" applyBorder="0" applyAlignment="0" applyProtection="0"/>
    <xf numFmtId="43" fontId="5" fillId="0" borderId="0" applyFont="0" applyFill="0" applyBorder="0" applyAlignment="0" applyProtection="0"/>
    <xf numFmtId="0" fontId="5" fillId="0" borderId="0"/>
    <xf numFmtId="0" fontId="5" fillId="3" borderId="0" applyNumberFormat="0" applyBorder="0" applyAlignment="0" applyProtection="0"/>
    <xf numFmtId="43" fontId="5" fillId="0" borderId="0" applyFont="0" applyFill="0" applyBorder="0" applyAlignment="0" applyProtection="0"/>
    <xf numFmtId="0" fontId="5" fillId="0" borderId="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63" fillId="0" borderId="43" applyFont="0" applyAlignment="0">
      <alignment vertical="top" wrapText="1"/>
    </xf>
    <xf numFmtId="0" fontId="5" fillId="0" borderId="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84" fillId="0" borderId="0" applyFont="0" applyFill="0" applyBorder="0" applyAlignment="0" applyProtection="0"/>
    <xf numFmtId="173" fontId="5" fillId="0" borderId="0"/>
    <xf numFmtId="173" fontId="5" fillId="0" borderId="0"/>
    <xf numFmtId="173" fontId="5" fillId="0" borderId="0"/>
    <xf numFmtId="173"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73"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43" fontId="5" fillId="0" borderId="0" applyFont="0" applyFill="0" applyBorder="0" applyAlignment="0" applyProtection="0"/>
    <xf numFmtId="0" fontId="5" fillId="0" borderId="0"/>
    <xf numFmtId="0" fontId="5" fillId="0" borderId="0"/>
    <xf numFmtId="0" fontId="5" fillId="0" borderId="0"/>
    <xf numFmtId="43" fontId="46" fillId="0" borderId="0" applyFont="0" applyFill="0" applyBorder="0" applyAlignment="0" applyProtection="0"/>
    <xf numFmtId="0" fontId="5"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43" fontId="75" fillId="0" borderId="0" applyFont="0" applyFill="0" applyBorder="0" applyAlignment="0" applyProtection="0"/>
    <xf numFmtId="0" fontId="5" fillId="3" borderId="0" applyNumberFormat="0" applyBorder="0" applyAlignment="0" applyProtection="0"/>
    <xf numFmtId="43" fontId="5" fillId="0" borderId="0" applyFont="0" applyFill="0" applyBorder="0" applyAlignment="0" applyProtection="0"/>
    <xf numFmtId="0" fontId="5" fillId="0" borderId="0"/>
    <xf numFmtId="0" fontId="5" fillId="3" borderId="0" applyNumberFormat="0" applyBorder="0" applyAlignment="0" applyProtection="0"/>
    <xf numFmtId="43" fontId="5" fillId="0" borderId="0" applyFont="0" applyFill="0" applyBorder="0" applyAlignment="0" applyProtection="0"/>
    <xf numFmtId="0" fontId="5" fillId="0" borderId="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0" fontId="5" fillId="0" borderId="0"/>
    <xf numFmtId="43" fontId="63" fillId="0" borderId="43" applyFont="0" applyAlignment="0">
      <alignment vertical="top" wrapText="1"/>
    </xf>
    <xf numFmtId="0" fontId="5" fillId="0" borderId="0"/>
    <xf numFmtId="43" fontId="10" fillId="0" borderId="0" applyFont="0" applyFill="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0" borderId="0"/>
    <xf numFmtId="0" fontId="5" fillId="0" borderId="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0" borderId="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84" fillId="0" borderId="0" applyFont="0" applyFill="0" applyBorder="0" applyAlignment="0" applyProtection="0"/>
    <xf numFmtId="173" fontId="5" fillId="0" borderId="0"/>
    <xf numFmtId="173" fontId="5" fillId="0" borderId="0"/>
    <xf numFmtId="173" fontId="5" fillId="0" borderId="0"/>
    <xf numFmtId="173"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73"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43" fontId="135" fillId="0" borderId="0" applyFont="0" applyFill="0" applyBorder="0" applyAlignment="0" applyProtection="0"/>
    <xf numFmtId="43" fontId="135" fillId="0" borderId="0" applyFont="0" applyFill="0" applyBorder="0" applyAlignment="0" applyProtection="0"/>
    <xf numFmtId="43" fontId="10" fillId="0" borderId="0" applyFont="0" applyFill="0" applyBorder="0" applyAlignment="0" applyProtection="0"/>
    <xf numFmtId="43" fontId="29" fillId="0" borderId="0" applyFont="0" applyFill="0" applyBorder="0" applyAlignment="0" applyProtection="0"/>
    <xf numFmtId="43" fontId="10" fillId="0" borderId="0" applyFont="0" applyFill="0" applyBorder="0" applyAlignment="0" applyProtection="0"/>
    <xf numFmtId="43" fontId="5" fillId="0" borderId="0" applyFont="0" applyFill="0" applyBorder="0" applyAlignment="0" applyProtection="0"/>
    <xf numFmtId="9" fontId="5" fillId="0" borderId="0" applyFont="0" applyFill="0" applyBorder="0" applyAlignment="0" applyProtection="0"/>
    <xf numFmtId="43" fontId="5" fillId="0" borderId="0" applyFont="0" applyFill="0" applyBorder="0" applyAlignment="0" applyProtection="0"/>
    <xf numFmtId="0" fontId="5" fillId="0" borderId="0"/>
    <xf numFmtId="0" fontId="5" fillId="0" borderId="0"/>
    <xf numFmtId="0" fontId="5" fillId="0" borderId="0"/>
    <xf numFmtId="43" fontId="46" fillId="0" borderId="0" applyFont="0" applyFill="0" applyBorder="0" applyAlignment="0" applyProtection="0"/>
    <xf numFmtId="0" fontId="5"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5" fillId="0" borderId="0" applyFont="0" applyFill="0" applyBorder="0" applyAlignment="0" applyProtection="0"/>
    <xf numFmtId="0" fontId="5" fillId="3" borderId="0" applyNumberFormat="0" applyBorder="0" applyAlignment="0" applyProtection="0"/>
    <xf numFmtId="43" fontId="5" fillId="0" borderId="0" applyFont="0" applyFill="0" applyBorder="0" applyAlignment="0" applyProtection="0"/>
    <xf numFmtId="0" fontId="5" fillId="0" borderId="0"/>
    <xf numFmtId="0" fontId="5" fillId="3" borderId="0" applyNumberFormat="0" applyBorder="0" applyAlignment="0" applyProtection="0"/>
    <xf numFmtId="43" fontId="5" fillId="0" borderId="0" applyFont="0" applyFill="0" applyBorder="0" applyAlignment="0" applyProtection="0"/>
    <xf numFmtId="0" fontId="5" fillId="0" borderId="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63" fillId="0" borderId="43" applyFont="0" applyAlignment="0">
      <alignment vertical="top" wrapText="1"/>
    </xf>
    <xf numFmtId="0" fontId="5" fillId="0" borderId="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84" fillId="0" borderId="0" applyFont="0" applyFill="0" applyBorder="0" applyAlignment="0" applyProtection="0"/>
    <xf numFmtId="173" fontId="5" fillId="0" borderId="0"/>
    <xf numFmtId="173" fontId="5" fillId="0" borderId="0"/>
    <xf numFmtId="173" fontId="5" fillId="0" borderId="0"/>
    <xf numFmtId="173"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73"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43" fontId="5" fillId="0" borderId="0" applyFont="0" applyFill="0" applyBorder="0" applyAlignment="0" applyProtection="0"/>
    <xf numFmtId="0" fontId="5" fillId="0" borderId="0"/>
    <xf numFmtId="0" fontId="5" fillId="0" borderId="0"/>
    <xf numFmtId="0" fontId="5" fillId="0" borderId="0"/>
    <xf numFmtId="43" fontId="46" fillId="0" borderId="0" applyFont="0" applyFill="0" applyBorder="0" applyAlignment="0" applyProtection="0"/>
    <xf numFmtId="0" fontId="5"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43" fontId="75" fillId="0" borderId="0" applyFont="0" applyFill="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4" fillId="0" borderId="0"/>
    <xf numFmtId="0" fontId="171" fillId="0" borderId="0"/>
    <xf numFmtId="0" fontId="172" fillId="0" borderId="0" applyNumberFormat="0" applyFill="0" applyBorder="0" applyAlignment="0" applyProtection="0">
      <alignment vertical="top"/>
      <protection locked="0"/>
    </xf>
    <xf numFmtId="9" fontId="46" fillId="0" borderId="0" applyFont="0" applyFill="0" applyBorder="0" applyAlignment="0" applyProtection="0"/>
    <xf numFmtId="9" fontId="29" fillId="0" borderId="0" applyFont="0" applyFill="0" applyBorder="0" applyAlignment="0" applyProtection="0"/>
    <xf numFmtId="167" fontId="29" fillId="0" borderId="0" applyFont="0" applyFill="0" applyBorder="0" applyAlignment="0" applyProtection="0"/>
    <xf numFmtId="0" fontId="140" fillId="0" borderId="0"/>
    <xf numFmtId="43" fontId="140" fillId="0" borderId="0" applyFont="0" applyFill="0" applyBorder="0" applyAlignment="0" applyProtection="0"/>
    <xf numFmtId="166" fontId="140" fillId="0" borderId="0" applyFont="0" applyFill="0" applyBorder="0" applyAlignment="0" applyProtection="0"/>
    <xf numFmtId="9" fontId="140" fillId="0" borderId="0" applyFont="0" applyFill="0" applyBorder="0" applyAlignment="0" applyProtection="0"/>
    <xf numFmtId="0" fontId="173" fillId="0" borderId="0" applyNumberFormat="0" applyFill="0" applyBorder="0" applyAlignment="0" applyProtection="0"/>
    <xf numFmtId="0" fontId="3" fillId="0" borderId="0"/>
    <xf numFmtId="0" fontId="176" fillId="9" borderId="0" applyNumberFormat="0" applyBorder="0" applyAlignment="0" applyProtection="0"/>
    <xf numFmtId="0" fontId="140" fillId="3" borderId="0" applyNumberFormat="0" applyBorder="0" applyAlignment="0" applyProtection="0"/>
    <xf numFmtId="0" fontId="2" fillId="3" borderId="0" applyNumberFormat="0" applyBorder="0" applyAlignment="0" applyProtection="0"/>
    <xf numFmtId="43" fontId="2" fillId="0" borderId="0" applyFont="0" applyFill="0" applyBorder="0" applyAlignment="0" applyProtection="0"/>
    <xf numFmtId="0" fontId="2" fillId="0" borderId="0"/>
    <xf numFmtId="0" fontId="2" fillId="3" borderId="0" applyNumberFormat="0" applyBorder="0" applyAlignment="0" applyProtection="0"/>
    <xf numFmtId="43" fontId="2"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63" fillId="0" borderId="43" applyFont="0" applyAlignment="0">
      <alignment vertical="top" wrapText="1"/>
    </xf>
    <xf numFmtId="0" fontId="2" fillId="0" borderId="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84" fillId="0" borderId="0" applyFont="0" applyFill="0" applyBorder="0" applyAlignment="0" applyProtection="0"/>
    <xf numFmtId="173" fontId="2" fillId="0" borderId="0"/>
    <xf numFmtId="173" fontId="2" fillId="0" borderId="0"/>
    <xf numFmtId="173"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3" fontId="10" fillId="0" borderId="0" applyFont="0" applyFill="0" applyBorder="0" applyAlignment="0" applyProtection="0"/>
    <xf numFmtId="9"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43" fontId="46"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3" borderId="0" applyNumberFormat="0" applyBorder="0" applyAlignment="0" applyProtection="0"/>
    <xf numFmtId="43" fontId="2" fillId="0" borderId="0" applyFont="0" applyFill="0" applyBorder="0" applyAlignment="0" applyProtection="0"/>
    <xf numFmtId="0" fontId="2" fillId="0" borderId="0"/>
    <xf numFmtId="0" fontId="2" fillId="3" borderId="0" applyNumberFormat="0" applyBorder="0" applyAlignment="0" applyProtection="0"/>
    <xf numFmtId="43" fontId="2"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43" fontId="2" fillId="0" borderId="0" applyFont="0" applyFill="0" applyBorder="0" applyAlignment="0" applyProtection="0"/>
    <xf numFmtId="0" fontId="2" fillId="31" borderId="0" applyNumberFormat="0" applyBorder="0" applyAlignment="0" applyProtection="0"/>
    <xf numFmtId="43" fontId="10" fillId="0" borderId="0" applyFont="0" applyFill="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43" fontId="10" fillId="0" borderId="0" applyFont="0" applyFill="0" applyBorder="0" applyAlignment="0" applyProtection="0"/>
    <xf numFmtId="173" fontId="2" fillId="0" borderId="0"/>
    <xf numFmtId="173" fontId="2" fillId="0" borderId="0"/>
    <xf numFmtId="173"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3" fontId="10" fillId="0" borderId="0" applyFont="0" applyFill="0" applyBorder="0" applyAlignment="0" applyProtection="0"/>
    <xf numFmtId="43" fontId="2" fillId="0" borderId="0" applyFont="0" applyFill="0" applyBorder="0" applyAlignment="0" applyProtection="0"/>
    <xf numFmtId="9"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3" borderId="0" applyNumberFormat="0" applyBorder="0" applyAlignment="0" applyProtection="0"/>
    <xf numFmtId="43" fontId="2" fillId="0" borderId="0" applyFont="0" applyFill="0" applyBorder="0" applyAlignment="0" applyProtection="0"/>
    <xf numFmtId="0" fontId="2" fillId="0" borderId="0"/>
    <xf numFmtId="0" fontId="2" fillId="3" borderId="0" applyNumberFormat="0" applyBorder="0" applyAlignment="0" applyProtection="0"/>
    <xf numFmtId="43" fontId="2"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63" fillId="0" borderId="43" applyFont="0" applyAlignment="0">
      <alignment vertical="top" wrapText="1"/>
    </xf>
    <xf numFmtId="0" fontId="2" fillId="0" borderId="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84" fillId="0" borderId="0" applyFont="0" applyFill="0" applyBorder="0" applyAlignment="0" applyProtection="0"/>
    <xf numFmtId="173" fontId="2" fillId="0" borderId="0"/>
    <xf numFmtId="173" fontId="2" fillId="0" borderId="0"/>
    <xf numFmtId="173"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43" fontId="46"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43" fontId="75" fillId="0" borderId="0" applyFont="0" applyFill="0" applyBorder="0" applyAlignment="0" applyProtection="0"/>
    <xf numFmtId="0" fontId="2" fillId="3" borderId="0" applyNumberFormat="0" applyBorder="0" applyAlignment="0" applyProtection="0"/>
    <xf numFmtId="43" fontId="2" fillId="0" borderId="0" applyFont="0" applyFill="0" applyBorder="0" applyAlignment="0" applyProtection="0"/>
    <xf numFmtId="0" fontId="2" fillId="0" borderId="0"/>
    <xf numFmtId="0" fontId="2" fillId="3" borderId="0" applyNumberFormat="0" applyBorder="0" applyAlignment="0" applyProtection="0"/>
    <xf numFmtId="43" fontId="2"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0" fontId="2" fillId="0" borderId="0"/>
    <xf numFmtId="43" fontId="63" fillId="0" borderId="43" applyFont="0" applyAlignment="0">
      <alignment vertical="top" wrapText="1"/>
    </xf>
    <xf numFmtId="0" fontId="2" fillId="0" borderId="0"/>
    <xf numFmtId="43" fontId="10" fillId="0" borderId="0" applyFont="0" applyFill="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0" borderId="0"/>
    <xf numFmtId="0" fontId="2" fillId="0" borderId="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0" borderId="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84" fillId="0" borderId="0" applyFont="0" applyFill="0" applyBorder="0" applyAlignment="0" applyProtection="0"/>
    <xf numFmtId="173" fontId="2" fillId="0" borderId="0"/>
    <xf numFmtId="173" fontId="2" fillId="0" borderId="0"/>
    <xf numFmtId="173"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3" fontId="135" fillId="0" borderId="0" applyFont="0" applyFill="0" applyBorder="0" applyAlignment="0" applyProtection="0"/>
    <xf numFmtId="43" fontId="135" fillId="0" borderId="0" applyFont="0" applyFill="0" applyBorder="0" applyAlignment="0" applyProtection="0"/>
    <xf numFmtId="43" fontId="10" fillId="0" borderId="0" applyFont="0" applyFill="0" applyBorder="0" applyAlignment="0" applyProtection="0"/>
    <xf numFmtId="43" fontId="29"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9"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43" fontId="46"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0" fontId="2" fillId="3" borderId="0" applyNumberFormat="0" applyBorder="0" applyAlignment="0" applyProtection="0"/>
    <xf numFmtId="43" fontId="2" fillId="0" borderId="0" applyFont="0" applyFill="0" applyBorder="0" applyAlignment="0" applyProtection="0"/>
    <xf numFmtId="0" fontId="2" fillId="0" borderId="0"/>
    <xf numFmtId="0" fontId="2" fillId="3" borderId="0" applyNumberFormat="0" applyBorder="0" applyAlignment="0" applyProtection="0"/>
    <xf numFmtId="43" fontId="2"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63" fillId="0" borderId="43" applyFont="0" applyAlignment="0">
      <alignment vertical="top" wrapText="1"/>
    </xf>
    <xf numFmtId="0" fontId="2" fillId="0" borderId="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84" fillId="0" borderId="0" applyFont="0" applyFill="0" applyBorder="0" applyAlignment="0" applyProtection="0"/>
    <xf numFmtId="173" fontId="2" fillId="0" borderId="0"/>
    <xf numFmtId="173" fontId="2" fillId="0" borderId="0"/>
    <xf numFmtId="173"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43" fontId="46"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43" fontId="75" fillId="0" borderId="0" applyFont="0" applyFill="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3" borderId="0" applyNumberFormat="0" applyBorder="0" applyAlignment="0" applyProtection="0"/>
    <xf numFmtId="0" fontId="2" fillId="0" borderId="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0" borderId="0"/>
    <xf numFmtId="0" fontId="2" fillId="0" borderId="0"/>
    <xf numFmtId="0" fontId="2" fillId="3" borderId="0" applyNumberFormat="0" applyBorder="0" applyAlignment="0" applyProtection="0"/>
    <xf numFmtId="43" fontId="2" fillId="0" borderId="0" applyFont="0" applyFill="0" applyBorder="0" applyAlignment="0" applyProtection="0"/>
    <xf numFmtId="0" fontId="2" fillId="0" borderId="0"/>
    <xf numFmtId="0" fontId="2" fillId="3" borderId="0" applyNumberFormat="0" applyBorder="0" applyAlignment="0" applyProtection="0"/>
    <xf numFmtId="43" fontId="2"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63" fillId="0" borderId="43" applyFont="0" applyAlignment="0">
      <alignment vertical="top" wrapText="1"/>
    </xf>
    <xf numFmtId="0" fontId="2" fillId="0" borderId="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84" fillId="0" borderId="0" applyFont="0" applyFill="0" applyBorder="0" applyAlignment="0" applyProtection="0"/>
    <xf numFmtId="173" fontId="2" fillId="0" borderId="0"/>
    <xf numFmtId="173" fontId="2" fillId="0" borderId="0"/>
    <xf numFmtId="173"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43" fontId="46"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3" borderId="0" applyNumberFormat="0" applyBorder="0" applyAlignment="0" applyProtection="0"/>
    <xf numFmtId="43" fontId="2" fillId="0" borderId="0" applyFont="0" applyFill="0" applyBorder="0" applyAlignment="0" applyProtection="0"/>
    <xf numFmtId="0" fontId="2" fillId="0" borderId="0"/>
    <xf numFmtId="0" fontId="2" fillId="3" borderId="0" applyNumberFormat="0" applyBorder="0" applyAlignment="0" applyProtection="0"/>
    <xf numFmtId="43" fontId="2"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43" fontId="2" fillId="0" borderId="0" applyFont="0" applyFill="0" applyBorder="0" applyAlignment="0" applyProtection="0"/>
    <xf numFmtId="0" fontId="2" fillId="31" borderId="0" applyNumberFormat="0" applyBorder="0" applyAlignment="0" applyProtection="0"/>
    <xf numFmtId="43" fontId="10" fillId="0" borderId="0" applyFont="0" applyFill="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43" fontId="10" fillId="0" borderId="0" applyFont="0" applyFill="0" applyBorder="0" applyAlignment="0" applyProtection="0"/>
    <xf numFmtId="173" fontId="2" fillId="0" borderId="0"/>
    <xf numFmtId="173" fontId="2" fillId="0" borderId="0"/>
    <xf numFmtId="173"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3" fontId="10" fillId="0" borderId="0" applyFont="0" applyFill="0" applyBorder="0" applyAlignment="0" applyProtection="0"/>
    <xf numFmtId="43" fontId="2" fillId="0" borderId="0" applyFont="0" applyFill="0" applyBorder="0" applyAlignment="0" applyProtection="0"/>
    <xf numFmtId="9"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3" borderId="0" applyNumberFormat="0" applyBorder="0" applyAlignment="0" applyProtection="0"/>
    <xf numFmtId="43" fontId="2" fillId="0" borderId="0" applyFont="0" applyFill="0" applyBorder="0" applyAlignment="0" applyProtection="0"/>
    <xf numFmtId="0" fontId="2" fillId="0" borderId="0"/>
    <xf numFmtId="0" fontId="2" fillId="3" borderId="0" applyNumberFormat="0" applyBorder="0" applyAlignment="0" applyProtection="0"/>
    <xf numFmtId="43" fontId="2"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63" fillId="0" borderId="43" applyFont="0" applyAlignment="0">
      <alignment vertical="top" wrapText="1"/>
    </xf>
    <xf numFmtId="0" fontId="2" fillId="0" borderId="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84" fillId="0" borderId="0" applyFont="0" applyFill="0" applyBorder="0" applyAlignment="0" applyProtection="0"/>
    <xf numFmtId="173" fontId="2" fillId="0" borderId="0"/>
    <xf numFmtId="173" fontId="2" fillId="0" borderId="0"/>
    <xf numFmtId="173"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43" fontId="46"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43" fontId="75" fillId="0" borderId="0" applyFont="0" applyFill="0" applyBorder="0" applyAlignment="0" applyProtection="0"/>
    <xf numFmtId="0" fontId="2" fillId="3" borderId="0" applyNumberFormat="0" applyBorder="0" applyAlignment="0" applyProtection="0"/>
    <xf numFmtId="43" fontId="2" fillId="0" borderId="0" applyFont="0" applyFill="0" applyBorder="0" applyAlignment="0" applyProtection="0"/>
    <xf numFmtId="0" fontId="2" fillId="0" borderId="0"/>
    <xf numFmtId="0" fontId="2" fillId="3" borderId="0" applyNumberFormat="0" applyBorder="0" applyAlignment="0" applyProtection="0"/>
    <xf numFmtId="43" fontId="2"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0" fontId="2" fillId="0" borderId="0"/>
    <xf numFmtId="43" fontId="63" fillId="0" borderId="43" applyFont="0" applyAlignment="0">
      <alignment vertical="top" wrapText="1"/>
    </xf>
    <xf numFmtId="0" fontId="2" fillId="0" borderId="0"/>
    <xf numFmtId="43" fontId="10" fillId="0" borderId="0" applyFont="0" applyFill="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0" borderId="0"/>
    <xf numFmtId="0" fontId="2" fillId="0" borderId="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0" borderId="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84" fillId="0" borderId="0" applyFont="0" applyFill="0" applyBorder="0" applyAlignment="0" applyProtection="0"/>
    <xf numFmtId="173" fontId="2" fillId="0" borderId="0"/>
    <xf numFmtId="173" fontId="2" fillId="0" borderId="0"/>
    <xf numFmtId="173"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3" fontId="135" fillId="0" borderId="0" applyFont="0" applyFill="0" applyBorder="0" applyAlignment="0" applyProtection="0"/>
    <xf numFmtId="43" fontId="135" fillId="0" borderId="0" applyFont="0" applyFill="0" applyBorder="0" applyAlignment="0" applyProtection="0"/>
    <xf numFmtId="43" fontId="10" fillId="0" borderId="0" applyFont="0" applyFill="0" applyBorder="0" applyAlignment="0" applyProtection="0"/>
    <xf numFmtId="43" fontId="29"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9"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43" fontId="46"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0" fontId="2" fillId="3" borderId="0" applyNumberFormat="0" applyBorder="0" applyAlignment="0" applyProtection="0"/>
    <xf numFmtId="43" fontId="2" fillId="0" borderId="0" applyFont="0" applyFill="0" applyBorder="0" applyAlignment="0" applyProtection="0"/>
    <xf numFmtId="0" fontId="2" fillId="0" borderId="0"/>
    <xf numFmtId="0" fontId="2" fillId="3" borderId="0" applyNumberFormat="0" applyBorder="0" applyAlignment="0" applyProtection="0"/>
    <xf numFmtId="43" fontId="2"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63" fillId="0" borderId="43" applyFont="0" applyAlignment="0">
      <alignment vertical="top" wrapText="1"/>
    </xf>
    <xf numFmtId="0" fontId="2" fillId="0" borderId="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84" fillId="0" borderId="0" applyFont="0" applyFill="0" applyBorder="0" applyAlignment="0" applyProtection="0"/>
    <xf numFmtId="173" fontId="2" fillId="0" borderId="0"/>
    <xf numFmtId="173" fontId="2" fillId="0" borderId="0"/>
    <xf numFmtId="173"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43" fontId="46"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43" fontId="75" fillId="0" borderId="0" applyFont="0" applyFill="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0" borderId="0"/>
    <xf numFmtId="43" fontId="75" fillId="0" borderId="0" applyFont="0" applyFill="0" applyBorder="0" applyAlignment="0" applyProtection="0"/>
    <xf numFmtId="0" fontId="2" fillId="0" borderId="0"/>
    <xf numFmtId="43" fontId="75"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75" fillId="0" borderId="0" applyFont="0" applyFill="0" applyBorder="0" applyAlignment="0" applyProtection="0"/>
    <xf numFmtId="9" fontId="2"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0" fontId="2" fillId="0" borderId="0"/>
    <xf numFmtId="0" fontId="2" fillId="0" borderId="0"/>
    <xf numFmtId="43" fontId="75"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0" fontId="2" fillId="0" borderId="0"/>
    <xf numFmtId="0" fontId="2" fillId="0" borderId="0"/>
    <xf numFmtId="43" fontId="10" fillId="0" borderId="0" applyFont="0" applyFill="0" applyBorder="0" applyAlignment="0" applyProtection="0"/>
    <xf numFmtId="43" fontId="10" fillId="0" borderId="0" applyFont="0" applyFill="0" applyBorder="0" applyAlignment="0" applyProtection="0"/>
    <xf numFmtId="0" fontId="2" fillId="3" borderId="0" applyNumberFormat="0" applyBorder="0" applyAlignment="0" applyProtection="0"/>
    <xf numFmtId="43" fontId="2" fillId="0" borderId="0" applyFont="0" applyFill="0" applyBorder="0" applyAlignment="0" applyProtection="0"/>
    <xf numFmtId="0" fontId="2" fillId="0" borderId="0"/>
    <xf numFmtId="0" fontId="2" fillId="3" borderId="0" applyNumberFormat="0" applyBorder="0" applyAlignment="0" applyProtection="0"/>
    <xf numFmtId="43" fontId="2"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63" fillId="0" borderId="43" applyFont="0" applyAlignment="0">
      <alignment vertical="top" wrapText="1"/>
    </xf>
    <xf numFmtId="0" fontId="2" fillId="0" borderId="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84" fillId="0" borderId="0" applyFont="0" applyFill="0" applyBorder="0" applyAlignment="0" applyProtection="0"/>
    <xf numFmtId="173" fontId="2" fillId="0" borderId="0"/>
    <xf numFmtId="173" fontId="2" fillId="0" borderId="0"/>
    <xf numFmtId="173"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3" fontId="10" fillId="0" borderId="0" applyFont="0" applyFill="0" applyBorder="0" applyAlignment="0" applyProtection="0"/>
    <xf numFmtId="9"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43" fontId="46"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3" borderId="0" applyNumberFormat="0" applyBorder="0" applyAlignment="0" applyProtection="0"/>
    <xf numFmtId="43" fontId="2" fillId="0" borderId="0" applyFont="0" applyFill="0" applyBorder="0" applyAlignment="0" applyProtection="0"/>
    <xf numFmtId="0" fontId="2" fillId="0" borderId="0"/>
    <xf numFmtId="0" fontId="2" fillId="3" borderId="0" applyNumberFormat="0" applyBorder="0" applyAlignment="0" applyProtection="0"/>
    <xf numFmtId="43" fontId="2"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43" fontId="2" fillId="0" borderId="0" applyFont="0" applyFill="0" applyBorder="0" applyAlignment="0" applyProtection="0"/>
    <xf numFmtId="0" fontId="2" fillId="31" borderId="0" applyNumberFormat="0" applyBorder="0" applyAlignment="0" applyProtection="0"/>
    <xf numFmtId="43" fontId="10" fillId="0" borderId="0" applyFont="0" applyFill="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43" fontId="10" fillId="0" borderId="0" applyFont="0" applyFill="0" applyBorder="0" applyAlignment="0" applyProtection="0"/>
    <xf numFmtId="173" fontId="2" fillId="0" borderId="0"/>
    <xf numFmtId="173" fontId="2" fillId="0" borderId="0"/>
    <xf numFmtId="173"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3" fontId="10" fillId="0" borderId="0" applyFont="0" applyFill="0" applyBorder="0" applyAlignment="0" applyProtection="0"/>
    <xf numFmtId="43" fontId="2" fillId="0" borderId="0" applyFont="0" applyFill="0" applyBorder="0" applyAlignment="0" applyProtection="0"/>
    <xf numFmtId="9"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3" borderId="0" applyNumberFormat="0" applyBorder="0" applyAlignment="0" applyProtection="0"/>
    <xf numFmtId="43" fontId="2" fillId="0" borderId="0" applyFont="0" applyFill="0" applyBorder="0" applyAlignment="0" applyProtection="0"/>
    <xf numFmtId="0" fontId="2" fillId="0" borderId="0"/>
    <xf numFmtId="0" fontId="2" fillId="3" borderId="0" applyNumberFormat="0" applyBorder="0" applyAlignment="0" applyProtection="0"/>
    <xf numFmtId="43" fontId="2"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63" fillId="0" borderId="43" applyFont="0" applyAlignment="0">
      <alignment vertical="top" wrapText="1"/>
    </xf>
    <xf numFmtId="0" fontId="2" fillId="0" borderId="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84" fillId="0" borderId="0" applyFont="0" applyFill="0" applyBorder="0" applyAlignment="0" applyProtection="0"/>
    <xf numFmtId="173" fontId="2" fillId="0" borderId="0"/>
    <xf numFmtId="173" fontId="2" fillId="0" borderId="0"/>
    <xf numFmtId="173"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43" fontId="46"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43" fontId="75" fillId="0" borderId="0" applyFont="0" applyFill="0" applyBorder="0" applyAlignment="0" applyProtection="0"/>
    <xf numFmtId="0" fontId="2" fillId="3" borderId="0" applyNumberFormat="0" applyBorder="0" applyAlignment="0" applyProtection="0"/>
    <xf numFmtId="43" fontId="2" fillId="0" borderId="0" applyFont="0" applyFill="0" applyBorder="0" applyAlignment="0" applyProtection="0"/>
    <xf numFmtId="0" fontId="2" fillId="0" borderId="0"/>
    <xf numFmtId="0" fontId="2" fillId="3" borderId="0" applyNumberFormat="0" applyBorder="0" applyAlignment="0" applyProtection="0"/>
    <xf numFmtId="43" fontId="2"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0" fontId="2" fillId="0" borderId="0"/>
    <xf numFmtId="43" fontId="63" fillId="0" borderId="43" applyFont="0" applyAlignment="0">
      <alignment vertical="top" wrapText="1"/>
    </xf>
    <xf numFmtId="0" fontId="2" fillId="0" borderId="0"/>
    <xf numFmtId="43" fontId="10" fillId="0" borderId="0" applyFont="0" applyFill="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0" borderId="0"/>
    <xf numFmtId="0" fontId="2" fillId="0" borderId="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0" borderId="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84" fillId="0" borderId="0" applyFont="0" applyFill="0" applyBorder="0" applyAlignment="0" applyProtection="0"/>
    <xf numFmtId="173" fontId="2" fillId="0" borderId="0"/>
    <xf numFmtId="173" fontId="2" fillId="0" borderId="0"/>
    <xf numFmtId="173"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3" fontId="135" fillId="0" borderId="0" applyFont="0" applyFill="0" applyBorder="0" applyAlignment="0" applyProtection="0"/>
    <xf numFmtId="43" fontId="135" fillId="0" borderId="0" applyFont="0" applyFill="0" applyBorder="0" applyAlignment="0" applyProtection="0"/>
    <xf numFmtId="43" fontId="10" fillId="0" borderId="0" applyFont="0" applyFill="0" applyBorder="0" applyAlignment="0" applyProtection="0"/>
    <xf numFmtId="43" fontId="29"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9"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43" fontId="46"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0" fontId="2" fillId="3" borderId="0" applyNumberFormat="0" applyBorder="0" applyAlignment="0" applyProtection="0"/>
    <xf numFmtId="43" fontId="2" fillId="0" borderId="0" applyFont="0" applyFill="0" applyBorder="0" applyAlignment="0" applyProtection="0"/>
    <xf numFmtId="0" fontId="2" fillId="0" borderId="0"/>
    <xf numFmtId="0" fontId="2" fillId="3" borderId="0" applyNumberFormat="0" applyBorder="0" applyAlignment="0" applyProtection="0"/>
    <xf numFmtId="43" fontId="2"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63" fillId="0" borderId="43" applyFont="0" applyAlignment="0">
      <alignment vertical="top" wrapText="1"/>
    </xf>
    <xf numFmtId="0" fontId="2" fillId="0" borderId="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84" fillId="0" borderId="0" applyFont="0" applyFill="0" applyBorder="0" applyAlignment="0" applyProtection="0"/>
    <xf numFmtId="173" fontId="2" fillId="0" borderId="0"/>
    <xf numFmtId="173" fontId="2" fillId="0" borderId="0"/>
    <xf numFmtId="173"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43" fontId="46"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43" fontId="75" fillId="0" borderId="0" applyFont="0" applyFill="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43" fontId="140" fillId="0" borderId="0" applyFont="0" applyFill="0" applyBorder="0" applyAlignment="0" applyProtection="0"/>
    <xf numFmtId="0" fontId="2" fillId="0" borderId="0"/>
    <xf numFmtId="0" fontId="140" fillId="3" borderId="0" applyNumberFormat="0" applyBorder="0" applyAlignment="0" applyProtection="0"/>
    <xf numFmtId="168" fontId="68" fillId="0" borderId="0"/>
    <xf numFmtId="0" fontId="46" fillId="41" borderId="0" applyNumberFormat="0" applyBorder="0" applyAlignment="0" applyProtection="0"/>
    <xf numFmtId="0" fontId="46" fillId="42" borderId="0" applyNumberFormat="0" applyBorder="0" applyAlignment="0" applyProtection="0"/>
    <xf numFmtId="0" fontId="46" fillId="43" borderId="0" applyNumberFormat="0" applyBorder="0" applyAlignment="0" applyProtection="0"/>
    <xf numFmtId="0" fontId="46" fillId="44" borderId="0" applyNumberFormat="0" applyBorder="0" applyAlignment="0" applyProtection="0"/>
    <xf numFmtId="0" fontId="46" fillId="45" borderId="0" applyNumberFormat="0" applyBorder="0" applyAlignment="0" applyProtection="0"/>
    <xf numFmtId="0" fontId="46" fillId="46" borderId="0" applyNumberFormat="0" applyBorder="0" applyAlignment="0" applyProtection="0"/>
    <xf numFmtId="0" fontId="46" fillId="47" borderId="0" applyNumberFormat="0" applyBorder="0" applyAlignment="0" applyProtection="0"/>
    <xf numFmtId="0" fontId="46" fillId="48" borderId="0" applyNumberFormat="0" applyBorder="0" applyAlignment="0" applyProtection="0"/>
    <xf numFmtId="0" fontId="46" fillId="49" borderId="0" applyNumberFormat="0" applyBorder="0" applyAlignment="0" applyProtection="0"/>
    <xf numFmtId="0" fontId="46" fillId="44" borderId="0" applyNumberFormat="0" applyBorder="0" applyAlignment="0" applyProtection="0"/>
    <xf numFmtId="0" fontId="46" fillId="47" borderId="0" applyNumberFormat="0" applyBorder="0" applyAlignment="0" applyProtection="0"/>
    <xf numFmtId="0" fontId="46" fillId="50" borderId="0" applyNumberFormat="0" applyBorder="0" applyAlignment="0" applyProtection="0"/>
    <xf numFmtId="0" fontId="47" fillId="51" borderId="0" applyNumberFormat="0" applyBorder="0" applyAlignment="0" applyProtection="0"/>
    <xf numFmtId="0" fontId="47" fillId="48" borderId="0" applyNumberFormat="0" applyBorder="0" applyAlignment="0" applyProtection="0"/>
    <xf numFmtId="0" fontId="47" fillId="49" borderId="0" applyNumberFormat="0" applyBorder="0" applyAlignment="0" applyProtection="0"/>
    <xf numFmtId="0" fontId="47" fillId="52" borderId="0" applyNumberFormat="0" applyBorder="0" applyAlignment="0" applyProtection="0"/>
    <xf numFmtId="0" fontId="47" fillId="53" borderId="0" applyNumberFormat="0" applyBorder="0" applyAlignment="0" applyProtection="0"/>
    <xf numFmtId="0" fontId="47" fillId="54" borderId="0" applyNumberFormat="0" applyBorder="0" applyAlignment="0" applyProtection="0"/>
    <xf numFmtId="192" fontId="12" fillId="123" borderId="91">
      <alignment horizontal="center" vertical="center"/>
    </xf>
    <xf numFmtId="193" fontId="177" fillId="0" borderId="0" applyFill="0" applyBorder="0" applyProtection="0">
      <alignment horizontal="right"/>
      <protection locked="0"/>
    </xf>
    <xf numFmtId="194" fontId="177" fillId="0" borderId="0" applyFill="0" applyBorder="0" applyProtection="0">
      <alignment horizontal="right"/>
    </xf>
    <xf numFmtId="195" fontId="177" fillId="0" borderId="0" applyFill="0" applyBorder="0" applyProtection="0">
      <alignment horizontal="right"/>
    </xf>
    <xf numFmtId="0" fontId="52" fillId="43" borderId="0" applyNumberFormat="0" applyBorder="0" applyAlignment="0" applyProtection="0"/>
    <xf numFmtId="0" fontId="49" fillId="59" borderId="29" applyNumberFormat="0" applyAlignment="0" applyProtection="0"/>
    <xf numFmtId="0" fontId="12" fillId="0" borderId="0" applyNumberFormat="0" applyFill="0" applyBorder="0" applyProtection="0">
      <alignment horizontal="left" vertical="top"/>
    </xf>
    <xf numFmtId="0" fontId="50" fillId="60" borderId="30" applyNumberFormat="0" applyAlignment="0" applyProtection="0"/>
    <xf numFmtId="0" fontId="57" fillId="0" borderId="34" applyNumberFormat="0" applyFill="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78" fillId="0" borderId="0" applyFont="0" applyFill="0" applyBorder="0" applyAlignment="0" applyProtection="0"/>
    <xf numFmtId="43" fontId="10" fillId="0" borderId="0" applyFont="0" applyFill="0" applyBorder="0" applyAlignment="0" applyProtection="0"/>
    <xf numFmtId="164" fontId="179" fillId="0" borderId="0">
      <protection locked="0"/>
    </xf>
    <xf numFmtId="196" fontId="177" fillId="0" borderId="0" applyFont="0" applyFill="0" applyBorder="0" applyAlignment="0" applyProtection="0"/>
    <xf numFmtId="197" fontId="177" fillId="0" borderId="0" applyFont="0" applyFill="0" applyBorder="0" applyAlignment="0" applyProtection="0"/>
    <xf numFmtId="198" fontId="10" fillId="0" borderId="0" applyFont="0" applyFill="0" applyBorder="0" applyAlignment="0" applyProtection="0"/>
    <xf numFmtId="199" fontId="10" fillId="0" borderId="0" applyFont="0" applyFill="0" applyBorder="0" applyAlignment="0" applyProtection="0"/>
    <xf numFmtId="0" fontId="177" fillId="0" borderId="0" applyNumberFormat="0" applyFill="0" applyBorder="0" applyProtection="0">
      <alignment horizontal="left" vertical="top" wrapText="1"/>
    </xf>
    <xf numFmtId="0" fontId="177" fillId="0" borderId="0" applyNumberFormat="0" applyFill="0" applyBorder="0" applyProtection="0">
      <alignment horizontal="right" vertical="top"/>
    </xf>
    <xf numFmtId="0" fontId="177" fillId="0" borderId="0" applyNumberFormat="0" applyFill="0" applyBorder="0" applyProtection="0">
      <alignment horizontal="left" vertical="top"/>
    </xf>
    <xf numFmtId="0" fontId="65" fillId="129" borderId="92" applyProtection="0">
      <alignment horizontal="left" vertical="center"/>
    </xf>
    <xf numFmtId="0" fontId="55" fillId="0" borderId="0" applyNumberFormat="0" applyFill="0" applyBorder="0" applyAlignment="0" applyProtection="0"/>
    <xf numFmtId="0" fontId="47" fillId="55" borderId="0" applyNumberFormat="0" applyBorder="0" applyAlignment="0" applyProtection="0"/>
    <xf numFmtId="0" fontId="47" fillId="56" borderId="0" applyNumberFormat="0" applyBorder="0" applyAlignment="0" applyProtection="0"/>
    <xf numFmtId="0" fontId="47" fillId="57" borderId="0" applyNumberFormat="0" applyBorder="0" applyAlignment="0" applyProtection="0"/>
    <xf numFmtId="0" fontId="47" fillId="52" borderId="0" applyNumberFormat="0" applyBorder="0" applyAlignment="0" applyProtection="0"/>
    <xf numFmtId="0" fontId="47" fillId="53" borderId="0" applyNumberFormat="0" applyBorder="0" applyAlignment="0" applyProtection="0"/>
    <xf numFmtId="0" fontId="47" fillId="58" borderId="0" applyNumberFormat="0" applyBorder="0" applyAlignment="0" applyProtection="0"/>
    <xf numFmtId="1" fontId="177" fillId="0" borderId="0"/>
    <xf numFmtId="0" fontId="56" fillId="46" borderId="29" applyNumberFormat="0" applyAlignment="0" applyProtection="0"/>
    <xf numFmtId="0" fontId="46" fillId="129" borderId="8">
      <alignment horizontal="center" textRotation="44"/>
    </xf>
    <xf numFmtId="0" fontId="177" fillId="0" borderId="0" applyNumberFormat="0" applyFill="0" applyBorder="0" applyProtection="0">
      <alignment horizontal="right" vertical="top"/>
    </xf>
    <xf numFmtId="200" fontId="10" fillId="0" borderId="0" applyFont="0" applyFill="0" applyBorder="0" applyAlignment="0" applyProtection="0"/>
    <xf numFmtId="201" fontId="10" fillId="0" borderId="0">
      <protection locked="0"/>
    </xf>
    <xf numFmtId="38" fontId="68" fillId="130" borderId="0" applyNumberFormat="0" applyBorder="0" applyAlignment="0" applyProtection="0"/>
    <xf numFmtId="0" fontId="180" fillId="0" borderId="0" applyNumberFormat="0" applyFill="0" applyBorder="0" applyAlignment="0" applyProtection="0"/>
    <xf numFmtId="202" fontId="10" fillId="0" borderId="0">
      <protection locked="0"/>
    </xf>
    <xf numFmtId="202" fontId="10" fillId="0" borderId="0">
      <protection locked="0"/>
    </xf>
    <xf numFmtId="0" fontId="69" fillId="0" borderId="93" applyNumberFormat="0" applyFill="0" applyAlignment="0" applyProtection="0"/>
    <xf numFmtId="0" fontId="48" fillId="42" borderId="0" applyNumberFormat="0" applyBorder="0" applyAlignment="0" applyProtection="0"/>
    <xf numFmtId="10" fontId="68" fillId="131" borderId="4" applyNumberFormat="0" applyBorder="0" applyAlignment="0" applyProtection="0"/>
    <xf numFmtId="203" fontId="10" fillId="0" borderId="0" applyFont="0" applyFill="0" applyBorder="0" applyAlignment="0" applyProtection="0"/>
    <xf numFmtId="0" fontId="181" fillId="0" borderId="9" applyNumberFormat="0" applyFill="0" applyAlignment="0" applyProtection="0">
      <alignment vertical="top"/>
      <protection locked="0"/>
    </xf>
    <xf numFmtId="0" fontId="181" fillId="0" borderId="1" applyNumberFormat="0" applyFill="0" applyAlignment="0" applyProtection="0">
      <alignment vertical="top"/>
      <protection locked="0"/>
    </xf>
    <xf numFmtId="0" fontId="181" fillId="0" borderId="0" applyNumberFormat="0" applyFill="0" applyAlignment="0" applyProtection="0"/>
    <xf numFmtId="3" fontId="177" fillId="0" borderId="0"/>
    <xf numFmtId="204" fontId="177" fillId="0" borderId="0" applyFont="0" applyFill="0" applyBorder="0" applyAlignment="0" applyProtection="0"/>
    <xf numFmtId="196" fontId="177"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37" fontId="182" fillId="0" borderId="0"/>
    <xf numFmtId="205" fontId="183"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66" fillId="0" borderId="0"/>
    <xf numFmtId="0" fontId="178" fillId="0" borderId="0"/>
    <xf numFmtId="0" fontId="79"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184"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185"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10" fillId="0" borderId="0"/>
    <xf numFmtId="0" fontId="46" fillId="0" borderId="0"/>
    <xf numFmtId="0" fontId="46" fillId="0" borderId="0"/>
    <xf numFmtId="0" fontId="46" fillId="0" borderId="0"/>
    <xf numFmtId="0" fontId="46" fillId="0" borderId="0"/>
    <xf numFmtId="0" fontId="46" fillId="62" borderId="35" applyNumberFormat="0" applyFont="0" applyAlignment="0" applyProtection="0"/>
    <xf numFmtId="0" fontId="17" fillId="0" borderId="0" applyNumberFormat="0" applyFill="0" applyBorder="0" applyProtection="0">
      <alignment horizontal="right" vertical="top"/>
    </xf>
    <xf numFmtId="10" fontId="10" fillId="0" borderId="0" applyFont="0" applyFill="0" applyBorder="0" applyAlignment="0" applyProtection="0"/>
    <xf numFmtId="0" fontId="177" fillId="0" borderId="0" applyNumberFormat="0" applyFill="0" applyBorder="0" applyProtection="0">
      <alignment vertical="top"/>
      <protection locked="0"/>
    </xf>
    <xf numFmtId="0" fontId="17" fillId="131" borderId="92" applyBorder="0" applyAlignment="0">
      <alignment horizontal="left" vertical="top"/>
    </xf>
    <xf numFmtId="0" fontId="186" fillId="132" borderId="94" applyNumberFormat="0" applyFont="0" applyBorder="0" applyAlignment="0">
      <alignment horizontal="left" wrapText="1"/>
    </xf>
    <xf numFmtId="0" fontId="59" fillId="59" borderId="36" applyNumberFormat="0" applyAlignment="0" applyProtection="0"/>
    <xf numFmtId="0" fontId="177" fillId="0" borderId="0">
      <alignment horizontal="left" wrapText="1" indent="2"/>
    </xf>
    <xf numFmtId="0" fontId="62" fillId="0" borderId="0" applyNumberFormat="0" applyFill="0" applyBorder="0" applyAlignment="0" applyProtection="0"/>
    <xf numFmtId="0" fontId="51" fillId="0" borderId="0" applyNumberFormat="0" applyFill="0" applyBorder="0" applyAlignment="0" applyProtection="0"/>
    <xf numFmtId="206" fontId="10" fillId="0" borderId="0" applyFont="0" applyFill="0" applyBorder="0" applyAlignment="0" applyProtection="0"/>
    <xf numFmtId="207" fontId="10" fillId="0" borderId="0" applyFont="0" applyFill="0" applyBorder="0" applyAlignment="0" applyProtection="0"/>
    <xf numFmtId="0" fontId="12" fillId="0" borderId="0" applyProtection="0">
      <alignment horizontal="center" vertical="top"/>
    </xf>
    <xf numFmtId="0" fontId="60" fillId="0" borderId="0" applyNumberFormat="0" applyFill="0" applyBorder="0" applyAlignment="0" applyProtection="0"/>
    <xf numFmtId="0" fontId="53" fillId="0" borderId="31" applyNumberFormat="0" applyFill="0" applyAlignment="0" applyProtection="0"/>
    <xf numFmtId="0" fontId="54" fillId="0" borderId="32" applyNumberFormat="0" applyFill="0" applyAlignment="0" applyProtection="0"/>
    <xf numFmtId="0" fontId="55" fillId="0" borderId="33" applyNumberFormat="0" applyFill="0" applyAlignment="0" applyProtection="0"/>
    <xf numFmtId="37" fontId="68" fillId="2" borderId="0" applyNumberFormat="0" applyBorder="0" applyAlignment="0" applyProtection="0"/>
    <xf numFmtId="37" fontId="68" fillId="0" borderId="0"/>
    <xf numFmtId="3" fontId="187" fillId="0" borderId="93" applyProtection="0"/>
    <xf numFmtId="0" fontId="29" fillId="0" borderId="0"/>
    <xf numFmtId="9" fontId="29" fillId="0" borderId="0" applyFont="0" applyFill="0" applyBorder="0" applyAlignment="0" applyProtection="0"/>
    <xf numFmtId="0" fontId="10" fillId="0" borderId="0">
      <alignment vertical="top"/>
    </xf>
    <xf numFmtId="43" fontId="10" fillId="0" borderId="0" applyFont="0" applyFill="0" applyBorder="0" applyAlignment="0" applyProtection="0"/>
    <xf numFmtId="0" fontId="75" fillId="0" borderId="0"/>
    <xf numFmtId="9" fontId="75" fillId="0" borderId="0" applyFont="0" applyFill="0" applyBorder="0" applyAlignment="0" applyProtection="0"/>
    <xf numFmtId="0" fontId="75" fillId="0" borderId="0"/>
    <xf numFmtId="0" fontId="188" fillId="0" borderId="0" applyNumberFormat="0" applyFill="0" applyBorder="0" applyAlignment="0" applyProtection="0"/>
    <xf numFmtId="0" fontId="189" fillId="0" borderId="0" applyNumberFormat="0">
      <alignment horizontal="right"/>
    </xf>
    <xf numFmtId="0" fontId="10" fillId="0" borderId="0" applyNumberFormat="0" applyFont="0" applyFill="0" applyBorder="0" applyProtection="0">
      <alignment horizontal="left" vertical="center" indent="2"/>
    </xf>
    <xf numFmtId="0" fontId="107" fillId="122" borderId="0" applyBorder="0">
      <alignment horizontal="right" vertical="center"/>
    </xf>
    <xf numFmtId="0" fontId="140" fillId="0" borderId="0"/>
    <xf numFmtId="0" fontId="135" fillId="0" borderId="0"/>
    <xf numFmtId="0" fontId="135" fillId="0" borderId="0">
      <alignment vertical="top"/>
    </xf>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35" fillId="0" borderId="0">
      <alignment vertical="top"/>
    </xf>
    <xf numFmtId="0" fontId="75" fillId="0" borderId="0"/>
    <xf numFmtId="0" fontId="115" fillId="0" borderId="0" applyNumberFormat="0" applyFill="0" applyBorder="0" applyAlignment="0" applyProtection="0"/>
  </cellStyleXfs>
  <cellXfs count="635">
    <xf numFmtId="0" fontId="0" fillId="0" borderId="0" xfId="0"/>
    <xf numFmtId="0" fontId="13" fillId="0" borderId="0" xfId="0" applyFont="1"/>
    <xf numFmtId="1" fontId="0" fillId="0" borderId="0" xfId="0" applyNumberFormat="1"/>
    <xf numFmtId="0" fontId="27" fillId="10" borderId="0" xfId="6" applyFont="1" applyFill="1"/>
    <xf numFmtId="0" fontId="30" fillId="0" borderId="0" xfId="0" applyFont="1"/>
    <xf numFmtId="0" fontId="13" fillId="0" borderId="4" xfId="0" applyFont="1" applyBorder="1"/>
    <xf numFmtId="0" fontId="13" fillId="0" borderId="5" xfId="0" applyFont="1" applyBorder="1"/>
    <xf numFmtId="9" fontId="28" fillId="0" borderId="5" xfId="17" applyFont="1" applyBorder="1" applyAlignment="1"/>
    <xf numFmtId="0" fontId="13" fillId="0" borderId="6" xfId="0" applyFont="1" applyBorder="1"/>
    <xf numFmtId="9" fontId="28" fillId="0" borderId="6" xfId="17" applyFont="1" applyBorder="1" applyAlignment="1"/>
    <xf numFmtId="0" fontId="12" fillId="0" borderId="0" xfId="0" applyFont="1"/>
    <xf numFmtId="0" fontId="27" fillId="10" borderId="0" xfId="6" applyFont="1" applyFill="1" applyAlignment="1">
      <alignment horizontal="left"/>
    </xf>
    <xf numFmtId="1" fontId="0" fillId="11" borderId="0" xfId="0" applyNumberFormat="1" applyFill="1"/>
    <xf numFmtId="0" fontId="31" fillId="12" borderId="0" xfId="0" applyFont="1" applyFill="1"/>
    <xf numFmtId="1" fontId="25" fillId="8" borderId="0" xfId="7" applyNumberFormat="1" applyBorder="1" applyAlignment="1"/>
    <xf numFmtId="168" fontId="23" fillId="6" borderId="4" xfId="4" applyNumberFormat="1" applyBorder="1" applyAlignment="1">
      <alignment horizontal="right" vertical="center"/>
    </xf>
    <xf numFmtId="1" fontId="23" fillId="6" borderId="17" xfId="4" applyNumberFormat="1" applyBorder="1" applyAlignment="1">
      <alignment horizontal="right"/>
    </xf>
    <xf numFmtId="1" fontId="23" fillId="6" borderId="18" xfId="4" applyNumberFormat="1" applyBorder="1" applyAlignment="1">
      <alignment horizontal="right"/>
    </xf>
    <xf numFmtId="0" fontId="32" fillId="0" borderId="0" xfId="0" applyFont="1"/>
    <xf numFmtId="0" fontId="12" fillId="15" borderId="0" xfId="0" applyFont="1" applyFill="1"/>
    <xf numFmtId="0" fontId="22" fillId="4" borderId="0" xfId="2"/>
    <xf numFmtId="0" fontId="0" fillId="0" borderId="7" xfId="0" applyBorder="1"/>
    <xf numFmtId="1" fontId="12" fillId="11" borderId="8" xfId="0" applyNumberFormat="1" applyFont="1" applyFill="1" applyBorder="1"/>
    <xf numFmtId="0" fontId="19" fillId="0" borderId="0" xfId="0" applyFont="1"/>
    <xf numFmtId="0" fontId="31" fillId="12" borderId="0" xfId="0" applyFont="1" applyFill="1" applyAlignment="1">
      <alignment wrapText="1"/>
    </xf>
    <xf numFmtId="0" fontId="12" fillId="12" borderId="9" xfId="0" applyFont="1" applyFill="1" applyBorder="1" applyAlignment="1">
      <alignment wrapText="1"/>
    </xf>
    <xf numFmtId="168" fontId="16" fillId="0" borderId="10" xfId="0" applyNumberFormat="1" applyFont="1" applyBorder="1" applyAlignment="1">
      <alignment horizontal="left" vertical="center"/>
    </xf>
    <xf numFmtId="0" fontId="0" fillId="0" borderId="3" xfId="0" applyBorder="1"/>
    <xf numFmtId="168" fontId="17" fillId="11" borderId="11" xfId="0" applyNumberFormat="1" applyFont="1" applyFill="1" applyBorder="1" applyAlignment="1">
      <alignment horizontal="left" vertical="center"/>
    </xf>
    <xf numFmtId="1" fontId="0" fillId="11" borderId="12" xfId="0" applyNumberFormat="1" applyFill="1" applyBorder="1"/>
    <xf numFmtId="1" fontId="0" fillId="11" borderId="11" xfId="0" applyNumberFormat="1" applyFill="1" applyBorder="1"/>
    <xf numFmtId="1" fontId="0" fillId="11" borderId="13" xfId="0" applyNumberFormat="1" applyFill="1" applyBorder="1"/>
    <xf numFmtId="1" fontId="23" fillId="6" borderId="19" xfId="4" applyNumberFormat="1" applyBorder="1" applyAlignment="1">
      <alignment horizontal="right"/>
    </xf>
    <xf numFmtId="0" fontId="12" fillId="12" borderId="10" xfId="0" applyFont="1" applyFill="1" applyBorder="1" applyAlignment="1">
      <alignment wrapText="1"/>
    </xf>
    <xf numFmtId="0" fontId="12" fillId="12" borderId="3" xfId="0" applyFont="1" applyFill="1" applyBorder="1" applyAlignment="1">
      <alignment wrapText="1"/>
    </xf>
    <xf numFmtId="0" fontId="12" fillId="12" borderId="7" xfId="0" applyFont="1" applyFill="1" applyBorder="1" applyAlignment="1">
      <alignment wrapText="1"/>
    </xf>
    <xf numFmtId="0" fontId="33" fillId="5" borderId="9" xfId="3" applyFont="1" applyBorder="1" applyAlignment="1">
      <alignment horizontal="left" vertical="center"/>
    </xf>
    <xf numFmtId="0" fontId="31" fillId="0" borderId="0" xfId="0" applyFont="1"/>
    <xf numFmtId="168" fontId="16" fillId="0" borderId="13" xfId="0" applyNumberFormat="1" applyFont="1" applyBorder="1" applyAlignment="1">
      <alignment horizontal="left" vertical="center"/>
    </xf>
    <xf numFmtId="0" fontId="0" fillId="0" borderId="9" xfId="0" applyBorder="1"/>
    <xf numFmtId="0" fontId="12" fillId="0" borderId="14" xfId="0" applyFont="1" applyBorder="1"/>
    <xf numFmtId="168" fontId="17" fillId="13" borderId="5" xfId="0" applyNumberFormat="1" applyFont="1" applyFill="1" applyBorder="1" applyAlignment="1">
      <alignment horizontal="left" vertical="center"/>
    </xf>
    <xf numFmtId="1" fontId="0" fillId="13" borderId="0" xfId="0" applyNumberFormat="1" applyFill="1"/>
    <xf numFmtId="1" fontId="12" fillId="13" borderId="8" xfId="0" applyNumberFormat="1" applyFont="1" applyFill="1" applyBorder="1"/>
    <xf numFmtId="168" fontId="17" fillId="13" borderId="15" xfId="0" applyNumberFormat="1" applyFont="1" applyFill="1" applyBorder="1" applyAlignment="1">
      <alignment horizontal="left" vertical="center"/>
    </xf>
    <xf numFmtId="1" fontId="23" fillId="6" borderId="20" xfId="4" applyNumberFormat="1" applyBorder="1" applyAlignment="1">
      <alignment horizontal="right"/>
    </xf>
    <xf numFmtId="0" fontId="0" fillId="0" borderId="0" xfId="0" applyAlignment="1">
      <alignment horizontal="center"/>
    </xf>
    <xf numFmtId="171" fontId="13" fillId="72" borderId="39" xfId="40" quotePrefix="1" applyNumberFormat="1" applyFill="1" applyBorder="1" applyAlignment="1">
      <alignment horizontal="center" vertical="center"/>
    </xf>
    <xf numFmtId="171" fontId="64" fillId="64" borderId="39" xfId="40" applyNumberFormat="1" applyFont="1" applyFill="1" applyBorder="1" applyAlignment="1" applyProtection="1">
      <alignment horizontal="center"/>
      <protection locked="0"/>
    </xf>
    <xf numFmtId="171" fontId="64" fillId="64" borderId="39" xfId="40" applyNumberFormat="1" applyFont="1" applyFill="1" applyBorder="1" applyAlignment="1" applyProtection="1">
      <alignment horizontal="center" vertical="center"/>
      <protection locked="0"/>
    </xf>
    <xf numFmtId="171" fontId="64" fillId="14" borderId="39" xfId="40" applyNumberFormat="1" applyFont="1" applyFill="1" applyBorder="1" applyAlignment="1" applyProtection="1">
      <alignment horizontal="center" vertical="center"/>
      <protection locked="0"/>
    </xf>
    <xf numFmtId="171" fontId="64" fillId="64" borderId="39" xfId="40" applyNumberFormat="1" applyFont="1" applyFill="1" applyBorder="1" applyAlignment="1">
      <alignment horizontal="center" vertical="center"/>
    </xf>
    <xf numFmtId="171" fontId="64" fillId="63" borderId="39" xfId="40" applyNumberFormat="1" applyFont="1" applyFill="1" applyBorder="1" applyAlignment="1">
      <alignment horizontal="center" vertical="center"/>
    </xf>
    <xf numFmtId="171" fontId="64" fillId="66" borderId="39" xfId="40" applyNumberFormat="1" applyFont="1" applyFill="1" applyBorder="1" applyAlignment="1">
      <alignment horizontal="center" vertical="center"/>
    </xf>
    <xf numFmtId="171" fontId="64" fillId="68" borderId="39" xfId="40" applyNumberFormat="1" applyFont="1" applyFill="1" applyBorder="1" applyAlignment="1">
      <alignment horizontal="center" vertical="center"/>
    </xf>
    <xf numFmtId="171" fontId="64" fillId="69" borderId="39" xfId="40" applyNumberFormat="1" applyFont="1" applyFill="1" applyBorder="1" applyAlignment="1">
      <alignment horizontal="center" vertical="center"/>
    </xf>
    <xf numFmtId="171" fontId="64" fillId="70" borderId="39" xfId="40" applyNumberFormat="1" applyFont="1" applyFill="1" applyBorder="1" applyAlignment="1">
      <alignment horizontal="center" vertical="center"/>
    </xf>
    <xf numFmtId="0" fontId="13" fillId="71" borderId="39" xfId="0" applyFont="1" applyFill="1" applyBorder="1" applyAlignment="1">
      <alignment horizontal="center"/>
    </xf>
    <xf numFmtId="0" fontId="64" fillId="66" borderId="39" xfId="40" applyFont="1" applyFill="1" applyBorder="1" applyAlignment="1">
      <alignment horizontal="center" vertical="center"/>
    </xf>
    <xf numFmtId="0" fontId="64" fillId="68" borderId="39" xfId="40" applyFont="1" applyFill="1" applyBorder="1" applyAlignment="1">
      <alignment horizontal="center" vertical="center" wrapText="1"/>
    </xf>
    <xf numFmtId="0" fontId="64" fillId="69" borderId="39" xfId="40" applyFont="1" applyFill="1" applyBorder="1" applyAlignment="1">
      <alignment horizontal="center" vertical="center" wrapText="1"/>
    </xf>
    <xf numFmtId="0" fontId="13" fillId="72" borderId="39" xfId="0" applyFont="1" applyFill="1" applyBorder="1" applyAlignment="1">
      <alignment horizontal="center"/>
    </xf>
    <xf numFmtId="0" fontId="64" fillId="64" borderId="39" xfId="40" quotePrefix="1" applyFont="1" applyFill="1" applyBorder="1" applyAlignment="1" applyProtection="1">
      <alignment horizontal="center" vertical="center"/>
      <protection locked="0"/>
    </xf>
    <xf numFmtId="0" fontId="64" fillId="64" borderId="39" xfId="40" quotePrefix="1" applyFont="1" applyFill="1" applyBorder="1" applyAlignment="1" applyProtection="1">
      <alignment horizontal="center" vertical="center" wrapText="1"/>
      <protection locked="0"/>
    </xf>
    <xf numFmtId="0" fontId="64" fillId="14" borderId="39" xfId="40" quotePrefix="1" applyFont="1" applyFill="1" applyBorder="1" applyAlignment="1" applyProtection="1">
      <alignment horizontal="center" vertical="center" wrapText="1"/>
      <protection locked="0"/>
    </xf>
    <xf numFmtId="0" fontId="64" fillId="64" borderId="39" xfId="40" quotePrefix="1" applyFont="1" applyFill="1" applyBorder="1" applyAlignment="1">
      <alignment horizontal="center" vertical="center" wrapText="1"/>
    </xf>
    <xf numFmtId="0" fontId="64" fillId="64" borderId="39" xfId="40" applyFont="1" applyFill="1" applyBorder="1" applyAlignment="1">
      <alignment horizontal="center" vertical="center" wrapText="1"/>
    </xf>
    <xf numFmtId="0" fontId="64" fillId="63" borderId="39" xfId="40" quotePrefix="1" applyFont="1" applyFill="1" applyBorder="1" applyAlignment="1">
      <alignment horizontal="center" vertical="center" wrapText="1"/>
    </xf>
    <xf numFmtId="0" fontId="64" fillId="66" borderId="39" xfId="40" quotePrefix="1" applyFont="1" applyFill="1" applyBorder="1" applyAlignment="1">
      <alignment horizontal="center" vertical="center" wrapText="1"/>
    </xf>
    <xf numFmtId="0" fontId="64" fillId="68" borderId="39" xfId="40" quotePrefix="1" applyFont="1" applyFill="1" applyBorder="1" applyAlignment="1">
      <alignment horizontal="center" vertical="center" wrapText="1"/>
    </xf>
    <xf numFmtId="0" fontId="64" fillId="69" borderId="39" xfId="40" quotePrefix="1" applyFont="1" applyFill="1" applyBorder="1" applyAlignment="1">
      <alignment horizontal="center" vertical="center" wrapText="1"/>
    </xf>
    <xf numFmtId="171" fontId="13" fillId="72" borderId="39" xfId="40" applyNumberFormat="1" applyFill="1" applyBorder="1" applyAlignment="1">
      <alignment horizontal="center" vertical="center"/>
    </xf>
    <xf numFmtId="171" fontId="64" fillId="72" borderId="39" xfId="40" applyNumberFormat="1" applyFont="1" applyFill="1" applyBorder="1" applyAlignment="1" applyProtection="1">
      <alignment horizontal="center"/>
      <protection locked="0"/>
    </xf>
    <xf numFmtId="171" fontId="64" fillId="72" borderId="39" xfId="40" applyNumberFormat="1" applyFont="1" applyFill="1" applyBorder="1" applyAlignment="1" applyProtection="1">
      <alignment horizontal="center" vertical="center"/>
      <protection locked="0"/>
    </xf>
    <xf numFmtId="171" fontId="64" fillId="72" borderId="39" xfId="40" applyNumberFormat="1" applyFont="1" applyFill="1" applyBorder="1" applyAlignment="1">
      <alignment horizontal="center" vertical="center"/>
    </xf>
    <xf numFmtId="171" fontId="64" fillId="72" borderId="39" xfId="35" applyNumberFormat="1" applyFont="1" applyFill="1" applyBorder="1" applyAlignment="1">
      <alignment horizontal="center"/>
    </xf>
    <xf numFmtId="171" fontId="64" fillId="72" borderId="39" xfId="0" applyNumberFormat="1" applyFont="1" applyFill="1" applyBorder="1" applyAlignment="1">
      <alignment horizontal="center"/>
    </xf>
    <xf numFmtId="0" fontId="64" fillId="67" borderId="39" xfId="40" applyFont="1" applyFill="1" applyBorder="1" applyAlignment="1">
      <alignment horizontal="center" vertical="center"/>
    </xf>
    <xf numFmtId="0" fontId="64" fillId="70" borderId="39" xfId="40" applyFont="1" applyFill="1" applyBorder="1" applyAlignment="1">
      <alignment horizontal="center" vertical="center"/>
    </xf>
    <xf numFmtId="0" fontId="31" fillId="12" borderId="39" xfId="0" applyFont="1" applyFill="1" applyBorder="1" applyAlignment="1">
      <alignment horizontal="center" wrapText="1"/>
    </xf>
    <xf numFmtId="0" fontId="31" fillId="12" borderId="39" xfId="0" applyFont="1" applyFill="1" applyBorder="1" applyAlignment="1">
      <alignment horizontal="center"/>
    </xf>
    <xf numFmtId="0" fontId="12" fillId="12" borderId="39" xfId="0" applyFont="1" applyFill="1" applyBorder="1" applyAlignment="1">
      <alignment wrapText="1"/>
    </xf>
    <xf numFmtId="171" fontId="64" fillId="72" borderId="61" xfId="0" applyNumberFormat="1" applyFont="1" applyFill="1" applyBorder="1" applyAlignment="1">
      <alignment horizontal="center"/>
    </xf>
    <xf numFmtId="171" fontId="64" fillId="64" borderId="60" xfId="40" applyNumberFormat="1" applyFont="1" applyFill="1" applyBorder="1" applyAlignment="1">
      <alignment horizontal="center" vertical="center"/>
    </xf>
    <xf numFmtId="171" fontId="64" fillId="72" borderId="60" xfId="40" applyNumberFormat="1" applyFont="1" applyFill="1" applyBorder="1" applyAlignment="1">
      <alignment horizontal="center" vertical="center"/>
    </xf>
    <xf numFmtId="171" fontId="64" fillId="72" borderId="60" xfId="40" applyNumberFormat="1" applyFont="1" applyFill="1" applyBorder="1" applyAlignment="1" applyProtection="1">
      <alignment horizontal="center" vertical="center"/>
      <protection locked="0"/>
    </xf>
    <xf numFmtId="0" fontId="64" fillId="64" borderId="60" xfId="40" quotePrefix="1" applyFont="1" applyFill="1" applyBorder="1" applyAlignment="1">
      <alignment horizontal="center" vertical="center" wrapText="1"/>
    </xf>
    <xf numFmtId="0" fontId="64" fillId="64" borderId="59" xfId="40" quotePrefix="1" applyFont="1" applyFill="1" applyBorder="1" applyAlignment="1">
      <alignment horizontal="center" vertical="center" wrapText="1"/>
    </xf>
    <xf numFmtId="171" fontId="64" fillId="72" borderId="42" xfId="0" applyNumberFormat="1" applyFont="1" applyFill="1" applyBorder="1" applyAlignment="1">
      <alignment horizontal="center"/>
    </xf>
    <xf numFmtId="171" fontId="64" fillId="67" borderId="42" xfId="40" applyNumberFormat="1" applyFont="1" applyFill="1" applyBorder="1" applyAlignment="1">
      <alignment horizontal="center" vertical="center"/>
    </xf>
    <xf numFmtId="171" fontId="64" fillId="72" borderId="42" xfId="40" applyNumberFormat="1" applyFont="1" applyFill="1" applyBorder="1" applyAlignment="1">
      <alignment horizontal="center" vertical="center"/>
    </xf>
    <xf numFmtId="171" fontId="64" fillId="72" borderId="42" xfId="40" applyNumberFormat="1" applyFont="1" applyFill="1" applyBorder="1" applyAlignment="1" applyProtection="1">
      <alignment horizontal="center" vertical="center"/>
      <protection locked="0"/>
    </xf>
    <xf numFmtId="0" fontId="64" fillId="67" borderId="42" xfId="40" quotePrefix="1" applyFont="1" applyFill="1" applyBorder="1" applyAlignment="1">
      <alignment horizontal="center" vertical="center" wrapText="1"/>
    </xf>
    <xf numFmtId="171" fontId="64" fillId="72" borderId="41" xfId="0" applyNumberFormat="1" applyFont="1" applyFill="1" applyBorder="1" applyAlignment="1">
      <alignment horizontal="center"/>
    </xf>
    <xf numFmtId="171" fontId="64" fillId="64" borderId="41" xfId="40" applyNumberFormat="1" applyFont="1" applyFill="1" applyBorder="1" applyAlignment="1">
      <alignment horizontal="center" vertical="center"/>
    </xf>
    <xf numFmtId="171" fontId="64" fillId="72" borderId="41" xfId="40" applyNumberFormat="1" applyFont="1" applyFill="1" applyBorder="1" applyAlignment="1">
      <alignment horizontal="center" vertical="center"/>
    </xf>
    <xf numFmtId="171" fontId="64" fillId="72" borderId="41" xfId="40" applyNumberFormat="1" applyFont="1" applyFill="1" applyBorder="1" applyAlignment="1" applyProtection="1">
      <alignment horizontal="center" vertical="center"/>
      <protection locked="0"/>
    </xf>
    <xf numFmtId="0" fontId="64" fillId="64" borderId="41" xfId="40" quotePrefix="1" applyFont="1" applyFill="1" applyBorder="1" applyAlignment="1">
      <alignment horizontal="center" vertical="center" wrapText="1"/>
    </xf>
    <xf numFmtId="0" fontId="71" fillId="0" borderId="0" xfId="10" applyFont="1"/>
    <xf numFmtId="0" fontId="71" fillId="0" borderId="0" xfId="0" applyFont="1"/>
    <xf numFmtId="0" fontId="111" fillId="5" borderId="0" xfId="3" applyFont="1" applyAlignment="1">
      <alignment wrapText="1"/>
    </xf>
    <xf numFmtId="0" fontId="112" fillId="10" borderId="0" xfId="6" applyFont="1" applyFill="1"/>
    <xf numFmtId="169" fontId="113" fillId="0" borderId="0" xfId="0" applyNumberFormat="1" applyFont="1"/>
    <xf numFmtId="169" fontId="71" fillId="0" borderId="0" xfId="0" applyNumberFormat="1" applyFont="1"/>
    <xf numFmtId="169" fontId="105" fillId="2" borderId="1" xfId="0" applyNumberFormat="1" applyFont="1" applyFill="1" applyBorder="1" applyAlignment="1">
      <alignment horizontal="left"/>
    </xf>
    <xf numFmtId="169" fontId="105" fillId="2" borderId="3" xfId="0" applyNumberFormat="1" applyFont="1" applyFill="1" applyBorder="1" applyAlignment="1">
      <alignment horizontal="left"/>
    </xf>
    <xf numFmtId="169" fontId="70" fillId="3" borderId="2" xfId="1" applyNumberFormat="1" applyFont="1" applyBorder="1" applyAlignment="1">
      <alignment horizontal="left" wrapText="1"/>
    </xf>
    <xf numFmtId="0" fontId="113" fillId="0" borderId="0" xfId="12" applyFont="1" applyAlignment="1">
      <alignment horizontal="left"/>
    </xf>
    <xf numFmtId="0" fontId="105" fillId="2" borderId="1" xfId="0" applyFont="1" applyFill="1" applyBorder="1" applyAlignment="1">
      <alignment horizontal="left"/>
    </xf>
    <xf numFmtId="0" fontId="105" fillId="2" borderId="3" xfId="0" applyFont="1" applyFill="1" applyBorder="1" applyAlignment="1">
      <alignment horizontal="left"/>
    </xf>
    <xf numFmtId="0" fontId="105" fillId="2" borderId="1" xfId="0" applyFont="1" applyFill="1" applyBorder="1" applyAlignment="1">
      <alignment horizontal="center" wrapText="1"/>
    </xf>
    <xf numFmtId="0" fontId="70" fillId="3" borderId="2" xfId="1" applyFont="1" applyBorder="1" applyAlignment="1">
      <alignment horizontal="left" wrapText="1"/>
    </xf>
    <xf numFmtId="0" fontId="70" fillId="3" borderId="2" xfId="1" applyFont="1" applyBorder="1" applyAlignment="1">
      <alignment horizontal="center" wrapText="1"/>
    </xf>
    <xf numFmtId="169" fontId="70" fillId="3" borderId="2" xfId="1" applyNumberFormat="1" applyFont="1" applyBorder="1" applyAlignment="1">
      <alignment horizontal="center" wrapText="1"/>
    </xf>
    <xf numFmtId="1" fontId="71" fillId="14" borderId="0" xfId="0" applyNumberFormat="1" applyFont="1" applyFill="1"/>
    <xf numFmtId="169" fontId="71" fillId="0" borderId="0" xfId="0" applyNumberFormat="1" applyFont="1" applyAlignment="1">
      <alignment wrapText="1"/>
    </xf>
    <xf numFmtId="0" fontId="71" fillId="14" borderId="0" xfId="0" applyFont="1" applyFill="1"/>
    <xf numFmtId="2" fontId="71" fillId="0" borderId="0" xfId="0" applyNumberFormat="1" applyFont="1"/>
    <xf numFmtId="0" fontId="71" fillId="0" borderId="0" xfId="0" applyFont="1" applyAlignment="1">
      <alignment wrapText="1"/>
    </xf>
    <xf numFmtId="0" fontId="71" fillId="0" borderId="0" xfId="0" applyFont="1" applyAlignment="1">
      <alignment horizontal="center" vertical="center"/>
    </xf>
    <xf numFmtId="0" fontId="111" fillId="5" borderId="0" xfId="3" applyFont="1" applyAlignment="1">
      <alignment horizontal="center" vertical="center" wrapText="1"/>
    </xf>
    <xf numFmtId="0" fontId="112" fillId="10" borderId="0" xfId="6" applyFont="1" applyFill="1" applyAlignment="1">
      <alignment horizontal="center" vertical="center"/>
    </xf>
    <xf numFmtId="169" fontId="113" fillId="0" borderId="0" xfId="0" applyNumberFormat="1" applyFont="1" applyAlignment="1">
      <alignment horizontal="center" vertical="center"/>
    </xf>
    <xf numFmtId="169" fontId="71" fillId="0" borderId="0" xfId="0" applyNumberFormat="1" applyFont="1" applyAlignment="1">
      <alignment horizontal="center" vertical="center"/>
    </xf>
    <xf numFmtId="169" fontId="105" fillId="2" borderId="1" xfId="0" applyNumberFormat="1" applyFont="1" applyFill="1" applyBorder="1" applyAlignment="1">
      <alignment horizontal="center" vertical="center"/>
    </xf>
    <xf numFmtId="169" fontId="105" fillId="2" borderId="3" xfId="0" applyNumberFormat="1" applyFont="1" applyFill="1" applyBorder="1" applyAlignment="1">
      <alignment horizontal="center" vertical="center"/>
    </xf>
    <xf numFmtId="169" fontId="70" fillId="3" borderId="2" xfId="1" applyNumberFormat="1" applyFont="1" applyBorder="1" applyAlignment="1">
      <alignment horizontal="center" vertical="center" wrapText="1"/>
    </xf>
    <xf numFmtId="0" fontId="113" fillId="0" borderId="0" xfId="12" applyFont="1" applyAlignment="1">
      <alignment horizontal="center" vertical="center"/>
    </xf>
    <xf numFmtId="0" fontId="105" fillId="2" borderId="1" xfId="0" applyFont="1" applyFill="1" applyBorder="1" applyAlignment="1">
      <alignment horizontal="center" vertical="center"/>
    </xf>
    <xf numFmtId="0" fontId="105" fillId="2" borderId="3" xfId="0" applyFont="1" applyFill="1" applyBorder="1" applyAlignment="1">
      <alignment horizontal="center" vertical="center"/>
    </xf>
    <xf numFmtId="0" fontId="105" fillId="2" borderId="1" xfId="0" applyFont="1" applyFill="1" applyBorder="1" applyAlignment="1">
      <alignment horizontal="center" vertical="center" wrapText="1"/>
    </xf>
    <xf numFmtId="0" fontId="70" fillId="3" borderId="2" xfId="1" applyFont="1" applyBorder="1" applyAlignment="1">
      <alignment horizontal="center" vertical="center" wrapText="1"/>
    </xf>
    <xf numFmtId="0" fontId="71" fillId="13" borderId="0" xfId="0" applyFont="1" applyFill="1" applyAlignment="1">
      <alignment horizontal="center" vertical="center"/>
    </xf>
    <xf numFmtId="2" fontId="71" fillId="13" borderId="0" xfId="0" applyNumberFormat="1" applyFont="1" applyFill="1" applyAlignment="1">
      <alignment horizontal="center" vertical="center"/>
    </xf>
    <xf numFmtId="0" fontId="112" fillId="0" borderId="0" xfId="6" applyFont="1" applyFill="1"/>
    <xf numFmtId="0" fontId="112" fillId="11" borderId="0" xfId="6" applyFont="1" applyFill="1"/>
    <xf numFmtId="0" fontId="112" fillId="11" borderId="0" xfId="0" applyFont="1" applyFill="1"/>
    <xf numFmtId="0" fontId="111" fillId="5" borderId="0" xfId="3" applyFont="1"/>
    <xf numFmtId="0" fontId="112" fillId="10" borderId="0" xfId="6" applyFont="1" applyFill="1" applyAlignment="1">
      <alignment wrapText="1"/>
    </xf>
    <xf numFmtId="0" fontId="105" fillId="0" borderId="0" xfId="3" applyFont="1" applyFill="1" applyAlignment="1">
      <alignment wrapText="1"/>
    </xf>
    <xf numFmtId="0" fontId="111" fillId="0" borderId="0" xfId="3" applyFont="1" applyFill="1"/>
    <xf numFmtId="0" fontId="111" fillId="0" borderId="0" xfId="3" applyFont="1" applyFill="1" applyAlignment="1">
      <alignment wrapText="1"/>
    </xf>
    <xf numFmtId="0" fontId="105" fillId="0" borderId="0" xfId="6" applyFont="1" applyFill="1"/>
    <xf numFmtId="0" fontId="113" fillId="0" borderId="0" xfId="0" applyFont="1"/>
    <xf numFmtId="0" fontId="114" fillId="0" borderId="0" xfId="6" applyFont="1" applyFill="1" applyBorder="1" applyAlignment="1">
      <alignment horizontal="right"/>
    </xf>
    <xf numFmtId="0" fontId="105" fillId="2" borderId="1" xfId="12" applyFont="1" applyFill="1" applyBorder="1" applyAlignment="1">
      <alignment horizontal="left" vertical="center"/>
    </xf>
    <xf numFmtId="0" fontId="105" fillId="2" borderId="1" xfId="12" applyFont="1" applyFill="1" applyBorder="1" applyAlignment="1">
      <alignment horizontal="center" vertical="center" wrapText="1"/>
    </xf>
    <xf numFmtId="0" fontId="105" fillId="0" borderId="0" xfId="12" applyFont="1" applyAlignment="1">
      <alignment horizontal="right" vertical="center" wrapText="1"/>
    </xf>
    <xf numFmtId="0" fontId="70" fillId="3" borderId="1" xfId="1" applyFont="1" applyBorder="1" applyAlignment="1">
      <alignment horizontal="left" wrapText="1"/>
    </xf>
    <xf numFmtId="9" fontId="71" fillId="14" borderId="0" xfId="18" applyFont="1" applyFill="1"/>
    <xf numFmtId="2" fontId="71" fillId="14" borderId="0" xfId="0" applyNumberFormat="1" applyFont="1" applyFill="1"/>
    <xf numFmtId="2" fontId="71" fillId="0" borderId="0" xfId="10" applyNumberFormat="1" applyFont="1"/>
    <xf numFmtId="9" fontId="71" fillId="0" borderId="0" xfId="10" applyNumberFormat="1" applyFont="1"/>
    <xf numFmtId="0" fontId="113" fillId="0" borderId="0" xfId="10" applyFont="1"/>
    <xf numFmtId="0" fontId="71" fillId="2" borderId="2" xfId="0" applyFont="1" applyFill="1" applyBorder="1"/>
    <xf numFmtId="0" fontId="71" fillId="16" borderId="2" xfId="0" applyFont="1" applyFill="1" applyBorder="1"/>
    <xf numFmtId="0" fontId="71" fillId="0" borderId="0" xfId="0" applyFont="1" applyAlignment="1">
      <alignment horizontal="left" vertical="center" wrapText="1"/>
    </xf>
    <xf numFmtId="1" fontId="71" fillId="0" borderId="0" xfId="8" applyNumberFormat="1" applyFont="1" applyFill="1" applyBorder="1" applyAlignment="1">
      <alignment horizontal="center"/>
    </xf>
    <xf numFmtId="0" fontId="112" fillId="10" borderId="62" xfId="6" applyFont="1" applyFill="1" applyBorder="1"/>
    <xf numFmtId="0" fontId="106" fillId="121" borderId="0" xfId="7583" applyNumberFormat="1" applyFont="1" applyFill="1" applyBorder="1" applyAlignment="1">
      <alignment horizontal="right" wrapText="1" indent="1"/>
    </xf>
    <xf numFmtId="0" fontId="29" fillId="0" borderId="0" xfId="7582" applyFont="1"/>
    <xf numFmtId="0" fontId="68" fillId="0" borderId="0" xfId="0" applyFont="1"/>
    <xf numFmtId="183" fontId="73" fillId="121" borderId="0" xfId="7582" applyNumberFormat="1" applyFont="1" applyFill="1"/>
    <xf numFmtId="43" fontId="106" fillId="121" borderId="0" xfId="7582" applyNumberFormat="1" applyFont="1" applyFill="1" applyAlignment="1">
      <alignment horizontal="left" vertical="center" wrapText="1"/>
    </xf>
    <xf numFmtId="182" fontId="116" fillId="121" borderId="0" xfId="7582" applyNumberFormat="1" applyFont="1" applyFill="1" applyAlignment="1">
      <alignment horizontal="center" wrapText="1"/>
    </xf>
    <xf numFmtId="43" fontId="73" fillId="121" borderId="0" xfId="7582" applyNumberFormat="1" applyFont="1" applyFill="1" applyAlignment="1">
      <alignment horizontal="left"/>
    </xf>
    <xf numFmtId="1" fontId="74" fillId="121" borderId="0" xfId="7582" applyNumberFormat="1" applyFont="1" applyFill="1" applyAlignment="1">
      <alignment horizontal="left"/>
    </xf>
    <xf numFmtId="1" fontId="73" fillId="121" borderId="0" xfId="7582" applyNumberFormat="1" applyFont="1" applyFill="1" applyAlignment="1">
      <alignment horizontal="left" vertical="center"/>
    </xf>
    <xf numFmtId="43" fontId="74" fillId="121" borderId="0" xfId="7582" applyNumberFormat="1" applyFont="1" applyFill="1"/>
    <xf numFmtId="182" fontId="106" fillId="121" borderId="0" xfId="7582" applyNumberFormat="1" applyFont="1" applyFill="1" applyAlignment="1">
      <alignment horizontal="left" vertical="center" wrapText="1"/>
    </xf>
    <xf numFmtId="1" fontId="106" fillId="121" borderId="0" xfId="7582" applyNumberFormat="1" applyFont="1" applyFill="1" applyAlignment="1">
      <alignment horizontal="center" wrapText="1"/>
    </xf>
    <xf numFmtId="43" fontId="106" fillId="121" borderId="0" xfId="7582" applyNumberFormat="1" applyFont="1" applyFill="1" applyAlignment="1">
      <alignment horizontal="right"/>
    </xf>
    <xf numFmtId="182" fontId="106" fillId="121" borderId="0" xfId="7582" applyNumberFormat="1" applyFont="1" applyFill="1" applyAlignment="1">
      <alignment horizontal="left" vertical="center" wrapText="1" indent="1"/>
    </xf>
    <xf numFmtId="183" fontId="106" fillId="121" borderId="0" xfId="7582" applyNumberFormat="1" applyFont="1" applyFill="1" applyAlignment="1">
      <alignment horizontal="right"/>
    </xf>
    <xf numFmtId="182" fontId="74" fillId="121" borderId="0" xfId="7582" applyNumberFormat="1" applyFont="1" applyFill="1" applyAlignment="1">
      <alignment horizontal="left" indent="2"/>
    </xf>
    <xf numFmtId="183" fontId="74" fillId="121" borderId="0" xfId="7582" applyNumberFormat="1" applyFont="1" applyFill="1"/>
    <xf numFmtId="182" fontId="74" fillId="121" borderId="0" xfId="7582" applyNumberFormat="1" applyFont="1" applyFill="1"/>
    <xf numFmtId="43" fontId="116" fillId="121" borderId="0" xfId="7582" applyNumberFormat="1" applyFont="1" applyFill="1" applyAlignment="1">
      <alignment horizontal="left" vertical="center" wrapText="1"/>
    </xf>
    <xf numFmtId="182" fontId="116" fillId="121" borderId="0" xfId="7582" applyNumberFormat="1" applyFont="1" applyFill="1" applyAlignment="1">
      <alignment horizontal="left" vertical="center" wrapText="1"/>
    </xf>
    <xf numFmtId="182" fontId="73" fillId="65" borderId="0" xfId="7582" applyNumberFormat="1" applyFont="1" applyFill="1" applyAlignment="1">
      <alignment horizontal="left" indent="1"/>
    </xf>
    <xf numFmtId="43" fontId="74" fillId="65" borderId="0" xfId="7582" applyNumberFormat="1" applyFont="1" applyFill="1"/>
    <xf numFmtId="183" fontId="74" fillId="65" borderId="0" xfId="7582" applyNumberFormat="1" applyFont="1" applyFill="1"/>
    <xf numFmtId="182" fontId="74" fillId="65" borderId="0" xfId="7582" applyNumberFormat="1" applyFont="1" applyFill="1" applyAlignment="1">
      <alignment horizontal="left" indent="2"/>
    </xf>
    <xf numFmtId="182" fontId="117" fillId="121" borderId="0" xfId="7582" applyNumberFormat="1" applyFont="1" applyFill="1"/>
    <xf numFmtId="43" fontId="117" fillId="121" borderId="0" xfId="7582" applyNumberFormat="1" applyFont="1" applyFill="1"/>
    <xf numFmtId="182" fontId="73" fillId="121" borderId="0" xfId="7582" applyNumberFormat="1" applyFont="1" applyFill="1" applyAlignment="1">
      <alignment horizontal="left" indent="1"/>
    </xf>
    <xf numFmtId="43" fontId="117" fillId="121" borderId="0" xfId="7582" applyNumberFormat="1" applyFont="1" applyFill="1" applyAlignment="1">
      <alignment horizontal="left" indent="1"/>
    </xf>
    <xf numFmtId="43" fontId="118" fillId="121" borderId="0" xfId="7582" applyNumberFormat="1" applyFont="1" applyFill="1" applyAlignment="1">
      <alignment horizontal="left"/>
    </xf>
    <xf numFmtId="43" fontId="118" fillId="121" borderId="0" xfId="7582" applyNumberFormat="1" applyFont="1" applyFill="1" applyAlignment="1">
      <alignment horizontal="left" indent="1"/>
    </xf>
    <xf numFmtId="182" fontId="119" fillId="121" borderId="0" xfId="7585" applyNumberFormat="1" applyFont="1" applyFill="1"/>
    <xf numFmtId="0" fontId="29" fillId="73" borderId="65" xfId="7586" applyFont="1" applyFill="1" applyBorder="1"/>
    <xf numFmtId="0" fontId="29" fillId="73" borderId="68" xfId="7586" applyFont="1" applyFill="1" applyBorder="1"/>
    <xf numFmtId="0" fontId="29" fillId="73" borderId="69" xfId="7586" applyFont="1" applyFill="1" applyBorder="1"/>
    <xf numFmtId="0" fontId="74" fillId="73" borderId="63" xfId="7586" applyFont="1" applyFill="1" applyBorder="1"/>
    <xf numFmtId="2" fontId="29" fillId="73" borderId="0" xfId="7586" applyNumberFormat="1" applyFont="1" applyFill="1"/>
    <xf numFmtId="2" fontId="29" fillId="73" borderId="66" xfId="7586" applyNumberFormat="1" applyFont="1" applyFill="1" applyBorder="1"/>
    <xf numFmtId="0" fontId="74" fillId="73" borderId="70" xfId="7586" applyFont="1" applyFill="1" applyBorder="1"/>
    <xf numFmtId="2" fontId="29" fillId="73" borderId="38" xfId="7586" applyNumberFormat="1" applyFont="1" applyFill="1" applyBorder="1"/>
    <xf numFmtId="2" fontId="29" fillId="73" borderId="67" xfId="7586" applyNumberFormat="1" applyFont="1" applyFill="1" applyBorder="1"/>
    <xf numFmtId="182" fontId="29" fillId="73" borderId="68" xfId="7586" applyNumberFormat="1" applyFont="1" applyFill="1" applyBorder="1"/>
    <xf numFmtId="182" fontId="29" fillId="73" borderId="69" xfId="7586" applyNumberFormat="1" applyFont="1" applyFill="1" applyBorder="1"/>
    <xf numFmtId="0" fontId="29" fillId="73" borderId="63" xfId="7586" applyFont="1" applyFill="1" applyBorder="1"/>
    <xf numFmtId="0" fontId="29" fillId="73" borderId="0" xfId="7586" applyFont="1" applyFill="1" applyAlignment="1">
      <alignment horizontal="left" vertical="top"/>
    </xf>
    <xf numFmtId="0" fontId="29" fillId="73" borderId="66" xfId="7586" applyFont="1" applyFill="1" applyBorder="1" applyAlignment="1">
      <alignment horizontal="left" vertical="top"/>
    </xf>
    <xf numFmtId="185" fontId="74" fillId="73" borderId="0" xfId="7586" applyNumberFormat="1" applyFont="1" applyFill="1"/>
    <xf numFmtId="185" fontId="74" fillId="73" borderId="66" xfId="7583" applyNumberFormat="1" applyFont="1" applyFill="1" applyBorder="1"/>
    <xf numFmtId="185" fontId="74" fillId="73" borderId="38" xfId="7586" applyNumberFormat="1" applyFont="1" applyFill="1" applyBorder="1"/>
    <xf numFmtId="185" fontId="74" fillId="73" borderId="67" xfId="7583" applyNumberFormat="1" applyFont="1" applyFill="1" applyBorder="1"/>
    <xf numFmtId="0" fontId="29" fillId="73" borderId="68" xfId="7586" applyFont="1" applyFill="1" applyBorder="1" applyAlignment="1">
      <alignment horizontal="left" vertical="top"/>
    </xf>
    <xf numFmtId="0" fontId="29" fillId="73" borderId="69" xfId="7586" applyFont="1" applyFill="1" applyBorder="1" applyAlignment="1">
      <alignment horizontal="left" vertical="top"/>
    </xf>
    <xf numFmtId="0" fontId="75" fillId="0" borderId="0" xfId="7586"/>
    <xf numFmtId="0" fontId="12" fillId="64" borderId="0" xfId="12" applyFont="1" applyFill="1"/>
    <xf numFmtId="0" fontId="13" fillId="64" borderId="13" xfId="12" applyFill="1" applyBorder="1" applyAlignment="1">
      <alignment horizontal="center" vertical="center" wrapText="1"/>
    </xf>
    <xf numFmtId="0" fontId="13" fillId="64" borderId="14" xfId="12" applyFill="1" applyBorder="1" applyAlignment="1">
      <alignment horizontal="center" vertical="center" wrapText="1"/>
    </xf>
    <xf numFmtId="0" fontId="13" fillId="64" borderId="13" xfId="12" applyFill="1" applyBorder="1"/>
    <xf numFmtId="9" fontId="75" fillId="64" borderId="7" xfId="18" applyFont="1" applyFill="1" applyBorder="1" applyAlignment="1"/>
    <xf numFmtId="184" fontId="13" fillId="64" borderId="10" xfId="12" applyNumberFormat="1" applyFill="1" applyBorder="1"/>
    <xf numFmtId="9" fontId="75" fillId="64" borderId="3" xfId="18" applyFont="1" applyFill="1" applyBorder="1" applyAlignment="1"/>
    <xf numFmtId="9" fontId="75" fillId="64" borderId="14" xfId="18" applyFont="1" applyFill="1" applyBorder="1" applyAlignment="1"/>
    <xf numFmtId="0" fontId="12" fillId="64" borderId="64" xfId="12" applyFont="1" applyFill="1" applyBorder="1"/>
    <xf numFmtId="184" fontId="12" fillId="64" borderId="10" xfId="12" applyNumberFormat="1" applyFont="1" applyFill="1" applyBorder="1"/>
    <xf numFmtId="0" fontId="13" fillId="64" borderId="11" xfId="12" applyFill="1" applyBorder="1"/>
    <xf numFmtId="9" fontId="75" fillId="64" borderId="8" xfId="18" applyFont="1" applyFill="1" applyBorder="1" applyAlignment="1"/>
    <xf numFmtId="184" fontId="13" fillId="64" borderId="11" xfId="12" applyNumberFormat="1" applyFill="1" applyBorder="1"/>
    <xf numFmtId="9" fontId="75" fillId="64" borderId="0" xfId="18" applyFont="1" applyFill="1" applyBorder="1" applyAlignment="1"/>
    <xf numFmtId="9" fontId="75" fillId="64" borderId="44" xfId="18" applyFont="1" applyFill="1" applyBorder="1" applyAlignment="1"/>
    <xf numFmtId="0" fontId="12" fillId="64" borderId="13" xfId="12" applyFont="1" applyFill="1" applyBorder="1"/>
    <xf numFmtId="9" fontId="75" fillId="64" borderId="9" xfId="18" applyFont="1" applyFill="1" applyBorder="1" applyAlignment="1"/>
    <xf numFmtId="186" fontId="13" fillId="64" borderId="10" xfId="12" applyNumberFormat="1" applyFill="1" applyBorder="1"/>
    <xf numFmtId="186" fontId="13" fillId="64" borderId="3" xfId="12" applyNumberFormat="1" applyFill="1" applyBorder="1"/>
    <xf numFmtId="186" fontId="13" fillId="64" borderId="13" xfId="12" applyNumberFormat="1" applyFill="1" applyBorder="1"/>
    <xf numFmtId="186" fontId="12" fillId="64" borderId="10" xfId="12" applyNumberFormat="1" applyFont="1" applyFill="1" applyBorder="1"/>
    <xf numFmtId="186" fontId="12" fillId="64" borderId="3" xfId="12" applyNumberFormat="1" applyFont="1" applyFill="1" applyBorder="1"/>
    <xf numFmtId="186" fontId="13" fillId="64" borderId="11" xfId="12" applyNumberFormat="1" applyFill="1" applyBorder="1"/>
    <xf numFmtId="186" fontId="13" fillId="64" borderId="0" xfId="12" applyNumberFormat="1" applyFill="1"/>
    <xf numFmtId="186" fontId="12" fillId="64" borderId="1" xfId="12" applyNumberFormat="1" applyFont="1" applyFill="1" applyBorder="1"/>
    <xf numFmtId="186" fontId="12" fillId="64" borderId="13" xfId="12" applyNumberFormat="1" applyFont="1" applyFill="1" applyBorder="1"/>
    <xf numFmtId="186" fontId="12" fillId="64" borderId="9" xfId="12" applyNumberFormat="1" applyFont="1" applyFill="1" applyBorder="1"/>
    <xf numFmtId="2" fontId="71" fillId="14" borderId="0" xfId="10" applyNumberFormat="1" applyFont="1" applyFill="1"/>
    <xf numFmtId="0" fontId="71" fillId="14" borderId="0" xfId="10" applyFont="1" applyFill="1"/>
    <xf numFmtId="0" fontId="71" fillId="14" borderId="0" xfId="9" applyFont="1" applyFill="1"/>
    <xf numFmtId="187" fontId="71" fillId="14" borderId="0" xfId="0" applyNumberFormat="1" applyFont="1" applyFill="1"/>
    <xf numFmtId="187" fontId="71" fillId="0" borderId="0" xfId="0" applyNumberFormat="1" applyFont="1"/>
    <xf numFmtId="2" fontId="72" fillId="14" borderId="0" xfId="0" applyNumberFormat="1" applyFont="1" applyFill="1"/>
    <xf numFmtId="0" fontId="120" fillId="0" borderId="0" xfId="0" applyFont="1"/>
    <xf numFmtId="43" fontId="121" fillId="121" borderId="0" xfId="7586" applyNumberFormat="1" applyFont="1" applyFill="1" applyAlignment="1">
      <alignment horizontal="left"/>
    </xf>
    <xf numFmtId="43" fontId="122" fillId="121" borderId="0" xfId="7586" applyNumberFormat="1" applyFont="1" applyFill="1"/>
    <xf numFmtId="0" fontId="122" fillId="0" borderId="0" xfId="7586" applyFont="1"/>
    <xf numFmtId="43" fontId="123" fillId="121" borderId="0" xfId="7586" applyNumberFormat="1" applyFont="1" applyFill="1" applyAlignment="1">
      <alignment horizontal="left" vertical="center" wrapText="1"/>
    </xf>
    <xf numFmtId="0" fontId="123" fillId="121" borderId="0" xfId="7583" applyNumberFormat="1" applyFont="1" applyFill="1" applyBorder="1" applyAlignment="1">
      <alignment horizontal="right" wrapText="1" indent="1"/>
    </xf>
    <xf numFmtId="43" fontId="123" fillId="121" borderId="0" xfId="7586" applyNumberFormat="1" applyFont="1" applyFill="1" applyAlignment="1">
      <alignment horizontal="right"/>
    </xf>
    <xf numFmtId="49" fontId="123" fillId="121" borderId="0" xfId="7586" applyNumberFormat="1" applyFont="1" applyFill="1" applyAlignment="1">
      <alignment horizontal="left" vertical="center" wrapText="1"/>
    </xf>
    <xf numFmtId="43" fontId="120" fillId="121" borderId="0" xfId="7586" applyNumberFormat="1" applyFont="1" applyFill="1" applyAlignment="1">
      <alignment horizontal="left" vertical="center" wrapText="1" indent="1"/>
    </xf>
    <xf numFmtId="43" fontId="120" fillId="121" borderId="0" xfId="7586" applyNumberFormat="1" applyFont="1" applyFill="1" applyAlignment="1">
      <alignment horizontal="right"/>
    </xf>
    <xf numFmtId="43" fontId="120" fillId="0" borderId="0" xfId="7586" applyNumberFormat="1" applyFont="1" applyAlignment="1">
      <alignment horizontal="right"/>
    </xf>
    <xf numFmtId="43" fontId="121" fillId="121" borderId="0" xfId="7586" applyNumberFormat="1" applyFont="1" applyFill="1"/>
    <xf numFmtId="43" fontId="122" fillId="121" borderId="0" xfId="7586" applyNumberFormat="1" applyFont="1" applyFill="1" applyAlignment="1">
      <alignment horizontal="left" indent="1"/>
    </xf>
    <xf numFmtId="43" fontId="121" fillId="121" borderId="0" xfId="7586" applyNumberFormat="1" applyFont="1" applyFill="1" applyAlignment="1">
      <alignment horizontal="left" indent="1"/>
    </xf>
    <xf numFmtId="43" fontId="122" fillId="121" borderId="0" xfId="7586" applyNumberFormat="1" applyFont="1" applyFill="1" applyAlignment="1">
      <alignment horizontal="left" indent="2"/>
    </xf>
    <xf numFmtId="49" fontId="122" fillId="121" borderId="0" xfId="7586" applyNumberFormat="1" applyFont="1" applyFill="1"/>
    <xf numFmtId="43" fontId="122" fillId="121" borderId="0" xfId="7586" applyNumberFormat="1" applyFont="1" applyFill="1" applyAlignment="1">
      <alignment horizontal="left"/>
    </xf>
    <xf numFmtId="182" fontId="122" fillId="121" borderId="0" xfId="7586" applyNumberFormat="1" applyFont="1" applyFill="1"/>
    <xf numFmtId="0" fontId="120" fillId="0" borderId="63" xfId="7589" applyFont="1" applyBorder="1" applyAlignment="1">
      <alignment horizontal="left" indent="1"/>
    </xf>
    <xf numFmtId="0" fontId="121" fillId="0" borderId="0" xfId="7586" applyFont="1" applyAlignment="1">
      <alignment horizontal="left"/>
    </xf>
    <xf numFmtId="0" fontId="127" fillId="0" borderId="0" xfId="7586" applyFont="1" applyAlignment="1">
      <alignment horizontal="left"/>
    </xf>
    <xf numFmtId="0" fontId="123" fillId="0" borderId="0" xfId="7586" applyFont="1" applyAlignment="1">
      <alignment horizontal="left" vertical="center" wrapText="1"/>
    </xf>
    <xf numFmtId="1" fontId="123" fillId="0" borderId="0" xfId="7586" applyNumberFormat="1" applyFont="1" applyAlignment="1">
      <alignment horizontal="center"/>
    </xf>
    <xf numFmtId="1" fontId="123" fillId="0" borderId="0" xfId="7586" applyNumberFormat="1" applyFont="1" applyAlignment="1">
      <alignment horizontal="right"/>
    </xf>
    <xf numFmtId="0" fontId="123" fillId="0" borderId="0" xfId="7586" applyFont="1" applyAlignment="1">
      <alignment horizontal="left" vertical="center" wrapText="1" indent="1"/>
    </xf>
    <xf numFmtId="167" fontId="123" fillId="0" borderId="0" xfId="7586" applyNumberFormat="1" applyFont="1" applyAlignment="1">
      <alignment horizontal="left" vertical="center" wrapText="1"/>
    </xf>
    <xf numFmtId="0" fontId="120" fillId="0" borderId="0" xfId="7586" applyFont="1" applyAlignment="1">
      <alignment horizontal="left" indent="3"/>
    </xf>
    <xf numFmtId="167" fontId="120" fillId="0" borderId="0" xfId="7590" applyFont="1" applyFill="1" applyBorder="1"/>
    <xf numFmtId="188" fontId="120" fillId="0" borderId="0" xfId="7590" applyNumberFormat="1" applyFont="1" applyFill="1"/>
    <xf numFmtId="167" fontId="120" fillId="0" borderId="0" xfId="7590" applyFont="1" applyFill="1"/>
    <xf numFmtId="0" fontId="120" fillId="0" borderId="0" xfId="7586" applyFont="1" applyAlignment="1">
      <alignment horizontal="left" indent="2"/>
    </xf>
    <xf numFmtId="0" fontId="120" fillId="0" borderId="0" xfId="7586" applyFont="1" applyAlignment="1">
      <alignment horizontal="left" indent="4"/>
    </xf>
    <xf numFmtId="0" fontId="120" fillId="0" borderId="0" xfId="7586" applyFont="1"/>
    <xf numFmtId="167" fontId="128" fillId="0" borderId="0" xfId="7590" applyFont="1" applyFill="1" applyBorder="1" applyAlignment="1">
      <alignment horizontal="left" vertical="center" wrapText="1"/>
    </xf>
    <xf numFmtId="167" fontId="123" fillId="0" borderId="0" xfId="7590" applyFont="1" applyFill="1"/>
    <xf numFmtId="0" fontId="128" fillId="0" borderId="0" xfId="7586" applyFont="1" applyAlignment="1">
      <alignment horizontal="left" vertical="center" wrapText="1"/>
    </xf>
    <xf numFmtId="167" fontId="128" fillId="0" borderId="0" xfId="7586" applyNumberFormat="1" applyFont="1" applyAlignment="1">
      <alignment horizontal="left" vertical="center" wrapText="1"/>
    </xf>
    <xf numFmtId="167" fontId="123" fillId="0" borderId="0" xfId="7590" applyFont="1" applyFill="1" applyBorder="1" applyAlignment="1">
      <alignment horizontal="left" vertical="center" wrapText="1"/>
    </xf>
    <xf numFmtId="0" fontId="123" fillId="0" borderId="0" xfId="7586" applyFont="1" applyAlignment="1">
      <alignment horizontal="left" indent="1"/>
    </xf>
    <xf numFmtId="0" fontId="120" fillId="0" borderId="0" xfId="7586" applyFont="1" applyAlignment="1">
      <alignment horizontal="left" indent="1"/>
    </xf>
    <xf numFmtId="0" fontId="120" fillId="0" borderId="0" xfId="7586" applyFont="1" applyAlignment="1">
      <alignment horizontal="left"/>
    </xf>
    <xf numFmtId="167" fontId="120" fillId="0" borderId="0" xfId="7590" applyFont="1" applyFill="1" applyBorder="1" applyAlignment="1">
      <alignment horizontal="left" vertical="center" wrapText="1"/>
    </xf>
    <xf numFmtId="167" fontId="122" fillId="0" borderId="0" xfId="7586" applyNumberFormat="1" applyFont="1"/>
    <xf numFmtId="0" fontId="125" fillId="0" borderId="0" xfId="7586" applyFont="1"/>
    <xf numFmtId="0" fontId="129" fillId="0" borderId="0" xfId="7586" applyFont="1"/>
    <xf numFmtId="0" fontId="123" fillId="0" borderId="0" xfId="7586" applyFont="1"/>
    <xf numFmtId="187" fontId="71" fillId="12" borderId="0" xfId="0" applyNumberFormat="1" applyFont="1" applyFill="1" applyAlignment="1">
      <alignment horizontal="center" vertical="center"/>
    </xf>
    <xf numFmtId="43" fontId="122" fillId="0" borderId="0" xfId="7586" applyNumberFormat="1" applyFont="1"/>
    <xf numFmtId="0" fontId="127" fillId="0" borderId="0" xfId="7586" applyFont="1"/>
    <xf numFmtId="0" fontId="122" fillId="0" borderId="0" xfId="7586" applyFont="1" applyAlignment="1">
      <alignment horizontal="left"/>
    </xf>
    <xf numFmtId="167" fontId="127" fillId="0" borderId="0" xfId="7590" applyFont="1" applyFill="1"/>
    <xf numFmtId="0" fontId="122" fillId="0" borderId="0" xfId="7586" applyFont="1" applyAlignment="1">
      <alignment horizontal="left" indent="2"/>
    </xf>
    <xf numFmtId="167" fontId="122" fillId="0" borderId="0" xfId="7590" applyFont="1" applyFill="1" applyBorder="1"/>
    <xf numFmtId="167" fontId="122" fillId="0" borderId="0" xfId="7590" applyFont="1" applyFill="1"/>
    <xf numFmtId="0" fontId="121" fillId="0" borderId="0" xfId="7586" applyFont="1"/>
    <xf numFmtId="0" fontId="121" fillId="0" borderId="0" xfId="7586" applyFont="1" applyAlignment="1">
      <alignment horizontal="left" indent="1"/>
    </xf>
    <xf numFmtId="187" fontId="71" fillId="14" borderId="0" xfId="0" applyNumberFormat="1" applyFont="1" applyFill="1" applyAlignment="1">
      <alignment horizontal="center" vertical="center"/>
    </xf>
    <xf numFmtId="187" fontId="71" fillId="14" borderId="0" xfId="0" applyNumberFormat="1" applyFont="1" applyFill="1" applyAlignment="1">
      <alignment horizontal="center" vertical="center" wrapText="1"/>
    </xf>
    <xf numFmtId="167" fontId="121" fillId="0" borderId="0" xfId="7590" applyFont="1" applyFill="1"/>
    <xf numFmtId="10" fontId="71" fillId="14" borderId="0" xfId="18" applyNumberFormat="1" applyFont="1" applyFill="1"/>
    <xf numFmtId="43" fontId="131" fillId="0" borderId="0" xfId="7586" applyNumberFormat="1" applyFont="1" applyAlignment="1">
      <alignment horizontal="left" vertical="center" wrapText="1"/>
    </xf>
    <xf numFmtId="0" fontId="131" fillId="0" borderId="0" xfId="7586" applyFont="1" applyAlignment="1">
      <alignment horizontal="left" vertical="center" wrapText="1" indent="1"/>
    </xf>
    <xf numFmtId="0" fontId="132" fillId="0" borderId="0" xfId="7586" applyFont="1"/>
    <xf numFmtId="0" fontId="133" fillId="0" borderId="0" xfId="7586" applyFont="1" applyAlignment="1">
      <alignment horizontal="left" indent="2"/>
    </xf>
    <xf numFmtId="0" fontId="133" fillId="0" borderId="0" xfId="7586" applyFont="1" applyAlignment="1">
      <alignment horizontal="left" indent="4"/>
    </xf>
    <xf numFmtId="43" fontId="133" fillId="0" borderId="0" xfId="7591" applyFont="1" applyFill="1"/>
    <xf numFmtId="189" fontId="75" fillId="0" borderId="0" xfId="7586" applyNumberFormat="1"/>
    <xf numFmtId="0" fontId="113" fillId="0" borderId="0" xfId="7618" applyFont="1" applyAlignment="1">
      <alignment horizontal="left"/>
    </xf>
    <xf numFmtId="0" fontId="70" fillId="3" borderId="2" xfId="7615" applyFont="1" applyBorder="1" applyAlignment="1">
      <alignment horizontal="left" wrapText="1"/>
    </xf>
    <xf numFmtId="0" fontId="70" fillId="3" borderId="2" xfId="7615" applyFont="1" applyBorder="1" applyAlignment="1">
      <alignment horizontal="center" wrapText="1"/>
    </xf>
    <xf numFmtId="0" fontId="70" fillId="3" borderId="2" xfId="14351" applyFont="1" applyBorder="1" applyAlignment="1">
      <alignment horizontal="left" wrapText="1"/>
    </xf>
    <xf numFmtId="0" fontId="70" fillId="3" borderId="2" xfId="14351" applyFont="1" applyBorder="1" applyAlignment="1">
      <alignment horizontal="center" wrapText="1"/>
    </xf>
    <xf numFmtId="0" fontId="10" fillId="0" borderId="0" xfId="14516"/>
    <xf numFmtId="0" fontId="105" fillId="2" borderId="1" xfId="14516" applyFont="1" applyFill="1" applyBorder="1" applyAlignment="1">
      <alignment horizontal="center" wrapText="1"/>
    </xf>
    <xf numFmtId="0" fontId="71" fillId="0" borderId="0" xfId="14516" applyFont="1" applyAlignment="1">
      <alignment horizontal="center" vertical="center"/>
    </xf>
    <xf numFmtId="169" fontId="71" fillId="0" borderId="0" xfId="14516" applyNumberFormat="1" applyFont="1" applyAlignment="1">
      <alignment horizontal="center" vertical="center"/>
    </xf>
    <xf numFmtId="0" fontId="113" fillId="0" borderId="0" xfId="14606" applyFont="1" applyAlignment="1">
      <alignment horizontal="center" vertical="center"/>
    </xf>
    <xf numFmtId="0" fontId="105" fillId="2" borderId="1" xfId="14516" applyFont="1" applyFill="1" applyBorder="1" applyAlignment="1">
      <alignment horizontal="center" vertical="center"/>
    </xf>
    <xf numFmtId="0" fontId="105" fillId="2" borderId="3" xfId="14516" applyFont="1" applyFill="1" applyBorder="1" applyAlignment="1">
      <alignment horizontal="center" vertical="center"/>
    </xf>
    <xf numFmtId="0" fontId="105" fillId="2" borderId="1" xfId="14516" applyFont="1" applyFill="1" applyBorder="1" applyAlignment="1">
      <alignment horizontal="center" vertical="center" wrapText="1"/>
    </xf>
    <xf numFmtId="0" fontId="70" fillId="3" borderId="2" xfId="10987" applyFont="1" applyBorder="1" applyAlignment="1">
      <alignment horizontal="center" vertical="center" wrapText="1"/>
    </xf>
    <xf numFmtId="0" fontId="71" fillId="13" borderId="0" xfId="14516" applyFont="1" applyFill="1" applyAlignment="1">
      <alignment horizontal="center" vertical="center"/>
    </xf>
    <xf numFmtId="2" fontId="71" fillId="13" borderId="0" xfId="14516" applyNumberFormat="1" applyFont="1" applyFill="1" applyAlignment="1">
      <alignment horizontal="center" vertical="center"/>
    </xf>
    <xf numFmtId="187" fontId="71" fillId="0" borderId="0" xfId="14516" applyNumberFormat="1" applyFont="1" applyAlignment="1">
      <alignment horizontal="center" vertical="center"/>
    </xf>
    <xf numFmtId="187" fontId="8" fillId="0" borderId="0" xfId="15584" applyNumberFormat="1"/>
    <xf numFmtId="0" fontId="71" fillId="0" borderId="0" xfId="14516" applyFont="1"/>
    <xf numFmtId="0" fontId="113" fillId="0" borderId="0" xfId="14606" applyFont="1" applyAlignment="1">
      <alignment horizontal="left"/>
    </xf>
    <xf numFmtId="0" fontId="105" fillId="2" borderId="1" xfId="14516" applyFont="1" applyFill="1" applyBorder="1" applyAlignment="1">
      <alignment horizontal="left"/>
    </xf>
    <xf numFmtId="0" fontId="105" fillId="2" borderId="3" xfId="14516" applyFont="1" applyFill="1" applyBorder="1" applyAlignment="1">
      <alignment horizontal="left"/>
    </xf>
    <xf numFmtId="0" fontId="70" fillId="3" borderId="2" xfId="10987" applyFont="1" applyBorder="1" applyAlignment="1">
      <alignment horizontal="left" wrapText="1"/>
    </xf>
    <xf numFmtId="0" fontId="70" fillId="3" borderId="2" xfId="10987" applyFont="1" applyBorder="1" applyAlignment="1">
      <alignment horizontal="center" wrapText="1"/>
    </xf>
    <xf numFmtId="187" fontId="71" fillId="14" borderId="0" xfId="14516" applyNumberFormat="1" applyFont="1" applyFill="1" applyAlignment="1">
      <alignment horizontal="center" vertical="center"/>
    </xf>
    <xf numFmtId="187" fontId="71" fillId="14" borderId="0" xfId="14516" applyNumberFormat="1" applyFont="1" applyFill="1" applyAlignment="1">
      <alignment horizontal="center" vertical="center" wrapText="1"/>
    </xf>
    <xf numFmtId="0" fontId="65" fillId="2" borderId="3" xfId="0" applyFont="1" applyFill="1" applyBorder="1"/>
    <xf numFmtId="0" fontId="68" fillId="122" borderId="38" xfId="14516" quotePrefix="1" applyFont="1" applyFill="1" applyBorder="1" applyAlignment="1">
      <alignment horizontal="left" wrapText="1"/>
    </xf>
    <xf numFmtId="0" fontId="146" fillId="0" borderId="0" xfId="14606" applyFont="1" applyAlignment="1">
      <alignment horizontal="left"/>
    </xf>
    <xf numFmtId="0" fontId="68" fillId="122" borderId="2" xfId="14516" applyFont="1" applyFill="1" applyBorder="1" applyAlignment="1">
      <alignment horizontal="center" vertical="center" wrapText="1"/>
    </xf>
    <xf numFmtId="0" fontId="68" fillId="16" borderId="0" xfId="0" applyFont="1" applyFill="1"/>
    <xf numFmtId="0" fontId="68" fillId="16" borderId="0" xfId="0" applyFont="1" applyFill="1" applyAlignment="1">
      <alignment horizontal="center"/>
    </xf>
    <xf numFmtId="1" fontId="68" fillId="16" borderId="0" xfId="0" applyNumberFormat="1" applyFont="1" applyFill="1" applyAlignment="1">
      <alignment horizontal="center"/>
    </xf>
    <xf numFmtId="9" fontId="68" fillId="16" borderId="0" xfId="16602" applyFont="1" applyFill="1" applyAlignment="1">
      <alignment horizontal="center"/>
    </xf>
    <xf numFmtId="0" fontId="65" fillId="2" borderId="1" xfId="14606" applyFont="1" applyFill="1" applyBorder="1" applyAlignment="1">
      <alignment horizontal="center" vertical="center"/>
    </xf>
    <xf numFmtId="187" fontId="68" fillId="16" borderId="0" xfId="0" applyNumberFormat="1" applyFont="1" applyFill="1" applyAlignment="1">
      <alignment horizontal="center"/>
    </xf>
    <xf numFmtId="0" fontId="65" fillId="2" borderId="1" xfId="0" applyFont="1" applyFill="1" applyBorder="1" applyAlignment="1">
      <alignment horizontal="center" vertical="center" wrapText="1"/>
    </xf>
    <xf numFmtId="1" fontId="68" fillId="16" borderId="0" xfId="16602" applyNumberFormat="1" applyFont="1" applyFill="1" applyAlignment="1">
      <alignment horizontal="center"/>
    </xf>
    <xf numFmtId="2" fontId="68" fillId="16" borderId="0" xfId="0" applyNumberFormat="1" applyFont="1" applyFill="1" applyAlignment="1">
      <alignment horizontal="center"/>
    </xf>
    <xf numFmtId="189" fontId="68" fillId="16" borderId="0" xfId="0" applyNumberFormat="1" applyFont="1" applyFill="1" applyAlignment="1">
      <alignment horizontal="center"/>
    </xf>
    <xf numFmtId="0" fontId="65" fillId="2" borderId="3" xfId="0" applyFont="1" applyFill="1" applyBorder="1" applyAlignment="1">
      <alignment horizontal="center" vertical="center" wrapText="1"/>
    </xf>
    <xf numFmtId="0" fontId="65" fillId="2" borderId="5" xfId="14606" applyFont="1" applyFill="1" applyBorder="1" applyAlignment="1">
      <alignment horizontal="center" vertical="center" wrapText="1"/>
    </xf>
    <xf numFmtId="0" fontId="68" fillId="122" borderId="71" xfId="14516" applyFont="1" applyFill="1" applyBorder="1" applyAlignment="1">
      <alignment horizontal="center" vertical="center" wrapText="1"/>
    </xf>
    <xf numFmtId="0" fontId="65" fillId="2" borderId="44" xfId="14606" applyFont="1" applyFill="1" applyBorder="1" applyAlignment="1">
      <alignment horizontal="center" vertical="center" wrapText="1"/>
    </xf>
    <xf numFmtId="0" fontId="68" fillId="122" borderId="72" xfId="14516" applyFont="1" applyFill="1" applyBorder="1" applyAlignment="1">
      <alignment horizontal="center" vertical="center" wrapText="1"/>
    </xf>
    <xf numFmtId="187" fontId="68" fillId="16" borderId="8" xfId="0" applyNumberFormat="1" applyFont="1" applyFill="1" applyBorder="1" applyAlignment="1">
      <alignment horizontal="center"/>
    </xf>
    <xf numFmtId="189" fontId="68" fillId="16" borderId="8" xfId="0" applyNumberFormat="1" applyFont="1" applyFill="1" applyBorder="1" applyAlignment="1">
      <alignment horizontal="center"/>
    </xf>
    <xf numFmtId="170" fontId="68" fillId="16" borderId="15" xfId="16602" applyNumberFormat="1" applyFont="1" applyFill="1" applyBorder="1"/>
    <xf numFmtId="1" fontId="7" fillId="0" borderId="0" xfId="18225" applyNumberFormat="1"/>
    <xf numFmtId="0" fontId="120" fillId="0" borderId="0" xfId="0" applyFont="1" applyAlignment="1">
      <alignment horizontal="center" vertical="center"/>
    </xf>
    <xf numFmtId="0" fontId="7" fillId="0" borderId="0" xfId="18225"/>
    <xf numFmtId="0" fontId="147" fillId="0" borderId="0" xfId="0" applyFont="1"/>
    <xf numFmtId="0" fontId="10" fillId="64" borderId="0" xfId="18231" applyFill="1" applyAlignment="1">
      <alignment vertical="center"/>
    </xf>
    <xf numFmtId="0" fontId="12" fillId="64" borderId="0" xfId="18231" applyFont="1" applyFill="1" applyAlignment="1">
      <alignment vertical="center"/>
    </xf>
    <xf numFmtId="0" fontId="10" fillId="64" borderId="0" xfId="18231" applyFill="1" applyAlignment="1">
      <alignment horizontal="center" vertical="center"/>
    </xf>
    <xf numFmtId="0" fontId="148" fillId="64" borderId="0" xfId="18231" applyFont="1" applyFill="1" applyAlignment="1">
      <alignment horizontal="center" vertical="center" wrapText="1"/>
    </xf>
    <xf numFmtId="0" fontId="10" fillId="64" borderId="0" xfId="18231" applyFill="1" applyAlignment="1" applyProtection="1">
      <alignment vertical="center"/>
      <protection locked="0"/>
    </xf>
    <xf numFmtId="43" fontId="10" fillId="64" borderId="0" xfId="18231" applyNumberFormat="1" applyFill="1" applyAlignment="1" applyProtection="1">
      <alignment vertical="center"/>
      <protection locked="0"/>
    </xf>
    <xf numFmtId="0" fontId="12" fillId="64" borderId="0" xfId="18231" applyFont="1" applyFill="1" applyAlignment="1" applyProtection="1">
      <alignment vertical="center"/>
      <protection locked="0"/>
    </xf>
    <xf numFmtId="0" fontId="152" fillId="64" borderId="0" xfId="18231" applyFont="1" applyFill="1" applyAlignment="1">
      <alignment horizontal="left" vertical="center" wrapText="1"/>
    </xf>
    <xf numFmtId="0" fontId="152" fillId="64" borderId="0" xfId="18231" applyFont="1" applyFill="1" applyAlignment="1" applyProtection="1">
      <alignment vertical="center"/>
      <protection locked="0"/>
    </xf>
    <xf numFmtId="0" fontId="152" fillId="64" borderId="0" xfId="18231" applyFont="1" applyFill="1" applyAlignment="1" applyProtection="1">
      <alignment horizontal="center" vertical="center"/>
      <protection locked="0"/>
    </xf>
    <xf numFmtId="0" fontId="152" fillId="64" borderId="0" xfId="18231" applyFont="1" applyFill="1" applyAlignment="1">
      <alignment vertical="center"/>
    </xf>
    <xf numFmtId="17" fontId="65" fillId="64" borderId="0" xfId="18231" applyNumberFormat="1" applyFont="1" applyFill="1" applyAlignment="1">
      <alignment vertical="center"/>
    </xf>
    <xf numFmtId="0" fontId="152" fillId="64" borderId="0" xfId="18231" applyFont="1" applyFill="1" applyAlignment="1">
      <alignment horizontal="center" vertical="center"/>
    </xf>
    <xf numFmtId="0" fontId="150" fillId="64" borderId="0" xfId="18231" applyFont="1" applyFill="1" applyAlignment="1">
      <alignment horizontal="centerContinuous" vertical="center"/>
    </xf>
    <xf numFmtId="0" fontId="150" fillId="64" borderId="0" xfId="18231" applyFont="1" applyFill="1" applyAlignment="1">
      <alignment horizontal="center" vertical="center"/>
    </xf>
    <xf numFmtId="189" fontId="154" fillId="64" borderId="66" xfId="18230" applyNumberFormat="1" applyFont="1" applyFill="1" applyBorder="1" applyAlignment="1">
      <alignment horizontal="center" vertical="center" wrapText="1"/>
    </xf>
    <xf numFmtId="0" fontId="67" fillId="123" borderId="73" xfId="18231" applyFont="1" applyFill="1" applyBorder="1" applyAlignment="1">
      <alignment horizontal="center" vertical="center" wrapText="1"/>
    </xf>
    <xf numFmtId="0" fontId="67" fillId="124" borderId="73" xfId="18231" applyFont="1" applyFill="1" applyBorder="1" applyAlignment="1">
      <alignment horizontal="center" vertical="center" wrapText="1"/>
    </xf>
    <xf numFmtId="0" fontId="135" fillId="64" borderId="0" xfId="18226" applyFill="1" applyAlignment="1"/>
    <xf numFmtId="0" fontId="155" fillId="64" borderId="70" xfId="18231" quotePrefix="1" applyFont="1" applyFill="1" applyBorder="1" applyAlignment="1" applyProtection="1">
      <alignment horizontal="center" vertical="center"/>
      <protection locked="0"/>
    </xf>
    <xf numFmtId="0" fontId="155" fillId="64" borderId="38" xfId="18231" quotePrefix="1" applyFont="1" applyFill="1" applyBorder="1" applyAlignment="1" applyProtection="1">
      <alignment horizontal="center" vertical="center" wrapText="1"/>
      <protection locked="0"/>
    </xf>
    <xf numFmtId="0" fontId="155" fillId="64" borderId="74" xfId="18231" quotePrefix="1" applyFont="1" applyFill="1" applyBorder="1" applyAlignment="1">
      <alignment horizontal="center" vertical="center" wrapText="1"/>
    </xf>
    <xf numFmtId="0" fontId="155" fillId="64" borderId="74" xfId="18231" applyFont="1" applyFill="1" applyBorder="1" applyAlignment="1">
      <alignment horizontal="center" vertical="center" wrapText="1"/>
    </xf>
    <xf numFmtId="0" fontId="155" fillId="64" borderId="38" xfId="18231" quotePrefix="1" applyFont="1" applyFill="1" applyBorder="1" applyAlignment="1">
      <alignment horizontal="center" vertical="center" wrapText="1"/>
    </xf>
    <xf numFmtId="0" fontId="155" fillId="64" borderId="38" xfId="18231" applyFont="1" applyFill="1" applyBorder="1" applyAlignment="1">
      <alignment horizontal="center" vertical="center" wrapText="1"/>
    </xf>
    <xf numFmtId="0" fontId="67" fillId="122" borderId="75" xfId="18231" quotePrefix="1" applyFont="1" applyFill="1" applyBorder="1" applyAlignment="1">
      <alignment horizontal="center" vertical="center" wrapText="1"/>
    </xf>
    <xf numFmtId="0" fontId="67" fillId="123" borderId="75" xfId="18231" quotePrefix="1" applyFont="1" applyFill="1" applyBorder="1" applyAlignment="1">
      <alignment horizontal="center" vertical="center" wrapText="1"/>
    </xf>
    <xf numFmtId="0" fontId="67" fillId="124" borderId="75" xfId="18231" quotePrefix="1" applyFont="1" applyFill="1" applyBorder="1" applyAlignment="1">
      <alignment horizontal="center" vertical="center" wrapText="1"/>
    </xf>
    <xf numFmtId="0" fontId="155" fillId="64" borderId="38" xfId="18231" applyFont="1" applyFill="1" applyBorder="1" applyAlignment="1">
      <alignment horizontal="center" vertical="center"/>
    </xf>
    <xf numFmtId="0" fontId="155" fillId="64" borderId="38" xfId="18231" applyFont="1" applyFill="1" applyBorder="1" applyAlignment="1" applyProtection="1">
      <alignment horizontal="center" vertical="center"/>
      <protection locked="0"/>
    </xf>
    <xf numFmtId="0" fontId="67" fillId="64" borderId="38" xfId="18231" applyFont="1" applyFill="1" applyBorder="1" applyProtection="1">
      <protection locked="0"/>
    </xf>
    <xf numFmtId="0" fontId="67" fillId="64" borderId="38" xfId="18231" applyFont="1" applyFill="1" applyBorder="1"/>
    <xf numFmtId="0" fontId="155" fillId="64" borderId="38" xfId="18231" applyFont="1" applyFill="1" applyBorder="1"/>
    <xf numFmtId="0" fontId="67" fillId="63" borderId="75" xfId="18231" quotePrefix="1" applyFont="1" applyFill="1" applyBorder="1" applyAlignment="1">
      <alignment horizontal="center" vertical="center" wrapText="1"/>
    </xf>
    <xf numFmtId="0" fontId="67" fillId="125" borderId="73" xfId="18231" applyFont="1" applyFill="1" applyBorder="1" applyAlignment="1">
      <alignment horizontal="center" vertical="center"/>
    </xf>
    <xf numFmtId="0" fontId="67" fillId="125" borderId="75" xfId="18231" quotePrefix="1" applyFont="1" applyFill="1" applyBorder="1" applyAlignment="1">
      <alignment horizontal="center" vertical="center" wrapText="1"/>
    </xf>
    <xf numFmtId="0" fontId="67" fillId="126" borderId="75" xfId="18231" quotePrefix="1" applyFont="1" applyFill="1" applyBorder="1" applyAlignment="1" applyProtection="1">
      <alignment horizontal="center" vertical="center" wrapText="1"/>
      <protection locked="0"/>
    </xf>
    <xf numFmtId="0" fontId="105" fillId="0" borderId="0" xfId="0" applyFont="1"/>
    <xf numFmtId="0" fontId="157" fillId="0" borderId="0" xfId="0" applyFont="1"/>
    <xf numFmtId="0" fontId="158" fillId="0" borderId="0" xfId="0" applyFont="1"/>
    <xf numFmtId="9" fontId="71" fillId="0" borderId="0" xfId="17" applyFont="1"/>
    <xf numFmtId="43" fontId="71" fillId="0" borderId="0" xfId="10" applyNumberFormat="1" applyFont="1"/>
    <xf numFmtId="2" fontId="71" fillId="14" borderId="0" xfId="18" applyNumberFormat="1" applyFont="1" applyFill="1"/>
    <xf numFmtId="0" fontId="105" fillId="0" borderId="0" xfId="10" applyFont="1"/>
    <xf numFmtId="0" fontId="75" fillId="0" borderId="0" xfId="18779"/>
    <xf numFmtId="191" fontId="12" fillId="0" borderId="82" xfId="18779" applyNumberFormat="1" applyFont="1" applyBorder="1" applyAlignment="1">
      <alignment vertical="center"/>
    </xf>
    <xf numFmtId="187" fontId="71" fillId="13" borderId="0" xfId="14516" applyNumberFormat="1" applyFont="1" applyFill="1" applyAlignment="1">
      <alignment horizontal="center" vertical="center"/>
    </xf>
    <xf numFmtId="187" fontId="164" fillId="0" borderId="86" xfId="18779" applyNumberFormat="1" applyFont="1" applyBorder="1" applyAlignment="1">
      <alignment horizontal="center"/>
    </xf>
    <xf numFmtId="187" fontId="164" fillId="0" borderId="71" xfId="18779" applyNumberFormat="1" applyFont="1" applyBorder="1" applyAlignment="1">
      <alignment horizontal="center"/>
    </xf>
    <xf numFmtId="187" fontId="164" fillId="0" borderId="87" xfId="18779" applyNumberFormat="1" applyFont="1" applyBorder="1" applyAlignment="1">
      <alignment horizontal="center"/>
    </xf>
    <xf numFmtId="187" fontId="164" fillId="0" borderId="83" xfId="18779" applyNumberFormat="1" applyFont="1" applyBorder="1" applyAlignment="1">
      <alignment horizontal="center"/>
    </xf>
    <xf numFmtId="0" fontId="163" fillId="0" borderId="83" xfId="18779" applyFont="1" applyBorder="1" applyAlignment="1">
      <alignment horizontal="center" wrapText="1"/>
    </xf>
    <xf numFmtId="0" fontId="163" fillId="0" borderId="84" xfId="18779" applyFont="1" applyBorder="1" applyAlignment="1">
      <alignment horizontal="center" wrapText="1"/>
    </xf>
    <xf numFmtId="0" fontId="163" fillId="0" borderId="85" xfId="18779" applyFont="1" applyBorder="1" applyAlignment="1">
      <alignment horizontal="center" wrapText="1"/>
    </xf>
    <xf numFmtId="0" fontId="163" fillId="0" borderId="83" xfId="18779" applyFont="1" applyBorder="1" applyAlignment="1">
      <alignment horizontal="center"/>
    </xf>
    <xf numFmtId="0" fontId="163" fillId="0" borderId="85" xfId="18779" applyFont="1" applyBorder="1" applyAlignment="1">
      <alignment horizontal="center"/>
    </xf>
    <xf numFmtId="187" fontId="12" fillId="0" borderId="83" xfId="18779" applyNumberFormat="1" applyFont="1" applyBorder="1" applyAlignment="1">
      <alignment horizontal="center"/>
    </xf>
    <xf numFmtId="187" fontId="12" fillId="0" borderId="84" xfId="18779" applyNumberFormat="1" applyFont="1" applyBorder="1" applyAlignment="1">
      <alignment horizontal="center"/>
    </xf>
    <xf numFmtId="189" fontId="71" fillId="0" borderId="0" xfId="10" applyNumberFormat="1" applyFont="1"/>
    <xf numFmtId="1" fontId="71" fillId="0" borderId="0" xfId="10" applyNumberFormat="1" applyFont="1"/>
    <xf numFmtId="3" fontId="71" fillId="0" borderId="0" xfId="10" applyNumberFormat="1" applyFont="1"/>
    <xf numFmtId="0" fontId="71" fillId="65" borderId="0" xfId="10" applyFont="1" applyFill="1"/>
    <xf numFmtId="0" fontId="67" fillId="64" borderId="74" xfId="18231" applyFont="1" applyFill="1" applyBorder="1" applyAlignment="1">
      <alignment horizontal="left" vertical="center"/>
    </xf>
    <xf numFmtId="0" fontId="67" fillId="64" borderId="74" xfId="18231" quotePrefix="1" applyFont="1" applyFill="1" applyBorder="1" applyAlignment="1">
      <alignment horizontal="left" vertical="center"/>
    </xf>
    <xf numFmtId="0" fontId="67" fillId="64" borderId="88" xfId="18231" applyFont="1" applyFill="1" applyBorder="1" applyAlignment="1">
      <alignment horizontal="left" vertical="center"/>
    </xf>
    <xf numFmtId="43" fontId="67" fillId="64" borderId="74" xfId="18231" applyNumberFormat="1" applyFont="1" applyFill="1" applyBorder="1" applyAlignment="1" applyProtection="1">
      <alignment horizontal="right" vertical="center" indent="1"/>
      <protection locked="0"/>
    </xf>
    <xf numFmtId="43" fontId="67" fillId="64" borderId="89" xfId="18231" applyNumberFormat="1" applyFont="1" applyFill="1" applyBorder="1" applyAlignment="1" applyProtection="1">
      <alignment horizontal="right" vertical="center" indent="1"/>
      <protection locked="0"/>
    </xf>
    <xf numFmtId="43" fontId="67" fillId="64" borderId="88" xfId="18231" applyNumberFormat="1" applyFont="1" applyFill="1" applyBorder="1" applyAlignment="1" applyProtection="1">
      <alignment horizontal="right" vertical="center" indent="1"/>
      <protection locked="0"/>
    </xf>
    <xf numFmtId="43" fontId="67" fillId="64" borderId="74" xfId="18231" applyNumberFormat="1" applyFont="1" applyFill="1" applyBorder="1" applyAlignment="1">
      <alignment horizontal="right" vertical="center" indent="1"/>
    </xf>
    <xf numFmtId="43" fontId="67" fillId="122" borderId="90" xfId="18231" applyNumberFormat="1" applyFont="1" applyFill="1" applyBorder="1" applyAlignment="1">
      <alignment horizontal="right" vertical="center" indent="1"/>
    </xf>
    <xf numFmtId="43" fontId="67" fillId="123" borderId="90" xfId="18231" applyNumberFormat="1" applyFont="1" applyFill="1" applyBorder="1" applyAlignment="1">
      <alignment horizontal="right" vertical="center" indent="1"/>
    </xf>
    <xf numFmtId="43" fontId="67" fillId="124" borderId="88" xfId="18231" applyNumberFormat="1" applyFont="1" applyFill="1" applyBorder="1" applyAlignment="1">
      <alignment horizontal="right" vertical="center" indent="1"/>
    </xf>
    <xf numFmtId="43" fontId="67" fillId="63" borderId="90" xfId="18231" applyNumberFormat="1" applyFont="1" applyFill="1" applyBorder="1" applyAlignment="1">
      <alignment horizontal="right" vertical="center" indent="1"/>
    </xf>
    <xf numFmtId="43" fontId="67" fillId="125" borderId="90" xfId="18231" applyNumberFormat="1" applyFont="1" applyFill="1" applyBorder="1" applyAlignment="1">
      <alignment horizontal="right" vertical="center" indent="1"/>
    </xf>
    <xf numFmtId="43" fontId="67" fillId="126" borderId="90" xfId="18231" applyNumberFormat="1" applyFont="1" applyFill="1" applyBorder="1" applyAlignment="1" applyProtection="1">
      <alignment horizontal="right" vertical="center" indent="1"/>
      <protection locked="0"/>
    </xf>
    <xf numFmtId="43" fontId="67" fillId="127" borderId="88" xfId="18231" applyNumberFormat="1" applyFont="1" applyFill="1" applyBorder="1" applyAlignment="1">
      <alignment horizontal="right" vertical="center" indent="1"/>
    </xf>
    <xf numFmtId="0" fontId="167" fillId="0" borderId="0" xfId="0" applyFont="1"/>
    <xf numFmtId="0" fontId="168" fillId="72" borderId="0" xfId="0" applyFont="1" applyFill="1"/>
    <xf numFmtId="0" fontId="169" fillId="72" borderId="0" xfId="0" applyFont="1" applyFill="1"/>
    <xf numFmtId="0" fontId="170" fillId="0" borderId="0" xfId="0" applyFont="1"/>
    <xf numFmtId="170" fontId="0" fillId="0" borderId="0" xfId="17" applyNumberFormat="1" applyFont="1"/>
    <xf numFmtId="187" fontId="71" fillId="0" borderId="0" xfId="0" applyNumberFormat="1" applyFont="1" applyAlignment="1">
      <alignment horizontal="center" vertical="center"/>
    </xf>
    <xf numFmtId="0" fontId="68" fillId="16" borderId="0" xfId="0" applyFont="1" applyFill="1" applyAlignment="1">
      <alignment horizontal="center" vertical="center"/>
    </xf>
    <xf numFmtId="1" fontId="68" fillId="16" borderId="0" xfId="0" applyNumberFormat="1" applyFont="1" applyFill="1" applyAlignment="1">
      <alignment horizontal="center" vertical="center"/>
    </xf>
    <xf numFmtId="2" fontId="68" fillId="16" borderId="0" xfId="0" applyNumberFormat="1" applyFont="1" applyFill="1" applyAlignment="1">
      <alignment horizontal="center" vertical="center"/>
    </xf>
    <xf numFmtId="189" fontId="68" fillId="16" borderId="8" xfId="0" applyNumberFormat="1" applyFont="1" applyFill="1" applyBorder="1" applyAlignment="1">
      <alignment horizontal="center" vertical="center"/>
    </xf>
    <xf numFmtId="187" fontId="68" fillId="16" borderId="0" xfId="0" applyNumberFormat="1" applyFont="1" applyFill="1" applyAlignment="1">
      <alignment horizontal="center" vertical="center"/>
    </xf>
    <xf numFmtId="0" fontId="0" fillId="0" borderId="0" xfId="0" applyAlignment="1">
      <alignment horizontal="center" vertical="center"/>
    </xf>
    <xf numFmtId="0" fontId="4" fillId="0" borderId="0" xfId="22764" applyAlignment="1">
      <alignment horizontal="center" vertical="center"/>
    </xf>
    <xf numFmtId="0" fontId="71" fillId="0" borderId="0" xfId="10" applyFont="1" applyAlignment="1">
      <alignment horizontal="center" vertical="center"/>
    </xf>
    <xf numFmtId="187" fontId="0" fillId="0" borderId="0" xfId="0" applyNumberFormat="1" applyAlignment="1">
      <alignment horizontal="center" vertical="center"/>
    </xf>
    <xf numFmtId="0" fontId="146" fillId="0" borderId="0" xfId="14606" applyFont="1" applyAlignment="1">
      <alignment horizontal="center" vertical="center"/>
    </xf>
    <xf numFmtId="0" fontId="65" fillId="2" borderId="3" xfId="0" applyFont="1" applyFill="1" applyBorder="1" applyAlignment="1">
      <alignment horizontal="center" vertical="center"/>
    </xf>
    <xf numFmtId="169" fontId="68" fillId="16" borderId="0" xfId="0" applyNumberFormat="1" applyFont="1" applyFill="1" applyAlignment="1">
      <alignment horizontal="center" vertical="center"/>
    </xf>
    <xf numFmtId="169" fontId="70" fillId="3" borderId="2" xfId="1" applyNumberFormat="1" applyFont="1" applyBorder="1" applyAlignment="1">
      <alignment horizontal="center" vertical="center"/>
    </xf>
    <xf numFmtId="0" fontId="70" fillId="3" borderId="2" xfId="10987" applyFont="1" applyBorder="1" applyAlignment="1">
      <alignment horizontal="center" vertical="center"/>
    </xf>
    <xf numFmtId="0" fontId="65" fillId="2" borderId="5" xfId="14606" applyFont="1" applyFill="1" applyBorder="1" applyAlignment="1">
      <alignment horizontal="center" vertical="center"/>
    </xf>
    <xf numFmtId="0" fontId="65" fillId="2" borderId="44" xfId="14606" applyFont="1" applyFill="1" applyBorder="1" applyAlignment="1">
      <alignment horizontal="center" vertical="center"/>
    </xf>
    <xf numFmtId="0" fontId="68" fillId="122" borderId="38" xfId="14516" quotePrefix="1" applyFont="1" applyFill="1" applyBorder="1" applyAlignment="1">
      <alignment horizontal="center" vertical="center"/>
    </xf>
    <xf numFmtId="0" fontId="68" fillId="122" borderId="2" xfId="14516" applyFont="1" applyFill="1" applyBorder="1" applyAlignment="1">
      <alignment horizontal="center" vertical="center"/>
    </xf>
    <xf numFmtId="0" fontId="68" fillId="122" borderId="71" xfId="14516" applyFont="1" applyFill="1" applyBorder="1" applyAlignment="1">
      <alignment horizontal="center" vertical="center"/>
    </xf>
    <xf numFmtId="0" fontId="68" fillId="122" borderId="72" xfId="14516" applyFont="1" applyFill="1" applyBorder="1" applyAlignment="1">
      <alignment horizontal="center" vertical="center"/>
    </xf>
    <xf numFmtId="3" fontId="0" fillId="0" borderId="0" xfId="0" applyNumberFormat="1"/>
    <xf numFmtId="10" fontId="0" fillId="0" borderId="0" xfId="0" applyNumberFormat="1"/>
    <xf numFmtId="9" fontId="0" fillId="0" borderId="0" xfId="0" applyNumberFormat="1"/>
    <xf numFmtId="0" fontId="174" fillId="0" borderId="90" xfId="22770" applyFont="1" applyBorder="1" applyAlignment="1">
      <alignment vertical="center" wrapText="1"/>
    </xf>
    <xf numFmtId="0" fontId="174" fillId="0" borderId="88" xfId="22770" applyFont="1" applyBorder="1" applyAlignment="1">
      <alignment vertical="center" wrapText="1"/>
    </xf>
    <xf numFmtId="0" fontId="175" fillId="0" borderId="66" xfId="22770" applyFont="1" applyBorder="1" applyAlignment="1">
      <alignment vertical="center" wrapText="1"/>
    </xf>
    <xf numFmtId="0" fontId="175" fillId="0" borderId="67" xfId="22770" applyFont="1" applyBorder="1" applyAlignment="1">
      <alignment vertical="center" wrapText="1"/>
    </xf>
    <xf numFmtId="0" fontId="174" fillId="128" borderId="88" xfId="22770" applyFont="1" applyFill="1" applyBorder="1" applyAlignment="1">
      <alignment vertical="center" wrapText="1"/>
    </xf>
    <xf numFmtId="165" fontId="175" fillId="128" borderId="66" xfId="22770" applyNumberFormat="1" applyFont="1" applyFill="1" applyBorder="1" applyAlignment="1">
      <alignment vertical="center" wrapText="1"/>
    </xf>
    <xf numFmtId="165" fontId="175" fillId="128" borderId="67" xfId="22770" applyNumberFormat="1" applyFont="1" applyFill="1" applyBorder="1" applyAlignment="1">
      <alignment vertical="center" wrapText="1"/>
    </xf>
    <xf numFmtId="9" fontId="0" fillId="0" borderId="0" xfId="0" applyNumberFormat="1" applyAlignment="1">
      <alignment horizontal="center" vertical="center"/>
    </xf>
    <xf numFmtId="1" fontId="0" fillId="0" borderId="0" xfId="0" applyNumberFormat="1" applyAlignment="1">
      <alignment horizontal="center" vertical="center"/>
    </xf>
    <xf numFmtId="0" fontId="105" fillId="2" borderId="0" xfId="12" applyFont="1" applyFill="1" applyAlignment="1">
      <alignment horizontal="center" vertical="center" wrapText="1"/>
    </xf>
    <xf numFmtId="0" fontId="70" fillId="3" borderId="0" xfId="1" applyFont="1" applyBorder="1" applyAlignment="1">
      <alignment horizontal="left" wrapText="1"/>
    </xf>
    <xf numFmtId="0" fontId="70" fillId="3" borderId="0" xfId="1" applyFont="1" applyBorder="1" applyAlignment="1">
      <alignment horizontal="center" wrapText="1"/>
    </xf>
    <xf numFmtId="2" fontId="107" fillId="133" borderId="4" xfId="0" applyNumberFormat="1" applyFont="1" applyFill="1" applyBorder="1" applyAlignment="1">
      <alignment horizontal="right"/>
    </xf>
    <xf numFmtId="0" fontId="0" fillId="65" borderId="0" xfId="0" applyFill="1"/>
    <xf numFmtId="0" fontId="71" fillId="0" borderId="0" xfId="0" applyFont="1" applyAlignment="1">
      <alignment horizontal="left" vertical="center"/>
    </xf>
    <xf numFmtId="0" fontId="0" fillId="0" borderId="74" xfId="0" applyBorder="1"/>
    <xf numFmtId="0" fontId="0" fillId="0" borderId="88" xfId="0" applyBorder="1"/>
    <xf numFmtId="9" fontId="0" fillId="0" borderId="0" xfId="17" applyFont="1" applyBorder="1"/>
    <xf numFmtId="0" fontId="0" fillId="0" borderId="66" xfId="0" applyBorder="1"/>
    <xf numFmtId="0" fontId="0" fillId="0" borderId="38" xfId="0" applyBorder="1"/>
    <xf numFmtId="9" fontId="0" fillId="0" borderId="38" xfId="0" applyNumberFormat="1" applyBorder="1"/>
    <xf numFmtId="0" fontId="0" fillId="0" borderId="67" xfId="0" applyBorder="1"/>
    <xf numFmtId="1" fontId="71" fillId="65" borderId="0" xfId="0" applyNumberFormat="1" applyFont="1" applyFill="1"/>
    <xf numFmtId="170" fontId="68" fillId="16" borderId="0" xfId="17" applyNumberFormat="1" applyFont="1" applyFill="1" applyAlignment="1">
      <alignment horizontal="center"/>
    </xf>
    <xf numFmtId="0" fontId="70" fillId="3" borderId="1" xfId="1" applyFont="1" applyBorder="1" applyAlignment="1">
      <alignment horizontal="left" vertical="top" wrapText="1"/>
    </xf>
    <xf numFmtId="0" fontId="70" fillId="3" borderId="0" xfId="1" applyFont="1" applyBorder="1" applyAlignment="1">
      <alignment horizontal="left" vertical="top" wrapText="1"/>
    </xf>
    <xf numFmtId="0" fontId="120" fillId="0" borderId="0" xfId="0" applyFont="1" applyAlignment="1">
      <alignment horizontal="left" vertical="top"/>
    </xf>
    <xf numFmtId="0" fontId="65" fillId="2" borderId="3" xfId="34791" applyFont="1" applyFill="1" applyBorder="1"/>
    <xf numFmtId="0" fontId="12" fillId="0" borderId="0" xfId="34791" applyFont="1"/>
    <xf numFmtId="0" fontId="135" fillId="0" borderId="0" xfId="34791"/>
    <xf numFmtId="0" fontId="68" fillId="16" borderId="0" xfId="34791" applyFont="1" applyFill="1"/>
    <xf numFmtId="0" fontId="123" fillId="2" borderId="1" xfId="14606" applyFont="1" applyFill="1" applyBorder="1" applyAlignment="1">
      <alignment horizontal="left" vertical="top"/>
    </xf>
    <xf numFmtId="0" fontId="123" fillId="2" borderId="1" xfId="14606" applyFont="1" applyFill="1" applyBorder="1" applyAlignment="1">
      <alignment horizontal="left" vertical="top" wrapText="1"/>
    </xf>
    <xf numFmtId="187" fontId="70" fillId="3" borderId="1" xfId="1" applyNumberFormat="1" applyFont="1" applyBorder="1" applyAlignment="1">
      <alignment horizontal="left" vertical="top" wrapText="1"/>
    </xf>
    <xf numFmtId="169" fontId="120" fillId="0" borderId="62" xfId="14516" applyNumberFormat="1" applyFont="1" applyBorder="1"/>
    <xf numFmtId="0" fontId="120" fillId="0" borderId="62" xfId="14516" applyFont="1" applyBorder="1"/>
    <xf numFmtId="2" fontId="120" fillId="0" borderId="62" xfId="14516" applyNumberFormat="1" applyFont="1" applyBorder="1"/>
    <xf numFmtId="2" fontId="120" fillId="13" borderId="62" xfId="9" applyNumberFormat="1" applyFont="1" applyFill="1" applyBorder="1"/>
    <xf numFmtId="187" fontId="120" fillId="13" borderId="62" xfId="9" applyNumberFormat="1" applyFont="1" applyFill="1" applyBorder="1"/>
    <xf numFmtId="2" fontId="0" fillId="0" borderId="0" xfId="0" applyNumberFormat="1"/>
    <xf numFmtId="2" fontId="120" fillId="13" borderId="95" xfId="9" applyNumberFormat="1" applyFont="1" applyFill="1" applyBorder="1"/>
    <xf numFmtId="0" fontId="0" fillId="0" borderId="0" xfId="0" applyAlignment="1">
      <alignment horizontal="left" vertical="center"/>
    </xf>
    <xf numFmtId="9" fontId="68" fillId="16" borderId="0" xfId="17391" applyFont="1" applyFill="1" applyAlignment="1">
      <alignment horizontal="center" vertical="center"/>
    </xf>
    <xf numFmtId="1" fontId="68" fillId="16" borderId="0" xfId="17391" applyNumberFormat="1" applyFont="1" applyFill="1" applyAlignment="1">
      <alignment horizontal="center" vertical="center"/>
    </xf>
    <xf numFmtId="170" fontId="68" fillId="16" borderId="15" xfId="17391" applyNumberFormat="1" applyFont="1" applyFill="1" applyBorder="1" applyAlignment="1">
      <alignment horizontal="center" vertical="center"/>
    </xf>
    <xf numFmtId="170" fontId="68" fillId="16" borderId="0" xfId="17391" applyNumberFormat="1" applyFont="1" applyFill="1" applyAlignment="1">
      <alignment horizontal="center" vertical="center"/>
    </xf>
    <xf numFmtId="9" fontId="68" fillId="16" borderId="0" xfId="0" applyNumberFormat="1" applyFont="1" applyFill="1" applyAlignment="1">
      <alignment horizontal="center" vertical="center"/>
    </xf>
    <xf numFmtId="187" fontId="0" fillId="65" borderId="0" xfId="0" applyNumberFormat="1" applyFill="1" applyAlignment="1">
      <alignment horizontal="center" vertical="center"/>
    </xf>
    <xf numFmtId="0" fontId="190" fillId="2" borderId="3" xfId="0" applyFont="1" applyFill="1" applyBorder="1" applyAlignment="1">
      <alignment horizontal="center" vertical="center"/>
    </xf>
    <xf numFmtId="0" fontId="190" fillId="2" borderId="1" xfId="14606" applyFont="1" applyFill="1" applyBorder="1" applyAlignment="1">
      <alignment horizontal="center" vertical="center"/>
    </xf>
    <xf numFmtId="0" fontId="190" fillId="2" borderId="5" xfId="14606" applyFont="1" applyFill="1" applyBorder="1" applyAlignment="1">
      <alignment horizontal="center" vertical="center"/>
    </xf>
    <xf numFmtId="0" fontId="190" fillId="2" borderId="44" xfId="14606" applyFont="1" applyFill="1" applyBorder="1" applyAlignment="1">
      <alignment horizontal="center" vertical="center"/>
    </xf>
    <xf numFmtId="0" fontId="190" fillId="2" borderId="0" xfId="14606" applyFont="1" applyFill="1" applyAlignment="1">
      <alignment horizontal="center" vertical="center"/>
    </xf>
    <xf numFmtId="0" fontId="191" fillId="122" borderId="38" xfId="14516" quotePrefix="1" applyFont="1" applyFill="1" applyBorder="1" applyAlignment="1">
      <alignment horizontal="center" vertical="center"/>
    </xf>
    <xf numFmtId="0" fontId="191" fillId="122" borderId="2" xfId="14516" applyFont="1" applyFill="1" applyBorder="1" applyAlignment="1">
      <alignment horizontal="center" vertical="center"/>
    </xf>
    <xf numFmtId="0" fontId="191" fillId="122" borderId="71" xfId="14516" applyFont="1" applyFill="1" applyBorder="1" applyAlignment="1">
      <alignment horizontal="center" vertical="center"/>
    </xf>
    <xf numFmtId="0" fontId="191" fillId="122" borderId="72" xfId="14516" applyFont="1" applyFill="1" applyBorder="1" applyAlignment="1">
      <alignment horizontal="center" vertical="center"/>
    </xf>
    <xf numFmtId="0" fontId="192" fillId="0" borderId="0" xfId="0" applyFont="1" applyAlignment="1">
      <alignment horizontal="center" vertical="center"/>
    </xf>
    <xf numFmtId="169" fontId="191" fillId="16" borderId="0" xfId="0" applyNumberFormat="1" applyFont="1" applyFill="1" applyAlignment="1">
      <alignment horizontal="center" vertical="center"/>
    </xf>
    <xf numFmtId="0" fontId="191" fillId="16" borderId="0" xfId="0" applyFont="1" applyFill="1" applyAlignment="1">
      <alignment horizontal="center" vertical="center"/>
    </xf>
    <xf numFmtId="9" fontId="191" fillId="16" borderId="0" xfId="16602" applyFont="1" applyFill="1" applyAlignment="1">
      <alignment horizontal="center" vertical="center"/>
    </xf>
    <xf numFmtId="1" fontId="191" fillId="16" borderId="0" xfId="16602" applyNumberFormat="1" applyFont="1" applyFill="1" applyAlignment="1">
      <alignment horizontal="center" vertical="center"/>
    </xf>
    <xf numFmtId="1" fontId="191" fillId="16" borderId="0" xfId="0" applyNumberFormat="1" applyFont="1" applyFill="1" applyAlignment="1">
      <alignment horizontal="center" vertical="center"/>
    </xf>
    <xf numFmtId="2" fontId="191" fillId="16" borderId="0" xfId="0" applyNumberFormat="1" applyFont="1" applyFill="1" applyAlignment="1">
      <alignment horizontal="center" vertical="center"/>
    </xf>
    <xf numFmtId="170" fontId="191" fillId="16" borderId="15" xfId="16602" applyNumberFormat="1" applyFont="1" applyFill="1" applyBorder="1" applyAlignment="1">
      <alignment horizontal="center" vertical="center"/>
    </xf>
    <xf numFmtId="189" fontId="191" fillId="16" borderId="8" xfId="0" applyNumberFormat="1" applyFont="1" applyFill="1" applyBorder="1" applyAlignment="1">
      <alignment horizontal="center" vertical="center"/>
    </xf>
    <xf numFmtId="187" fontId="191" fillId="16" borderId="0" xfId="0" applyNumberFormat="1" applyFont="1" applyFill="1" applyAlignment="1">
      <alignment horizontal="center" vertical="center"/>
    </xf>
    <xf numFmtId="170" fontId="191" fillId="16" borderId="0" xfId="16602" applyNumberFormat="1" applyFont="1" applyFill="1" applyAlignment="1">
      <alignment horizontal="center" vertical="center"/>
    </xf>
    <xf numFmtId="169" fontId="192" fillId="0" borderId="0" xfId="0" applyNumberFormat="1" applyFont="1" applyAlignment="1">
      <alignment horizontal="center" vertical="center"/>
    </xf>
    <xf numFmtId="0" fontId="10" fillId="0" borderId="0" xfId="0" applyFont="1" applyAlignment="1">
      <alignment horizontal="center" vertical="center"/>
    </xf>
    <xf numFmtId="0" fontId="155" fillId="64" borderId="63" xfId="18231" applyFont="1" applyFill="1" applyBorder="1" applyAlignment="1">
      <alignment horizontal="center" vertical="center"/>
    </xf>
    <xf numFmtId="0" fontId="155" fillId="64" borderId="66" xfId="18231" quotePrefix="1" applyFont="1" applyFill="1" applyBorder="1" applyAlignment="1">
      <alignment horizontal="left" vertical="center"/>
    </xf>
    <xf numFmtId="0" fontId="135" fillId="64" borderId="76" xfId="34797" applyFill="1" applyBorder="1" applyAlignment="1"/>
    <xf numFmtId="43" fontId="155" fillId="64" borderId="0" xfId="18231" applyNumberFormat="1" applyFont="1" applyFill="1" applyAlignment="1" applyProtection="1">
      <alignment horizontal="right" vertical="center" indent="1"/>
      <protection locked="0"/>
    </xf>
    <xf numFmtId="43" fontId="155" fillId="64" borderId="11" xfId="18231" applyNumberFormat="1" applyFont="1" applyFill="1" applyBorder="1" applyAlignment="1" applyProtection="1">
      <alignment horizontal="right" vertical="center" indent="1"/>
      <protection locked="0"/>
    </xf>
    <xf numFmtId="43" fontId="155" fillId="64" borderId="0" xfId="18231" applyNumberFormat="1" applyFont="1" applyFill="1" applyAlignment="1">
      <alignment horizontal="right" vertical="center" indent="1"/>
    </xf>
    <xf numFmtId="43" fontId="67" fillId="122" borderId="76" xfId="18231" applyNumberFormat="1" applyFont="1" applyFill="1" applyBorder="1" applyAlignment="1">
      <alignment horizontal="right" vertical="center" indent="1"/>
    </xf>
    <xf numFmtId="43" fontId="67" fillId="123" borderId="76" xfId="18231" applyNumberFormat="1" applyFont="1" applyFill="1" applyBorder="1" applyAlignment="1">
      <alignment horizontal="right" vertical="center" indent="1"/>
    </xf>
    <xf numFmtId="43" fontId="67" fillId="124" borderId="66" xfId="18231" applyNumberFormat="1" applyFont="1" applyFill="1" applyBorder="1" applyAlignment="1">
      <alignment horizontal="right" vertical="center" indent="1"/>
    </xf>
    <xf numFmtId="0" fontId="155" fillId="64" borderId="66" xfId="18231" applyFont="1" applyFill="1" applyBorder="1" applyAlignment="1">
      <alignment horizontal="left" vertical="center"/>
    </xf>
    <xf numFmtId="43" fontId="155" fillId="124" borderId="66" xfId="18231" applyNumberFormat="1" applyFont="1" applyFill="1" applyBorder="1" applyAlignment="1">
      <alignment horizontal="right" vertical="center" indent="1"/>
    </xf>
    <xf numFmtId="0" fontId="67" fillId="64" borderId="77" xfId="18231" quotePrefix="1" applyFont="1" applyFill="1" applyBorder="1" applyAlignment="1">
      <alignment horizontal="left" vertical="center"/>
    </xf>
    <xf numFmtId="43" fontId="67" fillId="64" borderId="38" xfId="18231" applyNumberFormat="1" applyFont="1" applyFill="1" applyBorder="1" applyAlignment="1" applyProtection="1">
      <alignment horizontal="right" vertical="center" indent="1"/>
      <protection locked="0"/>
    </xf>
    <xf numFmtId="43" fontId="67" fillId="64" borderId="11" xfId="18231" applyNumberFormat="1" applyFont="1" applyFill="1" applyBorder="1" applyAlignment="1" applyProtection="1">
      <alignment horizontal="right" vertical="center" indent="1"/>
      <protection locked="0"/>
    </xf>
    <xf numFmtId="43" fontId="67" fillId="64" borderId="0" xfId="18231" applyNumberFormat="1" applyFont="1" applyFill="1" applyAlignment="1" applyProtection="1">
      <alignment horizontal="right" vertical="center" indent="1"/>
      <protection locked="0"/>
    </xf>
    <xf numFmtId="43" fontId="67" fillId="64" borderId="38" xfId="18231" applyNumberFormat="1" applyFont="1" applyFill="1" applyBorder="1" applyAlignment="1">
      <alignment horizontal="right" vertical="center" indent="1"/>
    </xf>
    <xf numFmtId="43" fontId="67" fillId="122" borderId="75" xfId="18231" applyNumberFormat="1" applyFont="1" applyFill="1" applyBorder="1" applyAlignment="1">
      <alignment horizontal="right" vertical="center" indent="1"/>
    </xf>
    <xf numFmtId="43" fontId="67" fillId="123" borderId="75" xfId="18231" applyNumberFormat="1" applyFont="1" applyFill="1" applyBorder="1" applyAlignment="1">
      <alignment horizontal="right" vertical="center" indent="1"/>
    </xf>
    <xf numFmtId="43" fontId="67" fillId="124" borderId="67" xfId="18231" applyNumberFormat="1" applyFont="1" applyFill="1" applyBorder="1" applyAlignment="1">
      <alignment horizontal="right" vertical="center" indent="1"/>
    </xf>
    <xf numFmtId="0" fontId="67" fillId="64" borderId="78" xfId="18231" applyFont="1" applyFill="1" applyBorder="1" applyAlignment="1">
      <alignment vertical="center"/>
    </xf>
    <xf numFmtId="0" fontId="67" fillId="64" borderId="79" xfId="18231" applyFont="1" applyFill="1" applyBorder="1" applyAlignment="1">
      <alignment horizontal="left" vertical="center"/>
    </xf>
    <xf numFmtId="43" fontId="67" fillId="64" borderId="1" xfId="18231" applyNumberFormat="1" applyFont="1" applyFill="1" applyBorder="1" applyAlignment="1" applyProtection="1">
      <alignment horizontal="right" vertical="center" indent="1"/>
      <protection locked="0"/>
    </xf>
    <xf numFmtId="43" fontId="67" fillId="64" borderId="12" xfId="18231" applyNumberFormat="1" applyFont="1" applyFill="1" applyBorder="1" applyAlignment="1" applyProtection="1">
      <alignment horizontal="right" vertical="center" indent="1"/>
      <protection locked="0"/>
    </xf>
    <xf numFmtId="43" fontId="67" fillId="64" borderId="1" xfId="18231" applyNumberFormat="1" applyFont="1" applyFill="1" applyBorder="1" applyAlignment="1">
      <alignment horizontal="right" vertical="center" indent="1"/>
    </xf>
    <xf numFmtId="43" fontId="67" fillId="123" borderId="80" xfId="18231" applyNumberFormat="1" applyFont="1" applyFill="1" applyBorder="1" applyAlignment="1">
      <alignment horizontal="right" vertical="center" indent="1"/>
    </xf>
    <xf numFmtId="43" fontId="67" fillId="124" borderId="79" xfId="18231" applyNumberFormat="1" applyFont="1" applyFill="1" applyBorder="1" applyAlignment="1">
      <alignment horizontal="right" vertical="center" indent="1"/>
    </xf>
    <xf numFmtId="43" fontId="155" fillId="64" borderId="0" xfId="18231" applyNumberFormat="1" applyFont="1" applyFill="1" applyAlignment="1" applyProtection="1">
      <alignment horizontal="right" indent="1"/>
      <protection locked="0"/>
    </xf>
    <xf numFmtId="43" fontId="155" fillId="64" borderId="81" xfId="18231" applyNumberFormat="1" applyFont="1" applyFill="1" applyBorder="1" applyAlignment="1" applyProtection="1">
      <alignment horizontal="right" indent="1"/>
      <protection locked="0"/>
    </xf>
    <xf numFmtId="43" fontId="155" fillId="64" borderId="0" xfId="18231" applyNumberFormat="1" applyFont="1" applyFill="1" applyAlignment="1">
      <alignment vertical="center"/>
    </xf>
    <xf numFmtId="0" fontId="156" fillId="64" borderId="67" xfId="18231" applyFont="1" applyFill="1" applyBorder="1" applyAlignment="1">
      <alignment vertical="center"/>
    </xf>
    <xf numFmtId="43" fontId="67" fillId="63" borderId="76" xfId="18231" applyNumberFormat="1" applyFont="1" applyFill="1" applyBorder="1" applyAlignment="1">
      <alignment horizontal="right" vertical="center" indent="1"/>
    </xf>
    <xf numFmtId="43" fontId="67" fillId="63" borderId="75" xfId="18231" applyNumberFormat="1" applyFont="1" applyFill="1" applyBorder="1" applyAlignment="1">
      <alignment horizontal="right" vertical="center" indent="1"/>
    </xf>
    <xf numFmtId="43" fontId="67" fillId="125" borderId="76" xfId="18231" applyNumberFormat="1" applyFont="1" applyFill="1" applyBorder="1" applyAlignment="1">
      <alignment horizontal="right" vertical="center" indent="1"/>
    </xf>
    <xf numFmtId="43" fontId="67" fillId="125" borderId="75" xfId="18231" applyNumberFormat="1" applyFont="1" applyFill="1" applyBorder="1" applyAlignment="1">
      <alignment horizontal="right" vertical="center" indent="1"/>
    </xf>
    <xf numFmtId="43" fontId="67" fillId="125" borderId="80" xfId="18231" applyNumberFormat="1" applyFont="1" applyFill="1" applyBorder="1" applyAlignment="1">
      <alignment horizontal="right" vertical="center" indent="1"/>
    </xf>
    <xf numFmtId="43" fontId="67" fillId="126" borderId="76" xfId="18231" applyNumberFormat="1" applyFont="1" applyFill="1" applyBorder="1" applyAlignment="1" applyProtection="1">
      <alignment horizontal="right" vertical="center" indent="1"/>
      <protection locked="0"/>
    </xf>
    <xf numFmtId="43" fontId="67" fillId="126" borderId="75" xfId="18231" applyNumberFormat="1" applyFont="1" applyFill="1" applyBorder="1" applyAlignment="1" applyProtection="1">
      <alignment horizontal="right" vertical="center" indent="1"/>
      <protection locked="0"/>
    </xf>
    <xf numFmtId="43" fontId="67" fillId="126" borderId="73" xfId="18231" applyNumberFormat="1" applyFont="1" applyFill="1" applyBorder="1" applyAlignment="1" applyProtection="1">
      <alignment horizontal="right" vertical="center" indent="1"/>
      <protection locked="0"/>
    </xf>
    <xf numFmtId="43" fontId="67" fillId="127" borderId="66" xfId="18231" applyNumberFormat="1" applyFont="1" applyFill="1" applyBorder="1" applyAlignment="1">
      <alignment horizontal="right" vertical="center" indent="1"/>
    </xf>
    <xf numFmtId="43" fontId="67" fillId="127" borderId="67" xfId="18231" applyNumberFormat="1" applyFont="1" applyFill="1" applyBorder="1" applyAlignment="1">
      <alignment horizontal="right" vertical="center" indent="1"/>
    </xf>
    <xf numFmtId="43" fontId="67" fillId="127" borderId="79" xfId="18231" applyNumberFormat="1" applyFont="1" applyFill="1" applyBorder="1" applyAlignment="1">
      <alignment horizontal="right" vertical="center" indent="1"/>
    </xf>
    <xf numFmtId="43" fontId="155" fillId="127" borderId="66" xfId="18231" applyNumberFormat="1" applyFont="1" applyFill="1" applyBorder="1" applyAlignment="1">
      <alignment horizontal="right" vertical="center" indent="1"/>
    </xf>
    <xf numFmtId="8" fontId="0" fillId="0" borderId="0" xfId="0" applyNumberFormat="1" applyAlignment="1">
      <alignment horizontal="center" vertical="center"/>
    </xf>
    <xf numFmtId="2" fontId="68" fillId="16" borderId="0" xfId="34791" applyNumberFormat="1" applyFont="1" applyFill="1"/>
    <xf numFmtId="0" fontId="65" fillId="2" borderId="1" xfId="14606" applyFont="1" applyFill="1" applyBorder="1" applyAlignment="1">
      <alignment horizontal="left" vertical="center"/>
    </xf>
    <xf numFmtId="0" fontId="65" fillId="2" borderId="3" xfId="34791" applyFont="1" applyFill="1" applyBorder="1" applyAlignment="1">
      <alignment horizontal="left" vertical="center"/>
    </xf>
    <xf numFmtId="0" fontId="153" fillId="121" borderId="63" xfId="18231" applyFont="1" applyFill="1" applyBorder="1" applyAlignment="1">
      <alignment horizontal="center" vertical="top" textRotation="180"/>
    </xf>
    <xf numFmtId="0" fontId="153" fillId="121" borderId="70" xfId="18231" applyFont="1" applyFill="1" applyBorder="1" applyAlignment="1">
      <alignment horizontal="center" vertical="top" textRotation="180"/>
    </xf>
    <xf numFmtId="0" fontId="64" fillId="14" borderId="39" xfId="40" applyFont="1" applyFill="1" applyBorder="1" applyAlignment="1" applyProtection="1">
      <alignment horizontal="center" vertical="center"/>
      <protection locked="0"/>
    </xf>
    <xf numFmtId="0" fontId="64" fillId="63" borderId="39" xfId="40" applyFont="1" applyFill="1" applyBorder="1" applyAlignment="1">
      <alignment horizontal="center" vertical="center"/>
    </xf>
    <xf numFmtId="0" fontId="64" fillId="67" borderId="39" xfId="40" applyFont="1" applyFill="1" applyBorder="1" applyAlignment="1">
      <alignment horizontal="center" vertical="center"/>
    </xf>
    <xf numFmtId="0" fontId="64" fillId="67" borderId="40" xfId="40" applyFont="1" applyFill="1" applyBorder="1" applyAlignment="1">
      <alignment horizontal="center" vertical="center"/>
    </xf>
    <xf numFmtId="0" fontId="64" fillId="70" borderId="39" xfId="40" applyFont="1" applyFill="1" applyBorder="1" applyAlignment="1">
      <alignment horizontal="center" vertical="center"/>
    </xf>
    <xf numFmtId="0" fontId="67" fillId="122" borderId="82" xfId="18231" applyFont="1" applyFill="1" applyBorder="1" applyAlignment="1">
      <alignment horizontal="center" vertical="center"/>
    </xf>
    <xf numFmtId="0" fontId="67" fillId="122" borderId="74" xfId="18231" applyFont="1" applyFill="1" applyBorder="1" applyAlignment="1">
      <alignment horizontal="center" vertical="center"/>
    </xf>
    <xf numFmtId="0" fontId="67" fillId="122" borderId="69" xfId="18231" applyFont="1" applyFill="1" applyBorder="1" applyAlignment="1">
      <alignment horizontal="center" vertical="center"/>
    </xf>
    <xf numFmtId="0" fontId="67" fillId="127" borderId="69" xfId="18231" applyFont="1" applyFill="1" applyBorder="1" applyAlignment="1">
      <alignment horizontal="center" vertical="center"/>
    </xf>
    <xf numFmtId="0" fontId="67" fillId="127" borderId="67" xfId="18231" applyFont="1" applyFill="1" applyBorder="1" applyAlignment="1">
      <alignment horizontal="center" vertical="center"/>
    </xf>
    <xf numFmtId="0" fontId="67" fillId="63" borderId="65" xfId="18231" applyFont="1" applyFill="1" applyBorder="1" applyAlignment="1">
      <alignment horizontal="center" vertical="center"/>
    </xf>
    <xf numFmtId="0" fontId="67" fillId="63" borderId="68" xfId="18231" applyFont="1" applyFill="1" applyBorder="1" applyAlignment="1">
      <alignment horizontal="center" vertical="center"/>
    </xf>
    <xf numFmtId="0" fontId="67" fillId="63" borderId="69" xfId="18231" applyFont="1" applyFill="1" applyBorder="1" applyAlignment="1">
      <alignment horizontal="center" vertical="center"/>
    </xf>
    <xf numFmtId="0" fontId="149" fillId="64" borderId="9" xfId="18231" applyFont="1" applyFill="1" applyBorder="1" applyAlignment="1">
      <alignment horizontal="center" vertical="center" wrapText="1"/>
    </xf>
    <xf numFmtId="1" fontId="151" fillId="64" borderId="10" xfId="18231" applyNumberFormat="1" applyFont="1" applyFill="1" applyBorder="1" applyAlignment="1" applyProtection="1">
      <alignment horizontal="center" vertical="center"/>
      <protection locked="0"/>
    </xf>
    <xf numFmtId="1" fontId="151" fillId="64" borderId="7" xfId="18231" applyNumberFormat="1" applyFont="1" applyFill="1" applyBorder="1" applyAlignment="1" applyProtection="1">
      <alignment horizontal="center" vertical="center"/>
      <protection locked="0"/>
    </xf>
    <xf numFmtId="189" fontId="154" fillId="0" borderId="1" xfId="18230" applyNumberFormat="1" applyFont="1" applyBorder="1" applyAlignment="1">
      <alignment horizontal="center" vertical="center" wrapText="1"/>
    </xf>
    <xf numFmtId="189" fontId="154" fillId="0" borderId="79" xfId="18230" applyNumberFormat="1" applyFont="1" applyBorder="1" applyAlignment="1">
      <alignment horizontal="center" vertical="center" wrapText="1"/>
    </xf>
    <xf numFmtId="189" fontId="154" fillId="0" borderId="0" xfId="18230" applyNumberFormat="1" applyFont="1" applyAlignment="1">
      <alignment horizontal="center" vertical="center" wrapText="1"/>
    </xf>
    <xf numFmtId="189" fontId="154" fillId="0" borderId="66" xfId="18230" applyNumberFormat="1" applyFont="1" applyBorder="1" applyAlignment="1">
      <alignment horizontal="center" vertical="center" wrapText="1"/>
    </xf>
    <xf numFmtId="0" fontId="67" fillId="126" borderId="82" xfId="18231" applyFont="1" applyFill="1" applyBorder="1" applyAlignment="1" applyProtection="1">
      <alignment horizontal="center" vertical="center"/>
      <protection locked="0"/>
    </xf>
    <xf numFmtId="0" fontId="67" fillId="126" borderId="74" xfId="18231" applyFont="1" applyFill="1" applyBorder="1" applyAlignment="1" applyProtection="1">
      <alignment horizontal="center" vertical="center"/>
      <protection locked="0"/>
    </xf>
    <xf numFmtId="0" fontId="67" fillId="126" borderId="69" xfId="18231" applyFont="1" applyFill="1" applyBorder="1" applyAlignment="1" applyProtection="1">
      <alignment horizontal="center" vertical="center"/>
      <protection locked="0"/>
    </xf>
    <xf numFmtId="0" fontId="19" fillId="0" borderId="10" xfId="0" applyFont="1" applyBorder="1" applyAlignment="1">
      <alignment horizontal="center"/>
    </xf>
    <xf numFmtId="0" fontId="19" fillId="0" borderId="3" xfId="0" applyFont="1" applyBorder="1" applyAlignment="1">
      <alignment horizontal="center"/>
    </xf>
    <xf numFmtId="0" fontId="19" fillId="0" borderId="7" xfId="0" applyFont="1" applyBorder="1" applyAlignment="1">
      <alignment horizontal="center"/>
    </xf>
    <xf numFmtId="0" fontId="175" fillId="0" borderId="73" xfId="22770" applyFont="1" applyBorder="1" applyAlignment="1">
      <alignment vertical="center" wrapText="1"/>
    </xf>
    <xf numFmtId="0" fontId="175" fillId="0" borderId="75" xfId="22770" applyFont="1" applyBorder="1" applyAlignment="1">
      <alignment vertical="center" wrapText="1"/>
    </xf>
    <xf numFmtId="165" fontId="175" fillId="0" borderId="73" xfId="22770" applyNumberFormat="1" applyFont="1" applyBorder="1" applyAlignment="1">
      <alignment vertical="center" wrapText="1"/>
    </xf>
    <xf numFmtId="1" fontId="175" fillId="128" borderId="73" xfId="34790" applyNumberFormat="1" applyFont="1" applyFill="1" applyBorder="1" applyAlignment="1">
      <alignment vertical="center" wrapText="1"/>
    </xf>
    <xf numFmtId="1" fontId="175" fillId="128" borderId="75" xfId="34790" applyNumberFormat="1" applyFont="1" applyFill="1" applyBorder="1" applyAlignment="1">
      <alignment vertical="center" wrapText="1"/>
    </xf>
    <xf numFmtId="0" fontId="175" fillId="128" borderId="73" xfId="34790" applyFont="1" applyFill="1" applyBorder="1" applyAlignment="1">
      <alignment vertical="center" wrapText="1"/>
    </xf>
    <xf numFmtId="0" fontId="175" fillId="128" borderId="75" xfId="34790" applyFont="1" applyFill="1" applyBorder="1" applyAlignment="1">
      <alignment vertical="center" wrapText="1"/>
    </xf>
    <xf numFmtId="0" fontId="12" fillId="0" borderId="83" xfId="18779" applyFont="1" applyBorder="1" applyAlignment="1">
      <alignment horizontal="center" vertical="center" wrapText="1"/>
    </xf>
    <xf numFmtId="0" fontId="12" fillId="0" borderId="84" xfId="18779" applyFont="1" applyBorder="1" applyAlignment="1">
      <alignment horizontal="center" vertical="center" wrapText="1"/>
    </xf>
    <xf numFmtId="0" fontId="12" fillId="0" borderId="85" xfId="18779" applyFont="1" applyBorder="1" applyAlignment="1">
      <alignment horizontal="center" vertical="center" wrapText="1"/>
    </xf>
    <xf numFmtId="0" fontId="12" fillId="64" borderId="5" xfId="12" applyFont="1" applyFill="1" applyBorder="1" applyAlignment="1">
      <alignment horizontal="center"/>
    </xf>
    <xf numFmtId="0" fontId="12" fillId="64" borderId="11" xfId="12" applyFont="1" applyFill="1" applyBorder="1" applyAlignment="1">
      <alignment horizontal="center"/>
    </xf>
    <xf numFmtId="0" fontId="12" fillId="64" borderId="13" xfId="12" applyFont="1" applyFill="1" applyBorder="1" applyAlignment="1">
      <alignment horizontal="center"/>
    </xf>
    <xf numFmtId="0" fontId="12" fillId="64" borderId="1" xfId="12" applyFont="1" applyFill="1" applyBorder="1" applyAlignment="1">
      <alignment horizontal="center" vertical="center"/>
    </xf>
    <xf numFmtId="0" fontId="12" fillId="64" borderId="44" xfId="12" applyFont="1" applyFill="1" applyBorder="1" applyAlignment="1">
      <alignment horizontal="center" vertical="center"/>
    </xf>
    <xf numFmtId="0" fontId="12" fillId="64" borderId="12" xfId="12" applyFont="1" applyFill="1" applyBorder="1" applyAlignment="1">
      <alignment horizontal="center" vertical="center"/>
    </xf>
    <xf numFmtId="0" fontId="12" fillId="64" borderId="12" xfId="12" applyFont="1" applyFill="1" applyBorder="1" applyAlignment="1">
      <alignment horizontal="center" vertical="center" wrapText="1"/>
    </xf>
    <xf numFmtId="0" fontId="12" fillId="64" borderId="44" xfId="12" applyFont="1" applyFill="1" applyBorder="1" applyAlignment="1">
      <alignment horizontal="center" vertical="center" wrapText="1"/>
    </xf>
    <xf numFmtId="0" fontId="12" fillId="64" borderId="11" xfId="12" applyFont="1" applyFill="1" applyBorder="1" applyAlignment="1">
      <alignment horizontal="center" vertical="center" wrapText="1"/>
    </xf>
    <xf numFmtId="0" fontId="12" fillId="64" borderId="8" xfId="12" applyFont="1" applyFill="1" applyBorder="1" applyAlignment="1">
      <alignment horizontal="center" vertical="center" wrapText="1"/>
    </xf>
    <xf numFmtId="0" fontId="13" fillId="64" borderId="12" xfId="12" applyFill="1" applyBorder="1" applyAlignment="1">
      <alignment horizontal="center" vertical="center" wrapText="1"/>
    </xf>
    <xf numFmtId="0" fontId="13" fillId="64" borderId="44" xfId="12" applyFill="1" applyBorder="1" applyAlignment="1">
      <alignment horizontal="center" vertical="center" wrapText="1"/>
    </xf>
    <xf numFmtId="0" fontId="13" fillId="64" borderId="1" xfId="12" applyFill="1" applyBorder="1" applyAlignment="1">
      <alignment horizontal="center" vertical="center" wrapText="1"/>
    </xf>
  </cellXfs>
  <cellStyles count="34800">
    <cellStyle name="_x0013_" xfId="47" xr:uid="{00000000-0005-0000-0000-000000000000}"/>
    <cellStyle name="          _x000d__x000a_386grabber=VGA.3GR_x000d__x000a_" xfId="34635" xr:uid="{00000000-0005-0000-0000-000001000000}"/>
    <cellStyle name="_x0013_ 2" xfId="11008" xr:uid="{00000000-0005-0000-0000-000002000000}"/>
    <cellStyle name="_x0013_ 3" xfId="7646" xr:uid="{00000000-0005-0000-0000-000003000000}"/>
    <cellStyle name="_081103 Revenue and Margins Reporting (5)" xfId="93" xr:uid="{00000000-0005-0000-0000-000004000000}"/>
    <cellStyle name="20 % - Accent1" xfId="4089" xr:uid="{00000000-0005-0000-0000-000005000000}"/>
    <cellStyle name="20 % - Accent2" xfId="4090" xr:uid="{00000000-0005-0000-0000-000006000000}"/>
    <cellStyle name="20 % - Accent3" xfId="4091" xr:uid="{00000000-0005-0000-0000-000007000000}"/>
    <cellStyle name="20 % - Accent4" xfId="4092" xr:uid="{00000000-0005-0000-0000-000008000000}"/>
    <cellStyle name="20 % - Accent5" xfId="4093" xr:uid="{00000000-0005-0000-0000-000009000000}"/>
    <cellStyle name="20 % - Accent6" xfId="4094" xr:uid="{00000000-0005-0000-0000-00000A000000}"/>
    <cellStyle name="20% - Accent1 10" xfId="94" xr:uid="{00000000-0005-0000-0000-00000B000000}"/>
    <cellStyle name="20% - Accent1 10 2" xfId="95" xr:uid="{00000000-0005-0000-0000-00000C000000}"/>
    <cellStyle name="20% - Accent1 10 3" xfId="96" xr:uid="{00000000-0005-0000-0000-00000D000000}"/>
    <cellStyle name="20% - Accent1 10 4" xfId="97" xr:uid="{00000000-0005-0000-0000-00000E000000}"/>
    <cellStyle name="20% - Accent1 10 5" xfId="98" xr:uid="{00000000-0005-0000-0000-00000F000000}"/>
    <cellStyle name="20% - Accent1 11" xfId="99" xr:uid="{00000000-0005-0000-0000-000010000000}"/>
    <cellStyle name="20% - Accent1 11 2" xfId="100" xr:uid="{00000000-0005-0000-0000-000011000000}"/>
    <cellStyle name="20% - Accent1 11 3" xfId="101" xr:uid="{00000000-0005-0000-0000-000012000000}"/>
    <cellStyle name="20% - Accent1 11 4" xfId="102" xr:uid="{00000000-0005-0000-0000-000013000000}"/>
    <cellStyle name="20% - Accent1 11 5" xfId="103" xr:uid="{00000000-0005-0000-0000-000014000000}"/>
    <cellStyle name="20% - Accent1 12" xfId="104" xr:uid="{00000000-0005-0000-0000-000015000000}"/>
    <cellStyle name="20% - Accent1 12 2" xfId="105" xr:uid="{00000000-0005-0000-0000-000016000000}"/>
    <cellStyle name="20% - Accent1 12 3" xfId="106" xr:uid="{00000000-0005-0000-0000-000017000000}"/>
    <cellStyle name="20% - Accent1 12 4" xfId="107" xr:uid="{00000000-0005-0000-0000-000018000000}"/>
    <cellStyle name="20% - Accent1 12 5" xfId="108" xr:uid="{00000000-0005-0000-0000-000019000000}"/>
    <cellStyle name="20% - Accent1 13" xfId="109" xr:uid="{00000000-0005-0000-0000-00001A000000}"/>
    <cellStyle name="20% - Accent1 14" xfId="110" xr:uid="{00000000-0005-0000-0000-00001B000000}"/>
    <cellStyle name="20% - Accent1 14 2" xfId="11038" xr:uid="{00000000-0005-0000-0000-00001C000000}"/>
    <cellStyle name="20% - Accent1 14 2 2" xfId="17424" xr:uid="{00000000-0005-0000-0000-00001D000000}"/>
    <cellStyle name="20% - Accent1 14 2 2 2" xfId="21960" xr:uid="{00000000-0005-0000-0000-00001E000000}"/>
    <cellStyle name="20% - Accent1 14 2 2 2 2" xfId="33827" xr:uid="{00000000-0005-0000-0000-00001F000000}"/>
    <cellStyle name="20% - Accent1 14 2 2 3" xfId="29851" xr:uid="{00000000-0005-0000-0000-000020000000}"/>
    <cellStyle name="20% - Accent1 14 2 2 4" xfId="25910" xr:uid="{00000000-0005-0000-0000-000021000000}"/>
    <cellStyle name="20% - Accent1 14 2 3" xfId="20394" xr:uid="{00000000-0005-0000-0000-000022000000}"/>
    <cellStyle name="20% - Accent1 14 2 3 2" xfId="32261" xr:uid="{00000000-0005-0000-0000-000023000000}"/>
    <cellStyle name="20% - Accent1 14 2 4" xfId="28285" xr:uid="{00000000-0005-0000-0000-000024000000}"/>
    <cellStyle name="20% - Accent1 14 2 5" xfId="24344" xr:uid="{00000000-0005-0000-0000-000025000000}"/>
    <cellStyle name="20% - Accent1 14 3" xfId="14380" xr:uid="{00000000-0005-0000-0000-000026000000}"/>
    <cellStyle name="20% - Accent1 14 3 2" xfId="21168" xr:uid="{00000000-0005-0000-0000-000027000000}"/>
    <cellStyle name="20% - Accent1 14 3 2 2" xfId="33035" xr:uid="{00000000-0005-0000-0000-000028000000}"/>
    <cellStyle name="20% - Accent1 14 3 3" xfId="29059" xr:uid="{00000000-0005-0000-0000-000029000000}"/>
    <cellStyle name="20% - Accent1 14 3 4" xfId="25118" xr:uid="{00000000-0005-0000-0000-00002A000000}"/>
    <cellStyle name="20% - Accent1 14 4" xfId="7668" xr:uid="{00000000-0005-0000-0000-00002B000000}"/>
    <cellStyle name="20% - Accent1 14 4 2" xfId="19622" xr:uid="{00000000-0005-0000-0000-00002C000000}"/>
    <cellStyle name="20% - Accent1 14 4 2 2" xfId="31489" xr:uid="{00000000-0005-0000-0000-00002D000000}"/>
    <cellStyle name="20% - Accent1 14 4 3" xfId="27513" xr:uid="{00000000-0005-0000-0000-00002E000000}"/>
    <cellStyle name="20% - Accent1 14 4 4" xfId="23572" xr:uid="{00000000-0005-0000-0000-00002F000000}"/>
    <cellStyle name="20% - Accent1 14 5" xfId="18849" xr:uid="{00000000-0005-0000-0000-000030000000}"/>
    <cellStyle name="20% - Accent1 14 5 2" xfId="30716" xr:uid="{00000000-0005-0000-0000-000031000000}"/>
    <cellStyle name="20% - Accent1 14 6" xfId="26742" xr:uid="{00000000-0005-0000-0000-000032000000}"/>
    <cellStyle name="20% - Accent1 14 7" xfId="22799" xr:uid="{00000000-0005-0000-0000-000033000000}"/>
    <cellStyle name="20% - Accent1 15" xfId="111" xr:uid="{00000000-0005-0000-0000-000034000000}"/>
    <cellStyle name="20% - Accent1 16" xfId="112" xr:uid="{00000000-0005-0000-0000-000035000000}"/>
    <cellStyle name="20% - Accent1 17" xfId="113" xr:uid="{00000000-0005-0000-0000-000036000000}"/>
    <cellStyle name="20% - Accent1 18" xfId="114" xr:uid="{00000000-0005-0000-0000-000037000000}"/>
    <cellStyle name="20% - Accent1 19" xfId="115" xr:uid="{00000000-0005-0000-0000-000038000000}"/>
    <cellStyle name="20% - Accent1 2" xfId="116" xr:uid="{00000000-0005-0000-0000-000039000000}"/>
    <cellStyle name="20% - Accent1 2 10" xfId="117" xr:uid="{00000000-0005-0000-0000-00003A000000}"/>
    <cellStyle name="20% - Accent1 2 10 2" xfId="118" xr:uid="{00000000-0005-0000-0000-00003B000000}"/>
    <cellStyle name="20% - Accent1 2 10 2 2" xfId="11039" xr:uid="{00000000-0005-0000-0000-00003C000000}"/>
    <cellStyle name="20% - Accent1 2 10 2 2 2" xfId="17425" xr:uid="{00000000-0005-0000-0000-00003D000000}"/>
    <cellStyle name="20% - Accent1 2 10 2 2 2 2" xfId="21961" xr:uid="{00000000-0005-0000-0000-00003E000000}"/>
    <cellStyle name="20% - Accent1 2 10 2 2 2 2 2" xfId="33828" xr:uid="{00000000-0005-0000-0000-00003F000000}"/>
    <cellStyle name="20% - Accent1 2 10 2 2 2 3" xfId="29852" xr:uid="{00000000-0005-0000-0000-000040000000}"/>
    <cellStyle name="20% - Accent1 2 10 2 2 2 4" xfId="25911" xr:uid="{00000000-0005-0000-0000-000041000000}"/>
    <cellStyle name="20% - Accent1 2 10 2 2 3" xfId="20395" xr:uid="{00000000-0005-0000-0000-000042000000}"/>
    <cellStyle name="20% - Accent1 2 10 2 2 3 2" xfId="32262" xr:uid="{00000000-0005-0000-0000-000043000000}"/>
    <cellStyle name="20% - Accent1 2 10 2 2 4" xfId="28286" xr:uid="{00000000-0005-0000-0000-000044000000}"/>
    <cellStyle name="20% - Accent1 2 10 2 2 5" xfId="24345" xr:uid="{00000000-0005-0000-0000-000045000000}"/>
    <cellStyle name="20% - Accent1 2 10 2 3" xfId="14383" xr:uid="{00000000-0005-0000-0000-000046000000}"/>
    <cellStyle name="20% - Accent1 2 10 2 3 2" xfId="21169" xr:uid="{00000000-0005-0000-0000-000047000000}"/>
    <cellStyle name="20% - Accent1 2 10 2 3 2 2" xfId="33036" xr:uid="{00000000-0005-0000-0000-000048000000}"/>
    <cellStyle name="20% - Accent1 2 10 2 3 3" xfId="29060" xr:uid="{00000000-0005-0000-0000-000049000000}"/>
    <cellStyle name="20% - Accent1 2 10 2 3 4" xfId="25119" xr:uid="{00000000-0005-0000-0000-00004A000000}"/>
    <cellStyle name="20% - Accent1 2 10 2 4" xfId="7669" xr:uid="{00000000-0005-0000-0000-00004B000000}"/>
    <cellStyle name="20% - Accent1 2 10 2 4 2" xfId="19623" xr:uid="{00000000-0005-0000-0000-00004C000000}"/>
    <cellStyle name="20% - Accent1 2 10 2 4 2 2" xfId="31490" xr:uid="{00000000-0005-0000-0000-00004D000000}"/>
    <cellStyle name="20% - Accent1 2 10 2 4 3" xfId="27514" xr:uid="{00000000-0005-0000-0000-00004E000000}"/>
    <cellStyle name="20% - Accent1 2 10 2 4 4" xfId="23573" xr:uid="{00000000-0005-0000-0000-00004F000000}"/>
    <cellStyle name="20% - Accent1 2 10 2 5" xfId="18850" xr:uid="{00000000-0005-0000-0000-000050000000}"/>
    <cellStyle name="20% - Accent1 2 10 2 5 2" xfId="30717" xr:uid="{00000000-0005-0000-0000-000051000000}"/>
    <cellStyle name="20% - Accent1 2 10 2 6" xfId="26743" xr:uid="{00000000-0005-0000-0000-000052000000}"/>
    <cellStyle name="20% - Accent1 2 10 2 7" xfId="22800" xr:uid="{00000000-0005-0000-0000-000053000000}"/>
    <cellStyle name="20% - Accent1 2 10 3" xfId="119" xr:uid="{00000000-0005-0000-0000-000054000000}"/>
    <cellStyle name="20% - Accent1 2 10 3 2" xfId="11040" xr:uid="{00000000-0005-0000-0000-000055000000}"/>
    <cellStyle name="20% - Accent1 2 10 3 2 2" xfId="17426" xr:uid="{00000000-0005-0000-0000-000056000000}"/>
    <cellStyle name="20% - Accent1 2 10 3 2 2 2" xfId="21962" xr:uid="{00000000-0005-0000-0000-000057000000}"/>
    <cellStyle name="20% - Accent1 2 10 3 2 2 2 2" xfId="33829" xr:uid="{00000000-0005-0000-0000-000058000000}"/>
    <cellStyle name="20% - Accent1 2 10 3 2 2 3" xfId="29853" xr:uid="{00000000-0005-0000-0000-000059000000}"/>
    <cellStyle name="20% - Accent1 2 10 3 2 2 4" xfId="25912" xr:uid="{00000000-0005-0000-0000-00005A000000}"/>
    <cellStyle name="20% - Accent1 2 10 3 2 3" xfId="20396" xr:uid="{00000000-0005-0000-0000-00005B000000}"/>
    <cellStyle name="20% - Accent1 2 10 3 2 3 2" xfId="32263" xr:uid="{00000000-0005-0000-0000-00005C000000}"/>
    <cellStyle name="20% - Accent1 2 10 3 2 4" xfId="28287" xr:uid="{00000000-0005-0000-0000-00005D000000}"/>
    <cellStyle name="20% - Accent1 2 10 3 2 5" xfId="24346" xr:uid="{00000000-0005-0000-0000-00005E000000}"/>
    <cellStyle name="20% - Accent1 2 10 3 3" xfId="14384" xr:uid="{00000000-0005-0000-0000-00005F000000}"/>
    <cellStyle name="20% - Accent1 2 10 3 3 2" xfId="21170" xr:uid="{00000000-0005-0000-0000-000060000000}"/>
    <cellStyle name="20% - Accent1 2 10 3 3 2 2" xfId="33037" xr:uid="{00000000-0005-0000-0000-000061000000}"/>
    <cellStyle name="20% - Accent1 2 10 3 3 3" xfId="29061" xr:uid="{00000000-0005-0000-0000-000062000000}"/>
    <cellStyle name="20% - Accent1 2 10 3 3 4" xfId="25120" xr:uid="{00000000-0005-0000-0000-000063000000}"/>
    <cellStyle name="20% - Accent1 2 10 3 4" xfId="7670" xr:uid="{00000000-0005-0000-0000-000064000000}"/>
    <cellStyle name="20% - Accent1 2 10 3 4 2" xfId="19624" xr:uid="{00000000-0005-0000-0000-000065000000}"/>
    <cellStyle name="20% - Accent1 2 10 3 4 2 2" xfId="31491" xr:uid="{00000000-0005-0000-0000-000066000000}"/>
    <cellStyle name="20% - Accent1 2 10 3 4 3" xfId="27515" xr:uid="{00000000-0005-0000-0000-000067000000}"/>
    <cellStyle name="20% - Accent1 2 10 3 4 4" xfId="23574" xr:uid="{00000000-0005-0000-0000-000068000000}"/>
    <cellStyle name="20% - Accent1 2 10 3 5" xfId="18851" xr:uid="{00000000-0005-0000-0000-000069000000}"/>
    <cellStyle name="20% - Accent1 2 10 3 5 2" xfId="30718" xr:uid="{00000000-0005-0000-0000-00006A000000}"/>
    <cellStyle name="20% - Accent1 2 10 3 6" xfId="26744" xr:uid="{00000000-0005-0000-0000-00006B000000}"/>
    <cellStyle name="20% - Accent1 2 10 3 7" xfId="22801" xr:uid="{00000000-0005-0000-0000-00006C000000}"/>
    <cellStyle name="20% - Accent1 2 10 4" xfId="120" xr:uid="{00000000-0005-0000-0000-00006D000000}"/>
    <cellStyle name="20% - Accent1 2 10 4 2" xfId="11041" xr:uid="{00000000-0005-0000-0000-00006E000000}"/>
    <cellStyle name="20% - Accent1 2 10 4 2 2" xfId="17427" xr:uid="{00000000-0005-0000-0000-00006F000000}"/>
    <cellStyle name="20% - Accent1 2 10 4 2 2 2" xfId="21963" xr:uid="{00000000-0005-0000-0000-000070000000}"/>
    <cellStyle name="20% - Accent1 2 10 4 2 2 2 2" xfId="33830" xr:uid="{00000000-0005-0000-0000-000071000000}"/>
    <cellStyle name="20% - Accent1 2 10 4 2 2 3" xfId="29854" xr:uid="{00000000-0005-0000-0000-000072000000}"/>
    <cellStyle name="20% - Accent1 2 10 4 2 2 4" xfId="25913" xr:uid="{00000000-0005-0000-0000-000073000000}"/>
    <cellStyle name="20% - Accent1 2 10 4 2 3" xfId="20397" xr:uid="{00000000-0005-0000-0000-000074000000}"/>
    <cellStyle name="20% - Accent1 2 10 4 2 3 2" xfId="32264" xr:uid="{00000000-0005-0000-0000-000075000000}"/>
    <cellStyle name="20% - Accent1 2 10 4 2 4" xfId="28288" xr:uid="{00000000-0005-0000-0000-000076000000}"/>
    <cellStyle name="20% - Accent1 2 10 4 2 5" xfId="24347" xr:uid="{00000000-0005-0000-0000-000077000000}"/>
    <cellStyle name="20% - Accent1 2 10 4 3" xfId="14385" xr:uid="{00000000-0005-0000-0000-000078000000}"/>
    <cellStyle name="20% - Accent1 2 10 4 3 2" xfId="21171" xr:uid="{00000000-0005-0000-0000-000079000000}"/>
    <cellStyle name="20% - Accent1 2 10 4 3 2 2" xfId="33038" xr:uid="{00000000-0005-0000-0000-00007A000000}"/>
    <cellStyle name="20% - Accent1 2 10 4 3 3" xfId="29062" xr:uid="{00000000-0005-0000-0000-00007B000000}"/>
    <cellStyle name="20% - Accent1 2 10 4 3 4" xfId="25121" xr:uid="{00000000-0005-0000-0000-00007C000000}"/>
    <cellStyle name="20% - Accent1 2 10 4 4" xfId="7671" xr:uid="{00000000-0005-0000-0000-00007D000000}"/>
    <cellStyle name="20% - Accent1 2 10 4 4 2" xfId="19625" xr:uid="{00000000-0005-0000-0000-00007E000000}"/>
    <cellStyle name="20% - Accent1 2 10 4 4 2 2" xfId="31492" xr:uid="{00000000-0005-0000-0000-00007F000000}"/>
    <cellStyle name="20% - Accent1 2 10 4 4 3" xfId="27516" xr:uid="{00000000-0005-0000-0000-000080000000}"/>
    <cellStyle name="20% - Accent1 2 10 4 4 4" xfId="23575" xr:uid="{00000000-0005-0000-0000-000081000000}"/>
    <cellStyle name="20% - Accent1 2 10 4 5" xfId="18852" xr:uid="{00000000-0005-0000-0000-000082000000}"/>
    <cellStyle name="20% - Accent1 2 10 4 5 2" xfId="30719" xr:uid="{00000000-0005-0000-0000-000083000000}"/>
    <cellStyle name="20% - Accent1 2 10 4 6" xfId="26745" xr:uid="{00000000-0005-0000-0000-000084000000}"/>
    <cellStyle name="20% - Accent1 2 10 4 7" xfId="22802" xr:uid="{00000000-0005-0000-0000-000085000000}"/>
    <cellStyle name="20% - Accent1 2 10 5" xfId="121" xr:uid="{00000000-0005-0000-0000-000086000000}"/>
    <cellStyle name="20% - Accent1 2 10 5 2" xfId="11042" xr:uid="{00000000-0005-0000-0000-000087000000}"/>
    <cellStyle name="20% - Accent1 2 10 5 2 2" xfId="17428" xr:uid="{00000000-0005-0000-0000-000088000000}"/>
    <cellStyle name="20% - Accent1 2 10 5 2 2 2" xfId="21964" xr:uid="{00000000-0005-0000-0000-000089000000}"/>
    <cellStyle name="20% - Accent1 2 10 5 2 2 2 2" xfId="33831" xr:uid="{00000000-0005-0000-0000-00008A000000}"/>
    <cellStyle name="20% - Accent1 2 10 5 2 2 3" xfId="29855" xr:uid="{00000000-0005-0000-0000-00008B000000}"/>
    <cellStyle name="20% - Accent1 2 10 5 2 2 4" xfId="25914" xr:uid="{00000000-0005-0000-0000-00008C000000}"/>
    <cellStyle name="20% - Accent1 2 10 5 2 3" xfId="20398" xr:uid="{00000000-0005-0000-0000-00008D000000}"/>
    <cellStyle name="20% - Accent1 2 10 5 2 3 2" xfId="32265" xr:uid="{00000000-0005-0000-0000-00008E000000}"/>
    <cellStyle name="20% - Accent1 2 10 5 2 4" xfId="28289" xr:uid="{00000000-0005-0000-0000-00008F000000}"/>
    <cellStyle name="20% - Accent1 2 10 5 2 5" xfId="24348" xr:uid="{00000000-0005-0000-0000-000090000000}"/>
    <cellStyle name="20% - Accent1 2 10 5 3" xfId="14386" xr:uid="{00000000-0005-0000-0000-000091000000}"/>
    <cellStyle name="20% - Accent1 2 10 5 3 2" xfId="21172" xr:uid="{00000000-0005-0000-0000-000092000000}"/>
    <cellStyle name="20% - Accent1 2 10 5 3 2 2" xfId="33039" xr:uid="{00000000-0005-0000-0000-000093000000}"/>
    <cellStyle name="20% - Accent1 2 10 5 3 3" xfId="29063" xr:uid="{00000000-0005-0000-0000-000094000000}"/>
    <cellStyle name="20% - Accent1 2 10 5 3 4" xfId="25122" xr:uid="{00000000-0005-0000-0000-000095000000}"/>
    <cellStyle name="20% - Accent1 2 10 5 4" xfId="7672" xr:uid="{00000000-0005-0000-0000-000096000000}"/>
    <cellStyle name="20% - Accent1 2 10 5 4 2" xfId="19626" xr:uid="{00000000-0005-0000-0000-000097000000}"/>
    <cellStyle name="20% - Accent1 2 10 5 4 2 2" xfId="31493" xr:uid="{00000000-0005-0000-0000-000098000000}"/>
    <cellStyle name="20% - Accent1 2 10 5 4 3" xfId="27517" xr:uid="{00000000-0005-0000-0000-000099000000}"/>
    <cellStyle name="20% - Accent1 2 10 5 4 4" xfId="23576" xr:uid="{00000000-0005-0000-0000-00009A000000}"/>
    <cellStyle name="20% - Accent1 2 10 5 5" xfId="18853" xr:uid="{00000000-0005-0000-0000-00009B000000}"/>
    <cellStyle name="20% - Accent1 2 10 5 5 2" xfId="30720" xr:uid="{00000000-0005-0000-0000-00009C000000}"/>
    <cellStyle name="20% - Accent1 2 10 5 6" xfId="26746" xr:uid="{00000000-0005-0000-0000-00009D000000}"/>
    <cellStyle name="20% - Accent1 2 10 5 7" xfId="22803" xr:uid="{00000000-0005-0000-0000-00009E000000}"/>
    <cellStyle name="20% - Accent1 2 11" xfId="122" xr:uid="{00000000-0005-0000-0000-00009F000000}"/>
    <cellStyle name="20% - Accent1 2 11 2" xfId="11043" xr:uid="{00000000-0005-0000-0000-0000A0000000}"/>
    <cellStyle name="20% - Accent1 2 11 2 2" xfId="17429" xr:uid="{00000000-0005-0000-0000-0000A1000000}"/>
    <cellStyle name="20% - Accent1 2 11 2 2 2" xfId="21965" xr:uid="{00000000-0005-0000-0000-0000A2000000}"/>
    <cellStyle name="20% - Accent1 2 11 2 2 2 2" xfId="33832" xr:uid="{00000000-0005-0000-0000-0000A3000000}"/>
    <cellStyle name="20% - Accent1 2 11 2 2 3" xfId="29856" xr:uid="{00000000-0005-0000-0000-0000A4000000}"/>
    <cellStyle name="20% - Accent1 2 11 2 2 4" xfId="25915" xr:uid="{00000000-0005-0000-0000-0000A5000000}"/>
    <cellStyle name="20% - Accent1 2 11 2 3" xfId="20399" xr:uid="{00000000-0005-0000-0000-0000A6000000}"/>
    <cellStyle name="20% - Accent1 2 11 2 3 2" xfId="32266" xr:uid="{00000000-0005-0000-0000-0000A7000000}"/>
    <cellStyle name="20% - Accent1 2 11 2 4" xfId="28290" xr:uid="{00000000-0005-0000-0000-0000A8000000}"/>
    <cellStyle name="20% - Accent1 2 11 2 5" xfId="24349" xr:uid="{00000000-0005-0000-0000-0000A9000000}"/>
    <cellStyle name="20% - Accent1 2 11 3" xfId="14387" xr:uid="{00000000-0005-0000-0000-0000AA000000}"/>
    <cellStyle name="20% - Accent1 2 11 3 2" xfId="21173" xr:uid="{00000000-0005-0000-0000-0000AB000000}"/>
    <cellStyle name="20% - Accent1 2 11 3 2 2" xfId="33040" xr:uid="{00000000-0005-0000-0000-0000AC000000}"/>
    <cellStyle name="20% - Accent1 2 11 3 3" xfId="29064" xr:uid="{00000000-0005-0000-0000-0000AD000000}"/>
    <cellStyle name="20% - Accent1 2 11 3 4" xfId="25123" xr:uid="{00000000-0005-0000-0000-0000AE000000}"/>
    <cellStyle name="20% - Accent1 2 11 4" xfId="7673" xr:uid="{00000000-0005-0000-0000-0000AF000000}"/>
    <cellStyle name="20% - Accent1 2 11 4 2" xfId="19627" xr:uid="{00000000-0005-0000-0000-0000B0000000}"/>
    <cellStyle name="20% - Accent1 2 11 4 2 2" xfId="31494" xr:uid="{00000000-0005-0000-0000-0000B1000000}"/>
    <cellStyle name="20% - Accent1 2 11 4 3" xfId="27518" xr:uid="{00000000-0005-0000-0000-0000B2000000}"/>
    <cellStyle name="20% - Accent1 2 11 4 4" xfId="23577" xr:uid="{00000000-0005-0000-0000-0000B3000000}"/>
    <cellStyle name="20% - Accent1 2 11 5" xfId="18854" xr:uid="{00000000-0005-0000-0000-0000B4000000}"/>
    <cellStyle name="20% - Accent1 2 11 5 2" xfId="30721" xr:uid="{00000000-0005-0000-0000-0000B5000000}"/>
    <cellStyle name="20% - Accent1 2 11 6" xfId="26747" xr:uid="{00000000-0005-0000-0000-0000B6000000}"/>
    <cellStyle name="20% - Accent1 2 11 7" xfId="22804" xr:uid="{00000000-0005-0000-0000-0000B7000000}"/>
    <cellStyle name="20% - Accent1 2 12" xfId="123" xr:uid="{00000000-0005-0000-0000-0000B8000000}"/>
    <cellStyle name="20% - Accent1 2 13" xfId="124" xr:uid="{00000000-0005-0000-0000-0000B9000000}"/>
    <cellStyle name="20% - Accent1 2 14" xfId="125" xr:uid="{00000000-0005-0000-0000-0000BA000000}"/>
    <cellStyle name="20% - Accent1 2 15" xfId="126" xr:uid="{00000000-0005-0000-0000-0000BB000000}"/>
    <cellStyle name="20% - Accent1 2 15 2" xfId="11044" xr:uid="{00000000-0005-0000-0000-0000BC000000}"/>
    <cellStyle name="20% - Accent1 2 15 2 2" xfId="17430" xr:uid="{00000000-0005-0000-0000-0000BD000000}"/>
    <cellStyle name="20% - Accent1 2 15 2 2 2" xfId="21966" xr:uid="{00000000-0005-0000-0000-0000BE000000}"/>
    <cellStyle name="20% - Accent1 2 15 2 2 2 2" xfId="33833" xr:uid="{00000000-0005-0000-0000-0000BF000000}"/>
    <cellStyle name="20% - Accent1 2 15 2 2 3" xfId="29857" xr:uid="{00000000-0005-0000-0000-0000C0000000}"/>
    <cellStyle name="20% - Accent1 2 15 2 2 4" xfId="25916" xr:uid="{00000000-0005-0000-0000-0000C1000000}"/>
    <cellStyle name="20% - Accent1 2 15 2 3" xfId="20400" xr:uid="{00000000-0005-0000-0000-0000C2000000}"/>
    <cellStyle name="20% - Accent1 2 15 2 3 2" xfId="32267" xr:uid="{00000000-0005-0000-0000-0000C3000000}"/>
    <cellStyle name="20% - Accent1 2 15 2 4" xfId="28291" xr:uid="{00000000-0005-0000-0000-0000C4000000}"/>
    <cellStyle name="20% - Accent1 2 15 2 5" xfId="24350" xr:uid="{00000000-0005-0000-0000-0000C5000000}"/>
    <cellStyle name="20% - Accent1 2 15 3" xfId="14388" xr:uid="{00000000-0005-0000-0000-0000C6000000}"/>
    <cellStyle name="20% - Accent1 2 15 3 2" xfId="21174" xr:uid="{00000000-0005-0000-0000-0000C7000000}"/>
    <cellStyle name="20% - Accent1 2 15 3 2 2" xfId="33041" xr:uid="{00000000-0005-0000-0000-0000C8000000}"/>
    <cellStyle name="20% - Accent1 2 15 3 3" xfId="29065" xr:uid="{00000000-0005-0000-0000-0000C9000000}"/>
    <cellStyle name="20% - Accent1 2 15 3 4" xfId="25124" xr:uid="{00000000-0005-0000-0000-0000CA000000}"/>
    <cellStyle name="20% - Accent1 2 15 4" xfId="7674" xr:uid="{00000000-0005-0000-0000-0000CB000000}"/>
    <cellStyle name="20% - Accent1 2 15 4 2" xfId="19628" xr:uid="{00000000-0005-0000-0000-0000CC000000}"/>
    <cellStyle name="20% - Accent1 2 15 4 2 2" xfId="31495" xr:uid="{00000000-0005-0000-0000-0000CD000000}"/>
    <cellStyle name="20% - Accent1 2 15 4 3" xfId="27519" xr:uid="{00000000-0005-0000-0000-0000CE000000}"/>
    <cellStyle name="20% - Accent1 2 15 4 4" xfId="23578" xr:uid="{00000000-0005-0000-0000-0000CF000000}"/>
    <cellStyle name="20% - Accent1 2 15 5" xfId="18855" xr:uid="{00000000-0005-0000-0000-0000D0000000}"/>
    <cellStyle name="20% - Accent1 2 15 5 2" xfId="30722" xr:uid="{00000000-0005-0000-0000-0000D1000000}"/>
    <cellStyle name="20% - Accent1 2 15 6" xfId="26748" xr:uid="{00000000-0005-0000-0000-0000D2000000}"/>
    <cellStyle name="20% - Accent1 2 15 7" xfId="22805" xr:uid="{00000000-0005-0000-0000-0000D3000000}"/>
    <cellStyle name="20% - Accent1 2 16" xfId="127" xr:uid="{00000000-0005-0000-0000-0000D4000000}"/>
    <cellStyle name="20% - Accent1 2 2" xfId="128" xr:uid="{00000000-0005-0000-0000-0000D5000000}"/>
    <cellStyle name="20% - Accent1 2 2 10" xfId="11045" xr:uid="{00000000-0005-0000-0000-0000D6000000}"/>
    <cellStyle name="20% - Accent1 2 2 10 2" xfId="17431" xr:uid="{00000000-0005-0000-0000-0000D7000000}"/>
    <cellStyle name="20% - Accent1 2 2 10 2 2" xfId="21967" xr:uid="{00000000-0005-0000-0000-0000D8000000}"/>
    <cellStyle name="20% - Accent1 2 2 10 2 2 2" xfId="33834" xr:uid="{00000000-0005-0000-0000-0000D9000000}"/>
    <cellStyle name="20% - Accent1 2 2 10 2 3" xfId="29858" xr:uid="{00000000-0005-0000-0000-0000DA000000}"/>
    <cellStyle name="20% - Accent1 2 2 10 2 4" xfId="25917" xr:uid="{00000000-0005-0000-0000-0000DB000000}"/>
    <cellStyle name="20% - Accent1 2 2 10 3" xfId="20401" xr:uid="{00000000-0005-0000-0000-0000DC000000}"/>
    <cellStyle name="20% - Accent1 2 2 10 3 2" xfId="32268" xr:uid="{00000000-0005-0000-0000-0000DD000000}"/>
    <cellStyle name="20% - Accent1 2 2 10 4" xfId="28292" xr:uid="{00000000-0005-0000-0000-0000DE000000}"/>
    <cellStyle name="20% - Accent1 2 2 10 5" xfId="24351" xr:uid="{00000000-0005-0000-0000-0000DF000000}"/>
    <cellStyle name="20% - Accent1 2 2 11" xfId="14389" xr:uid="{00000000-0005-0000-0000-0000E0000000}"/>
    <cellStyle name="20% - Accent1 2 2 11 2" xfId="21175" xr:uid="{00000000-0005-0000-0000-0000E1000000}"/>
    <cellStyle name="20% - Accent1 2 2 11 2 2" xfId="33042" xr:uid="{00000000-0005-0000-0000-0000E2000000}"/>
    <cellStyle name="20% - Accent1 2 2 11 3" xfId="29066" xr:uid="{00000000-0005-0000-0000-0000E3000000}"/>
    <cellStyle name="20% - Accent1 2 2 11 4" xfId="25125" xr:uid="{00000000-0005-0000-0000-0000E4000000}"/>
    <cellStyle name="20% - Accent1 2 2 12" xfId="7675" xr:uid="{00000000-0005-0000-0000-0000E5000000}"/>
    <cellStyle name="20% - Accent1 2 2 12 2" xfId="19629" xr:uid="{00000000-0005-0000-0000-0000E6000000}"/>
    <cellStyle name="20% - Accent1 2 2 12 2 2" xfId="31496" xr:uid="{00000000-0005-0000-0000-0000E7000000}"/>
    <cellStyle name="20% - Accent1 2 2 12 3" xfId="27520" xr:uid="{00000000-0005-0000-0000-0000E8000000}"/>
    <cellStyle name="20% - Accent1 2 2 12 4" xfId="23579" xr:uid="{00000000-0005-0000-0000-0000E9000000}"/>
    <cellStyle name="20% - Accent1 2 2 13" xfId="18175" xr:uid="{00000000-0005-0000-0000-0000EA000000}"/>
    <cellStyle name="20% - Accent1 2 2 13 2" xfId="22710" xr:uid="{00000000-0005-0000-0000-0000EB000000}"/>
    <cellStyle name="20% - Accent1 2 2 13 2 2" xfId="34577" xr:uid="{00000000-0005-0000-0000-0000EC000000}"/>
    <cellStyle name="20% - Accent1 2 2 13 3" xfId="30601" xr:uid="{00000000-0005-0000-0000-0000ED000000}"/>
    <cellStyle name="20% - Accent1 2 2 13 4" xfId="26660" xr:uid="{00000000-0005-0000-0000-0000EE000000}"/>
    <cellStyle name="20% - Accent1 2 2 14" xfId="18856" xr:uid="{00000000-0005-0000-0000-0000EF000000}"/>
    <cellStyle name="20% - Accent1 2 2 14 2" xfId="30723" xr:uid="{00000000-0005-0000-0000-0000F0000000}"/>
    <cellStyle name="20% - Accent1 2 2 15" xfId="26749" xr:uid="{00000000-0005-0000-0000-0000F1000000}"/>
    <cellStyle name="20% - Accent1 2 2 16" xfId="22806" xr:uid="{00000000-0005-0000-0000-0000F2000000}"/>
    <cellStyle name="20% - Accent1 2 2 2" xfId="129" xr:uid="{00000000-0005-0000-0000-0000F3000000}"/>
    <cellStyle name="20% - Accent1 2 2 2 2" xfId="11046" xr:uid="{00000000-0005-0000-0000-0000F4000000}"/>
    <cellStyle name="20% - Accent1 2 2 2 2 2" xfId="17432" xr:uid="{00000000-0005-0000-0000-0000F5000000}"/>
    <cellStyle name="20% - Accent1 2 2 2 2 2 2" xfId="21968" xr:uid="{00000000-0005-0000-0000-0000F6000000}"/>
    <cellStyle name="20% - Accent1 2 2 2 2 2 2 2" xfId="33835" xr:uid="{00000000-0005-0000-0000-0000F7000000}"/>
    <cellStyle name="20% - Accent1 2 2 2 2 2 3" xfId="29859" xr:uid="{00000000-0005-0000-0000-0000F8000000}"/>
    <cellStyle name="20% - Accent1 2 2 2 2 2 4" xfId="25918" xr:uid="{00000000-0005-0000-0000-0000F9000000}"/>
    <cellStyle name="20% - Accent1 2 2 2 2 3" xfId="20402" xr:uid="{00000000-0005-0000-0000-0000FA000000}"/>
    <cellStyle name="20% - Accent1 2 2 2 2 3 2" xfId="32269" xr:uid="{00000000-0005-0000-0000-0000FB000000}"/>
    <cellStyle name="20% - Accent1 2 2 2 2 4" xfId="28293" xr:uid="{00000000-0005-0000-0000-0000FC000000}"/>
    <cellStyle name="20% - Accent1 2 2 2 2 5" xfId="24352" xr:uid="{00000000-0005-0000-0000-0000FD000000}"/>
    <cellStyle name="20% - Accent1 2 2 2 3" xfId="14390" xr:uid="{00000000-0005-0000-0000-0000FE000000}"/>
    <cellStyle name="20% - Accent1 2 2 2 3 2" xfId="21176" xr:uid="{00000000-0005-0000-0000-0000FF000000}"/>
    <cellStyle name="20% - Accent1 2 2 2 3 2 2" xfId="33043" xr:uid="{00000000-0005-0000-0000-000000010000}"/>
    <cellStyle name="20% - Accent1 2 2 2 3 3" xfId="29067" xr:uid="{00000000-0005-0000-0000-000001010000}"/>
    <cellStyle name="20% - Accent1 2 2 2 3 4" xfId="25126" xr:uid="{00000000-0005-0000-0000-000002010000}"/>
    <cellStyle name="20% - Accent1 2 2 2 4" xfId="7676" xr:uid="{00000000-0005-0000-0000-000003010000}"/>
    <cellStyle name="20% - Accent1 2 2 2 4 2" xfId="19630" xr:uid="{00000000-0005-0000-0000-000004010000}"/>
    <cellStyle name="20% - Accent1 2 2 2 4 2 2" xfId="31497" xr:uid="{00000000-0005-0000-0000-000005010000}"/>
    <cellStyle name="20% - Accent1 2 2 2 4 3" xfId="27521" xr:uid="{00000000-0005-0000-0000-000006010000}"/>
    <cellStyle name="20% - Accent1 2 2 2 4 4" xfId="23580" xr:uid="{00000000-0005-0000-0000-000007010000}"/>
    <cellStyle name="20% - Accent1 2 2 2 5" xfId="18857" xr:uid="{00000000-0005-0000-0000-000008010000}"/>
    <cellStyle name="20% - Accent1 2 2 2 5 2" xfId="30724" xr:uid="{00000000-0005-0000-0000-000009010000}"/>
    <cellStyle name="20% - Accent1 2 2 2 6" xfId="26750" xr:uid="{00000000-0005-0000-0000-00000A010000}"/>
    <cellStyle name="20% - Accent1 2 2 2 7" xfId="22807" xr:uid="{00000000-0005-0000-0000-00000B010000}"/>
    <cellStyle name="20% - Accent1 2 2 3" xfId="130" xr:uid="{00000000-0005-0000-0000-00000C010000}"/>
    <cellStyle name="20% - Accent1 2 2 3 2" xfId="11047" xr:uid="{00000000-0005-0000-0000-00000D010000}"/>
    <cellStyle name="20% - Accent1 2 2 3 2 2" xfId="17433" xr:uid="{00000000-0005-0000-0000-00000E010000}"/>
    <cellStyle name="20% - Accent1 2 2 3 2 2 2" xfId="21969" xr:uid="{00000000-0005-0000-0000-00000F010000}"/>
    <cellStyle name="20% - Accent1 2 2 3 2 2 2 2" xfId="33836" xr:uid="{00000000-0005-0000-0000-000010010000}"/>
    <cellStyle name="20% - Accent1 2 2 3 2 2 3" xfId="29860" xr:uid="{00000000-0005-0000-0000-000011010000}"/>
    <cellStyle name="20% - Accent1 2 2 3 2 2 4" xfId="25919" xr:uid="{00000000-0005-0000-0000-000012010000}"/>
    <cellStyle name="20% - Accent1 2 2 3 2 3" xfId="20403" xr:uid="{00000000-0005-0000-0000-000013010000}"/>
    <cellStyle name="20% - Accent1 2 2 3 2 3 2" xfId="32270" xr:uid="{00000000-0005-0000-0000-000014010000}"/>
    <cellStyle name="20% - Accent1 2 2 3 2 4" xfId="28294" xr:uid="{00000000-0005-0000-0000-000015010000}"/>
    <cellStyle name="20% - Accent1 2 2 3 2 5" xfId="24353" xr:uid="{00000000-0005-0000-0000-000016010000}"/>
    <cellStyle name="20% - Accent1 2 2 3 3" xfId="14391" xr:uid="{00000000-0005-0000-0000-000017010000}"/>
    <cellStyle name="20% - Accent1 2 2 3 3 2" xfId="21177" xr:uid="{00000000-0005-0000-0000-000018010000}"/>
    <cellStyle name="20% - Accent1 2 2 3 3 2 2" xfId="33044" xr:uid="{00000000-0005-0000-0000-000019010000}"/>
    <cellStyle name="20% - Accent1 2 2 3 3 3" xfId="29068" xr:uid="{00000000-0005-0000-0000-00001A010000}"/>
    <cellStyle name="20% - Accent1 2 2 3 3 4" xfId="25127" xr:uid="{00000000-0005-0000-0000-00001B010000}"/>
    <cellStyle name="20% - Accent1 2 2 3 4" xfId="7677" xr:uid="{00000000-0005-0000-0000-00001C010000}"/>
    <cellStyle name="20% - Accent1 2 2 3 4 2" xfId="19631" xr:uid="{00000000-0005-0000-0000-00001D010000}"/>
    <cellStyle name="20% - Accent1 2 2 3 4 2 2" xfId="31498" xr:uid="{00000000-0005-0000-0000-00001E010000}"/>
    <cellStyle name="20% - Accent1 2 2 3 4 3" xfId="27522" xr:uid="{00000000-0005-0000-0000-00001F010000}"/>
    <cellStyle name="20% - Accent1 2 2 3 4 4" xfId="23581" xr:uid="{00000000-0005-0000-0000-000020010000}"/>
    <cellStyle name="20% - Accent1 2 2 3 5" xfId="18858" xr:uid="{00000000-0005-0000-0000-000021010000}"/>
    <cellStyle name="20% - Accent1 2 2 3 5 2" xfId="30725" xr:uid="{00000000-0005-0000-0000-000022010000}"/>
    <cellStyle name="20% - Accent1 2 2 3 6" xfId="26751" xr:uid="{00000000-0005-0000-0000-000023010000}"/>
    <cellStyle name="20% - Accent1 2 2 3 7" xfId="22808" xr:uid="{00000000-0005-0000-0000-000024010000}"/>
    <cellStyle name="20% - Accent1 2 2 4" xfId="131" xr:uid="{00000000-0005-0000-0000-000025010000}"/>
    <cellStyle name="20% - Accent1 2 2 4 2" xfId="11048" xr:uid="{00000000-0005-0000-0000-000026010000}"/>
    <cellStyle name="20% - Accent1 2 2 4 2 2" xfId="17434" xr:uid="{00000000-0005-0000-0000-000027010000}"/>
    <cellStyle name="20% - Accent1 2 2 4 2 2 2" xfId="21970" xr:uid="{00000000-0005-0000-0000-000028010000}"/>
    <cellStyle name="20% - Accent1 2 2 4 2 2 2 2" xfId="33837" xr:uid="{00000000-0005-0000-0000-000029010000}"/>
    <cellStyle name="20% - Accent1 2 2 4 2 2 3" xfId="29861" xr:uid="{00000000-0005-0000-0000-00002A010000}"/>
    <cellStyle name="20% - Accent1 2 2 4 2 2 4" xfId="25920" xr:uid="{00000000-0005-0000-0000-00002B010000}"/>
    <cellStyle name="20% - Accent1 2 2 4 2 3" xfId="20404" xr:uid="{00000000-0005-0000-0000-00002C010000}"/>
    <cellStyle name="20% - Accent1 2 2 4 2 3 2" xfId="32271" xr:uid="{00000000-0005-0000-0000-00002D010000}"/>
    <cellStyle name="20% - Accent1 2 2 4 2 4" xfId="28295" xr:uid="{00000000-0005-0000-0000-00002E010000}"/>
    <cellStyle name="20% - Accent1 2 2 4 2 5" xfId="24354" xr:uid="{00000000-0005-0000-0000-00002F010000}"/>
    <cellStyle name="20% - Accent1 2 2 4 3" xfId="14392" xr:uid="{00000000-0005-0000-0000-000030010000}"/>
    <cellStyle name="20% - Accent1 2 2 4 3 2" xfId="21178" xr:uid="{00000000-0005-0000-0000-000031010000}"/>
    <cellStyle name="20% - Accent1 2 2 4 3 2 2" xfId="33045" xr:uid="{00000000-0005-0000-0000-000032010000}"/>
    <cellStyle name="20% - Accent1 2 2 4 3 3" xfId="29069" xr:uid="{00000000-0005-0000-0000-000033010000}"/>
    <cellStyle name="20% - Accent1 2 2 4 3 4" xfId="25128" xr:uid="{00000000-0005-0000-0000-000034010000}"/>
    <cellStyle name="20% - Accent1 2 2 4 4" xfId="7678" xr:uid="{00000000-0005-0000-0000-000035010000}"/>
    <cellStyle name="20% - Accent1 2 2 4 4 2" xfId="19632" xr:uid="{00000000-0005-0000-0000-000036010000}"/>
    <cellStyle name="20% - Accent1 2 2 4 4 2 2" xfId="31499" xr:uid="{00000000-0005-0000-0000-000037010000}"/>
    <cellStyle name="20% - Accent1 2 2 4 4 3" xfId="27523" xr:uid="{00000000-0005-0000-0000-000038010000}"/>
    <cellStyle name="20% - Accent1 2 2 4 4 4" xfId="23582" xr:uid="{00000000-0005-0000-0000-000039010000}"/>
    <cellStyle name="20% - Accent1 2 2 4 5" xfId="18859" xr:uid="{00000000-0005-0000-0000-00003A010000}"/>
    <cellStyle name="20% - Accent1 2 2 4 5 2" xfId="30726" xr:uid="{00000000-0005-0000-0000-00003B010000}"/>
    <cellStyle name="20% - Accent1 2 2 4 6" xfId="26752" xr:uid="{00000000-0005-0000-0000-00003C010000}"/>
    <cellStyle name="20% - Accent1 2 2 4 7" xfId="22809" xr:uid="{00000000-0005-0000-0000-00003D010000}"/>
    <cellStyle name="20% - Accent1 2 2 5" xfId="132" xr:uid="{00000000-0005-0000-0000-00003E010000}"/>
    <cellStyle name="20% - Accent1 2 2 5 2" xfId="11049" xr:uid="{00000000-0005-0000-0000-00003F010000}"/>
    <cellStyle name="20% - Accent1 2 2 5 2 2" xfId="17435" xr:uid="{00000000-0005-0000-0000-000040010000}"/>
    <cellStyle name="20% - Accent1 2 2 5 2 2 2" xfId="21971" xr:uid="{00000000-0005-0000-0000-000041010000}"/>
    <cellStyle name="20% - Accent1 2 2 5 2 2 2 2" xfId="33838" xr:uid="{00000000-0005-0000-0000-000042010000}"/>
    <cellStyle name="20% - Accent1 2 2 5 2 2 3" xfId="29862" xr:uid="{00000000-0005-0000-0000-000043010000}"/>
    <cellStyle name="20% - Accent1 2 2 5 2 2 4" xfId="25921" xr:uid="{00000000-0005-0000-0000-000044010000}"/>
    <cellStyle name="20% - Accent1 2 2 5 2 3" xfId="20405" xr:uid="{00000000-0005-0000-0000-000045010000}"/>
    <cellStyle name="20% - Accent1 2 2 5 2 3 2" xfId="32272" xr:uid="{00000000-0005-0000-0000-000046010000}"/>
    <cellStyle name="20% - Accent1 2 2 5 2 4" xfId="28296" xr:uid="{00000000-0005-0000-0000-000047010000}"/>
    <cellStyle name="20% - Accent1 2 2 5 2 5" xfId="24355" xr:uid="{00000000-0005-0000-0000-000048010000}"/>
    <cellStyle name="20% - Accent1 2 2 5 3" xfId="14393" xr:uid="{00000000-0005-0000-0000-000049010000}"/>
    <cellStyle name="20% - Accent1 2 2 5 3 2" xfId="21179" xr:uid="{00000000-0005-0000-0000-00004A010000}"/>
    <cellStyle name="20% - Accent1 2 2 5 3 2 2" xfId="33046" xr:uid="{00000000-0005-0000-0000-00004B010000}"/>
    <cellStyle name="20% - Accent1 2 2 5 3 3" xfId="29070" xr:uid="{00000000-0005-0000-0000-00004C010000}"/>
    <cellStyle name="20% - Accent1 2 2 5 3 4" xfId="25129" xr:uid="{00000000-0005-0000-0000-00004D010000}"/>
    <cellStyle name="20% - Accent1 2 2 5 4" xfId="7679" xr:uid="{00000000-0005-0000-0000-00004E010000}"/>
    <cellStyle name="20% - Accent1 2 2 5 4 2" xfId="19633" xr:uid="{00000000-0005-0000-0000-00004F010000}"/>
    <cellStyle name="20% - Accent1 2 2 5 4 2 2" xfId="31500" xr:uid="{00000000-0005-0000-0000-000050010000}"/>
    <cellStyle name="20% - Accent1 2 2 5 4 3" xfId="27524" xr:uid="{00000000-0005-0000-0000-000051010000}"/>
    <cellStyle name="20% - Accent1 2 2 5 4 4" xfId="23583" xr:uid="{00000000-0005-0000-0000-000052010000}"/>
    <cellStyle name="20% - Accent1 2 2 5 5" xfId="18860" xr:uid="{00000000-0005-0000-0000-000053010000}"/>
    <cellStyle name="20% - Accent1 2 2 5 5 2" xfId="30727" xr:uid="{00000000-0005-0000-0000-000054010000}"/>
    <cellStyle name="20% - Accent1 2 2 5 6" xfId="26753" xr:uid="{00000000-0005-0000-0000-000055010000}"/>
    <cellStyle name="20% - Accent1 2 2 5 7" xfId="22810" xr:uid="{00000000-0005-0000-0000-000056010000}"/>
    <cellStyle name="20% - Accent1 2 2 6" xfId="133" xr:uid="{00000000-0005-0000-0000-000057010000}"/>
    <cellStyle name="20% - Accent1 2 2 6 2" xfId="11050" xr:uid="{00000000-0005-0000-0000-000058010000}"/>
    <cellStyle name="20% - Accent1 2 2 6 2 2" xfId="17436" xr:uid="{00000000-0005-0000-0000-000059010000}"/>
    <cellStyle name="20% - Accent1 2 2 6 2 2 2" xfId="21972" xr:uid="{00000000-0005-0000-0000-00005A010000}"/>
    <cellStyle name="20% - Accent1 2 2 6 2 2 2 2" xfId="33839" xr:uid="{00000000-0005-0000-0000-00005B010000}"/>
    <cellStyle name="20% - Accent1 2 2 6 2 2 3" xfId="29863" xr:uid="{00000000-0005-0000-0000-00005C010000}"/>
    <cellStyle name="20% - Accent1 2 2 6 2 2 4" xfId="25922" xr:uid="{00000000-0005-0000-0000-00005D010000}"/>
    <cellStyle name="20% - Accent1 2 2 6 2 3" xfId="20406" xr:uid="{00000000-0005-0000-0000-00005E010000}"/>
    <cellStyle name="20% - Accent1 2 2 6 2 3 2" xfId="32273" xr:uid="{00000000-0005-0000-0000-00005F010000}"/>
    <cellStyle name="20% - Accent1 2 2 6 2 4" xfId="28297" xr:uid="{00000000-0005-0000-0000-000060010000}"/>
    <cellStyle name="20% - Accent1 2 2 6 2 5" xfId="24356" xr:uid="{00000000-0005-0000-0000-000061010000}"/>
    <cellStyle name="20% - Accent1 2 2 6 3" xfId="14394" xr:uid="{00000000-0005-0000-0000-000062010000}"/>
    <cellStyle name="20% - Accent1 2 2 6 3 2" xfId="21180" xr:uid="{00000000-0005-0000-0000-000063010000}"/>
    <cellStyle name="20% - Accent1 2 2 6 3 2 2" xfId="33047" xr:uid="{00000000-0005-0000-0000-000064010000}"/>
    <cellStyle name="20% - Accent1 2 2 6 3 3" xfId="29071" xr:uid="{00000000-0005-0000-0000-000065010000}"/>
    <cellStyle name="20% - Accent1 2 2 6 3 4" xfId="25130" xr:uid="{00000000-0005-0000-0000-000066010000}"/>
    <cellStyle name="20% - Accent1 2 2 6 4" xfId="7680" xr:uid="{00000000-0005-0000-0000-000067010000}"/>
    <cellStyle name="20% - Accent1 2 2 6 4 2" xfId="19634" xr:uid="{00000000-0005-0000-0000-000068010000}"/>
    <cellStyle name="20% - Accent1 2 2 6 4 2 2" xfId="31501" xr:uid="{00000000-0005-0000-0000-000069010000}"/>
    <cellStyle name="20% - Accent1 2 2 6 4 3" xfId="27525" xr:uid="{00000000-0005-0000-0000-00006A010000}"/>
    <cellStyle name="20% - Accent1 2 2 6 4 4" xfId="23584" xr:uid="{00000000-0005-0000-0000-00006B010000}"/>
    <cellStyle name="20% - Accent1 2 2 6 5" xfId="18861" xr:uid="{00000000-0005-0000-0000-00006C010000}"/>
    <cellStyle name="20% - Accent1 2 2 6 5 2" xfId="30728" xr:uid="{00000000-0005-0000-0000-00006D010000}"/>
    <cellStyle name="20% - Accent1 2 2 6 6" xfId="26754" xr:uid="{00000000-0005-0000-0000-00006E010000}"/>
    <cellStyle name="20% - Accent1 2 2 6 7" xfId="22811" xr:uid="{00000000-0005-0000-0000-00006F010000}"/>
    <cellStyle name="20% - Accent1 2 2 7" xfId="134" xr:uid="{00000000-0005-0000-0000-000070010000}"/>
    <cellStyle name="20% - Accent1 2 2 7 2" xfId="11051" xr:uid="{00000000-0005-0000-0000-000071010000}"/>
    <cellStyle name="20% - Accent1 2 2 7 2 2" xfId="17437" xr:uid="{00000000-0005-0000-0000-000072010000}"/>
    <cellStyle name="20% - Accent1 2 2 7 2 2 2" xfId="21973" xr:uid="{00000000-0005-0000-0000-000073010000}"/>
    <cellStyle name="20% - Accent1 2 2 7 2 2 2 2" xfId="33840" xr:uid="{00000000-0005-0000-0000-000074010000}"/>
    <cellStyle name="20% - Accent1 2 2 7 2 2 3" xfId="29864" xr:uid="{00000000-0005-0000-0000-000075010000}"/>
    <cellStyle name="20% - Accent1 2 2 7 2 2 4" xfId="25923" xr:uid="{00000000-0005-0000-0000-000076010000}"/>
    <cellStyle name="20% - Accent1 2 2 7 2 3" xfId="20407" xr:uid="{00000000-0005-0000-0000-000077010000}"/>
    <cellStyle name="20% - Accent1 2 2 7 2 3 2" xfId="32274" xr:uid="{00000000-0005-0000-0000-000078010000}"/>
    <cellStyle name="20% - Accent1 2 2 7 2 4" xfId="28298" xr:uid="{00000000-0005-0000-0000-000079010000}"/>
    <cellStyle name="20% - Accent1 2 2 7 2 5" xfId="24357" xr:uid="{00000000-0005-0000-0000-00007A010000}"/>
    <cellStyle name="20% - Accent1 2 2 7 3" xfId="14395" xr:uid="{00000000-0005-0000-0000-00007B010000}"/>
    <cellStyle name="20% - Accent1 2 2 7 3 2" xfId="21181" xr:uid="{00000000-0005-0000-0000-00007C010000}"/>
    <cellStyle name="20% - Accent1 2 2 7 3 2 2" xfId="33048" xr:uid="{00000000-0005-0000-0000-00007D010000}"/>
    <cellStyle name="20% - Accent1 2 2 7 3 3" xfId="29072" xr:uid="{00000000-0005-0000-0000-00007E010000}"/>
    <cellStyle name="20% - Accent1 2 2 7 3 4" xfId="25131" xr:uid="{00000000-0005-0000-0000-00007F010000}"/>
    <cellStyle name="20% - Accent1 2 2 7 4" xfId="7681" xr:uid="{00000000-0005-0000-0000-000080010000}"/>
    <cellStyle name="20% - Accent1 2 2 7 4 2" xfId="19635" xr:uid="{00000000-0005-0000-0000-000081010000}"/>
    <cellStyle name="20% - Accent1 2 2 7 4 2 2" xfId="31502" xr:uid="{00000000-0005-0000-0000-000082010000}"/>
    <cellStyle name="20% - Accent1 2 2 7 4 3" xfId="27526" xr:uid="{00000000-0005-0000-0000-000083010000}"/>
    <cellStyle name="20% - Accent1 2 2 7 4 4" xfId="23585" xr:uid="{00000000-0005-0000-0000-000084010000}"/>
    <cellStyle name="20% - Accent1 2 2 7 5" xfId="18862" xr:uid="{00000000-0005-0000-0000-000085010000}"/>
    <cellStyle name="20% - Accent1 2 2 7 5 2" xfId="30729" xr:uid="{00000000-0005-0000-0000-000086010000}"/>
    <cellStyle name="20% - Accent1 2 2 7 6" xfId="26755" xr:uid="{00000000-0005-0000-0000-000087010000}"/>
    <cellStyle name="20% - Accent1 2 2 7 7" xfId="22812" xr:uid="{00000000-0005-0000-0000-000088010000}"/>
    <cellStyle name="20% - Accent1 2 2 8" xfId="135" xr:uid="{00000000-0005-0000-0000-000089010000}"/>
    <cellStyle name="20% - Accent1 2 2 8 2" xfId="11052" xr:uid="{00000000-0005-0000-0000-00008A010000}"/>
    <cellStyle name="20% - Accent1 2 2 8 2 2" xfId="17438" xr:uid="{00000000-0005-0000-0000-00008B010000}"/>
    <cellStyle name="20% - Accent1 2 2 8 2 2 2" xfId="21974" xr:uid="{00000000-0005-0000-0000-00008C010000}"/>
    <cellStyle name="20% - Accent1 2 2 8 2 2 2 2" xfId="33841" xr:uid="{00000000-0005-0000-0000-00008D010000}"/>
    <cellStyle name="20% - Accent1 2 2 8 2 2 3" xfId="29865" xr:uid="{00000000-0005-0000-0000-00008E010000}"/>
    <cellStyle name="20% - Accent1 2 2 8 2 2 4" xfId="25924" xr:uid="{00000000-0005-0000-0000-00008F010000}"/>
    <cellStyle name="20% - Accent1 2 2 8 2 3" xfId="20408" xr:uid="{00000000-0005-0000-0000-000090010000}"/>
    <cellStyle name="20% - Accent1 2 2 8 2 3 2" xfId="32275" xr:uid="{00000000-0005-0000-0000-000091010000}"/>
    <cellStyle name="20% - Accent1 2 2 8 2 4" xfId="28299" xr:uid="{00000000-0005-0000-0000-000092010000}"/>
    <cellStyle name="20% - Accent1 2 2 8 2 5" xfId="24358" xr:uid="{00000000-0005-0000-0000-000093010000}"/>
    <cellStyle name="20% - Accent1 2 2 8 3" xfId="14396" xr:uid="{00000000-0005-0000-0000-000094010000}"/>
    <cellStyle name="20% - Accent1 2 2 8 3 2" xfId="21182" xr:uid="{00000000-0005-0000-0000-000095010000}"/>
    <cellStyle name="20% - Accent1 2 2 8 3 2 2" xfId="33049" xr:uid="{00000000-0005-0000-0000-000096010000}"/>
    <cellStyle name="20% - Accent1 2 2 8 3 3" xfId="29073" xr:uid="{00000000-0005-0000-0000-000097010000}"/>
    <cellStyle name="20% - Accent1 2 2 8 3 4" xfId="25132" xr:uid="{00000000-0005-0000-0000-000098010000}"/>
    <cellStyle name="20% - Accent1 2 2 8 4" xfId="7682" xr:uid="{00000000-0005-0000-0000-000099010000}"/>
    <cellStyle name="20% - Accent1 2 2 8 4 2" xfId="19636" xr:uid="{00000000-0005-0000-0000-00009A010000}"/>
    <cellStyle name="20% - Accent1 2 2 8 4 2 2" xfId="31503" xr:uid="{00000000-0005-0000-0000-00009B010000}"/>
    <cellStyle name="20% - Accent1 2 2 8 4 3" xfId="27527" xr:uid="{00000000-0005-0000-0000-00009C010000}"/>
    <cellStyle name="20% - Accent1 2 2 8 4 4" xfId="23586" xr:uid="{00000000-0005-0000-0000-00009D010000}"/>
    <cellStyle name="20% - Accent1 2 2 8 5" xfId="18863" xr:uid="{00000000-0005-0000-0000-00009E010000}"/>
    <cellStyle name="20% - Accent1 2 2 8 5 2" xfId="30730" xr:uid="{00000000-0005-0000-0000-00009F010000}"/>
    <cellStyle name="20% - Accent1 2 2 8 6" xfId="26756" xr:uid="{00000000-0005-0000-0000-0000A0010000}"/>
    <cellStyle name="20% - Accent1 2 2 8 7" xfId="22813" xr:uid="{00000000-0005-0000-0000-0000A1010000}"/>
    <cellStyle name="20% - Accent1 2 2 9" xfId="136" xr:uid="{00000000-0005-0000-0000-0000A2010000}"/>
    <cellStyle name="20% - Accent1 2 2 9 2" xfId="11053" xr:uid="{00000000-0005-0000-0000-0000A3010000}"/>
    <cellStyle name="20% - Accent1 2 2 9 2 2" xfId="17439" xr:uid="{00000000-0005-0000-0000-0000A4010000}"/>
    <cellStyle name="20% - Accent1 2 2 9 2 2 2" xfId="21975" xr:uid="{00000000-0005-0000-0000-0000A5010000}"/>
    <cellStyle name="20% - Accent1 2 2 9 2 2 2 2" xfId="33842" xr:uid="{00000000-0005-0000-0000-0000A6010000}"/>
    <cellStyle name="20% - Accent1 2 2 9 2 2 3" xfId="29866" xr:uid="{00000000-0005-0000-0000-0000A7010000}"/>
    <cellStyle name="20% - Accent1 2 2 9 2 2 4" xfId="25925" xr:uid="{00000000-0005-0000-0000-0000A8010000}"/>
    <cellStyle name="20% - Accent1 2 2 9 2 3" xfId="20409" xr:uid="{00000000-0005-0000-0000-0000A9010000}"/>
    <cellStyle name="20% - Accent1 2 2 9 2 3 2" xfId="32276" xr:uid="{00000000-0005-0000-0000-0000AA010000}"/>
    <cellStyle name="20% - Accent1 2 2 9 2 4" xfId="28300" xr:uid="{00000000-0005-0000-0000-0000AB010000}"/>
    <cellStyle name="20% - Accent1 2 2 9 2 5" xfId="24359" xr:uid="{00000000-0005-0000-0000-0000AC010000}"/>
    <cellStyle name="20% - Accent1 2 2 9 3" xfId="14397" xr:uid="{00000000-0005-0000-0000-0000AD010000}"/>
    <cellStyle name="20% - Accent1 2 2 9 3 2" xfId="21183" xr:uid="{00000000-0005-0000-0000-0000AE010000}"/>
    <cellStyle name="20% - Accent1 2 2 9 3 2 2" xfId="33050" xr:uid="{00000000-0005-0000-0000-0000AF010000}"/>
    <cellStyle name="20% - Accent1 2 2 9 3 3" xfId="29074" xr:uid="{00000000-0005-0000-0000-0000B0010000}"/>
    <cellStyle name="20% - Accent1 2 2 9 3 4" xfId="25133" xr:uid="{00000000-0005-0000-0000-0000B1010000}"/>
    <cellStyle name="20% - Accent1 2 2 9 4" xfId="7683" xr:uid="{00000000-0005-0000-0000-0000B2010000}"/>
    <cellStyle name="20% - Accent1 2 2 9 4 2" xfId="19637" xr:uid="{00000000-0005-0000-0000-0000B3010000}"/>
    <cellStyle name="20% - Accent1 2 2 9 4 2 2" xfId="31504" xr:uid="{00000000-0005-0000-0000-0000B4010000}"/>
    <cellStyle name="20% - Accent1 2 2 9 4 3" xfId="27528" xr:uid="{00000000-0005-0000-0000-0000B5010000}"/>
    <cellStyle name="20% - Accent1 2 2 9 4 4" xfId="23587" xr:uid="{00000000-0005-0000-0000-0000B6010000}"/>
    <cellStyle name="20% - Accent1 2 2 9 5" xfId="18864" xr:uid="{00000000-0005-0000-0000-0000B7010000}"/>
    <cellStyle name="20% - Accent1 2 2 9 5 2" xfId="30731" xr:uid="{00000000-0005-0000-0000-0000B8010000}"/>
    <cellStyle name="20% - Accent1 2 2 9 6" xfId="26757" xr:uid="{00000000-0005-0000-0000-0000B9010000}"/>
    <cellStyle name="20% - Accent1 2 2 9 7" xfId="22814" xr:uid="{00000000-0005-0000-0000-0000BA010000}"/>
    <cellStyle name="20% - Accent1 2 3" xfId="137" xr:uid="{00000000-0005-0000-0000-0000BB010000}"/>
    <cellStyle name="20% - Accent1 2 3 10" xfId="11054" xr:uid="{00000000-0005-0000-0000-0000BC010000}"/>
    <cellStyle name="20% - Accent1 2 3 10 2" xfId="17440" xr:uid="{00000000-0005-0000-0000-0000BD010000}"/>
    <cellStyle name="20% - Accent1 2 3 10 2 2" xfId="21976" xr:uid="{00000000-0005-0000-0000-0000BE010000}"/>
    <cellStyle name="20% - Accent1 2 3 10 2 2 2" xfId="33843" xr:uid="{00000000-0005-0000-0000-0000BF010000}"/>
    <cellStyle name="20% - Accent1 2 3 10 2 3" xfId="29867" xr:uid="{00000000-0005-0000-0000-0000C0010000}"/>
    <cellStyle name="20% - Accent1 2 3 10 2 4" xfId="25926" xr:uid="{00000000-0005-0000-0000-0000C1010000}"/>
    <cellStyle name="20% - Accent1 2 3 10 3" xfId="20410" xr:uid="{00000000-0005-0000-0000-0000C2010000}"/>
    <cellStyle name="20% - Accent1 2 3 10 3 2" xfId="32277" xr:uid="{00000000-0005-0000-0000-0000C3010000}"/>
    <cellStyle name="20% - Accent1 2 3 10 4" xfId="28301" xr:uid="{00000000-0005-0000-0000-0000C4010000}"/>
    <cellStyle name="20% - Accent1 2 3 10 5" xfId="24360" xr:uid="{00000000-0005-0000-0000-0000C5010000}"/>
    <cellStyle name="20% - Accent1 2 3 11" xfId="14398" xr:uid="{00000000-0005-0000-0000-0000C6010000}"/>
    <cellStyle name="20% - Accent1 2 3 11 2" xfId="21184" xr:uid="{00000000-0005-0000-0000-0000C7010000}"/>
    <cellStyle name="20% - Accent1 2 3 11 2 2" xfId="33051" xr:uid="{00000000-0005-0000-0000-0000C8010000}"/>
    <cellStyle name="20% - Accent1 2 3 11 3" xfId="29075" xr:uid="{00000000-0005-0000-0000-0000C9010000}"/>
    <cellStyle name="20% - Accent1 2 3 11 4" xfId="25134" xr:uid="{00000000-0005-0000-0000-0000CA010000}"/>
    <cellStyle name="20% - Accent1 2 3 12" xfId="7684" xr:uid="{00000000-0005-0000-0000-0000CB010000}"/>
    <cellStyle name="20% - Accent1 2 3 12 2" xfId="19638" xr:uid="{00000000-0005-0000-0000-0000CC010000}"/>
    <cellStyle name="20% - Accent1 2 3 12 2 2" xfId="31505" xr:uid="{00000000-0005-0000-0000-0000CD010000}"/>
    <cellStyle name="20% - Accent1 2 3 12 3" xfId="27529" xr:uid="{00000000-0005-0000-0000-0000CE010000}"/>
    <cellStyle name="20% - Accent1 2 3 12 4" xfId="23588" xr:uid="{00000000-0005-0000-0000-0000CF010000}"/>
    <cellStyle name="20% - Accent1 2 3 13" xfId="18865" xr:uid="{00000000-0005-0000-0000-0000D0010000}"/>
    <cellStyle name="20% - Accent1 2 3 13 2" xfId="30732" xr:uid="{00000000-0005-0000-0000-0000D1010000}"/>
    <cellStyle name="20% - Accent1 2 3 14" xfId="26758" xr:uid="{00000000-0005-0000-0000-0000D2010000}"/>
    <cellStyle name="20% - Accent1 2 3 15" xfId="22815" xr:uid="{00000000-0005-0000-0000-0000D3010000}"/>
    <cellStyle name="20% - Accent1 2 3 2" xfId="138" xr:uid="{00000000-0005-0000-0000-0000D4010000}"/>
    <cellStyle name="20% - Accent1 2 3 2 2" xfId="11055" xr:uid="{00000000-0005-0000-0000-0000D5010000}"/>
    <cellStyle name="20% - Accent1 2 3 2 2 2" xfId="17441" xr:uid="{00000000-0005-0000-0000-0000D6010000}"/>
    <cellStyle name="20% - Accent1 2 3 2 2 2 2" xfId="21977" xr:uid="{00000000-0005-0000-0000-0000D7010000}"/>
    <cellStyle name="20% - Accent1 2 3 2 2 2 2 2" xfId="33844" xr:uid="{00000000-0005-0000-0000-0000D8010000}"/>
    <cellStyle name="20% - Accent1 2 3 2 2 2 3" xfId="29868" xr:uid="{00000000-0005-0000-0000-0000D9010000}"/>
    <cellStyle name="20% - Accent1 2 3 2 2 2 4" xfId="25927" xr:uid="{00000000-0005-0000-0000-0000DA010000}"/>
    <cellStyle name="20% - Accent1 2 3 2 2 3" xfId="20411" xr:uid="{00000000-0005-0000-0000-0000DB010000}"/>
    <cellStyle name="20% - Accent1 2 3 2 2 3 2" xfId="32278" xr:uid="{00000000-0005-0000-0000-0000DC010000}"/>
    <cellStyle name="20% - Accent1 2 3 2 2 4" xfId="28302" xr:uid="{00000000-0005-0000-0000-0000DD010000}"/>
    <cellStyle name="20% - Accent1 2 3 2 2 5" xfId="24361" xr:uid="{00000000-0005-0000-0000-0000DE010000}"/>
    <cellStyle name="20% - Accent1 2 3 2 3" xfId="14399" xr:uid="{00000000-0005-0000-0000-0000DF010000}"/>
    <cellStyle name="20% - Accent1 2 3 2 3 2" xfId="21185" xr:uid="{00000000-0005-0000-0000-0000E0010000}"/>
    <cellStyle name="20% - Accent1 2 3 2 3 2 2" xfId="33052" xr:uid="{00000000-0005-0000-0000-0000E1010000}"/>
    <cellStyle name="20% - Accent1 2 3 2 3 3" xfId="29076" xr:uid="{00000000-0005-0000-0000-0000E2010000}"/>
    <cellStyle name="20% - Accent1 2 3 2 3 4" xfId="25135" xr:uid="{00000000-0005-0000-0000-0000E3010000}"/>
    <cellStyle name="20% - Accent1 2 3 2 4" xfId="7685" xr:uid="{00000000-0005-0000-0000-0000E4010000}"/>
    <cellStyle name="20% - Accent1 2 3 2 4 2" xfId="19639" xr:uid="{00000000-0005-0000-0000-0000E5010000}"/>
    <cellStyle name="20% - Accent1 2 3 2 4 2 2" xfId="31506" xr:uid="{00000000-0005-0000-0000-0000E6010000}"/>
    <cellStyle name="20% - Accent1 2 3 2 4 3" xfId="27530" xr:uid="{00000000-0005-0000-0000-0000E7010000}"/>
    <cellStyle name="20% - Accent1 2 3 2 4 4" xfId="23589" xr:uid="{00000000-0005-0000-0000-0000E8010000}"/>
    <cellStyle name="20% - Accent1 2 3 2 5" xfId="18866" xr:uid="{00000000-0005-0000-0000-0000E9010000}"/>
    <cellStyle name="20% - Accent1 2 3 2 5 2" xfId="30733" xr:uid="{00000000-0005-0000-0000-0000EA010000}"/>
    <cellStyle name="20% - Accent1 2 3 2 6" xfId="26759" xr:uid="{00000000-0005-0000-0000-0000EB010000}"/>
    <cellStyle name="20% - Accent1 2 3 2 7" xfId="22816" xr:uid="{00000000-0005-0000-0000-0000EC010000}"/>
    <cellStyle name="20% - Accent1 2 3 3" xfId="139" xr:uid="{00000000-0005-0000-0000-0000ED010000}"/>
    <cellStyle name="20% - Accent1 2 3 3 2" xfId="11056" xr:uid="{00000000-0005-0000-0000-0000EE010000}"/>
    <cellStyle name="20% - Accent1 2 3 3 2 2" xfId="17442" xr:uid="{00000000-0005-0000-0000-0000EF010000}"/>
    <cellStyle name="20% - Accent1 2 3 3 2 2 2" xfId="21978" xr:uid="{00000000-0005-0000-0000-0000F0010000}"/>
    <cellStyle name="20% - Accent1 2 3 3 2 2 2 2" xfId="33845" xr:uid="{00000000-0005-0000-0000-0000F1010000}"/>
    <cellStyle name="20% - Accent1 2 3 3 2 2 3" xfId="29869" xr:uid="{00000000-0005-0000-0000-0000F2010000}"/>
    <cellStyle name="20% - Accent1 2 3 3 2 2 4" xfId="25928" xr:uid="{00000000-0005-0000-0000-0000F3010000}"/>
    <cellStyle name="20% - Accent1 2 3 3 2 3" xfId="20412" xr:uid="{00000000-0005-0000-0000-0000F4010000}"/>
    <cellStyle name="20% - Accent1 2 3 3 2 3 2" xfId="32279" xr:uid="{00000000-0005-0000-0000-0000F5010000}"/>
    <cellStyle name="20% - Accent1 2 3 3 2 4" xfId="28303" xr:uid="{00000000-0005-0000-0000-0000F6010000}"/>
    <cellStyle name="20% - Accent1 2 3 3 2 5" xfId="24362" xr:uid="{00000000-0005-0000-0000-0000F7010000}"/>
    <cellStyle name="20% - Accent1 2 3 3 3" xfId="14400" xr:uid="{00000000-0005-0000-0000-0000F8010000}"/>
    <cellStyle name="20% - Accent1 2 3 3 3 2" xfId="21186" xr:uid="{00000000-0005-0000-0000-0000F9010000}"/>
    <cellStyle name="20% - Accent1 2 3 3 3 2 2" xfId="33053" xr:uid="{00000000-0005-0000-0000-0000FA010000}"/>
    <cellStyle name="20% - Accent1 2 3 3 3 3" xfId="29077" xr:uid="{00000000-0005-0000-0000-0000FB010000}"/>
    <cellStyle name="20% - Accent1 2 3 3 3 4" xfId="25136" xr:uid="{00000000-0005-0000-0000-0000FC010000}"/>
    <cellStyle name="20% - Accent1 2 3 3 4" xfId="7686" xr:uid="{00000000-0005-0000-0000-0000FD010000}"/>
    <cellStyle name="20% - Accent1 2 3 3 4 2" xfId="19640" xr:uid="{00000000-0005-0000-0000-0000FE010000}"/>
    <cellStyle name="20% - Accent1 2 3 3 4 2 2" xfId="31507" xr:uid="{00000000-0005-0000-0000-0000FF010000}"/>
    <cellStyle name="20% - Accent1 2 3 3 4 3" xfId="27531" xr:uid="{00000000-0005-0000-0000-000000020000}"/>
    <cellStyle name="20% - Accent1 2 3 3 4 4" xfId="23590" xr:uid="{00000000-0005-0000-0000-000001020000}"/>
    <cellStyle name="20% - Accent1 2 3 3 5" xfId="18867" xr:uid="{00000000-0005-0000-0000-000002020000}"/>
    <cellStyle name="20% - Accent1 2 3 3 5 2" xfId="30734" xr:uid="{00000000-0005-0000-0000-000003020000}"/>
    <cellStyle name="20% - Accent1 2 3 3 6" xfId="26760" xr:uid="{00000000-0005-0000-0000-000004020000}"/>
    <cellStyle name="20% - Accent1 2 3 3 7" xfId="22817" xr:uid="{00000000-0005-0000-0000-000005020000}"/>
    <cellStyle name="20% - Accent1 2 3 4" xfId="140" xr:uid="{00000000-0005-0000-0000-000006020000}"/>
    <cellStyle name="20% - Accent1 2 3 4 2" xfId="11057" xr:uid="{00000000-0005-0000-0000-000007020000}"/>
    <cellStyle name="20% - Accent1 2 3 4 2 2" xfId="17443" xr:uid="{00000000-0005-0000-0000-000008020000}"/>
    <cellStyle name="20% - Accent1 2 3 4 2 2 2" xfId="21979" xr:uid="{00000000-0005-0000-0000-000009020000}"/>
    <cellStyle name="20% - Accent1 2 3 4 2 2 2 2" xfId="33846" xr:uid="{00000000-0005-0000-0000-00000A020000}"/>
    <cellStyle name="20% - Accent1 2 3 4 2 2 3" xfId="29870" xr:uid="{00000000-0005-0000-0000-00000B020000}"/>
    <cellStyle name="20% - Accent1 2 3 4 2 2 4" xfId="25929" xr:uid="{00000000-0005-0000-0000-00000C020000}"/>
    <cellStyle name="20% - Accent1 2 3 4 2 3" xfId="20413" xr:uid="{00000000-0005-0000-0000-00000D020000}"/>
    <cellStyle name="20% - Accent1 2 3 4 2 3 2" xfId="32280" xr:uid="{00000000-0005-0000-0000-00000E020000}"/>
    <cellStyle name="20% - Accent1 2 3 4 2 4" xfId="28304" xr:uid="{00000000-0005-0000-0000-00000F020000}"/>
    <cellStyle name="20% - Accent1 2 3 4 2 5" xfId="24363" xr:uid="{00000000-0005-0000-0000-000010020000}"/>
    <cellStyle name="20% - Accent1 2 3 4 3" xfId="14401" xr:uid="{00000000-0005-0000-0000-000011020000}"/>
    <cellStyle name="20% - Accent1 2 3 4 3 2" xfId="21187" xr:uid="{00000000-0005-0000-0000-000012020000}"/>
    <cellStyle name="20% - Accent1 2 3 4 3 2 2" xfId="33054" xr:uid="{00000000-0005-0000-0000-000013020000}"/>
    <cellStyle name="20% - Accent1 2 3 4 3 3" xfId="29078" xr:uid="{00000000-0005-0000-0000-000014020000}"/>
    <cellStyle name="20% - Accent1 2 3 4 3 4" xfId="25137" xr:uid="{00000000-0005-0000-0000-000015020000}"/>
    <cellStyle name="20% - Accent1 2 3 4 4" xfId="7687" xr:uid="{00000000-0005-0000-0000-000016020000}"/>
    <cellStyle name="20% - Accent1 2 3 4 4 2" xfId="19641" xr:uid="{00000000-0005-0000-0000-000017020000}"/>
    <cellStyle name="20% - Accent1 2 3 4 4 2 2" xfId="31508" xr:uid="{00000000-0005-0000-0000-000018020000}"/>
    <cellStyle name="20% - Accent1 2 3 4 4 3" xfId="27532" xr:uid="{00000000-0005-0000-0000-000019020000}"/>
    <cellStyle name="20% - Accent1 2 3 4 4 4" xfId="23591" xr:uid="{00000000-0005-0000-0000-00001A020000}"/>
    <cellStyle name="20% - Accent1 2 3 4 5" xfId="18868" xr:uid="{00000000-0005-0000-0000-00001B020000}"/>
    <cellStyle name="20% - Accent1 2 3 4 5 2" xfId="30735" xr:uid="{00000000-0005-0000-0000-00001C020000}"/>
    <cellStyle name="20% - Accent1 2 3 4 6" xfId="26761" xr:uid="{00000000-0005-0000-0000-00001D020000}"/>
    <cellStyle name="20% - Accent1 2 3 4 7" xfId="22818" xr:uid="{00000000-0005-0000-0000-00001E020000}"/>
    <cellStyle name="20% - Accent1 2 3 5" xfId="141" xr:uid="{00000000-0005-0000-0000-00001F020000}"/>
    <cellStyle name="20% - Accent1 2 3 5 2" xfId="11058" xr:uid="{00000000-0005-0000-0000-000020020000}"/>
    <cellStyle name="20% - Accent1 2 3 5 2 2" xfId="17444" xr:uid="{00000000-0005-0000-0000-000021020000}"/>
    <cellStyle name="20% - Accent1 2 3 5 2 2 2" xfId="21980" xr:uid="{00000000-0005-0000-0000-000022020000}"/>
    <cellStyle name="20% - Accent1 2 3 5 2 2 2 2" xfId="33847" xr:uid="{00000000-0005-0000-0000-000023020000}"/>
    <cellStyle name="20% - Accent1 2 3 5 2 2 3" xfId="29871" xr:uid="{00000000-0005-0000-0000-000024020000}"/>
    <cellStyle name="20% - Accent1 2 3 5 2 2 4" xfId="25930" xr:uid="{00000000-0005-0000-0000-000025020000}"/>
    <cellStyle name="20% - Accent1 2 3 5 2 3" xfId="20414" xr:uid="{00000000-0005-0000-0000-000026020000}"/>
    <cellStyle name="20% - Accent1 2 3 5 2 3 2" xfId="32281" xr:uid="{00000000-0005-0000-0000-000027020000}"/>
    <cellStyle name="20% - Accent1 2 3 5 2 4" xfId="28305" xr:uid="{00000000-0005-0000-0000-000028020000}"/>
    <cellStyle name="20% - Accent1 2 3 5 2 5" xfId="24364" xr:uid="{00000000-0005-0000-0000-000029020000}"/>
    <cellStyle name="20% - Accent1 2 3 5 3" xfId="14402" xr:uid="{00000000-0005-0000-0000-00002A020000}"/>
    <cellStyle name="20% - Accent1 2 3 5 3 2" xfId="21188" xr:uid="{00000000-0005-0000-0000-00002B020000}"/>
    <cellStyle name="20% - Accent1 2 3 5 3 2 2" xfId="33055" xr:uid="{00000000-0005-0000-0000-00002C020000}"/>
    <cellStyle name="20% - Accent1 2 3 5 3 3" xfId="29079" xr:uid="{00000000-0005-0000-0000-00002D020000}"/>
    <cellStyle name="20% - Accent1 2 3 5 3 4" xfId="25138" xr:uid="{00000000-0005-0000-0000-00002E020000}"/>
    <cellStyle name="20% - Accent1 2 3 5 4" xfId="7688" xr:uid="{00000000-0005-0000-0000-00002F020000}"/>
    <cellStyle name="20% - Accent1 2 3 5 4 2" xfId="19642" xr:uid="{00000000-0005-0000-0000-000030020000}"/>
    <cellStyle name="20% - Accent1 2 3 5 4 2 2" xfId="31509" xr:uid="{00000000-0005-0000-0000-000031020000}"/>
    <cellStyle name="20% - Accent1 2 3 5 4 3" xfId="27533" xr:uid="{00000000-0005-0000-0000-000032020000}"/>
    <cellStyle name="20% - Accent1 2 3 5 4 4" xfId="23592" xr:uid="{00000000-0005-0000-0000-000033020000}"/>
    <cellStyle name="20% - Accent1 2 3 5 5" xfId="18869" xr:uid="{00000000-0005-0000-0000-000034020000}"/>
    <cellStyle name="20% - Accent1 2 3 5 5 2" xfId="30736" xr:uid="{00000000-0005-0000-0000-000035020000}"/>
    <cellStyle name="20% - Accent1 2 3 5 6" xfId="26762" xr:uid="{00000000-0005-0000-0000-000036020000}"/>
    <cellStyle name="20% - Accent1 2 3 5 7" xfId="22819" xr:uid="{00000000-0005-0000-0000-000037020000}"/>
    <cellStyle name="20% - Accent1 2 3 6" xfId="142" xr:uid="{00000000-0005-0000-0000-000038020000}"/>
    <cellStyle name="20% - Accent1 2 3 6 2" xfId="11059" xr:uid="{00000000-0005-0000-0000-000039020000}"/>
    <cellStyle name="20% - Accent1 2 3 6 2 2" xfId="17445" xr:uid="{00000000-0005-0000-0000-00003A020000}"/>
    <cellStyle name="20% - Accent1 2 3 6 2 2 2" xfId="21981" xr:uid="{00000000-0005-0000-0000-00003B020000}"/>
    <cellStyle name="20% - Accent1 2 3 6 2 2 2 2" xfId="33848" xr:uid="{00000000-0005-0000-0000-00003C020000}"/>
    <cellStyle name="20% - Accent1 2 3 6 2 2 3" xfId="29872" xr:uid="{00000000-0005-0000-0000-00003D020000}"/>
    <cellStyle name="20% - Accent1 2 3 6 2 2 4" xfId="25931" xr:uid="{00000000-0005-0000-0000-00003E020000}"/>
    <cellStyle name="20% - Accent1 2 3 6 2 3" xfId="20415" xr:uid="{00000000-0005-0000-0000-00003F020000}"/>
    <cellStyle name="20% - Accent1 2 3 6 2 3 2" xfId="32282" xr:uid="{00000000-0005-0000-0000-000040020000}"/>
    <cellStyle name="20% - Accent1 2 3 6 2 4" xfId="28306" xr:uid="{00000000-0005-0000-0000-000041020000}"/>
    <cellStyle name="20% - Accent1 2 3 6 2 5" xfId="24365" xr:uid="{00000000-0005-0000-0000-000042020000}"/>
    <cellStyle name="20% - Accent1 2 3 6 3" xfId="14403" xr:uid="{00000000-0005-0000-0000-000043020000}"/>
    <cellStyle name="20% - Accent1 2 3 6 3 2" xfId="21189" xr:uid="{00000000-0005-0000-0000-000044020000}"/>
    <cellStyle name="20% - Accent1 2 3 6 3 2 2" xfId="33056" xr:uid="{00000000-0005-0000-0000-000045020000}"/>
    <cellStyle name="20% - Accent1 2 3 6 3 3" xfId="29080" xr:uid="{00000000-0005-0000-0000-000046020000}"/>
    <cellStyle name="20% - Accent1 2 3 6 3 4" xfId="25139" xr:uid="{00000000-0005-0000-0000-000047020000}"/>
    <cellStyle name="20% - Accent1 2 3 6 4" xfId="7689" xr:uid="{00000000-0005-0000-0000-000048020000}"/>
    <cellStyle name="20% - Accent1 2 3 6 4 2" xfId="19643" xr:uid="{00000000-0005-0000-0000-000049020000}"/>
    <cellStyle name="20% - Accent1 2 3 6 4 2 2" xfId="31510" xr:uid="{00000000-0005-0000-0000-00004A020000}"/>
    <cellStyle name="20% - Accent1 2 3 6 4 3" xfId="27534" xr:uid="{00000000-0005-0000-0000-00004B020000}"/>
    <cellStyle name="20% - Accent1 2 3 6 4 4" xfId="23593" xr:uid="{00000000-0005-0000-0000-00004C020000}"/>
    <cellStyle name="20% - Accent1 2 3 6 5" xfId="18870" xr:uid="{00000000-0005-0000-0000-00004D020000}"/>
    <cellStyle name="20% - Accent1 2 3 6 5 2" xfId="30737" xr:uid="{00000000-0005-0000-0000-00004E020000}"/>
    <cellStyle name="20% - Accent1 2 3 6 6" xfId="26763" xr:uid="{00000000-0005-0000-0000-00004F020000}"/>
    <cellStyle name="20% - Accent1 2 3 6 7" xfId="22820" xr:uid="{00000000-0005-0000-0000-000050020000}"/>
    <cellStyle name="20% - Accent1 2 3 7" xfId="143" xr:uid="{00000000-0005-0000-0000-000051020000}"/>
    <cellStyle name="20% - Accent1 2 3 7 2" xfId="11060" xr:uid="{00000000-0005-0000-0000-000052020000}"/>
    <cellStyle name="20% - Accent1 2 3 7 2 2" xfId="17446" xr:uid="{00000000-0005-0000-0000-000053020000}"/>
    <cellStyle name="20% - Accent1 2 3 7 2 2 2" xfId="21982" xr:uid="{00000000-0005-0000-0000-000054020000}"/>
    <cellStyle name="20% - Accent1 2 3 7 2 2 2 2" xfId="33849" xr:uid="{00000000-0005-0000-0000-000055020000}"/>
    <cellStyle name="20% - Accent1 2 3 7 2 2 3" xfId="29873" xr:uid="{00000000-0005-0000-0000-000056020000}"/>
    <cellStyle name="20% - Accent1 2 3 7 2 2 4" xfId="25932" xr:uid="{00000000-0005-0000-0000-000057020000}"/>
    <cellStyle name="20% - Accent1 2 3 7 2 3" xfId="20416" xr:uid="{00000000-0005-0000-0000-000058020000}"/>
    <cellStyle name="20% - Accent1 2 3 7 2 3 2" xfId="32283" xr:uid="{00000000-0005-0000-0000-000059020000}"/>
    <cellStyle name="20% - Accent1 2 3 7 2 4" xfId="28307" xr:uid="{00000000-0005-0000-0000-00005A020000}"/>
    <cellStyle name="20% - Accent1 2 3 7 2 5" xfId="24366" xr:uid="{00000000-0005-0000-0000-00005B020000}"/>
    <cellStyle name="20% - Accent1 2 3 7 3" xfId="14404" xr:uid="{00000000-0005-0000-0000-00005C020000}"/>
    <cellStyle name="20% - Accent1 2 3 7 3 2" xfId="21190" xr:uid="{00000000-0005-0000-0000-00005D020000}"/>
    <cellStyle name="20% - Accent1 2 3 7 3 2 2" xfId="33057" xr:uid="{00000000-0005-0000-0000-00005E020000}"/>
    <cellStyle name="20% - Accent1 2 3 7 3 3" xfId="29081" xr:uid="{00000000-0005-0000-0000-00005F020000}"/>
    <cellStyle name="20% - Accent1 2 3 7 3 4" xfId="25140" xr:uid="{00000000-0005-0000-0000-000060020000}"/>
    <cellStyle name="20% - Accent1 2 3 7 4" xfId="7690" xr:uid="{00000000-0005-0000-0000-000061020000}"/>
    <cellStyle name="20% - Accent1 2 3 7 4 2" xfId="19644" xr:uid="{00000000-0005-0000-0000-000062020000}"/>
    <cellStyle name="20% - Accent1 2 3 7 4 2 2" xfId="31511" xr:uid="{00000000-0005-0000-0000-000063020000}"/>
    <cellStyle name="20% - Accent1 2 3 7 4 3" xfId="27535" xr:uid="{00000000-0005-0000-0000-000064020000}"/>
    <cellStyle name="20% - Accent1 2 3 7 4 4" xfId="23594" xr:uid="{00000000-0005-0000-0000-000065020000}"/>
    <cellStyle name="20% - Accent1 2 3 7 5" xfId="18871" xr:uid="{00000000-0005-0000-0000-000066020000}"/>
    <cellStyle name="20% - Accent1 2 3 7 5 2" xfId="30738" xr:uid="{00000000-0005-0000-0000-000067020000}"/>
    <cellStyle name="20% - Accent1 2 3 7 6" xfId="26764" xr:uid="{00000000-0005-0000-0000-000068020000}"/>
    <cellStyle name="20% - Accent1 2 3 7 7" xfId="22821" xr:uid="{00000000-0005-0000-0000-000069020000}"/>
    <cellStyle name="20% - Accent1 2 3 8" xfId="144" xr:uid="{00000000-0005-0000-0000-00006A020000}"/>
    <cellStyle name="20% - Accent1 2 3 8 2" xfId="11061" xr:uid="{00000000-0005-0000-0000-00006B020000}"/>
    <cellStyle name="20% - Accent1 2 3 8 2 2" xfId="17447" xr:uid="{00000000-0005-0000-0000-00006C020000}"/>
    <cellStyle name="20% - Accent1 2 3 8 2 2 2" xfId="21983" xr:uid="{00000000-0005-0000-0000-00006D020000}"/>
    <cellStyle name="20% - Accent1 2 3 8 2 2 2 2" xfId="33850" xr:uid="{00000000-0005-0000-0000-00006E020000}"/>
    <cellStyle name="20% - Accent1 2 3 8 2 2 3" xfId="29874" xr:uid="{00000000-0005-0000-0000-00006F020000}"/>
    <cellStyle name="20% - Accent1 2 3 8 2 2 4" xfId="25933" xr:uid="{00000000-0005-0000-0000-000070020000}"/>
    <cellStyle name="20% - Accent1 2 3 8 2 3" xfId="20417" xr:uid="{00000000-0005-0000-0000-000071020000}"/>
    <cellStyle name="20% - Accent1 2 3 8 2 3 2" xfId="32284" xr:uid="{00000000-0005-0000-0000-000072020000}"/>
    <cellStyle name="20% - Accent1 2 3 8 2 4" xfId="28308" xr:uid="{00000000-0005-0000-0000-000073020000}"/>
    <cellStyle name="20% - Accent1 2 3 8 2 5" xfId="24367" xr:uid="{00000000-0005-0000-0000-000074020000}"/>
    <cellStyle name="20% - Accent1 2 3 8 3" xfId="14405" xr:uid="{00000000-0005-0000-0000-000075020000}"/>
    <cellStyle name="20% - Accent1 2 3 8 3 2" xfId="21191" xr:uid="{00000000-0005-0000-0000-000076020000}"/>
    <cellStyle name="20% - Accent1 2 3 8 3 2 2" xfId="33058" xr:uid="{00000000-0005-0000-0000-000077020000}"/>
    <cellStyle name="20% - Accent1 2 3 8 3 3" xfId="29082" xr:uid="{00000000-0005-0000-0000-000078020000}"/>
    <cellStyle name="20% - Accent1 2 3 8 3 4" xfId="25141" xr:uid="{00000000-0005-0000-0000-000079020000}"/>
    <cellStyle name="20% - Accent1 2 3 8 4" xfId="7691" xr:uid="{00000000-0005-0000-0000-00007A020000}"/>
    <cellStyle name="20% - Accent1 2 3 8 4 2" xfId="19645" xr:uid="{00000000-0005-0000-0000-00007B020000}"/>
    <cellStyle name="20% - Accent1 2 3 8 4 2 2" xfId="31512" xr:uid="{00000000-0005-0000-0000-00007C020000}"/>
    <cellStyle name="20% - Accent1 2 3 8 4 3" xfId="27536" xr:uid="{00000000-0005-0000-0000-00007D020000}"/>
    <cellStyle name="20% - Accent1 2 3 8 4 4" xfId="23595" xr:uid="{00000000-0005-0000-0000-00007E020000}"/>
    <cellStyle name="20% - Accent1 2 3 8 5" xfId="18872" xr:uid="{00000000-0005-0000-0000-00007F020000}"/>
    <cellStyle name="20% - Accent1 2 3 8 5 2" xfId="30739" xr:uid="{00000000-0005-0000-0000-000080020000}"/>
    <cellStyle name="20% - Accent1 2 3 8 6" xfId="26765" xr:uid="{00000000-0005-0000-0000-000081020000}"/>
    <cellStyle name="20% - Accent1 2 3 8 7" xfId="22822" xr:uid="{00000000-0005-0000-0000-000082020000}"/>
    <cellStyle name="20% - Accent1 2 3 9" xfId="145" xr:uid="{00000000-0005-0000-0000-000083020000}"/>
    <cellStyle name="20% - Accent1 2 3 9 2" xfId="11062" xr:uid="{00000000-0005-0000-0000-000084020000}"/>
    <cellStyle name="20% - Accent1 2 3 9 2 2" xfId="17448" xr:uid="{00000000-0005-0000-0000-000085020000}"/>
    <cellStyle name="20% - Accent1 2 3 9 2 2 2" xfId="21984" xr:uid="{00000000-0005-0000-0000-000086020000}"/>
    <cellStyle name="20% - Accent1 2 3 9 2 2 2 2" xfId="33851" xr:uid="{00000000-0005-0000-0000-000087020000}"/>
    <cellStyle name="20% - Accent1 2 3 9 2 2 3" xfId="29875" xr:uid="{00000000-0005-0000-0000-000088020000}"/>
    <cellStyle name="20% - Accent1 2 3 9 2 2 4" xfId="25934" xr:uid="{00000000-0005-0000-0000-000089020000}"/>
    <cellStyle name="20% - Accent1 2 3 9 2 3" xfId="20418" xr:uid="{00000000-0005-0000-0000-00008A020000}"/>
    <cellStyle name="20% - Accent1 2 3 9 2 3 2" xfId="32285" xr:uid="{00000000-0005-0000-0000-00008B020000}"/>
    <cellStyle name="20% - Accent1 2 3 9 2 4" xfId="28309" xr:uid="{00000000-0005-0000-0000-00008C020000}"/>
    <cellStyle name="20% - Accent1 2 3 9 2 5" xfId="24368" xr:uid="{00000000-0005-0000-0000-00008D020000}"/>
    <cellStyle name="20% - Accent1 2 3 9 3" xfId="14406" xr:uid="{00000000-0005-0000-0000-00008E020000}"/>
    <cellStyle name="20% - Accent1 2 3 9 3 2" xfId="21192" xr:uid="{00000000-0005-0000-0000-00008F020000}"/>
    <cellStyle name="20% - Accent1 2 3 9 3 2 2" xfId="33059" xr:uid="{00000000-0005-0000-0000-000090020000}"/>
    <cellStyle name="20% - Accent1 2 3 9 3 3" xfId="29083" xr:uid="{00000000-0005-0000-0000-000091020000}"/>
    <cellStyle name="20% - Accent1 2 3 9 3 4" xfId="25142" xr:uid="{00000000-0005-0000-0000-000092020000}"/>
    <cellStyle name="20% - Accent1 2 3 9 4" xfId="7692" xr:uid="{00000000-0005-0000-0000-000093020000}"/>
    <cellStyle name="20% - Accent1 2 3 9 4 2" xfId="19646" xr:uid="{00000000-0005-0000-0000-000094020000}"/>
    <cellStyle name="20% - Accent1 2 3 9 4 2 2" xfId="31513" xr:uid="{00000000-0005-0000-0000-000095020000}"/>
    <cellStyle name="20% - Accent1 2 3 9 4 3" xfId="27537" xr:uid="{00000000-0005-0000-0000-000096020000}"/>
    <cellStyle name="20% - Accent1 2 3 9 4 4" xfId="23596" xr:uid="{00000000-0005-0000-0000-000097020000}"/>
    <cellStyle name="20% - Accent1 2 3 9 5" xfId="18873" xr:uid="{00000000-0005-0000-0000-000098020000}"/>
    <cellStyle name="20% - Accent1 2 3 9 5 2" xfId="30740" xr:uid="{00000000-0005-0000-0000-000099020000}"/>
    <cellStyle name="20% - Accent1 2 3 9 6" xfId="26766" xr:uid="{00000000-0005-0000-0000-00009A020000}"/>
    <cellStyle name="20% - Accent1 2 3 9 7" xfId="22823" xr:uid="{00000000-0005-0000-0000-00009B020000}"/>
    <cellStyle name="20% - Accent1 2 4" xfId="146" xr:uid="{00000000-0005-0000-0000-00009C020000}"/>
    <cellStyle name="20% - Accent1 2 4 10" xfId="11063" xr:uid="{00000000-0005-0000-0000-00009D020000}"/>
    <cellStyle name="20% - Accent1 2 4 10 2" xfId="17449" xr:uid="{00000000-0005-0000-0000-00009E020000}"/>
    <cellStyle name="20% - Accent1 2 4 10 2 2" xfId="21985" xr:uid="{00000000-0005-0000-0000-00009F020000}"/>
    <cellStyle name="20% - Accent1 2 4 10 2 2 2" xfId="33852" xr:uid="{00000000-0005-0000-0000-0000A0020000}"/>
    <cellStyle name="20% - Accent1 2 4 10 2 3" xfId="29876" xr:uid="{00000000-0005-0000-0000-0000A1020000}"/>
    <cellStyle name="20% - Accent1 2 4 10 2 4" xfId="25935" xr:uid="{00000000-0005-0000-0000-0000A2020000}"/>
    <cellStyle name="20% - Accent1 2 4 10 3" xfId="20419" xr:uid="{00000000-0005-0000-0000-0000A3020000}"/>
    <cellStyle name="20% - Accent1 2 4 10 3 2" xfId="32286" xr:uid="{00000000-0005-0000-0000-0000A4020000}"/>
    <cellStyle name="20% - Accent1 2 4 10 4" xfId="28310" xr:uid="{00000000-0005-0000-0000-0000A5020000}"/>
    <cellStyle name="20% - Accent1 2 4 10 5" xfId="24369" xr:uid="{00000000-0005-0000-0000-0000A6020000}"/>
    <cellStyle name="20% - Accent1 2 4 11" xfId="14407" xr:uid="{00000000-0005-0000-0000-0000A7020000}"/>
    <cellStyle name="20% - Accent1 2 4 11 2" xfId="21193" xr:uid="{00000000-0005-0000-0000-0000A8020000}"/>
    <cellStyle name="20% - Accent1 2 4 11 2 2" xfId="33060" xr:uid="{00000000-0005-0000-0000-0000A9020000}"/>
    <cellStyle name="20% - Accent1 2 4 11 3" xfId="29084" xr:uid="{00000000-0005-0000-0000-0000AA020000}"/>
    <cellStyle name="20% - Accent1 2 4 11 4" xfId="25143" xr:uid="{00000000-0005-0000-0000-0000AB020000}"/>
    <cellStyle name="20% - Accent1 2 4 12" xfId="7693" xr:uid="{00000000-0005-0000-0000-0000AC020000}"/>
    <cellStyle name="20% - Accent1 2 4 12 2" xfId="19647" xr:uid="{00000000-0005-0000-0000-0000AD020000}"/>
    <cellStyle name="20% - Accent1 2 4 12 2 2" xfId="31514" xr:uid="{00000000-0005-0000-0000-0000AE020000}"/>
    <cellStyle name="20% - Accent1 2 4 12 3" xfId="27538" xr:uid="{00000000-0005-0000-0000-0000AF020000}"/>
    <cellStyle name="20% - Accent1 2 4 12 4" xfId="23597" xr:uid="{00000000-0005-0000-0000-0000B0020000}"/>
    <cellStyle name="20% - Accent1 2 4 13" xfId="18874" xr:uid="{00000000-0005-0000-0000-0000B1020000}"/>
    <cellStyle name="20% - Accent1 2 4 13 2" xfId="30741" xr:uid="{00000000-0005-0000-0000-0000B2020000}"/>
    <cellStyle name="20% - Accent1 2 4 14" xfId="26767" xr:uid="{00000000-0005-0000-0000-0000B3020000}"/>
    <cellStyle name="20% - Accent1 2 4 15" xfId="22824" xr:uid="{00000000-0005-0000-0000-0000B4020000}"/>
    <cellStyle name="20% - Accent1 2 4 2" xfId="147" xr:uid="{00000000-0005-0000-0000-0000B5020000}"/>
    <cellStyle name="20% - Accent1 2 4 2 2" xfId="11064" xr:uid="{00000000-0005-0000-0000-0000B6020000}"/>
    <cellStyle name="20% - Accent1 2 4 2 2 2" xfId="17450" xr:uid="{00000000-0005-0000-0000-0000B7020000}"/>
    <cellStyle name="20% - Accent1 2 4 2 2 2 2" xfId="21986" xr:uid="{00000000-0005-0000-0000-0000B8020000}"/>
    <cellStyle name="20% - Accent1 2 4 2 2 2 2 2" xfId="33853" xr:uid="{00000000-0005-0000-0000-0000B9020000}"/>
    <cellStyle name="20% - Accent1 2 4 2 2 2 3" xfId="29877" xr:uid="{00000000-0005-0000-0000-0000BA020000}"/>
    <cellStyle name="20% - Accent1 2 4 2 2 2 4" xfId="25936" xr:uid="{00000000-0005-0000-0000-0000BB020000}"/>
    <cellStyle name="20% - Accent1 2 4 2 2 3" xfId="20420" xr:uid="{00000000-0005-0000-0000-0000BC020000}"/>
    <cellStyle name="20% - Accent1 2 4 2 2 3 2" xfId="32287" xr:uid="{00000000-0005-0000-0000-0000BD020000}"/>
    <cellStyle name="20% - Accent1 2 4 2 2 4" xfId="28311" xr:uid="{00000000-0005-0000-0000-0000BE020000}"/>
    <cellStyle name="20% - Accent1 2 4 2 2 5" xfId="24370" xr:uid="{00000000-0005-0000-0000-0000BF020000}"/>
    <cellStyle name="20% - Accent1 2 4 2 3" xfId="14408" xr:uid="{00000000-0005-0000-0000-0000C0020000}"/>
    <cellStyle name="20% - Accent1 2 4 2 3 2" xfId="21194" xr:uid="{00000000-0005-0000-0000-0000C1020000}"/>
    <cellStyle name="20% - Accent1 2 4 2 3 2 2" xfId="33061" xr:uid="{00000000-0005-0000-0000-0000C2020000}"/>
    <cellStyle name="20% - Accent1 2 4 2 3 3" xfId="29085" xr:uid="{00000000-0005-0000-0000-0000C3020000}"/>
    <cellStyle name="20% - Accent1 2 4 2 3 4" xfId="25144" xr:uid="{00000000-0005-0000-0000-0000C4020000}"/>
    <cellStyle name="20% - Accent1 2 4 2 4" xfId="7694" xr:uid="{00000000-0005-0000-0000-0000C5020000}"/>
    <cellStyle name="20% - Accent1 2 4 2 4 2" xfId="19648" xr:uid="{00000000-0005-0000-0000-0000C6020000}"/>
    <cellStyle name="20% - Accent1 2 4 2 4 2 2" xfId="31515" xr:uid="{00000000-0005-0000-0000-0000C7020000}"/>
    <cellStyle name="20% - Accent1 2 4 2 4 3" xfId="27539" xr:uid="{00000000-0005-0000-0000-0000C8020000}"/>
    <cellStyle name="20% - Accent1 2 4 2 4 4" xfId="23598" xr:uid="{00000000-0005-0000-0000-0000C9020000}"/>
    <cellStyle name="20% - Accent1 2 4 2 5" xfId="18875" xr:uid="{00000000-0005-0000-0000-0000CA020000}"/>
    <cellStyle name="20% - Accent1 2 4 2 5 2" xfId="30742" xr:uid="{00000000-0005-0000-0000-0000CB020000}"/>
    <cellStyle name="20% - Accent1 2 4 2 6" xfId="26768" xr:uid="{00000000-0005-0000-0000-0000CC020000}"/>
    <cellStyle name="20% - Accent1 2 4 2 7" xfId="22825" xr:uid="{00000000-0005-0000-0000-0000CD020000}"/>
    <cellStyle name="20% - Accent1 2 4 3" xfId="148" xr:uid="{00000000-0005-0000-0000-0000CE020000}"/>
    <cellStyle name="20% - Accent1 2 4 3 2" xfId="11065" xr:uid="{00000000-0005-0000-0000-0000CF020000}"/>
    <cellStyle name="20% - Accent1 2 4 3 2 2" xfId="17451" xr:uid="{00000000-0005-0000-0000-0000D0020000}"/>
    <cellStyle name="20% - Accent1 2 4 3 2 2 2" xfId="21987" xr:uid="{00000000-0005-0000-0000-0000D1020000}"/>
    <cellStyle name="20% - Accent1 2 4 3 2 2 2 2" xfId="33854" xr:uid="{00000000-0005-0000-0000-0000D2020000}"/>
    <cellStyle name="20% - Accent1 2 4 3 2 2 3" xfId="29878" xr:uid="{00000000-0005-0000-0000-0000D3020000}"/>
    <cellStyle name="20% - Accent1 2 4 3 2 2 4" xfId="25937" xr:uid="{00000000-0005-0000-0000-0000D4020000}"/>
    <cellStyle name="20% - Accent1 2 4 3 2 3" xfId="20421" xr:uid="{00000000-0005-0000-0000-0000D5020000}"/>
    <cellStyle name="20% - Accent1 2 4 3 2 3 2" xfId="32288" xr:uid="{00000000-0005-0000-0000-0000D6020000}"/>
    <cellStyle name="20% - Accent1 2 4 3 2 4" xfId="28312" xr:uid="{00000000-0005-0000-0000-0000D7020000}"/>
    <cellStyle name="20% - Accent1 2 4 3 2 5" xfId="24371" xr:uid="{00000000-0005-0000-0000-0000D8020000}"/>
    <cellStyle name="20% - Accent1 2 4 3 3" xfId="14409" xr:uid="{00000000-0005-0000-0000-0000D9020000}"/>
    <cellStyle name="20% - Accent1 2 4 3 3 2" xfId="21195" xr:uid="{00000000-0005-0000-0000-0000DA020000}"/>
    <cellStyle name="20% - Accent1 2 4 3 3 2 2" xfId="33062" xr:uid="{00000000-0005-0000-0000-0000DB020000}"/>
    <cellStyle name="20% - Accent1 2 4 3 3 3" xfId="29086" xr:uid="{00000000-0005-0000-0000-0000DC020000}"/>
    <cellStyle name="20% - Accent1 2 4 3 3 4" xfId="25145" xr:uid="{00000000-0005-0000-0000-0000DD020000}"/>
    <cellStyle name="20% - Accent1 2 4 3 4" xfId="7695" xr:uid="{00000000-0005-0000-0000-0000DE020000}"/>
    <cellStyle name="20% - Accent1 2 4 3 4 2" xfId="19649" xr:uid="{00000000-0005-0000-0000-0000DF020000}"/>
    <cellStyle name="20% - Accent1 2 4 3 4 2 2" xfId="31516" xr:uid="{00000000-0005-0000-0000-0000E0020000}"/>
    <cellStyle name="20% - Accent1 2 4 3 4 3" xfId="27540" xr:uid="{00000000-0005-0000-0000-0000E1020000}"/>
    <cellStyle name="20% - Accent1 2 4 3 4 4" xfId="23599" xr:uid="{00000000-0005-0000-0000-0000E2020000}"/>
    <cellStyle name="20% - Accent1 2 4 3 5" xfId="18876" xr:uid="{00000000-0005-0000-0000-0000E3020000}"/>
    <cellStyle name="20% - Accent1 2 4 3 5 2" xfId="30743" xr:uid="{00000000-0005-0000-0000-0000E4020000}"/>
    <cellStyle name="20% - Accent1 2 4 3 6" xfId="26769" xr:uid="{00000000-0005-0000-0000-0000E5020000}"/>
    <cellStyle name="20% - Accent1 2 4 3 7" xfId="22826" xr:uid="{00000000-0005-0000-0000-0000E6020000}"/>
    <cellStyle name="20% - Accent1 2 4 4" xfId="149" xr:uid="{00000000-0005-0000-0000-0000E7020000}"/>
    <cellStyle name="20% - Accent1 2 4 4 2" xfId="11066" xr:uid="{00000000-0005-0000-0000-0000E8020000}"/>
    <cellStyle name="20% - Accent1 2 4 4 2 2" xfId="17452" xr:uid="{00000000-0005-0000-0000-0000E9020000}"/>
    <cellStyle name="20% - Accent1 2 4 4 2 2 2" xfId="21988" xr:uid="{00000000-0005-0000-0000-0000EA020000}"/>
    <cellStyle name="20% - Accent1 2 4 4 2 2 2 2" xfId="33855" xr:uid="{00000000-0005-0000-0000-0000EB020000}"/>
    <cellStyle name="20% - Accent1 2 4 4 2 2 3" xfId="29879" xr:uid="{00000000-0005-0000-0000-0000EC020000}"/>
    <cellStyle name="20% - Accent1 2 4 4 2 2 4" xfId="25938" xr:uid="{00000000-0005-0000-0000-0000ED020000}"/>
    <cellStyle name="20% - Accent1 2 4 4 2 3" xfId="20422" xr:uid="{00000000-0005-0000-0000-0000EE020000}"/>
    <cellStyle name="20% - Accent1 2 4 4 2 3 2" xfId="32289" xr:uid="{00000000-0005-0000-0000-0000EF020000}"/>
    <cellStyle name="20% - Accent1 2 4 4 2 4" xfId="28313" xr:uid="{00000000-0005-0000-0000-0000F0020000}"/>
    <cellStyle name="20% - Accent1 2 4 4 2 5" xfId="24372" xr:uid="{00000000-0005-0000-0000-0000F1020000}"/>
    <cellStyle name="20% - Accent1 2 4 4 3" xfId="14410" xr:uid="{00000000-0005-0000-0000-0000F2020000}"/>
    <cellStyle name="20% - Accent1 2 4 4 3 2" xfId="21196" xr:uid="{00000000-0005-0000-0000-0000F3020000}"/>
    <cellStyle name="20% - Accent1 2 4 4 3 2 2" xfId="33063" xr:uid="{00000000-0005-0000-0000-0000F4020000}"/>
    <cellStyle name="20% - Accent1 2 4 4 3 3" xfId="29087" xr:uid="{00000000-0005-0000-0000-0000F5020000}"/>
    <cellStyle name="20% - Accent1 2 4 4 3 4" xfId="25146" xr:uid="{00000000-0005-0000-0000-0000F6020000}"/>
    <cellStyle name="20% - Accent1 2 4 4 4" xfId="7696" xr:uid="{00000000-0005-0000-0000-0000F7020000}"/>
    <cellStyle name="20% - Accent1 2 4 4 4 2" xfId="19650" xr:uid="{00000000-0005-0000-0000-0000F8020000}"/>
    <cellStyle name="20% - Accent1 2 4 4 4 2 2" xfId="31517" xr:uid="{00000000-0005-0000-0000-0000F9020000}"/>
    <cellStyle name="20% - Accent1 2 4 4 4 3" xfId="27541" xr:uid="{00000000-0005-0000-0000-0000FA020000}"/>
    <cellStyle name="20% - Accent1 2 4 4 4 4" xfId="23600" xr:uid="{00000000-0005-0000-0000-0000FB020000}"/>
    <cellStyle name="20% - Accent1 2 4 4 5" xfId="18877" xr:uid="{00000000-0005-0000-0000-0000FC020000}"/>
    <cellStyle name="20% - Accent1 2 4 4 5 2" xfId="30744" xr:uid="{00000000-0005-0000-0000-0000FD020000}"/>
    <cellStyle name="20% - Accent1 2 4 4 6" xfId="26770" xr:uid="{00000000-0005-0000-0000-0000FE020000}"/>
    <cellStyle name="20% - Accent1 2 4 4 7" xfId="22827" xr:uid="{00000000-0005-0000-0000-0000FF020000}"/>
    <cellStyle name="20% - Accent1 2 4 5" xfId="150" xr:uid="{00000000-0005-0000-0000-000000030000}"/>
    <cellStyle name="20% - Accent1 2 4 5 2" xfId="11067" xr:uid="{00000000-0005-0000-0000-000001030000}"/>
    <cellStyle name="20% - Accent1 2 4 5 2 2" xfId="17453" xr:uid="{00000000-0005-0000-0000-000002030000}"/>
    <cellStyle name="20% - Accent1 2 4 5 2 2 2" xfId="21989" xr:uid="{00000000-0005-0000-0000-000003030000}"/>
    <cellStyle name="20% - Accent1 2 4 5 2 2 2 2" xfId="33856" xr:uid="{00000000-0005-0000-0000-000004030000}"/>
    <cellStyle name="20% - Accent1 2 4 5 2 2 3" xfId="29880" xr:uid="{00000000-0005-0000-0000-000005030000}"/>
    <cellStyle name="20% - Accent1 2 4 5 2 2 4" xfId="25939" xr:uid="{00000000-0005-0000-0000-000006030000}"/>
    <cellStyle name="20% - Accent1 2 4 5 2 3" xfId="20423" xr:uid="{00000000-0005-0000-0000-000007030000}"/>
    <cellStyle name="20% - Accent1 2 4 5 2 3 2" xfId="32290" xr:uid="{00000000-0005-0000-0000-000008030000}"/>
    <cellStyle name="20% - Accent1 2 4 5 2 4" xfId="28314" xr:uid="{00000000-0005-0000-0000-000009030000}"/>
    <cellStyle name="20% - Accent1 2 4 5 2 5" xfId="24373" xr:uid="{00000000-0005-0000-0000-00000A030000}"/>
    <cellStyle name="20% - Accent1 2 4 5 3" xfId="14411" xr:uid="{00000000-0005-0000-0000-00000B030000}"/>
    <cellStyle name="20% - Accent1 2 4 5 3 2" xfId="21197" xr:uid="{00000000-0005-0000-0000-00000C030000}"/>
    <cellStyle name="20% - Accent1 2 4 5 3 2 2" xfId="33064" xr:uid="{00000000-0005-0000-0000-00000D030000}"/>
    <cellStyle name="20% - Accent1 2 4 5 3 3" xfId="29088" xr:uid="{00000000-0005-0000-0000-00000E030000}"/>
    <cellStyle name="20% - Accent1 2 4 5 3 4" xfId="25147" xr:uid="{00000000-0005-0000-0000-00000F030000}"/>
    <cellStyle name="20% - Accent1 2 4 5 4" xfId="7697" xr:uid="{00000000-0005-0000-0000-000010030000}"/>
    <cellStyle name="20% - Accent1 2 4 5 4 2" xfId="19651" xr:uid="{00000000-0005-0000-0000-000011030000}"/>
    <cellStyle name="20% - Accent1 2 4 5 4 2 2" xfId="31518" xr:uid="{00000000-0005-0000-0000-000012030000}"/>
    <cellStyle name="20% - Accent1 2 4 5 4 3" xfId="27542" xr:uid="{00000000-0005-0000-0000-000013030000}"/>
    <cellStyle name="20% - Accent1 2 4 5 4 4" xfId="23601" xr:uid="{00000000-0005-0000-0000-000014030000}"/>
    <cellStyle name="20% - Accent1 2 4 5 5" xfId="18878" xr:uid="{00000000-0005-0000-0000-000015030000}"/>
    <cellStyle name="20% - Accent1 2 4 5 5 2" xfId="30745" xr:uid="{00000000-0005-0000-0000-000016030000}"/>
    <cellStyle name="20% - Accent1 2 4 5 6" xfId="26771" xr:uid="{00000000-0005-0000-0000-000017030000}"/>
    <cellStyle name="20% - Accent1 2 4 5 7" xfId="22828" xr:uid="{00000000-0005-0000-0000-000018030000}"/>
    <cellStyle name="20% - Accent1 2 4 6" xfId="151" xr:uid="{00000000-0005-0000-0000-000019030000}"/>
    <cellStyle name="20% - Accent1 2 4 6 2" xfId="11068" xr:uid="{00000000-0005-0000-0000-00001A030000}"/>
    <cellStyle name="20% - Accent1 2 4 6 2 2" xfId="17454" xr:uid="{00000000-0005-0000-0000-00001B030000}"/>
    <cellStyle name="20% - Accent1 2 4 6 2 2 2" xfId="21990" xr:uid="{00000000-0005-0000-0000-00001C030000}"/>
    <cellStyle name="20% - Accent1 2 4 6 2 2 2 2" xfId="33857" xr:uid="{00000000-0005-0000-0000-00001D030000}"/>
    <cellStyle name="20% - Accent1 2 4 6 2 2 3" xfId="29881" xr:uid="{00000000-0005-0000-0000-00001E030000}"/>
    <cellStyle name="20% - Accent1 2 4 6 2 2 4" xfId="25940" xr:uid="{00000000-0005-0000-0000-00001F030000}"/>
    <cellStyle name="20% - Accent1 2 4 6 2 3" xfId="20424" xr:uid="{00000000-0005-0000-0000-000020030000}"/>
    <cellStyle name="20% - Accent1 2 4 6 2 3 2" xfId="32291" xr:uid="{00000000-0005-0000-0000-000021030000}"/>
    <cellStyle name="20% - Accent1 2 4 6 2 4" xfId="28315" xr:uid="{00000000-0005-0000-0000-000022030000}"/>
    <cellStyle name="20% - Accent1 2 4 6 2 5" xfId="24374" xr:uid="{00000000-0005-0000-0000-000023030000}"/>
    <cellStyle name="20% - Accent1 2 4 6 3" xfId="14412" xr:uid="{00000000-0005-0000-0000-000024030000}"/>
    <cellStyle name="20% - Accent1 2 4 6 3 2" xfId="21198" xr:uid="{00000000-0005-0000-0000-000025030000}"/>
    <cellStyle name="20% - Accent1 2 4 6 3 2 2" xfId="33065" xr:uid="{00000000-0005-0000-0000-000026030000}"/>
    <cellStyle name="20% - Accent1 2 4 6 3 3" xfId="29089" xr:uid="{00000000-0005-0000-0000-000027030000}"/>
    <cellStyle name="20% - Accent1 2 4 6 3 4" xfId="25148" xr:uid="{00000000-0005-0000-0000-000028030000}"/>
    <cellStyle name="20% - Accent1 2 4 6 4" xfId="7698" xr:uid="{00000000-0005-0000-0000-000029030000}"/>
    <cellStyle name="20% - Accent1 2 4 6 4 2" xfId="19652" xr:uid="{00000000-0005-0000-0000-00002A030000}"/>
    <cellStyle name="20% - Accent1 2 4 6 4 2 2" xfId="31519" xr:uid="{00000000-0005-0000-0000-00002B030000}"/>
    <cellStyle name="20% - Accent1 2 4 6 4 3" xfId="27543" xr:uid="{00000000-0005-0000-0000-00002C030000}"/>
    <cellStyle name="20% - Accent1 2 4 6 4 4" xfId="23602" xr:uid="{00000000-0005-0000-0000-00002D030000}"/>
    <cellStyle name="20% - Accent1 2 4 6 5" xfId="18879" xr:uid="{00000000-0005-0000-0000-00002E030000}"/>
    <cellStyle name="20% - Accent1 2 4 6 5 2" xfId="30746" xr:uid="{00000000-0005-0000-0000-00002F030000}"/>
    <cellStyle name="20% - Accent1 2 4 6 6" xfId="26772" xr:uid="{00000000-0005-0000-0000-000030030000}"/>
    <cellStyle name="20% - Accent1 2 4 6 7" xfId="22829" xr:uid="{00000000-0005-0000-0000-000031030000}"/>
    <cellStyle name="20% - Accent1 2 4 7" xfId="152" xr:uid="{00000000-0005-0000-0000-000032030000}"/>
    <cellStyle name="20% - Accent1 2 4 7 2" xfId="11069" xr:uid="{00000000-0005-0000-0000-000033030000}"/>
    <cellStyle name="20% - Accent1 2 4 7 2 2" xfId="17455" xr:uid="{00000000-0005-0000-0000-000034030000}"/>
    <cellStyle name="20% - Accent1 2 4 7 2 2 2" xfId="21991" xr:uid="{00000000-0005-0000-0000-000035030000}"/>
    <cellStyle name="20% - Accent1 2 4 7 2 2 2 2" xfId="33858" xr:uid="{00000000-0005-0000-0000-000036030000}"/>
    <cellStyle name="20% - Accent1 2 4 7 2 2 3" xfId="29882" xr:uid="{00000000-0005-0000-0000-000037030000}"/>
    <cellStyle name="20% - Accent1 2 4 7 2 2 4" xfId="25941" xr:uid="{00000000-0005-0000-0000-000038030000}"/>
    <cellStyle name="20% - Accent1 2 4 7 2 3" xfId="20425" xr:uid="{00000000-0005-0000-0000-000039030000}"/>
    <cellStyle name="20% - Accent1 2 4 7 2 3 2" xfId="32292" xr:uid="{00000000-0005-0000-0000-00003A030000}"/>
    <cellStyle name="20% - Accent1 2 4 7 2 4" xfId="28316" xr:uid="{00000000-0005-0000-0000-00003B030000}"/>
    <cellStyle name="20% - Accent1 2 4 7 2 5" xfId="24375" xr:uid="{00000000-0005-0000-0000-00003C030000}"/>
    <cellStyle name="20% - Accent1 2 4 7 3" xfId="14413" xr:uid="{00000000-0005-0000-0000-00003D030000}"/>
    <cellStyle name="20% - Accent1 2 4 7 3 2" xfId="21199" xr:uid="{00000000-0005-0000-0000-00003E030000}"/>
    <cellStyle name="20% - Accent1 2 4 7 3 2 2" xfId="33066" xr:uid="{00000000-0005-0000-0000-00003F030000}"/>
    <cellStyle name="20% - Accent1 2 4 7 3 3" xfId="29090" xr:uid="{00000000-0005-0000-0000-000040030000}"/>
    <cellStyle name="20% - Accent1 2 4 7 3 4" xfId="25149" xr:uid="{00000000-0005-0000-0000-000041030000}"/>
    <cellStyle name="20% - Accent1 2 4 7 4" xfId="7699" xr:uid="{00000000-0005-0000-0000-000042030000}"/>
    <cellStyle name="20% - Accent1 2 4 7 4 2" xfId="19653" xr:uid="{00000000-0005-0000-0000-000043030000}"/>
    <cellStyle name="20% - Accent1 2 4 7 4 2 2" xfId="31520" xr:uid="{00000000-0005-0000-0000-000044030000}"/>
    <cellStyle name="20% - Accent1 2 4 7 4 3" xfId="27544" xr:uid="{00000000-0005-0000-0000-000045030000}"/>
    <cellStyle name="20% - Accent1 2 4 7 4 4" xfId="23603" xr:uid="{00000000-0005-0000-0000-000046030000}"/>
    <cellStyle name="20% - Accent1 2 4 7 5" xfId="18880" xr:uid="{00000000-0005-0000-0000-000047030000}"/>
    <cellStyle name="20% - Accent1 2 4 7 5 2" xfId="30747" xr:uid="{00000000-0005-0000-0000-000048030000}"/>
    <cellStyle name="20% - Accent1 2 4 7 6" xfId="26773" xr:uid="{00000000-0005-0000-0000-000049030000}"/>
    <cellStyle name="20% - Accent1 2 4 7 7" xfId="22830" xr:uid="{00000000-0005-0000-0000-00004A030000}"/>
    <cellStyle name="20% - Accent1 2 4 8" xfId="153" xr:uid="{00000000-0005-0000-0000-00004B030000}"/>
    <cellStyle name="20% - Accent1 2 4 8 2" xfId="11070" xr:uid="{00000000-0005-0000-0000-00004C030000}"/>
    <cellStyle name="20% - Accent1 2 4 8 2 2" xfId="17456" xr:uid="{00000000-0005-0000-0000-00004D030000}"/>
    <cellStyle name="20% - Accent1 2 4 8 2 2 2" xfId="21992" xr:uid="{00000000-0005-0000-0000-00004E030000}"/>
    <cellStyle name="20% - Accent1 2 4 8 2 2 2 2" xfId="33859" xr:uid="{00000000-0005-0000-0000-00004F030000}"/>
    <cellStyle name="20% - Accent1 2 4 8 2 2 3" xfId="29883" xr:uid="{00000000-0005-0000-0000-000050030000}"/>
    <cellStyle name="20% - Accent1 2 4 8 2 2 4" xfId="25942" xr:uid="{00000000-0005-0000-0000-000051030000}"/>
    <cellStyle name="20% - Accent1 2 4 8 2 3" xfId="20426" xr:uid="{00000000-0005-0000-0000-000052030000}"/>
    <cellStyle name="20% - Accent1 2 4 8 2 3 2" xfId="32293" xr:uid="{00000000-0005-0000-0000-000053030000}"/>
    <cellStyle name="20% - Accent1 2 4 8 2 4" xfId="28317" xr:uid="{00000000-0005-0000-0000-000054030000}"/>
    <cellStyle name="20% - Accent1 2 4 8 2 5" xfId="24376" xr:uid="{00000000-0005-0000-0000-000055030000}"/>
    <cellStyle name="20% - Accent1 2 4 8 3" xfId="14414" xr:uid="{00000000-0005-0000-0000-000056030000}"/>
    <cellStyle name="20% - Accent1 2 4 8 3 2" xfId="21200" xr:uid="{00000000-0005-0000-0000-000057030000}"/>
    <cellStyle name="20% - Accent1 2 4 8 3 2 2" xfId="33067" xr:uid="{00000000-0005-0000-0000-000058030000}"/>
    <cellStyle name="20% - Accent1 2 4 8 3 3" xfId="29091" xr:uid="{00000000-0005-0000-0000-000059030000}"/>
    <cellStyle name="20% - Accent1 2 4 8 3 4" xfId="25150" xr:uid="{00000000-0005-0000-0000-00005A030000}"/>
    <cellStyle name="20% - Accent1 2 4 8 4" xfId="7700" xr:uid="{00000000-0005-0000-0000-00005B030000}"/>
    <cellStyle name="20% - Accent1 2 4 8 4 2" xfId="19654" xr:uid="{00000000-0005-0000-0000-00005C030000}"/>
    <cellStyle name="20% - Accent1 2 4 8 4 2 2" xfId="31521" xr:uid="{00000000-0005-0000-0000-00005D030000}"/>
    <cellStyle name="20% - Accent1 2 4 8 4 3" xfId="27545" xr:uid="{00000000-0005-0000-0000-00005E030000}"/>
    <cellStyle name="20% - Accent1 2 4 8 4 4" xfId="23604" xr:uid="{00000000-0005-0000-0000-00005F030000}"/>
    <cellStyle name="20% - Accent1 2 4 8 5" xfId="18881" xr:uid="{00000000-0005-0000-0000-000060030000}"/>
    <cellStyle name="20% - Accent1 2 4 8 5 2" xfId="30748" xr:uid="{00000000-0005-0000-0000-000061030000}"/>
    <cellStyle name="20% - Accent1 2 4 8 6" xfId="26774" xr:uid="{00000000-0005-0000-0000-000062030000}"/>
    <cellStyle name="20% - Accent1 2 4 8 7" xfId="22831" xr:uid="{00000000-0005-0000-0000-000063030000}"/>
    <cellStyle name="20% - Accent1 2 4 9" xfId="154" xr:uid="{00000000-0005-0000-0000-000064030000}"/>
    <cellStyle name="20% - Accent1 2 4 9 2" xfId="11071" xr:uid="{00000000-0005-0000-0000-000065030000}"/>
    <cellStyle name="20% - Accent1 2 4 9 2 2" xfId="17457" xr:uid="{00000000-0005-0000-0000-000066030000}"/>
    <cellStyle name="20% - Accent1 2 4 9 2 2 2" xfId="21993" xr:uid="{00000000-0005-0000-0000-000067030000}"/>
    <cellStyle name="20% - Accent1 2 4 9 2 2 2 2" xfId="33860" xr:uid="{00000000-0005-0000-0000-000068030000}"/>
    <cellStyle name="20% - Accent1 2 4 9 2 2 3" xfId="29884" xr:uid="{00000000-0005-0000-0000-000069030000}"/>
    <cellStyle name="20% - Accent1 2 4 9 2 2 4" xfId="25943" xr:uid="{00000000-0005-0000-0000-00006A030000}"/>
    <cellStyle name="20% - Accent1 2 4 9 2 3" xfId="20427" xr:uid="{00000000-0005-0000-0000-00006B030000}"/>
    <cellStyle name="20% - Accent1 2 4 9 2 3 2" xfId="32294" xr:uid="{00000000-0005-0000-0000-00006C030000}"/>
    <cellStyle name="20% - Accent1 2 4 9 2 4" xfId="28318" xr:uid="{00000000-0005-0000-0000-00006D030000}"/>
    <cellStyle name="20% - Accent1 2 4 9 2 5" xfId="24377" xr:uid="{00000000-0005-0000-0000-00006E030000}"/>
    <cellStyle name="20% - Accent1 2 4 9 3" xfId="14415" xr:uid="{00000000-0005-0000-0000-00006F030000}"/>
    <cellStyle name="20% - Accent1 2 4 9 3 2" xfId="21201" xr:uid="{00000000-0005-0000-0000-000070030000}"/>
    <cellStyle name="20% - Accent1 2 4 9 3 2 2" xfId="33068" xr:uid="{00000000-0005-0000-0000-000071030000}"/>
    <cellStyle name="20% - Accent1 2 4 9 3 3" xfId="29092" xr:uid="{00000000-0005-0000-0000-000072030000}"/>
    <cellStyle name="20% - Accent1 2 4 9 3 4" xfId="25151" xr:uid="{00000000-0005-0000-0000-000073030000}"/>
    <cellStyle name="20% - Accent1 2 4 9 4" xfId="7701" xr:uid="{00000000-0005-0000-0000-000074030000}"/>
    <cellStyle name="20% - Accent1 2 4 9 4 2" xfId="19655" xr:uid="{00000000-0005-0000-0000-000075030000}"/>
    <cellStyle name="20% - Accent1 2 4 9 4 2 2" xfId="31522" xr:uid="{00000000-0005-0000-0000-000076030000}"/>
    <cellStyle name="20% - Accent1 2 4 9 4 3" xfId="27546" xr:uid="{00000000-0005-0000-0000-000077030000}"/>
    <cellStyle name="20% - Accent1 2 4 9 4 4" xfId="23605" xr:uid="{00000000-0005-0000-0000-000078030000}"/>
    <cellStyle name="20% - Accent1 2 4 9 5" xfId="18882" xr:uid="{00000000-0005-0000-0000-000079030000}"/>
    <cellStyle name="20% - Accent1 2 4 9 5 2" xfId="30749" xr:uid="{00000000-0005-0000-0000-00007A030000}"/>
    <cellStyle name="20% - Accent1 2 4 9 6" xfId="26775" xr:uid="{00000000-0005-0000-0000-00007B030000}"/>
    <cellStyle name="20% - Accent1 2 4 9 7" xfId="22832" xr:uid="{00000000-0005-0000-0000-00007C030000}"/>
    <cellStyle name="20% - Accent1 2 5" xfId="155" xr:uid="{00000000-0005-0000-0000-00007D030000}"/>
    <cellStyle name="20% - Accent1 2 5 10" xfId="11072" xr:uid="{00000000-0005-0000-0000-00007E030000}"/>
    <cellStyle name="20% - Accent1 2 5 10 2" xfId="17458" xr:uid="{00000000-0005-0000-0000-00007F030000}"/>
    <cellStyle name="20% - Accent1 2 5 10 2 2" xfId="21994" xr:uid="{00000000-0005-0000-0000-000080030000}"/>
    <cellStyle name="20% - Accent1 2 5 10 2 2 2" xfId="33861" xr:uid="{00000000-0005-0000-0000-000081030000}"/>
    <cellStyle name="20% - Accent1 2 5 10 2 3" xfId="29885" xr:uid="{00000000-0005-0000-0000-000082030000}"/>
    <cellStyle name="20% - Accent1 2 5 10 2 4" xfId="25944" xr:uid="{00000000-0005-0000-0000-000083030000}"/>
    <cellStyle name="20% - Accent1 2 5 10 3" xfId="20428" xr:uid="{00000000-0005-0000-0000-000084030000}"/>
    <cellStyle name="20% - Accent1 2 5 10 3 2" xfId="32295" xr:uid="{00000000-0005-0000-0000-000085030000}"/>
    <cellStyle name="20% - Accent1 2 5 10 4" xfId="28319" xr:uid="{00000000-0005-0000-0000-000086030000}"/>
    <cellStyle name="20% - Accent1 2 5 10 5" xfId="24378" xr:uid="{00000000-0005-0000-0000-000087030000}"/>
    <cellStyle name="20% - Accent1 2 5 11" xfId="14416" xr:uid="{00000000-0005-0000-0000-000088030000}"/>
    <cellStyle name="20% - Accent1 2 5 11 2" xfId="21202" xr:uid="{00000000-0005-0000-0000-000089030000}"/>
    <cellStyle name="20% - Accent1 2 5 11 2 2" xfId="33069" xr:uid="{00000000-0005-0000-0000-00008A030000}"/>
    <cellStyle name="20% - Accent1 2 5 11 3" xfId="29093" xr:uid="{00000000-0005-0000-0000-00008B030000}"/>
    <cellStyle name="20% - Accent1 2 5 11 4" xfId="25152" xr:uid="{00000000-0005-0000-0000-00008C030000}"/>
    <cellStyle name="20% - Accent1 2 5 12" xfId="7702" xr:uid="{00000000-0005-0000-0000-00008D030000}"/>
    <cellStyle name="20% - Accent1 2 5 12 2" xfId="19656" xr:uid="{00000000-0005-0000-0000-00008E030000}"/>
    <cellStyle name="20% - Accent1 2 5 12 2 2" xfId="31523" xr:uid="{00000000-0005-0000-0000-00008F030000}"/>
    <cellStyle name="20% - Accent1 2 5 12 3" xfId="27547" xr:uid="{00000000-0005-0000-0000-000090030000}"/>
    <cellStyle name="20% - Accent1 2 5 12 4" xfId="23606" xr:uid="{00000000-0005-0000-0000-000091030000}"/>
    <cellStyle name="20% - Accent1 2 5 13" xfId="18883" xr:uid="{00000000-0005-0000-0000-000092030000}"/>
    <cellStyle name="20% - Accent1 2 5 13 2" xfId="30750" xr:uid="{00000000-0005-0000-0000-000093030000}"/>
    <cellStyle name="20% - Accent1 2 5 14" xfId="26776" xr:uid="{00000000-0005-0000-0000-000094030000}"/>
    <cellStyle name="20% - Accent1 2 5 15" xfId="22833" xr:uid="{00000000-0005-0000-0000-000095030000}"/>
    <cellStyle name="20% - Accent1 2 5 2" xfId="156" xr:uid="{00000000-0005-0000-0000-000096030000}"/>
    <cellStyle name="20% - Accent1 2 5 2 2" xfId="11073" xr:uid="{00000000-0005-0000-0000-000097030000}"/>
    <cellStyle name="20% - Accent1 2 5 2 2 2" xfId="17459" xr:uid="{00000000-0005-0000-0000-000098030000}"/>
    <cellStyle name="20% - Accent1 2 5 2 2 2 2" xfId="21995" xr:uid="{00000000-0005-0000-0000-000099030000}"/>
    <cellStyle name="20% - Accent1 2 5 2 2 2 2 2" xfId="33862" xr:uid="{00000000-0005-0000-0000-00009A030000}"/>
    <cellStyle name="20% - Accent1 2 5 2 2 2 3" xfId="29886" xr:uid="{00000000-0005-0000-0000-00009B030000}"/>
    <cellStyle name="20% - Accent1 2 5 2 2 2 4" xfId="25945" xr:uid="{00000000-0005-0000-0000-00009C030000}"/>
    <cellStyle name="20% - Accent1 2 5 2 2 3" xfId="20429" xr:uid="{00000000-0005-0000-0000-00009D030000}"/>
    <cellStyle name="20% - Accent1 2 5 2 2 3 2" xfId="32296" xr:uid="{00000000-0005-0000-0000-00009E030000}"/>
    <cellStyle name="20% - Accent1 2 5 2 2 4" xfId="28320" xr:uid="{00000000-0005-0000-0000-00009F030000}"/>
    <cellStyle name="20% - Accent1 2 5 2 2 5" xfId="24379" xr:uid="{00000000-0005-0000-0000-0000A0030000}"/>
    <cellStyle name="20% - Accent1 2 5 2 3" xfId="14417" xr:uid="{00000000-0005-0000-0000-0000A1030000}"/>
    <cellStyle name="20% - Accent1 2 5 2 3 2" xfId="21203" xr:uid="{00000000-0005-0000-0000-0000A2030000}"/>
    <cellStyle name="20% - Accent1 2 5 2 3 2 2" xfId="33070" xr:uid="{00000000-0005-0000-0000-0000A3030000}"/>
    <cellStyle name="20% - Accent1 2 5 2 3 3" xfId="29094" xr:uid="{00000000-0005-0000-0000-0000A4030000}"/>
    <cellStyle name="20% - Accent1 2 5 2 3 4" xfId="25153" xr:uid="{00000000-0005-0000-0000-0000A5030000}"/>
    <cellStyle name="20% - Accent1 2 5 2 4" xfId="7703" xr:uid="{00000000-0005-0000-0000-0000A6030000}"/>
    <cellStyle name="20% - Accent1 2 5 2 4 2" xfId="19657" xr:uid="{00000000-0005-0000-0000-0000A7030000}"/>
    <cellStyle name="20% - Accent1 2 5 2 4 2 2" xfId="31524" xr:uid="{00000000-0005-0000-0000-0000A8030000}"/>
    <cellStyle name="20% - Accent1 2 5 2 4 3" xfId="27548" xr:uid="{00000000-0005-0000-0000-0000A9030000}"/>
    <cellStyle name="20% - Accent1 2 5 2 4 4" xfId="23607" xr:uid="{00000000-0005-0000-0000-0000AA030000}"/>
    <cellStyle name="20% - Accent1 2 5 2 5" xfId="18884" xr:uid="{00000000-0005-0000-0000-0000AB030000}"/>
    <cellStyle name="20% - Accent1 2 5 2 5 2" xfId="30751" xr:uid="{00000000-0005-0000-0000-0000AC030000}"/>
    <cellStyle name="20% - Accent1 2 5 2 6" xfId="26777" xr:uid="{00000000-0005-0000-0000-0000AD030000}"/>
    <cellStyle name="20% - Accent1 2 5 2 7" xfId="22834" xr:uid="{00000000-0005-0000-0000-0000AE030000}"/>
    <cellStyle name="20% - Accent1 2 5 3" xfId="157" xr:uid="{00000000-0005-0000-0000-0000AF030000}"/>
    <cellStyle name="20% - Accent1 2 5 3 2" xfId="11074" xr:uid="{00000000-0005-0000-0000-0000B0030000}"/>
    <cellStyle name="20% - Accent1 2 5 3 2 2" xfId="17460" xr:uid="{00000000-0005-0000-0000-0000B1030000}"/>
    <cellStyle name="20% - Accent1 2 5 3 2 2 2" xfId="21996" xr:uid="{00000000-0005-0000-0000-0000B2030000}"/>
    <cellStyle name="20% - Accent1 2 5 3 2 2 2 2" xfId="33863" xr:uid="{00000000-0005-0000-0000-0000B3030000}"/>
    <cellStyle name="20% - Accent1 2 5 3 2 2 3" xfId="29887" xr:uid="{00000000-0005-0000-0000-0000B4030000}"/>
    <cellStyle name="20% - Accent1 2 5 3 2 2 4" xfId="25946" xr:uid="{00000000-0005-0000-0000-0000B5030000}"/>
    <cellStyle name="20% - Accent1 2 5 3 2 3" xfId="20430" xr:uid="{00000000-0005-0000-0000-0000B6030000}"/>
    <cellStyle name="20% - Accent1 2 5 3 2 3 2" xfId="32297" xr:uid="{00000000-0005-0000-0000-0000B7030000}"/>
    <cellStyle name="20% - Accent1 2 5 3 2 4" xfId="28321" xr:uid="{00000000-0005-0000-0000-0000B8030000}"/>
    <cellStyle name="20% - Accent1 2 5 3 2 5" xfId="24380" xr:uid="{00000000-0005-0000-0000-0000B9030000}"/>
    <cellStyle name="20% - Accent1 2 5 3 3" xfId="14418" xr:uid="{00000000-0005-0000-0000-0000BA030000}"/>
    <cellStyle name="20% - Accent1 2 5 3 3 2" xfId="21204" xr:uid="{00000000-0005-0000-0000-0000BB030000}"/>
    <cellStyle name="20% - Accent1 2 5 3 3 2 2" xfId="33071" xr:uid="{00000000-0005-0000-0000-0000BC030000}"/>
    <cellStyle name="20% - Accent1 2 5 3 3 3" xfId="29095" xr:uid="{00000000-0005-0000-0000-0000BD030000}"/>
    <cellStyle name="20% - Accent1 2 5 3 3 4" xfId="25154" xr:uid="{00000000-0005-0000-0000-0000BE030000}"/>
    <cellStyle name="20% - Accent1 2 5 3 4" xfId="7704" xr:uid="{00000000-0005-0000-0000-0000BF030000}"/>
    <cellStyle name="20% - Accent1 2 5 3 4 2" xfId="19658" xr:uid="{00000000-0005-0000-0000-0000C0030000}"/>
    <cellStyle name="20% - Accent1 2 5 3 4 2 2" xfId="31525" xr:uid="{00000000-0005-0000-0000-0000C1030000}"/>
    <cellStyle name="20% - Accent1 2 5 3 4 3" xfId="27549" xr:uid="{00000000-0005-0000-0000-0000C2030000}"/>
    <cellStyle name="20% - Accent1 2 5 3 4 4" xfId="23608" xr:uid="{00000000-0005-0000-0000-0000C3030000}"/>
    <cellStyle name="20% - Accent1 2 5 3 5" xfId="18885" xr:uid="{00000000-0005-0000-0000-0000C4030000}"/>
    <cellStyle name="20% - Accent1 2 5 3 5 2" xfId="30752" xr:uid="{00000000-0005-0000-0000-0000C5030000}"/>
    <cellStyle name="20% - Accent1 2 5 3 6" xfId="26778" xr:uid="{00000000-0005-0000-0000-0000C6030000}"/>
    <cellStyle name="20% - Accent1 2 5 3 7" xfId="22835" xr:uid="{00000000-0005-0000-0000-0000C7030000}"/>
    <cellStyle name="20% - Accent1 2 5 4" xfId="158" xr:uid="{00000000-0005-0000-0000-0000C8030000}"/>
    <cellStyle name="20% - Accent1 2 5 4 2" xfId="11075" xr:uid="{00000000-0005-0000-0000-0000C9030000}"/>
    <cellStyle name="20% - Accent1 2 5 4 2 2" xfId="17461" xr:uid="{00000000-0005-0000-0000-0000CA030000}"/>
    <cellStyle name="20% - Accent1 2 5 4 2 2 2" xfId="21997" xr:uid="{00000000-0005-0000-0000-0000CB030000}"/>
    <cellStyle name="20% - Accent1 2 5 4 2 2 2 2" xfId="33864" xr:uid="{00000000-0005-0000-0000-0000CC030000}"/>
    <cellStyle name="20% - Accent1 2 5 4 2 2 3" xfId="29888" xr:uid="{00000000-0005-0000-0000-0000CD030000}"/>
    <cellStyle name="20% - Accent1 2 5 4 2 2 4" xfId="25947" xr:uid="{00000000-0005-0000-0000-0000CE030000}"/>
    <cellStyle name="20% - Accent1 2 5 4 2 3" xfId="20431" xr:uid="{00000000-0005-0000-0000-0000CF030000}"/>
    <cellStyle name="20% - Accent1 2 5 4 2 3 2" xfId="32298" xr:uid="{00000000-0005-0000-0000-0000D0030000}"/>
    <cellStyle name="20% - Accent1 2 5 4 2 4" xfId="28322" xr:uid="{00000000-0005-0000-0000-0000D1030000}"/>
    <cellStyle name="20% - Accent1 2 5 4 2 5" xfId="24381" xr:uid="{00000000-0005-0000-0000-0000D2030000}"/>
    <cellStyle name="20% - Accent1 2 5 4 3" xfId="14419" xr:uid="{00000000-0005-0000-0000-0000D3030000}"/>
    <cellStyle name="20% - Accent1 2 5 4 3 2" xfId="21205" xr:uid="{00000000-0005-0000-0000-0000D4030000}"/>
    <cellStyle name="20% - Accent1 2 5 4 3 2 2" xfId="33072" xr:uid="{00000000-0005-0000-0000-0000D5030000}"/>
    <cellStyle name="20% - Accent1 2 5 4 3 3" xfId="29096" xr:uid="{00000000-0005-0000-0000-0000D6030000}"/>
    <cellStyle name="20% - Accent1 2 5 4 3 4" xfId="25155" xr:uid="{00000000-0005-0000-0000-0000D7030000}"/>
    <cellStyle name="20% - Accent1 2 5 4 4" xfId="7705" xr:uid="{00000000-0005-0000-0000-0000D8030000}"/>
    <cellStyle name="20% - Accent1 2 5 4 4 2" xfId="19659" xr:uid="{00000000-0005-0000-0000-0000D9030000}"/>
    <cellStyle name="20% - Accent1 2 5 4 4 2 2" xfId="31526" xr:uid="{00000000-0005-0000-0000-0000DA030000}"/>
    <cellStyle name="20% - Accent1 2 5 4 4 3" xfId="27550" xr:uid="{00000000-0005-0000-0000-0000DB030000}"/>
    <cellStyle name="20% - Accent1 2 5 4 4 4" xfId="23609" xr:uid="{00000000-0005-0000-0000-0000DC030000}"/>
    <cellStyle name="20% - Accent1 2 5 4 5" xfId="18886" xr:uid="{00000000-0005-0000-0000-0000DD030000}"/>
    <cellStyle name="20% - Accent1 2 5 4 5 2" xfId="30753" xr:uid="{00000000-0005-0000-0000-0000DE030000}"/>
    <cellStyle name="20% - Accent1 2 5 4 6" xfId="26779" xr:uid="{00000000-0005-0000-0000-0000DF030000}"/>
    <cellStyle name="20% - Accent1 2 5 4 7" xfId="22836" xr:uid="{00000000-0005-0000-0000-0000E0030000}"/>
    <cellStyle name="20% - Accent1 2 5 5" xfId="159" xr:uid="{00000000-0005-0000-0000-0000E1030000}"/>
    <cellStyle name="20% - Accent1 2 5 5 2" xfId="11076" xr:uid="{00000000-0005-0000-0000-0000E2030000}"/>
    <cellStyle name="20% - Accent1 2 5 5 2 2" xfId="17462" xr:uid="{00000000-0005-0000-0000-0000E3030000}"/>
    <cellStyle name="20% - Accent1 2 5 5 2 2 2" xfId="21998" xr:uid="{00000000-0005-0000-0000-0000E4030000}"/>
    <cellStyle name="20% - Accent1 2 5 5 2 2 2 2" xfId="33865" xr:uid="{00000000-0005-0000-0000-0000E5030000}"/>
    <cellStyle name="20% - Accent1 2 5 5 2 2 3" xfId="29889" xr:uid="{00000000-0005-0000-0000-0000E6030000}"/>
    <cellStyle name="20% - Accent1 2 5 5 2 2 4" xfId="25948" xr:uid="{00000000-0005-0000-0000-0000E7030000}"/>
    <cellStyle name="20% - Accent1 2 5 5 2 3" xfId="20432" xr:uid="{00000000-0005-0000-0000-0000E8030000}"/>
    <cellStyle name="20% - Accent1 2 5 5 2 3 2" xfId="32299" xr:uid="{00000000-0005-0000-0000-0000E9030000}"/>
    <cellStyle name="20% - Accent1 2 5 5 2 4" xfId="28323" xr:uid="{00000000-0005-0000-0000-0000EA030000}"/>
    <cellStyle name="20% - Accent1 2 5 5 2 5" xfId="24382" xr:uid="{00000000-0005-0000-0000-0000EB030000}"/>
    <cellStyle name="20% - Accent1 2 5 5 3" xfId="14420" xr:uid="{00000000-0005-0000-0000-0000EC030000}"/>
    <cellStyle name="20% - Accent1 2 5 5 3 2" xfId="21206" xr:uid="{00000000-0005-0000-0000-0000ED030000}"/>
    <cellStyle name="20% - Accent1 2 5 5 3 2 2" xfId="33073" xr:uid="{00000000-0005-0000-0000-0000EE030000}"/>
    <cellStyle name="20% - Accent1 2 5 5 3 3" xfId="29097" xr:uid="{00000000-0005-0000-0000-0000EF030000}"/>
    <cellStyle name="20% - Accent1 2 5 5 3 4" xfId="25156" xr:uid="{00000000-0005-0000-0000-0000F0030000}"/>
    <cellStyle name="20% - Accent1 2 5 5 4" xfId="7706" xr:uid="{00000000-0005-0000-0000-0000F1030000}"/>
    <cellStyle name="20% - Accent1 2 5 5 4 2" xfId="19660" xr:uid="{00000000-0005-0000-0000-0000F2030000}"/>
    <cellStyle name="20% - Accent1 2 5 5 4 2 2" xfId="31527" xr:uid="{00000000-0005-0000-0000-0000F3030000}"/>
    <cellStyle name="20% - Accent1 2 5 5 4 3" xfId="27551" xr:uid="{00000000-0005-0000-0000-0000F4030000}"/>
    <cellStyle name="20% - Accent1 2 5 5 4 4" xfId="23610" xr:uid="{00000000-0005-0000-0000-0000F5030000}"/>
    <cellStyle name="20% - Accent1 2 5 5 5" xfId="18887" xr:uid="{00000000-0005-0000-0000-0000F6030000}"/>
    <cellStyle name="20% - Accent1 2 5 5 5 2" xfId="30754" xr:uid="{00000000-0005-0000-0000-0000F7030000}"/>
    <cellStyle name="20% - Accent1 2 5 5 6" xfId="26780" xr:uid="{00000000-0005-0000-0000-0000F8030000}"/>
    <cellStyle name="20% - Accent1 2 5 5 7" xfId="22837" xr:uid="{00000000-0005-0000-0000-0000F9030000}"/>
    <cellStyle name="20% - Accent1 2 5 6" xfId="160" xr:uid="{00000000-0005-0000-0000-0000FA030000}"/>
    <cellStyle name="20% - Accent1 2 5 6 2" xfId="11077" xr:uid="{00000000-0005-0000-0000-0000FB030000}"/>
    <cellStyle name="20% - Accent1 2 5 6 2 2" xfId="17463" xr:uid="{00000000-0005-0000-0000-0000FC030000}"/>
    <cellStyle name="20% - Accent1 2 5 6 2 2 2" xfId="21999" xr:uid="{00000000-0005-0000-0000-0000FD030000}"/>
    <cellStyle name="20% - Accent1 2 5 6 2 2 2 2" xfId="33866" xr:uid="{00000000-0005-0000-0000-0000FE030000}"/>
    <cellStyle name="20% - Accent1 2 5 6 2 2 3" xfId="29890" xr:uid="{00000000-0005-0000-0000-0000FF030000}"/>
    <cellStyle name="20% - Accent1 2 5 6 2 2 4" xfId="25949" xr:uid="{00000000-0005-0000-0000-000000040000}"/>
    <cellStyle name="20% - Accent1 2 5 6 2 3" xfId="20433" xr:uid="{00000000-0005-0000-0000-000001040000}"/>
    <cellStyle name="20% - Accent1 2 5 6 2 3 2" xfId="32300" xr:uid="{00000000-0005-0000-0000-000002040000}"/>
    <cellStyle name="20% - Accent1 2 5 6 2 4" xfId="28324" xr:uid="{00000000-0005-0000-0000-000003040000}"/>
    <cellStyle name="20% - Accent1 2 5 6 2 5" xfId="24383" xr:uid="{00000000-0005-0000-0000-000004040000}"/>
    <cellStyle name="20% - Accent1 2 5 6 3" xfId="14421" xr:uid="{00000000-0005-0000-0000-000005040000}"/>
    <cellStyle name="20% - Accent1 2 5 6 3 2" xfId="21207" xr:uid="{00000000-0005-0000-0000-000006040000}"/>
    <cellStyle name="20% - Accent1 2 5 6 3 2 2" xfId="33074" xr:uid="{00000000-0005-0000-0000-000007040000}"/>
    <cellStyle name="20% - Accent1 2 5 6 3 3" xfId="29098" xr:uid="{00000000-0005-0000-0000-000008040000}"/>
    <cellStyle name="20% - Accent1 2 5 6 3 4" xfId="25157" xr:uid="{00000000-0005-0000-0000-000009040000}"/>
    <cellStyle name="20% - Accent1 2 5 6 4" xfId="7707" xr:uid="{00000000-0005-0000-0000-00000A040000}"/>
    <cellStyle name="20% - Accent1 2 5 6 4 2" xfId="19661" xr:uid="{00000000-0005-0000-0000-00000B040000}"/>
    <cellStyle name="20% - Accent1 2 5 6 4 2 2" xfId="31528" xr:uid="{00000000-0005-0000-0000-00000C040000}"/>
    <cellStyle name="20% - Accent1 2 5 6 4 3" xfId="27552" xr:uid="{00000000-0005-0000-0000-00000D040000}"/>
    <cellStyle name="20% - Accent1 2 5 6 4 4" xfId="23611" xr:uid="{00000000-0005-0000-0000-00000E040000}"/>
    <cellStyle name="20% - Accent1 2 5 6 5" xfId="18888" xr:uid="{00000000-0005-0000-0000-00000F040000}"/>
    <cellStyle name="20% - Accent1 2 5 6 5 2" xfId="30755" xr:uid="{00000000-0005-0000-0000-000010040000}"/>
    <cellStyle name="20% - Accent1 2 5 6 6" xfId="26781" xr:uid="{00000000-0005-0000-0000-000011040000}"/>
    <cellStyle name="20% - Accent1 2 5 6 7" xfId="22838" xr:uid="{00000000-0005-0000-0000-000012040000}"/>
    <cellStyle name="20% - Accent1 2 5 7" xfId="161" xr:uid="{00000000-0005-0000-0000-000013040000}"/>
    <cellStyle name="20% - Accent1 2 5 7 2" xfId="11078" xr:uid="{00000000-0005-0000-0000-000014040000}"/>
    <cellStyle name="20% - Accent1 2 5 7 2 2" xfId="17464" xr:uid="{00000000-0005-0000-0000-000015040000}"/>
    <cellStyle name="20% - Accent1 2 5 7 2 2 2" xfId="22000" xr:uid="{00000000-0005-0000-0000-000016040000}"/>
    <cellStyle name="20% - Accent1 2 5 7 2 2 2 2" xfId="33867" xr:uid="{00000000-0005-0000-0000-000017040000}"/>
    <cellStyle name="20% - Accent1 2 5 7 2 2 3" xfId="29891" xr:uid="{00000000-0005-0000-0000-000018040000}"/>
    <cellStyle name="20% - Accent1 2 5 7 2 2 4" xfId="25950" xr:uid="{00000000-0005-0000-0000-000019040000}"/>
    <cellStyle name="20% - Accent1 2 5 7 2 3" xfId="20434" xr:uid="{00000000-0005-0000-0000-00001A040000}"/>
    <cellStyle name="20% - Accent1 2 5 7 2 3 2" xfId="32301" xr:uid="{00000000-0005-0000-0000-00001B040000}"/>
    <cellStyle name="20% - Accent1 2 5 7 2 4" xfId="28325" xr:uid="{00000000-0005-0000-0000-00001C040000}"/>
    <cellStyle name="20% - Accent1 2 5 7 2 5" xfId="24384" xr:uid="{00000000-0005-0000-0000-00001D040000}"/>
    <cellStyle name="20% - Accent1 2 5 7 3" xfId="14422" xr:uid="{00000000-0005-0000-0000-00001E040000}"/>
    <cellStyle name="20% - Accent1 2 5 7 3 2" xfId="21208" xr:uid="{00000000-0005-0000-0000-00001F040000}"/>
    <cellStyle name="20% - Accent1 2 5 7 3 2 2" xfId="33075" xr:uid="{00000000-0005-0000-0000-000020040000}"/>
    <cellStyle name="20% - Accent1 2 5 7 3 3" xfId="29099" xr:uid="{00000000-0005-0000-0000-000021040000}"/>
    <cellStyle name="20% - Accent1 2 5 7 3 4" xfId="25158" xr:uid="{00000000-0005-0000-0000-000022040000}"/>
    <cellStyle name="20% - Accent1 2 5 7 4" xfId="7708" xr:uid="{00000000-0005-0000-0000-000023040000}"/>
    <cellStyle name="20% - Accent1 2 5 7 4 2" xfId="19662" xr:uid="{00000000-0005-0000-0000-000024040000}"/>
    <cellStyle name="20% - Accent1 2 5 7 4 2 2" xfId="31529" xr:uid="{00000000-0005-0000-0000-000025040000}"/>
    <cellStyle name="20% - Accent1 2 5 7 4 3" xfId="27553" xr:uid="{00000000-0005-0000-0000-000026040000}"/>
    <cellStyle name="20% - Accent1 2 5 7 4 4" xfId="23612" xr:uid="{00000000-0005-0000-0000-000027040000}"/>
    <cellStyle name="20% - Accent1 2 5 7 5" xfId="18889" xr:uid="{00000000-0005-0000-0000-000028040000}"/>
    <cellStyle name="20% - Accent1 2 5 7 5 2" xfId="30756" xr:uid="{00000000-0005-0000-0000-000029040000}"/>
    <cellStyle name="20% - Accent1 2 5 7 6" xfId="26782" xr:uid="{00000000-0005-0000-0000-00002A040000}"/>
    <cellStyle name="20% - Accent1 2 5 7 7" xfId="22839" xr:uid="{00000000-0005-0000-0000-00002B040000}"/>
    <cellStyle name="20% - Accent1 2 5 8" xfId="162" xr:uid="{00000000-0005-0000-0000-00002C040000}"/>
    <cellStyle name="20% - Accent1 2 5 8 2" xfId="11079" xr:uid="{00000000-0005-0000-0000-00002D040000}"/>
    <cellStyle name="20% - Accent1 2 5 8 2 2" xfId="17465" xr:uid="{00000000-0005-0000-0000-00002E040000}"/>
    <cellStyle name="20% - Accent1 2 5 8 2 2 2" xfId="22001" xr:uid="{00000000-0005-0000-0000-00002F040000}"/>
    <cellStyle name="20% - Accent1 2 5 8 2 2 2 2" xfId="33868" xr:uid="{00000000-0005-0000-0000-000030040000}"/>
    <cellStyle name="20% - Accent1 2 5 8 2 2 3" xfId="29892" xr:uid="{00000000-0005-0000-0000-000031040000}"/>
    <cellStyle name="20% - Accent1 2 5 8 2 2 4" xfId="25951" xr:uid="{00000000-0005-0000-0000-000032040000}"/>
    <cellStyle name="20% - Accent1 2 5 8 2 3" xfId="20435" xr:uid="{00000000-0005-0000-0000-000033040000}"/>
    <cellStyle name="20% - Accent1 2 5 8 2 3 2" xfId="32302" xr:uid="{00000000-0005-0000-0000-000034040000}"/>
    <cellStyle name="20% - Accent1 2 5 8 2 4" xfId="28326" xr:uid="{00000000-0005-0000-0000-000035040000}"/>
    <cellStyle name="20% - Accent1 2 5 8 2 5" xfId="24385" xr:uid="{00000000-0005-0000-0000-000036040000}"/>
    <cellStyle name="20% - Accent1 2 5 8 3" xfId="14423" xr:uid="{00000000-0005-0000-0000-000037040000}"/>
    <cellStyle name="20% - Accent1 2 5 8 3 2" xfId="21209" xr:uid="{00000000-0005-0000-0000-000038040000}"/>
    <cellStyle name="20% - Accent1 2 5 8 3 2 2" xfId="33076" xr:uid="{00000000-0005-0000-0000-000039040000}"/>
    <cellStyle name="20% - Accent1 2 5 8 3 3" xfId="29100" xr:uid="{00000000-0005-0000-0000-00003A040000}"/>
    <cellStyle name="20% - Accent1 2 5 8 3 4" xfId="25159" xr:uid="{00000000-0005-0000-0000-00003B040000}"/>
    <cellStyle name="20% - Accent1 2 5 8 4" xfId="7709" xr:uid="{00000000-0005-0000-0000-00003C040000}"/>
    <cellStyle name="20% - Accent1 2 5 8 4 2" xfId="19663" xr:uid="{00000000-0005-0000-0000-00003D040000}"/>
    <cellStyle name="20% - Accent1 2 5 8 4 2 2" xfId="31530" xr:uid="{00000000-0005-0000-0000-00003E040000}"/>
    <cellStyle name="20% - Accent1 2 5 8 4 3" xfId="27554" xr:uid="{00000000-0005-0000-0000-00003F040000}"/>
    <cellStyle name="20% - Accent1 2 5 8 4 4" xfId="23613" xr:uid="{00000000-0005-0000-0000-000040040000}"/>
    <cellStyle name="20% - Accent1 2 5 8 5" xfId="18890" xr:uid="{00000000-0005-0000-0000-000041040000}"/>
    <cellStyle name="20% - Accent1 2 5 8 5 2" xfId="30757" xr:uid="{00000000-0005-0000-0000-000042040000}"/>
    <cellStyle name="20% - Accent1 2 5 8 6" xfId="26783" xr:uid="{00000000-0005-0000-0000-000043040000}"/>
    <cellStyle name="20% - Accent1 2 5 8 7" xfId="22840" xr:uid="{00000000-0005-0000-0000-000044040000}"/>
    <cellStyle name="20% - Accent1 2 5 9" xfId="163" xr:uid="{00000000-0005-0000-0000-000045040000}"/>
    <cellStyle name="20% - Accent1 2 5 9 2" xfId="11080" xr:uid="{00000000-0005-0000-0000-000046040000}"/>
    <cellStyle name="20% - Accent1 2 5 9 2 2" xfId="17466" xr:uid="{00000000-0005-0000-0000-000047040000}"/>
    <cellStyle name="20% - Accent1 2 5 9 2 2 2" xfId="22002" xr:uid="{00000000-0005-0000-0000-000048040000}"/>
    <cellStyle name="20% - Accent1 2 5 9 2 2 2 2" xfId="33869" xr:uid="{00000000-0005-0000-0000-000049040000}"/>
    <cellStyle name="20% - Accent1 2 5 9 2 2 3" xfId="29893" xr:uid="{00000000-0005-0000-0000-00004A040000}"/>
    <cellStyle name="20% - Accent1 2 5 9 2 2 4" xfId="25952" xr:uid="{00000000-0005-0000-0000-00004B040000}"/>
    <cellStyle name="20% - Accent1 2 5 9 2 3" xfId="20436" xr:uid="{00000000-0005-0000-0000-00004C040000}"/>
    <cellStyle name="20% - Accent1 2 5 9 2 3 2" xfId="32303" xr:uid="{00000000-0005-0000-0000-00004D040000}"/>
    <cellStyle name="20% - Accent1 2 5 9 2 4" xfId="28327" xr:uid="{00000000-0005-0000-0000-00004E040000}"/>
    <cellStyle name="20% - Accent1 2 5 9 2 5" xfId="24386" xr:uid="{00000000-0005-0000-0000-00004F040000}"/>
    <cellStyle name="20% - Accent1 2 5 9 3" xfId="14424" xr:uid="{00000000-0005-0000-0000-000050040000}"/>
    <cellStyle name="20% - Accent1 2 5 9 3 2" xfId="21210" xr:uid="{00000000-0005-0000-0000-000051040000}"/>
    <cellStyle name="20% - Accent1 2 5 9 3 2 2" xfId="33077" xr:uid="{00000000-0005-0000-0000-000052040000}"/>
    <cellStyle name="20% - Accent1 2 5 9 3 3" xfId="29101" xr:uid="{00000000-0005-0000-0000-000053040000}"/>
    <cellStyle name="20% - Accent1 2 5 9 3 4" xfId="25160" xr:uid="{00000000-0005-0000-0000-000054040000}"/>
    <cellStyle name="20% - Accent1 2 5 9 4" xfId="7710" xr:uid="{00000000-0005-0000-0000-000055040000}"/>
    <cellStyle name="20% - Accent1 2 5 9 4 2" xfId="19664" xr:uid="{00000000-0005-0000-0000-000056040000}"/>
    <cellStyle name="20% - Accent1 2 5 9 4 2 2" xfId="31531" xr:uid="{00000000-0005-0000-0000-000057040000}"/>
    <cellStyle name="20% - Accent1 2 5 9 4 3" xfId="27555" xr:uid="{00000000-0005-0000-0000-000058040000}"/>
    <cellStyle name="20% - Accent1 2 5 9 4 4" xfId="23614" xr:uid="{00000000-0005-0000-0000-000059040000}"/>
    <cellStyle name="20% - Accent1 2 5 9 5" xfId="18891" xr:uid="{00000000-0005-0000-0000-00005A040000}"/>
    <cellStyle name="20% - Accent1 2 5 9 5 2" xfId="30758" xr:uid="{00000000-0005-0000-0000-00005B040000}"/>
    <cellStyle name="20% - Accent1 2 5 9 6" xfId="26784" xr:uid="{00000000-0005-0000-0000-00005C040000}"/>
    <cellStyle name="20% - Accent1 2 5 9 7" xfId="22841" xr:uid="{00000000-0005-0000-0000-00005D040000}"/>
    <cellStyle name="20% - Accent1 2 6" xfId="164" xr:uid="{00000000-0005-0000-0000-00005E040000}"/>
    <cellStyle name="20% - Accent1 2 6 2" xfId="11081" xr:uid="{00000000-0005-0000-0000-00005F040000}"/>
    <cellStyle name="20% - Accent1 2 6 2 2" xfId="17467" xr:uid="{00000000-0005-0000-0000-000060040000}"/>
    <cellStyle name="20% - Accent1 2 6 2 2 2" xfId="22003" xr:uid="{00000000-0005-0000-0000-000061040000}"/>
    <cellStyle name="20% - Accent1 2 6 2 2 2 2" xfId="33870" xr:uid="{00000000-0005-0000-0000-000062040000}"/>
    <cellStyle name="20% - Accent1 2 6 2 2 3" xfId="29894" xr:uid="{00000000-0005-0000-0000-000063040000}"/>
    <cellStyle name="20% - Accent1 2 6 2 2 4" xfId="25953" xr:uid="{00000000-0005-0000-0000-000064040000}"/>
    <cellStyle name="20% - Accent1 2 6 2 3" xfId="20437" xr:uid="{00000000-0005-0000-0000-000065040000}"/>
    <cellStyle name="20% - Accent1 2 6 2 3 2" xfId="32304" xr:uid="{00000000-0005-0000-0000-000066040000}"/>
    <cellStyle name="20% - Accent1 2 6 2 4" xfId="28328" xr:uid="{00000000-0005-0000-0000-000067040000}"/>
    <cellStyle name="20% - Accent1 2 6 2 5" xfId="24387" xr:uid="{00000000-0005-0000-0000-000068040000}"/>
    <cellStyle name="20% - Accent1 2 6 3" xfId="14425" xr:uid="{00000000-0005-0000-0000-000069040000}"/>
    <cellStyle name="20% - Accent1 2 6 3 2" xfId="21211" xr:uid="{00000000-0005-0000-0000-00006A040000}"/>
    <cellStyle name="20% - Accent1 2 6 3 2 2" xfId="33078" xr:uid="{00000000-0005-0000-0000-00006B040000}"/>
    <cellStyle name="20% - Accent1 2 6 3 3" xfId="29102" xr:uid="{00000000-0005-0000-0000-00006C040000}"/>
    <cellStyle name="20% - Accent1 2 6 3 4" xfId="25161" xr:uid="{00000000-0005-0000-0000-00006D040000}"/>
    <cellStyle name="20% - Accent1 2 6 4" xfId="7711" xr:uid="{00000000-0005-0000-0000-00006E040000}"/>
    <cellStyle name="20% - Accent1 2 6 4 2" xfId="19665" xr:uid="{00000000-0005-0000-0000-00006F040000}"/>
    <cellStyle name="20% - Accent1 2 6 4 2 2" xfId="31532" xr:uid="{00000000-0005-0000-0000-000070040000}"/>
    <cellStyle name="20% - Accent1 2 6 4 3" xfId="27556" xr:uid="{00000000-0005-0000-0000-000071040000}"/>
    <cellStyle name="20% - Accent1 2 6 4 4" xfId="23615" xr:uid="{00000000-0005-0000-0000-000072040000}"/>
    <cellStyle name="20% - Accent1 2 6 5" xfId="18892" xr:uid="{00000000-0005-0000-0000-000073040000}"/>
    <cellStyle name="20% - Accent1 2 6 5 2" xfId="30759" xr:uid="{00000000-0005-0000-0000-000074040000}"/>
    <cellStyle name="20% - Accent1 2 6 6" xfId="26785" xr:uid="{00000000-0005-0000-0000-000075040000}"/>
    <cellStyle name="20% - Accent1 2 6 7" xfId="22842" xr:uid="{00000000-0005-0000-0000-000076040000}"/>
    <cellStyle name="20% - Accent1 2 7" xfId="165" xr:uid="{00000000-0005-0000-0000-000077040000}"/>
    <cellStyle name="20% - Accent1 2 7 2" xfId="11082" xr:uid="{00000000-0005-0000-0000-000078040000}"/>
    <cellStyle name="20% - Accent1 2 7 2 2" xfId="17468" xr:uid="{00000000-0005-0000-0000-000079040000}"/>
    <cellStyle name="20% - Accent1 2 7 2 2 2" xfId="22004" xr:uid="{00000000-0005-0000-0000-00007A040000}"/>
    <cellStyle name="20% - Accent1 2 7 2 2 2 2" xfId="33871" xr:uid="{00000000-0005-0000-0000-00007B040000}"/>
    <cellStyle name="20% - Accent1 2 7 2 2 3" xfId="29895" xr:uid="{00000000-0005-0000-0000-00007C040000}"/>
    <cellStyle name="20% - Accent1 2 7 2 2 4" xfId="25954" xr:uid="{00000000-0005-0000-0000-00007D040000}"/>
    <cellStyle name="20% - Accent1 2 7 2 3" xfId="20438" xr:uid="{00000000-0005-0000-0000-00007E040000}"/>
    <cellStyle name="20% - Accent1 2 7 2 3 2" xfId="32305" xr:uid="{00000000-0005-0000-0000-00007F040000}"/>
    <cellStyle name="20% - Accent1 2 7 2 4" xfId="28329" xr:uid="{00000000-0005-0000-0000-000080040000}"/>
    <cellStyle name="20% - Accent1 2 7 2 5" xfId="24388" xr:uid="{00000000-0005-0000-0000-000081040000}"/>
    <cellStyle name="20% - Accent1 2 7 3" xfId="14426" xr:uid="{00000000-0005-0000-0000-000082040000}"/>
    <cellStyle name="20% - Accent1 2 7 3 2" xfId="21212" xr:uid="{00000000-0005-0000-0000-000083040000}"/>
    <cellStyle name="20% - Accent1 2 7 3 2 2" xfId="33079" xr:uid="{00000000-0005-0000-0000-000084040000}"/>
    <cellStyle name="20% - Accent1 2 7 3 3" xfId="29103" xr:uid="{00000000-0005-0000-0000-000085040000}"/>
    <cellStyle name="20% - Accent1 2 7 3 4" xfId="25162" xr:uid="{00000000-0005-0000-0000-000086040000}"/>
    <cellStyle name="20% - Accent1 2 7 4" xfId="7712" xr:uid="{00000000-0005-0000-0000-000087040000}"/>
    <cellStyle name="20% - Accent1 2 7 4 2" xfId="19666" xr:uid="{00000000-0005-0000-0000-000088040000}"/>
    <cellStyle name="20% - Accent1 2 7 4 2 2" xfId="31533" xr:uid="{00000000-0005-0000-0000-000089040000}"/>
    <cellStyle name="20% - Accent1 2 7 4 3" xfId="27557" xr:uid="{00000000-0005-0000-0000-00008A040000}"/>
    <cellStyle name="20% - Accent1 2 7 4 4" xfId="23616" xr:uid="{00000000-0005-0000-0000-00008B040000}"/>
    <cellStyle name="20% - Accent1 2 7 5" xfId="18893" xr:uid="{00000000-0005-0000-0000-00008C040000}"/>
    <cellStyle name="20% - Accent1 2 7 5 2" xfId="30760" xr:uid="{00000000-0005-0000-0000-00008D040000}"/>
    <cellStyle name="20% - Accent1 2 7 6" xfId="26786" xr:uid="{00000000-0005-0000-0000-00008E040000}"/>
    <cellStyle name="20% - Accent1 2 7 7" xfId="22843" xr:uid="{00000000-0005-0000-0000-00008F040000}"/>
    <cellStyle name="20% - Accent1 2 8" xfId="166" xr:uid="{00000000-0005-0000-0000-000090040000}"/>
    <cellStyle name="20% - Accent1 2 8 2" xfId="11083" xr:uid="{00000000-0005-0000-0000-000091040000}"/>
    <cellStyle name="20% - Accent1 2 8 2 2" xfId="17469" xr:uid="{00000000-0005-0000-0000-000092040000}"/>
    <cellStyle name="20% - Accent1 2 8 2 2 2" xfId="22005" xr:uid="{00000000-0005-0000-0000-000093040000}"/>
    <cellStyle name="20% - Accent1 2 8 2 2 2 2" xfId="33872" xr:uid="{00000000-0005-0000-0000-000094040000}"/>
    <cellStyle name="20% - Accent1 2 8 2 2 3" xfId="29896" xr:uid="{00000000-0005-0000-0000-000095040000}"/>
    <cellStyle name="20% - Accent1 2 8 2 2 4" xfId="25955" xr:uid="{00000000-0005-0000-0000-000096040000}"/>
    <cellStyle name="20% - Accent1 2 8 2 3" xfId="20439" xr:uid="{00000000-0005-0000-0000-000097040000}"/>
    <cellStyle name="20% - Accent1 2 8 2 3 2" xfId="32306" xr:uid="{00000000-0005-0000-0000-000098040000}"/>
    <cellStyle name="20% - Accent1 2 8 2 4" xfId="28330" xr:uid="{00000000-0005-0000-0000-000099040000}"/>
    <cellStyle name="20% - Accent1 2 8 2 5" xfId="24389" xr:uid="{00000000-0005-0000-0000-00009A040000}"/>
    <cellStyle name="20% - Accent1 2 8 3" xfId="14427" xr:uid="{00000000-0005-0000-0000-00009B040000}"/>
    <cellStyle name="20% - Accent1 2 8 3 2" xfId="21213" xr:uid="{00000000-0005-0000-0000-00009C040000}"/>
    <cellStyle name="20% - Accent1 2 8 3 2 2" xfId="33080" xr:uid="{00000000-0005-0000-0000-00009D040000}"/>
    <cellStyle name="20% - Accent1 2 8 3 3" xfId="29104" xr:uid="{00000000-0005-0000-0000-00009E040000}"/>
    <cellStyle name="20% - Accent1 2 8 3 4" xfId="25163" xr:uid="{00000000-0005-0000-0000-00009F040000}"/>
    <cellStyle name="20% - Accent1 2 8 4" xfId="7713" xr:uid="{00000000-0005-0000-0000-0000A0040000}"/>
    <cellStyle name="20% - Accent1 2 8 4 2" xfId="19667" xr:uid="{00000000-0005-0000-0000-0000A1040000}"/>
    <cellStyle name="20% - Accent1 2 8 4 2 2" xfId="31534" xr:uid="{00000000-0005-0000-0000-0000A2040000}"/>
    <cellStyle name="20% - Accent1 2 8 4 3" xfId="27558" xr:uid="{00000000-0005-0000-0000-0000A3040000}"/>
    <cellStyle name="20% - Accent1 2 8 4 4" xfId="23617" xr:uid="{00000000-0005-0000-0000-0000A4040000}"/>
    <cellStyle name="20% - Accent1 2 8 5" xfId="18894" xr:uid="{00000000-0005-0000-0000-0000A5040000}"/>
    <cellStyle name="20% - Accent1 2 8 5 2" xfId="30761" xr:uid="{00000000-0005-0000-0000-0000A6040000}"/>
    <cellStyle name="20% - Accent1 2 8 6" xfId="26787" xr:uid="{00000000-0005-0000-0000-0000A7040000}"/>
    <cellStyle name="20% - Accent1 2 8 7" xfId="22844" xr:uid="{00000000-0005-0000-0000-0000A8040000}"/>
    <cellStyle name="20% - Accent1 2 9" xfId="167" xr:uid="{00000000-0005-0000-0000-0000A9040000}"/>
    <cellStyle name="20% - Accent1 2 9 2" xfId="11084" xr:uid="{00000000-0005-0000-0000-0000AA040000}"/>
    <cellStyle name="20% - Accent1 2 9 2 2" xfId="17470" xr:uid="{00000000-0005-0000-0000-0000AB040000}"/>
    <cellStyle name="20% - Accent1 2 9 2 2 2" xfId="22006" xr:uid="{00000000-0005-0000-0000-0000AC040000}"/>
    <cellStyle name="20% - Accent1 2 9 2 2 2 2" xfId="33873" xr:uid="{00000000-0005-0000-0000-0000AD040000}"/>
    <cellStyle name="20% - Accent1 2 9 2 2 3" xfId="29897" xr:uid="{00000000-0005-0000-0000-0000AE040000}"/>
    <cellStyle name="20% - Accent1 2 9 2 2 4" xfId="25956" xr:uid="{00000000-0005-0000-0000-0000AF040000}"/>
    <cellStyle name="20% - Accent1 2 9 2 3" xfId="20440" xr:uid="{00000000-0005-0000-0000-0000B0040000}"/>
    <cellStyle name="20% - Accent1 2 9 2 3 2" xfId="32307" xr:uid="{00000000-0005-0000-0000-0000B1040000}"/>
    <cellStyle name="20% - Accent1 2 9 2 4" xfId="28331" xr:uid="{00000000-0005-0000-0000-0000B2040000}"/>
    <cellStyle name="20% - Accent1 2 9 2 5" xfId="24390" xr:uid="{00000000-0005-0000-0000-0000B3040000}"/>
    <cellStyle name="20% - Accent1 2 9 3" xfId="14428" xr:uid="{00000000-0005-0000-0000-0000B4040000}"/>
    <cellStyle name="20% - Accent1 2 9 3 2" xfId="21214" xr:uid="{00000000-0005-0000-0000-0000B5040000}"/>
    <cellStyle name="20% - Accent1 2 9 3 2 2" xfId="33081" xr:uid="{00000000-0005-0000-0000-0000B6040000}"/>
    <cellStyle name="20% - Accent1 2 9 3 3" xfId="29105" xr:uid="{00000000-0005-0000-0000-0000B7040000}"/>
    <cellStyle name="20% - Accent1 2 9 3 4" xfId="25164" xr:uid="{00000000-0005-0000-0000-0000B8040000}"/>
    <cellStyle name="20% - Accent1 2 9 4" xfId="7714" xr:uid="{00000000-0005-0000-0000-0000B9040000}"/>
    <cellStyle name="20% - Accent1 2 9 4 2" xfId="19668" xr:uid="{00000000-0005-0000-0000-0000BA040000}"/>
    <cellStyle name="20% - Accent1 2 9 4 2 2" xfId="31535" xr:uid="{00000000-0005-0000-0000-0000BB040000}"/>
    <cellStyle name="20% - Accent1 2 9 4 3" xfId="27559" xr:uid="{00000000-0005-0000-0000-0000BC040000}"/>
    <cellStyle name="20% - Accent1 2 9 4 4" xfId="23618" xr:uid="{00000000-0005-0000-0000-0000BD040000}"/>
    <cellStyle name="20% - Accent1 2 9 5" xfId="18895" xr:uid="{00000000-0005-0000-0000-0000BE040000}"/>
    <cellStyle name="20% - Accent1 2 9 5 2" xfId="30762" xr:uid="{00000000-0005-0000-0000-0000BF040000}"/>
    <cellStyle name="20% - Accent1 2 9 6" xfId="26788" xr:uid="{00000000-0005-0000-0000-0000C0040000}"/>
    <cellStyle name="20% - Accent1 2 9 7" xfId="22845" xr:uid="{00000000-0005-0000-0000-0000C1040000}"/>
    <cellStyle name="20% - Accent1 20" xfId="168" xr:uid="{00000000-0005-0000-0000-0000C2040000}"/>
    <cellStyle name="20% - Accent1 21" xfId="169" xr:uid="{00000000-0005-0000-0000-0000C3040000}"/>
    <cellStyle name="20% - Accent1 22" xfId="170" xr:uid="{00000000-0005-0000-0000-0000C4040000}"/>
    <cellStyle name="20% - Accent1 23" xfId="171" xr:uid="{00000000-0005-0000-0000-0000C5040000}"/>
    <cellStyle name="20% - Accent1 24" xfId="172" xr:uid="{00000000-0005-0000-0000-0000C6040000}"/>
    <cellStyle name="20% - Accent1 25" xfId="173" xr:uid="{00000000-0005-0000-0000-0000C7040000}"/>
    <cellStyle name="20% - Accent1 26" xfId="174" xr:uid="{00000000-0005-0000-0000-0000C8040000}"/>
    <cellStyle name="20% - Accent1 27" xfId="175" xr:uid="{00000000-0005-0000-0000-0000C9040000}"/>
    <cellStyle name="20% - Accent1 3" xfId="176" xr:uid="{00000000-0005-0000-0000-0000CA040000}"/>
    <cellStyle name="20% - Accent1 3 10" xfId="177" xr:uid="{00000000-0005-0000-0000-0000CB040000}"/>
    <cellStyle name="20% - Accent1 3 11" xfId="18176" xr:uid="{00000000-0005-0000-0000-0000CC040000}"/>
    <cellStyle name="20% - Accent1 3 11 2" xfId="22711" xr:uid="{00000000-0005-0000-0000-0000CD040000}"/>
    <cellStyle name="20% - Accent1 3 11 2 2" xfId="34578" xr:uid="{00000000-0005-0000-0000-0000CE040000}"/>
    <cellStyle name="20% - Accent1 3 11 3" xfId="30602" xr:uid="{00000000-0005-0000-0000-0000CF040000}"/>
    <cellStyle name="20% - Accent1 3 11 4" xfId="26661" xr:uid="{00000000-0005-0000-0000-0000D0040000}"/>
    <cellStyle name="20% - Accent1 3 2" xfId="178" xr:uid="{00000000-0005-0000-0000-0000D1040000}"/>
    <cellStyle name="20% - Accent1 3 2 2" xfId="11085" xr:uid="{00000000-0005-0000-0000-0000D2040000}"/>
    <cellStyle name="20% - Accent1 3 2 2 2" xfId="17471" xr:uid="{00000000-0005-0000-0000-0000D3040000}"/>
    <cellStyle name="20% - Accent1 3 2 2 2 2" xfId="22007" xr:uid="{00000000-0005-0000-0000-0000D4040000}"/>
    <cellStyle name="20% - Accent1 3 2 2 2 2 2" xfId="33874" xr:uid="{00000000-0005-0000-0000-0000D5040000}"/>
    <cellStyle name="20% - Accent1 3 2 2 2 3" xfId="29898" xr:uid="{00000000-0005-0000-0000-0000D6040000}"/>
    <cellStyle name="20% - Accent1 3 2 2 2 4" xfId="25957" xr:uid="{00000000-0005-0000-0000-0000D7040000}"/>
    <cellStyle name="20% - Accent1 3 2 2 3" xfId="20441" xr:uid="{00000000-0005-0000-0000-0000D8040000}"/>
    <cellStyle name="20% - Accent1 3 2 2 3 2" xfId="32308" xr:uid="{00000000-0005-0000-0000-0000D9040000}"/>
    <cellStyle name="20% - Accent1 3 2 2 4" xfId="28332" xr:uid="{00000000-0005-0000-0000-0000DA040000}"/>
    <cellStyle name="20% - Accent1 3 2 2 5" xfId="24391" xr:uid="{00000000-0005-0000-0000-0000DB040000}"/>
    <cellStyle name="20% - Accent1 3 2 3" xfId="14433" xr:uid="{00000000-0005-0000-0000-0000DC040000}"/>
    <cellStyle name="20% - Accent1 3 2 3 2" xfId="21215" xr:uid="{00000000-0005-0000-0000-0000DD040000}"/>
    <cellStyle name="20% - Accent1 3 2 3 2 2" xfId="33082" xr:uid="{00000000-0005-0000-0000-0000DE040000}"/>
    <cellStyle name="20% - Accent1 3 2 3 3" xfId="29106" xr:uid="{00000000-0005-0000-0000-0000DF040000}"/>
    <cellStyle name="20% - Accent1 3 2 3 4" xfId="25165" xr:uid="{00000000-0005-0000-0000-0000E0040000}"/>
    <cellStyle name="20% - Accent1 3 2 4" xfId="7715" xr:uid="{00000000-0005-0000-0000-0000E1040000}"/>
    <cellStyle name="20% - Accent1 3 2 4 2" xfId="19669" xr:uid="{00000000-0005-0000-0000-0000E2040000}"/>
    <cellStyle name="20% - Accent1 3 2 4 2 2" xfId="31536" xr:uid="{00000000-0005-0000-0000-0000E3040000}"/>
    <cellStyle name="20% - Accent1 3 2 4 3" xfId="27560" xr:uid="{00000000-0005-0000-0000-0000E4040000}"/>
    <cellStyle name="20% - Accent1 3 2 4 4" xfId="23619" xr:uid="{00000000-0005-0000-0000-0000E5040000}"/>
    <cellStyle name="20% - Accent1 3 2 5" xfId="18896" xr:uid="{00000000-0005-0000-0000-0000E6040000}"/>
    <cellStyle name="20% - Accent1 3 2 5 2" xfId="30763" xr:uid="{00000000-0005-0000-0000-0000E7040000}"/>
    <cellStyle name="20% - Accent1 3 2 6" xfId="26789" xr:uid="{00000000-0005-0000-0000-0000E8040000}"/>
    <cellStyle name="20% - Accent1 3 2 7" xfId="22846" xr:uid="{00000000-0005-0000-0000-0000E9040000}"/>
    <cellStyle name="20% - Accent1 3 3" xfId="179" xr:uid="{00000000-0005-0000-0000-0000EA040000}"/>
    <cellStyle name="20% - Accent1 3 3 2" xfId="11086" xr:uid="{00000000-0005-0000-0000-0000EB040000}"/>
    <cellStyle name="20% - Accent1 3 3 2 2" xfId="17472" xr:uid="{00000000-0005-0000-0000-0000EC040000}"/>
    <cellStyle name="20% - Accent1 3 3 2 2 2" xfId="22008" xr:uid="{00000000-0005-0000-0000-0000ED040000}"/>
    <cellStyle name="20% - Accent1 3 3 2 2 2 2" xfId="33875" xr:uid="{00000000-0005-0000-0000-0000EE040000}"/>
    <cellStyle name="20% - Accent1 3 3 2 2 3" xfId="29899" xr:uid="{00000000-0005-0000-0000-0000EF040000}"/>
    <cellStyle name="20% - Accent1 3 3 2 2 4" xfId="25958" xr:uid="{00000000-0005-0000-0000-0000F0040000}"/>
    <cellStyle name="20% - Accent1 3 3 2 3" xfId="20442" xr:uid="{00000000-0005-0000-0000-0000F1040000}"/>
    <cellStyle name="20% - Accent1 3 3 2 3 2" xfId="32309" xr:uid="{00000000-0005-0000-0000-0000F2040000}"/>
    <cellStyle name="20% - Accent1 3 3 2 4" xfId="28333" xr:uid="{00000000-0005-0000-0000-0000F3040000}"/>
    <cellStyle name="20% - Accent1 3 3 2 5" xfId="24392" xr:uid="{00000000-0005-0000-0000-0000F4040000}"/>
    <cellStyle name="20% - Accent1 3 3 3" xfId="14434" xr:uid="{00000000-0005-0000-0000-0000F5040000}"/>
    <cellStyle name="20% - Accent1 3 3 3 2" xfId="21216" xr:uid="{00000000-0005-0000-0000-0000F6040000}"/>
    <cellStyle name="20% - Accent1 3 3 3 2 2" xfId="33083" xr:uid="{00000000-0005-0000-0000-0000F7040000}"/>
    <cellStyle name="20% - Accent1 3 3 3 3" xfId="29107" xr:uid="{00000000-0005-0000-0000-0000F8040000}"/>
    <cellStyle name="20% - Accent1 3 3 3 4" xfId="25166" xr:uid="{00000000-0005-0000-0000-0000F9040000}"/>
    <cellStyle name="20% - Accent1 3 3 4" xfId="7716" xr:uid="{00000000-0005-0000-0000-0000FA040000}"/>
    <cellStyle name="20% - Accent1 3 3 4 2" xfId="19670" xr:uid="{00000000-0005-0000-0000-0000FB040000}"/>
    <cellStyle name="20% - Accent1 3 3 4 2 2" xfId="31537" xr:uid="{00000000-0005-0000-0000-0000FC040000}"/>
    <cellStyle name="20% - Accent1 3 3 4 3" xfId="27561" xr:uid="{00000000-0005-0000-0000-0000FD040000}"/>
    <cellStyle name="20% - Accent1 3 3 4 4" xfId="23620" xr:uid="{00000000-0005-0000-0000-0000FE040000}"/>
    <cellStyle name="20% - Accent1 3 3 5" xfId="18897" xr:uid="{00000000-0005-0000-0000-0000FF040000}"/>
    <cellStyle name="20% - Accent1 3 3 5 2" xfId="30764" xr:uid="{00000000-0005-0000-0000-000000050000}"/>
    <cellStyle name="20% - Accent1 3 3 6" xfId="26790" xr:uid="{00000000-0005-0000-0000-000001050000}"/>
    <cellStyle name="20% - Accent1 3 3 7" xfId="22847" xr:uid="{00000000-0005-0000-0000-000002050000}"/>
    <cellStyle name="20% - Accent1 3 4" xfId="180" xr:uid="{00000000-0005-0000-0000-000003050000}"/>
    <cellStyle name="20% - Accent1 3 4 2" xfId="11087" xr:uid="{00000000-0005-0000-0000-000004050000}"/>
    <cellStyle name="20% - Accent1 3 4 2 2" xfId="17473" xr:uid="{00000000-0005-0000-0000-000005050000}"/>
    <cellStyle name="20% - Accent1 3 4 2 2 2" xfId="22009" xr:uid="{00000000-0005-0000-0000-000006050000}"/>
    <cellStyle name="20% - Accent1 3 4 2 2 2 2" xfId="33876" xr:uid="{00000000-0005-0000-0000-000007050000}"/>
    <cellStyle name="20% - Accent1 3 4 2 2 3" xfId="29900" xr:uid="{00000000-0005-0000-0000-000008050000}"/>
    <cellStyle name="20% - Accent1 3 4 2 2 4" xfId="25959" xr:uid="{00000000-0005-0000-0000-000009050000}"/>
    <cellStyle name="20% - Accent1 3 4 2 3" xfId="20443" xr:uid="{00000000-0005-0000-0000-00000A050000}"/>
    <cellStyle name="20% - Accent1 3 4 2 3 2" xfId="32310" xr:uid="{00000000-0005-0000-0000-00000B050000}"/>
    <cellStyle name="20% - Accent1 3 4 2 4" xfId="28334" xr:uid="{00000000-0005-0000-0000-00000C050000}"/>
    <cellStyle name="20% - Accent1 3 4 2 5" xfId="24393" xr:uid="{00000000-0005-0000-0000-00000D050000}"/>
    <cellStyle name="20% - Accent1 3 4 3" xfId="14435" xr:uid="{00000000-0005-0000-0000-00000E050000}"/>
    <cellStyle name="20% - Accent1 3 4 3 2" xfId="21217" xr:uid="{00000000-0005-0000-0000-00000F050000}"/>
    <cellStyle name="20% - Accent1 3 4 3 2 2" xfId="33084" xr:uid="{00000000-0005-0000-0000-000010050000}"/>
    <cellStyle name="20% - Accent1 3 4 3 3" xfId="29108" xr:uid="{00000000-0005-0000-0000-000011050000}"/>
    <cellStyle name="20% - Accent1 3 4 3 4" xfId="25167" xr:uid="{00000000-0005-0000-0000-000012050000}"/>
    <cellStyle name="20% - Accent1 3 4 4" xfId="7717" xr:uid="{00000000-0005-0000-0000-000013050000}"/>
    <cellStyle name="20% - Accent1 3 4 4 2" xfId="19671" xr:uid="{00000000-0005-0000-0000-000014050000}"/>
    <cellStyle name="20% - Accent1 3 4 4 2 2" xfId="31538" xr:uid="{00000000-0005-0000-0000-000015050000}"/>
    <cellStyle name="20% - Accent1 3 4 4 3" xfId="27562" xr:uid="{00000000-0005-0000-0000-000016050000}"/>
    <cellStyle name="20% - Accent1 3 4 4 4" xfId="23621" xr:uid="{00000000-0005-0000-0000-000017050000}"/>
    <cellStyle name="20% - Accent1 3 4 5" xfId="18898" xr:uid="{00000000-0005-0000-0000-000018050000}"/>
    <cellStyle name="20% - Accent1 3 4 5 2" xfId="30765" xr:uid="{00000000-0005-0000-0000-000019050000}"/>
    <cellStyle name="20% - Accent1 3 4 6" xfId="26791" xr:uid="{00000000-0005-0000-0000-00001A050000}"/>
    <cellStyle name="20% - Accent1 3 4 7" xfId="22848" xr:uid="{00000000-0005-0000-0000-00001B050000}"/>
    <cellStyle name="20% - Accent1 3 5" xfId="181" xr:uid="{00000000-0005-0000-0000-00001C050000}"/>
    <cellStyle name="20% - Accent1 3 5 2" xfId="11088" xr:uid="{00000000-0005-0000-0000-00001D050000}"/>
    <cellStyle name="20% - Accent1 3 5 2 2" xfId="17474" xr:uid="{00000000-0005-0000-0000-00001E050000}"/>
    <cellStyle name="20% - Accent1 3 5 2 2 2" xfId="22010" xr:uid="{00000000-0005-0000-0000-00001F050000}"/>
    <cellStyle name="20% - Accent1 3 5 2 2 2 2" xfId="33877" xr:uid="{00000000-0005-0000-0000-000020050000}"/>
    <cellStyle name="20% - Accent1 3 5 2 2 3" xfId="29901" xr:uid="{00000000-0005-0000-0000-000021050000}"/>
    <cellStyle name="20% - Accent1 3 5 2 2 4" xfId="25960" xr:uid="{00000000-0005-0000-0000-000022050000}"/>
    <cellStyle name="20% - Accent1 3 5 2 3" xfId="20444" xr:uid="{00000000-0005-0000-0000-000023050000}"/>
    <cellStyle name="20% - Accent1 3 5 2 3 2" xfId="32311" xr:uid="{00000000-0005-0000-0000-000024050000}"/>
    <cellStyle name="20% - Accent1 3 5 2 4" xfId="28335" xr:uid="{00000000-0005-0000-0000-000025050000}"/>
    <cellStyle name="20% - Accent1 3 5 2 5" xfId="24394" xr:uid="{00000000-0005-0000-0000-000026050000}"/>
    <cellStyle name="20% - Accent1 3 5 3" xfId="14436" xr:uid="{00000000-0005-0000-0000-000027050000}"/>
    <cellStyle name="20% - Accent1 3 5 3 2" xfId="21218" xr:uid="{00000000-0005-0000-0000-000028050000}"/>
    <cellStyle name="20% - Accent1 3 5 3 2 2" xfId="33085" xr:uid="{00000000-0005-0000-0000-000029050000}"/>
    <cellStyle name="20% - Accent1 3 5 3 3" xfId="29109" xr:uid="{00000000-0005-0000-0000-00002A050000}"/>
    <cellStyle name="20% - Accent1 3 5 3 4" xfId="25168" xr:uid="{00000000-0005-0000-0000-00002B050000}"/>
    <cellStyle name="20% - Accent1 3 5 4" xfId="7718" xr:uid="{00000000-0005-0000-0000-00002C050000}"/>
    <cellStyle name="20% - Accent1 3 5 4 2" xfId="19672" xr:uid="{00000000-0005-0000-0000-00002D050000}"/>
    <cellStyle name="20% - Accent1 3 5 4 2 2" xfId="31539" xr:uid="{00000000-0005-0000-0000-00002E050000}"/>
    <cellStyle name="20% - Accent1 3 5 4 3" xfId="27563" xr:uid="{00000000-0005-0000-0000-00002F050000}"/>
    <cellStyle name="20% - Accent1 3 5 4 4" xfId="23622" xr:uid="{00000000-0005-0000-0000-000030050000}"/>
    <cellStyle name="20% - Accent1 3 5 5" xfId="18899" xr:uid="{00000000-0005-0000-0000-000031050000}"/>
    <cellStyle name="20% - Accent1 3 5 5 2" xfId="30766" xr:uid="{00000000-0005-0000-0000-000032050000}"/>
    <cellStyle name="20% - Accent1 3 5 6" xfId="26792" xr:uid="{00000000-0005-0000-0000-000033050000}"/>
    <cellStyle name="20% - Accent1 3 5 7" xfId="22849" xr:uid="{00000000-0005-0000-0000-000034050000}"/>
    <cellStyle name="20% - Accent1 3 6" xfId="182" xr:uid="{00000000-0005-0000-0000-000035050000}"/>
    <cellStyle name="20% - Accent1 3 7" xfId="183" xr:uid="{00000000-0005-0000-0000-000036050000}"/>
    <cellStyle name="20% - Accent1 3 8" xfId="184" xr:uid="{00000000-0005-0000-0000-000037050000}"/>
    <cellStyle name="20% - Accent1 3 9" xfId="185" xr:uid="{00000000-0005-0000-0000-000038050000}"/>
    <cellStyle name="20% - Accent1 4" xfId="186" xr:uid="{00000000-0005-0000-0000-000039050000}"/>
    <cellStyle name="20% - Accent1 4 2" xfId="187" xr:uid="{00000000-0005-0000-0000-00003A050000}"/>
    <cellStyle name="20% - Accent1 4 3" xfId="188" xr:uid="{00000000-0005-0000-0000-00003B050000}"/>
    <cellStyle name="20% - Accent1 4 4" xfId="189" xr:uid="{00000000-0005-0000-0000-00003C050000}"/>
    <cellStyle name="20% - Accent1 4 5" xfId="190" xr:uid="{00000000-0005-0000-0000-00003D050000}"/>
    <cellStyle name="20% - Accent1 4 6" xfId="191" xr:uid="{00000000-0005-0000-0000-00003E050000}"/>
    <cellStyle name="20% - Accent1 5" xfId="192" xr:uid="{00000000-0005-0000-0000-00003F050000}"/>
    <cellStyle name="20% - Accent1 5 2" xfId="193" xr:uid="{00000000-0005-0000-0000-000040050000}"/>
    <cellStyle name="20% - Accent1 5 3" xfId="194" xr:uid="{00000000-0005-0000-0000-000041050000}"/>
    <cellStyle name="20% - Accent1 5 4" xfId="195" xr:uid="{00000000-0005-0000-0000-000042050000}"/>
    <cellStyle name="20% - Accent1 5 5" xfId="196" xr:uid="{00000000-0005-0000-0000-000043050000}"/>
    <cellStyle name="20% - Accent1 5 6" xfId="197" xr:uid="{00000000-0005-0000-0000-000044050000}"/>
    <cellStyle name="20% - Accent1 6" xfId="198" xr:uid="{00000000-0005-0000-0000-000045050000}"/>
    <cellStyle name="20% - Accent1 6 2" xfId="199" xr:uid="{00000000-0005-0000-0000-000046050000}"/>
    <cellStyle name="20% - Accent1 6 3" xfId="200" xr:uid="{00000000-0005-0000-0000-000047050000}"/>
    <cellStyle name="20% - Accent1 6 4" xfId="201" xr:uid="{00000000-0005-0000-0000-000048050000}"/>
    <cellStyle name="20% - Accent1 6 5" xfId="202" xr:uid="{00000000-0005-0000-0000-000049050000}"/>
    <cellStyle name="20% - Accent1 6 6" xfId="203" xr:uid="{00000000-0005-0000-0000-00004A050000}"/>
    <cellStyle name="20% - Accent1 7" xfId="204" xr:uid="{00000000-0005-0000-0000-00004B050000}"/>
    <cellStyle name="20% - Accent1 7 10" xfId="18900" xr:uid="{00000000-0005-0000-0000-00004C050000}"/>
    <cellStyle name="20% - Accent1 7 10 2" xfId="30767" xr:uid="{00000000-0005-0000-0000-00004D050000}"/>
    <cellStyle name="20% - Accent1 7 11" xfId="26793" xr:uid="{00000000-0005-0000-0000-00004E050000}"/>
    <cellStyle name="20% - Accent1 7 12" xfId="22850" xr:uid="{00000000-0005-0000-0000-00004F050000}"/>
    <cellStyle name="20% - Accent1 7 2" xfId="205" xr:uid="{00000000-0005-0000-0000-000050050000}"/>
    <cellStyle name="20% - Accent1 7 3" xfId="206" xr:uid="{00000000-0005-0000-0000-000051050000}"/>
    <cellStyle name="20% - Accent1 7 4" xfId="207" xr:uid="{00000000-0005-0000-0000-000052050000}"/>
    <cellStyle name="20% - Accent1 7 5" xfId="208" xr:uid="{00000000-0005-0000-0000-000053050000}"/>
    <cellStyle name="20% - Accent1 7 6" xfId="209" xr:uid="{00000000-0005-0000-0000-000054050000}"/>
    <cellStyle name="20% - Accent1 7 7" xfId="11089" xr:uid="{00000000-0005-0000-0000-000055050000}"/>
    <cellStyle name="20% - Accent1 7 7 2" xfId="17475" xr:uid="{00000000-0005-0000-0000-000056050000}"/>
    <cellStyle name="20% - Accent1 7 7 2 2" xfId="22011" xr:uid="{00000000-0005-0000-0000-000057050000}"/>
    <cellStyle name="20% - Accent1 7 7 2 2 2" xfId="33878" xr:uid="{00000000-0005-0000-0000-000058050000}"/>
    <cellStyle name="20% - Accent1 7 7 2 3" xfId="29902" xr:uid="{00000000-0005-0000-0000-000059050000}"/>
    <cellStyle name="20% - Accent1 7 7 2 4" xfId="25961" xr:uid="{00000000-0005-0000-0000-00005A050000}"/>
    <cellStyle name="20% - Accent1 7 7 3" xfId="20445" xr:uid="{00000000-0005-0000-0000-00005B050000}"/>
    <cellStyle name="20% - Accent1 7 7 3 2" xfId="32312" xr:uid="{00000000-0005-0000-0000-00005C050000}"/>
    <cellStyle name="20% - Accent1 7 7 4" xfId="28336" xr:uid="{00000000-0005-0000-0000-00005D050000}"/>
    <cellStyle name="20% - Accent1 7 7 5" xfId="24395" xr:uid="{00000000-0005-0000-0000-00005E050000}"/>
    <cellStyle name="20% - Accent1 7 8" xfId="14438" xr:uid="{00000000-0005-0000-0000-00005F050000}"/>
    <cellStyle name="20% - Accent1 7 8 2" xfId="21219" xr:uid="{00000000-0005-0000-0000-000060050000}"/>
    <cellStyle name="20% - Accent1 7 8 2 2" xfId="33086" xr:uid="{00000000-0005-0000-0000-000061050000}"/>
    <cellStyle name="20% - Accent1 7 8 3" xfId="29110" xr:uid="{00000000-0005-0000-0000-000062050000}"/>
    <cellStyle name="20% - Accent1 7 8 4" xfId="25169" xr:uid="{00000000-0005-0000-0000-000063050000}"/>
    <cellStyle name="20% - Accent1 7 9" xfId="7719" xr:uid="{00000000-0005-0000-0000-000064050000}"/>
    <cellStyle name="20% - Accent1 7 9 2" xfId="19673" xr:uid="{00000000-0005-0000-0000-000065050000}"/>
    <cellStyle name="20% - Accent1 7 9 2 2" xfId="31540" xr:uid="{00000000-0005-0000-0000-000066050000}"/>
    <cellStyle name="20% - Accent1 7 9 3" xfId="27564" xr:uid="{00000000-0005-0000-0000-000067050000}"/>
    <cellStyle name="20% - Accent1 7 9 4" xfId="23623" xr:uid="{00000000-0005-0000-0000-000068050000}"/>
    <cellStyle name="20% - Accent1 8" xfId="210" xr:uid="{00000000-0005-0000-0000-000069050000}"/>
    <cellStyle name="20% - Accent1 8 2" xfId="211" xr:uid="{00000000-0005-0000-0000-00006A050000}"/>
    <cellStyle name="20% - Accent1 8 3" xfId="212" xr:uid="{00000000-0005-0000-0000-00006B050000}"/>
    <cellStyle name="20% - Accent1 8 4" xfId="213" xr:uid="{00000000-0005-0000-0000-00006C050000}"/>
    <cellStyle name="20% - Accent1 8 5" xfId="214" xr:uid="{00000000-0005-0000-0000-00006D050000}"/>
    <cellStyle name="20% - Accent1 8 6" xfId="215" xr:uid="{00000000-0005-0000-0000-00006E050000}"/>
    <cellStyle name="20% - Accent1 9" xfId="216" xr:uid="{00000000-0005-0000-0000-00006F050000}"/>
    <cellStyle name="20% - Accent1 9 2" xfId="217" xr:uid="{00000000-0005-0000-0000-000070050000}"/>
    <cellStyle name="20% - Accent1 9 3" xfId="218" xr:uid="{00000000-0005-0000-0000-000071050000}"/>
    <cellStyle name="20% - Accent1 9 4" xfId="219" xr:uid="{00000000-0005-0000-0000-000072050000}"/>
    <cellStyle name="20% - Accent1 9 5" xfId="220" xr:uid="{00000000-0005-0000-0000-000073050000}"/>
    <cellStyle name="20% - Accent2 10" xfId="221" xr:uid="{00000000-0005-0000-0000-000074050000}"/>
    <cellStyle name="20% - Accent2 10 2" xfId="222" xr:uid="{00000000-0005-0000-0000-000075050000}"/>
    <cellStyle name="20% - Accent2 10 3" xfId="223" xr:uid="{00000000-0005-0000-0000-000076050000}"/>
    <cellStyle name="20% - Accent2 10 4" xfId="224" xr:uid="{00000000-0005-0000-0000-000077050000}"/>
    <cellStyle name="20% - Accent2 10 5" xfId="225" xr:uid="{00000000-0005-0000-0000-000078050000}"/>
    <cellStyle name="20% - Accent2 11" xfId="226" xr:uid="{00000000-0005-0000-0000-000079050000}"/>
    <cellStyle name="20% - Accent2 11 2" xfId="227" xr:uid="{00000000-0005-0000-0000-00007A050000}"/>
    <cellStyle name="20% - Accent2 11 3" xfId="228" xr:uid="{00000000-0005-0000-0000-00007B050000}"/>
    <cellStyle name="20% - Accent2 11 4" xfId="229" xr:uid="{00000000-0005-0000-0000-00007C050000}"/>
    <cellStyle name="20% - Accent2 11 5" xfId="230" xr:uid="{00000000-0005-0000-0000-00007D050000}"/>
    <cellStyle name="20% - Accent2 12" xfId="231" xr:uid="{00000000-0005-0000-0000-00007E050000}"/>
    <cellStyle name="20% - Accent2 12 2" xfId="232" xr:uid="{00000000-0005-0000-0000-00007F050000}"/>
    <cellStyle name="20% - Accent2 12 3" xfId="233" xr:uid="{00000000-0005-0000-0000-000080050000}"/>
    <cellStyle name="20% - Accent2 12 4" xfId="234" xr:uid="{00000000-0005-0000-0000-000081050000}"/>
    <cellStyle name="20% - Accent2 12 5" xfId="235" xr:uid="{00000000-0005-0000-0000-000082050000}"/>
    <cellStyle name="20% - Accent2 13" xfId="236" xr:uid="{00000000-0005-0000-0000-000083050000}"/>
    <cellStyle name="20% - Accent2 14" xfId="237" xr:uid="{00000000-0005-0000-0000-000084050000}"/>
    <cellStyle name="20% - Accent2 15" xfId="238" xr:uid="{00000000-0005-0000-0000-000085050000}"/>
    <cellStyle name="20% - Accent2 16" xfId="239" xr:uid="{00000000-0005-0000-0000-000086050000}"/>
    <cellStyle name="20% - Accent2 17" xfId="240" xr:uid="{00000000-0005-0000-0000-000087050000}"/>
    <cellStyle name="20% - Accent2 18" xfId="241" xr:uid="{00000000-0005-0000-0000-000088050000}"/>
    <cellStyle name="20% - Accent2 19" xfId="242" xr:uid="{00000000-0005-0000-0000-000089050000}"/>
    <cellStyle name="20% - Accent2 2" xfId="243" xr:uid="{00000000-0005-0000-0000-00008A050000}"/>
    <cellStyle name="20% - Accent2 2 10" xfId="244" xr:uid="{00000000-0005-0000-0000-00008B050000}"/>
    <cellStyle name="20% - Accent2 2 10 2" xfId="11090" xr:uid="{00000000-0005-0000-0000-00008C050000}"/>
    <cellStyle name="20% - Accent2 2 10 2 2" xfId="17476" xr:uid="{00000000-0005-0000-0000-00008D050000}"/>
    <cellStyle name="20% - Accent2 2 10 2 2 2" xfId="22012" xr:uid="{00000000-0005-0000-0000-00008E050000}"/>
    <cellStyle name="20% - Accent2 2 10 2 2 2 2" xfId="33879" xr:uid="{00000000-0005-0000-0000-00008F050000}"/>
    <cellStyle name="20% - Accent2 2 10 2 2 3" xfId="29903" xr:uid="{00000000-0005-0000-0000-000090050000}"/>
    <cellStyle name="20% - Accent2 2 10 2 2 4" xfId="25962" xr:uid="{00000000-0005-0000-0000-000091050000}"/>
    <cellStyle name="20% - Accent2 2 10 2 3" xfId="20446" xr:uid="{00000000-0005-0000-0000-000092050000}"/>
    <cellStyle name="20% - Accent2 2 10 2 3 2" xfId="32313" xr:uid="{00000000-0005-0000-0000-000093050000}"/>
    <cellStyle name="20% - Accent2 2 10 2 4" xfId="28337" xr:uid="{00000000-0005-0000-0000-000094050000}"/>
    <cellStyle name="20% - Accent2 2 10 2 5" xfId="24396" xr:uid="{00000000-0005-0000-0000-000095050000}"/>
    <cellStyle name="20% - Accent2 2 10 3" xfId="14443" xr:uid="{00000000-0005-0000-0000-000096050000}"/>
    <cellStyle name="20% - Accent2 2 10 3 2" xfId="21220" xr:uid="{00000000-0005-0000-0000-000097050000}"/>
    <cellStyle name="20% - Accent2 2 10 3 2 2" xfId="33087" xr:uid="{00000000-0005-0000-0000-000098050000}"/>
    <cellStyle name="20% - Accent2 2 10 3 3" xfId="29111" xr:uid="{00000000-0005-0000-0000-000099050000}"/>
    <cellStyle name="20% - Accent2 2 10 3 4" xfId="25170" xr:uid="{00000000-0005-0000-0000-00009A050000}"/>
    <cellStyle name="20% - Accent2 2 10 4" xfId="7720" xr:uid="{00000000-0005-0000-0000-00009B050000}"/>
    <cellStyle name="20% - Accent2 2 10 4 2" xfId="19674" xr:uid="{00000000-0005-0000-0000-00009C050000}"/>
    <cellStyle name="20% - Accent2 2 10 4 2 2" xfId="31541" xr:uid="{00000000-0005-0000-0000-00009D050000}"/>
    <cellStyle name="20% - Accent2 2 10 4 3" xfId="27565" xr:uid="{00000000-0005-0000-0000-00009E050000}"/>
    <cellStyle name="20% - Accent2 2 10 4 4" xfId="23624" xr:uid="{00000000-0005-0000-0000-00009F050000}"/>
    <cellStyle name="20% - Accent2 2 10 5" xfId="18901" xr:uid="{00000000-0005-0000-0000-0000A0050000}"/>
    <cellStyle name="20% - Accent2 2 10 5 2" xfId="30768" xr:uid="{00000000-0005-0000-0000-0000A1050000}"/>
    <cellStyle name="20% - Accent2 2 10 6" xfId="26794" xr:uid="{00000000-0005-0000-0000-0000A2050000}"/>
    <cellStyle name="20% - Accent2 2 10 7" xfId="22851" xr:uid="{00000000-0005-0000-0000-0000A3050000}"/>
    <cellStyle name="20% - Accent2 2 11" xfId="245" xr:uid="{00000000-0005-0000-0000-0000A4050000}"/>
    <cellStyle name="20% - Accent2 2 11 2" xfId="246" xr:uid="{00000000-0005-0000-0000-0000A5050000}"/>
    <cellStyle name="20% - Accent2 2 11 2 2" xfId="11091" xr:uid="{00000000-0005-0000-0000-0000A6050000}"/>
    <cellStyle name="20% - Accent2 2 11 2 2 2" xfId="17477" xr:uid="{00000000-0005-0000-0000-0000A7050000}"/>
    <cellStyle name="20% - Accent2 2 11 2 2 2 2" xfId="22013" xr:uid="{00000000-0005-0000-0000-0000A8050000}"/>
    <cellStyle name="20% - Accent2 2 11 2 2 2 2 2" xfId="33880" xr:uid="{00000000-0005-0000-0000-0000A9050000}"/>
    <cellStyle name="20% - Accent2 2 11 2 2 2 3" xfId="29904" xr:uid="{00000000-0005-0000-0000-0000AA050000}"/>
    <cellStyle name="20% - Accent2 2 11 2 2 2 4" xfId="25963" xr:uid="{00000000-0005-0000-0000-0000AB050000}"/>
    <cellStyle name="20% - Accent2 2 11 2 2 3" xfId="20447" xr:uid="{00000000-0005-0000-0000-0000AC050000}"/>
    <cellStyle name="20% - Accent2 2 11 2 2 3 2" xfId="32314" xr:uid="{00000000-0005-0000-0000-0000AD050000}"/>
    <cellStyle name="20% - Accent2 2 11 2 2 4" xfId="28338" xr:uid="{00000000-0005-0000-0000-0000AE050000}"/>
    <cellStyle name="20% - Accent2 2 11 2 2 5" xfId="24397" xr:uid="{00000000-0005-0000-0000-0000AF050000}"/>
    <cellStyle name="20% - Accent2 2 11 2 3" xfId="14444" xr:uid="{00000000-0005-0000-0000-0000B0050000}"/>
    <cellStyle name="20% - Accent2 2 11 2 3 2" xfId="21221" xr:uid="{00000000-0005-0000-0000-0000B1050000}"/>
    <cellStyle name="20% - Accent2 2 11 2 3 2 2" xfId="33088" xr:uid="{00000000-0005-0000-0000-0000B2050000}"/>
    <cellStyle name="20% - Accent2 2 11 2 3 3" xfId="29112" xr:uid="{00000000-0005-0000-0000-0000B3050000}"/>
    <cellStyle name="20% - Accent2 2 11 2 3 4" xfId="25171" xr:uid="{00000000-0005-0000-0000-0000B4050000}"/>
    <cellStyle name="20% - Accent2 2 11 2 4" xfId="7721" xr:uid="{00000000-0005-0000-0000-0000B5050000}"/>
    <cellStyle name="20% - Accent2 2 11 2 4 2" xfId="19675" xr:uid="{00000000-0005-0000-0000-0000B6050000}"/>
    <cellStyle name="20% - Accent2 2 11 2 4 2 2" xfId="31542" xr:uid="{00000000-0005-0000-0000-0000B7050000}"/>
    <cellStyle name="20% - Accent2 2 11 2 4 3" xfId="27566" xr:uid="{00000000-0005-0000-0000-0000B8050000}"/>
    <cellStyle name="20% - Accent2 2 11 2 4 4" xfId="23625" xr:uid="{00000000-0005-0000-0000-0000B9050000}"/>
    <cellStyle name="20% - Accent2 2 11 2 5" xfId="18902" xr:uid="{00000000-0005-0000-0000-0000BA050000}"/>
    <cellStyle name="20% - Accent2 2 11 2 5 2" xfId="30769" xr:uid="{00000000-0005-0000-0000-0000BB050000}"/>
    <cellStyle name="20% - Accent2 2 11 2 6" xfId="26795" xr:uid="{00000000-0005-0000-0000-0000BC050000}"/>
    <cellStyle name="20% - Accent2 2 11 2 7" xfId="22852" xr:uid="{00000000-0005-0000-0000-0000BD050000}"/>
    <cellStyle name="20% - Accent2 2 11 3" xfId="247" xr:uid="{00000000-0005-0000-0000-0000BE050000}"/>
    <cellStyle name="20% - Accent2 2 11 3 2" xfId="11092" xr:uid="{00000000-0005-0000-0000-0000BF050000}"/>
    <cellStyle name="20% - Accent2 2 11 3 2 2" xfId="17478" xr:uid="{00000000-0005-0000-0000-0000C0050000}"/>
    <cellStyle name="20% - Accent2 2 11 3 2 2 2" xfId="22014" xr:uid="{00000000-0005-0000-0000-0000C1050000}"/>
    <cellStyle name="20% - Accent2 2 11 3 2 2 2 2" xfId="33881" xr:uid="{00000000-0005-0000-0000-0000C2050000}"/>
    <cellStyle name="20% - Accent2 2 11 3 2 2 3" xfId="29905" xr:uid="{00000000-0005-0000-0000-0000C3050000}"/>
    <cellStyle name="20% - Accent2 2 11 3 2 2 4" xfId="25964" xr:uid="{00000000-0005-0000-0000-0000C4050000}"/>
    <cellStyle name="20% - Accent2 2 11 3 2 3" xfId="20448" xr:uid="{00000000-0005-0000-0000-0000C5050000}"/>
    <cellStyle name="20% - Accent2 2 11 3 2 3 2" xfId="32315" xr:uid="{00000000-0005-0000-0000-0000C6050000}"/>
    <cellStyle name="20% - Accent2 2 11 3 2 4" xfId="28339" xr:uid="{00000000-0005-0000-0000-0000C7050000}"/>
    <cellStyle name="20% - Accent2 2 11 3 2 5" xfId="24398" xr:uid="{00000000-0005-0000-0000-0000C8050000}"/>
    <cellStyle name="20% - Accent2 2 11 3 3" xfId="14445" xr:uid="{00000000-0005-0000-0000-0000C9050000}"/>
    <cellStyle name="20% - Accent2 2 11 3 3 2" xfId="21222" xr:uid="{00000000-0005-0000-0000-0000CA050000}"/>
    <cellStyle name="20% - Accent2 2 11 3 3 2 2" xfId="33089" xr:uid="{00000000-0005-0000-0000-0000CB050000}"/>
    <cellStyle name="20% - Accent2 2 11 3 3 3" xfId="29113" xr:uid="{00000000-0005-0000-0000-0000CC050000}"/>
    <cellStyle name="20% - Accent2 2 11 3 3 4" xfId="25172" xr:uid="{00000000-0005-0000-0000-0000CD050000}"/>
    <cellStyle name="20% - Accent2 2 11 3 4" xfId="7722" xr:uid="{00000000-0005-0000-0000-0000CE050000}"/>
    <cellStyle name="20% - Accent2 2 11 3 4 2" xfId="19676" xr:uid="{00000000-0005-0000-0000-0000CF050000}"/>
    <cellStyle name="20% - Accent2 2 11 3 4 2 2" xfId="31543" xr:uid="{00000000-0005-0000-0000-0000D0050000}"/>
    <cellStyle name="20% - Accent2 2 11 3 4 3" xfId="27567" xr:uid="{00000000-0005-0000-0000-0000D1050000}"/>
    <cellStyle name="20% - Accent2 2 11 3 4 4" xfId="23626" xr:uid="{00000000-0005-0000-0000-0000D2050000}"/>
    <cellStyle name="20% - Accent2 2 11 3 5" xfId="18903" xr:uid="{00000000-0005-0000-0000-0000D3050000}"/>
    <cellStyle name="20% - Accent2 2 11 3 5 2" xfId="30770" xr:uid="{00000000-0005-0000-0000-0000D4050000}"/>
    <cellStyle name="20% - Accent2 2 11 3 6" xfId="26796" xr:uid="{00000000-0005-0000-0000-0000D5050000}"/>
    <cellStyle name="20% - Accent2 2 11 3 7" xfId="22853" xr:uid="{00000000-0005-0000-0000-0000D6050000}"/>
    <cellStyle name="20% - Accent2 2 11 4" xfId="248" xr:uid="{00000000-0005-0000-0000-0000D7050000}"/>
    <cellStyle name="20% - Accent2 2 11 4 2" xfId="11093" xr:uid="{00000000-0005-0000-0000-0000D8050000}"/>
    <cellStyle name="20% - Accent2 2 11 4 2 2" xfId="17479" xr:uid="{00000000-0005-0000-0000-0000D9050000}"/>
    <cellStyle name="20% - Accent2 2 11 4 2 2 2" xfId="22015" xr:uid="{00000000-0005-0000-0000-0000DA050000}"/>
    <cellStyle name="20% - Accent2 2 11 4 2 2 2 2" xfId="33882" xr:uid="{00000000-0005-0000-0000-0000DB050000}"/>
    <cellStyle name="20% - Accent2 2 11 4 2 2 3" xfId="29906" xr:uid="{00000000-0005-0000-0000-0000DC050000}"/>
    <cellStyle name="20% - Accent2 2 11 4 2 2 4" xfId="25965" xr:uid="{00000000-0005-0000-0000-0000DD050000}"/>
    <cellStyle name="20% - Accent2 2 11 4 2 3" xfId="20449" xr:uid="{00000000-0005-0000-0000-0000DE050000}"/>
    <cellStyle name="20% - Accent2 2 11 4 2 3 2" xfId="32316" xr:uid="{00000000-0005-0000-0000-0000DF050000}"/>
    <cellStyle name="20% - Accent2 2 11 4 2 4" xfId="28340" xr:uid="{00000000-0005-0000-0000-0000E0050000}"/>
    <cellStyle name="20% - Accent2 2 11 4 2 5" xfId="24399" xr:uid="{00000000-0005-0000-0000-0000E1050000}"/>
    <cellStyle name="20% - Accent2 2 11 4 3" xfId="14446" xr:uid="{00000000-0005-0000-0000-0000E2050000}"/>
    <cellStyle name="20% - Accent2 2 11 4 3 2" xfId="21223" xr:uid="{00000000-0005-0000-0000-0000E3050000}"/>
    <cellStyle name="20% - Accent2 2 11 4 3 2 2" xfId="33090" xr:uid="{00000000-0005-0000-0000-0000E4050000}"/>
    <cellStyle name="20% - Accent2 2 11 4 3 3" xfId="29114" xr:uid="{00000000-0005-0000-0000-0000E5050000}"/>
    <cellStyle name="20% - Accent2 2 11 4 3 4" xfId="25173" xr:uid="{00000000-0005-0000-0000-0000E6050000}"/>
    <cellStyle name="20% - Accent2 2 11 4 4" xfId="7723" xr:uid="{00000000-0005-0000-0000-0000E7050000}"/>
    <cellStyle name="20% - Accent2 2 11 4 4 2" xfId="19677" xr:uid="{00000000-0005-0000-0000-0000E8050000}"/>
    <cellStyle name="20% - Accent2 2 11 4 4 2 2" xfId="31544" xr:uid="{00000000-0005-0000-0000-0000E9050000}"/>
    <cellStyle name="20% - Accent2 2 11 4 4 3" xfId="27568" xr:uid="{00000000-0005-0000-0000-0000EA050000}"/>
    <cellStyle name="20% - Accent2 2 11 4 4 4" xfId="23627" xr:uid="{00000000-0005-0000-0000-0000EB050000}"/>
    <cellStyle name="20% - Accent2 2 11 4 5" xfId="18904" xr:uid="{00000000-0005-0000-0000-0000EC050000}"/>
    <cellStyle name="20% - Accent2 2 11 4 5 2" xfId="30771" xr:uid="{00000000-0005-0000-0000-0000ED050000}"/>
    <cellStyle name="20% - Accent2 2 11 4 6" xfId="26797" xr:uid="{00000000-0005-0000-0000-0000EE050000}"/>
    <cellStyle name="20% - Accent2 2 11 4 7" xfId="22854" xr:uid="{00000000-0005-0000-0000-0000EF050000}"/>
    <cellStyle name="20% - Accent2 2 11 5" xfId="249" xr:uid="{00000000-0005-0000-0000-0000F0050000}"/>
    <cellStyle name="20% - Accent2 2 11 5 2" xfId="11094" xr:uid="{00000000-0005-0000-0000-0000F1050000}"/>
    <cellStyle name="20% - Accent2 2 11 5 2 2" xfId="17480" xr:uid="{00000000-0005-0000-0000-0000F2050000}"/>
    <cellStyle name="20% - Accent2 2 11 5 2 2 2" xfId="22016" xr:uid="{00000000-0005-0000-0000-0000F3050000}"/>
    <cellStyle name="20% - Accent2 2 11 5 2 2 2 2" xfId="33883" xr:uid="{00000000-0005-0000-0000-0000F4050000}"/>
    <cellStyle name="20% - Accent2 2 11 5 2 2 3" xfId="29907" xr:uid="{00000000-0005-0000-0000-0000F5050000}"/>
    <cellStyle name="20% - Accent2 2 11 5 2 2 4" xfId="25966" xr:uid="{00000000-0005-0000-0000-0000F6050000}"/>
    <cellStyle name="20% - Accent2 2 11 5 2 3" xfId="20450" xr:uid="{00000000-0005-0000-0000-0000F7050000}"/>
    <cellStyle name="20% - Accent2 2 11 5 2 3 2" xfId="32317" xr:uid="{00000000-0005-0000-0000-0000F8050000}"/>
    <cellStyle name="20% - Accent2 2 11 5 2 4" xfId="28341" xr:uid="{00000000-0005-0000-0000-0000F9050000}"/>
    <cellStyle name="20% - Accent2 2 11 5 2 5" xfId="24400" xr:uid="{00000000-0005-0000-0000-0000FA050000}"/>
    <cellStyle name="20% - Accent2 2 11 5 3" xfId="14447" xr:uid="{00000000-0005-0000-0000-0000FB050000}"/>
    <cellStyle name="20% - Accent2 2 11 5 3 2" xfId="21224" xr:uid="{00000000-0005-0000-0000-0000FC050000}"/>
    <cellStyle name="20% - Accent2 2 11 5 3 2 2" xfId="33091" xr:uid="{00000000-0005-0000-0000-0000FD050000}"/>
    <cellStyle name="20% - Accent2 2 11 5 3 3" xfId="29115" xr:uid="{00000000-0005-0000-0000-0000FE050000}"/>
    <cellStyle name="20% - Accent2 2 11 5 3 4" xfId="25174" xr:uid="{00000000-0005-0000-0000-0000FF050000}"/>
    <cellStyle name="20% - Accent2 2 11 5 4" xfId="7724" xr:uid="{00000000-0005-0000-0000-000000060000}"/>
    <cellStyle name="20% - Accent2 2 11 5 4 2" xfId="19678" xr:uid="{00000000-0005-0000-0000-000001060000}"/>
    <cellStyle name="20% - Accent2 2 11 5 4 2 2" xfId="31545" xr:uid="{00000000-0005-0000-0000-000002060000}"/>
    <cellStyle name="20% - Accent2 2 11 5 4 3" xfId="27569" xr:uid="{00000000-0005-0000-0000-000003060000}"/>
    <cellStyle name="20% - Accent2 2 11 5 4 4" xfId="23628" xr:uid="{00000000-0005-0000-0000-000004060000}"/>
    <cellStyle name="20% - Accent2 2 11 5 5" xfId="18905" xr:uid="{00000000-0005-0000-0000-000005060000}"/>
    <cellStyle name="20% - Accent2 2 11 5 5 2" xfId="30772" xr:uid="{00000000-0005-0000-0000-000006060000}"/>
    <cellStyle name="20% - Accent2 2 11 5 6" xfId="26798" xr:uid="{00000000-0005-0000-0000-000007060000}"/>
    <cellStyle name="20% - Accent2 2 11 5 7" xfId="22855" xr:uid="{00000000-0005-0000-0000-000008060000}"/>
    <cellStyle name="20% - Accent2 2 12" xfId="250" xr:uid="{00000000-0005-0000-0000-000009060000}"/>
    <cellStyle name="20% - Accent2 2 13" xfId="251" xr:uid="{00000000-0005-0000-0000-00000A060000}"/>
    <cellStyle name="20% - Accent2 2 14" xfId="252" xr:uid="{00000000-0005-0000-0000-00000B060000}"/>
    <cellStyle name="20% - Accent2 2 15" xfId="253" xr:uid="{00000000-0005-0000-0000-00000C060000}"/>
    <cellStyle name="20% - Accent2 2 15 2" xfId="11095" xr:uid="{00000000-0005-0000-0000-00000D060000}"/>
    <cellStyle name="20% - Accent2 2 15 2 2" xfId="17481" xr:uid="{00000000-0005-0000-0000-00000E060000}"/>
    <cellStyle name="20% - Accent2 2 15 2 2 2" xfId="22017" xr:uid="{00000000-0005-0000-0000-00000F060000}"/>
    <cellStyle name="20% - Accent2 2 15 2 2 2 2" xfId="33884" xr:uid="{00000000-0005-0000-0000-000010060000}"/>
    <cellStyle name="20% - Accent2 2 15 2 2 3" xfId="29908" xr:uid="{00000000-0005-0000-0000-000011060000}"/>
    <cellStyle name="20% - Accent2 2 15 2 2 4" xfId="25967" xr:uid="{00000000-0005-0000-0000-000012060000}"/>
    <cellStyle name="20% - Accent2 2 15 2 3" xfId="20451" xr:uid="{00000000-0005-0000-0000-000013060000}"/>
    <cellStyle name="20% - Accent2 2 15 2 3 2" xfId="32318" xr:uid="{00000000-0005-0000-0000-000014060000}"/>
    <cellStyle name="20% - Accent2 2 15 2 4" xfId="28342" xr:uid="{00000000-0005-0000-0000-000015060000}"/>
    <cellStyle name="20% - Accent2 2 15 2 5" xfId="24401" xr:uid="{00000000-0005-0000-0000-000016060000}"/>
    <cellStyle name="20% - Accent2 2 15 3" xfId="14448" xr:uid="{00000000-0005-0000-0000-000017060000}"/>
    <cellStyle name="20% - Accent2 2 15 3 2" xfId="21225" xr:uid="{00000000-0005-0000-0000-000018060000}"/>
    <cellStyle name="20% - Accent2 2 15 3 2 2" xfId="33092" xr:uid="{00000000-0005-0000-0000-000019060000}"/>
    <cellStyle name="20% - Accent2 2 15 3 3" xfId="29116" xr:uid="{00000000-0005-0000-0000-00001A060000}"/>
    <cellStyle name="20% - Accent2 2 15 3 4" xfId="25175" xr:uid="{00000000-0005-0000-0000-00001B060000}"/>
    <cellStyle name="20% - Accent2 2 15 4" xfId="7725" xr:uid="{00000000-0005-0000-0000-00001C060000}"/>
    <cellStyle name="20% - Accent2 2 15 4 2" xfId="19679" xr:uid="{00000000-0005-0000-0000-00001D060000}"/>
    <cellStyle name="20% - Accent2 2 15 4 2 2" xfId="31546" xr:uid="{00000000-0005-0000-0000-00001E060000}"/>
    <cellStyle name="20% - Accent2 2 15 4 3" xfId="27570" xr:uid="{00000000-0005-0000-0000-00001F060000}"/>
    <cellStyle name="20% - Accent2 2 15 4 4" xfId="23629" xr:uid="{00000000-0005-0000-0000-000020060000}"/>
    <cellStyle name="20% - Accent2 2 15 5" xfId="18906" xr:uid="{00000000-0005-0000-0000-000021060000}"/>
    <cellStyle name="20% - Accent2 2 15 5 2" xfId="30773" xr:uid="{00000000-0005-0000-0000-000022060000}"/>
    <cellStyle name="20% - Accent2 2 15 6" xfId="26799" xr:uid="{00000000-0005-0000-0000-000023060000}"/>
    <cellStyle name="20% - Accent2 2 15 7" xfId="22856" xr:uid="{00000000-0005-0000-0000-000024060000}"/>
    <cellStyle name="20% - Accent2 2 16" xfId="254" xr:uid="{00000000-0005-0000-0000-000025060000}"/>
    <cellStyle name="20% - Accent2 2 2" xfId="255" xr:uid="{00000000-0005-0000-0000-000026060000}"/>
    <cellStyle name="20% - Accent2 2 2 10" xfId="11096" xr:uid="{00000000-0005-0000-0000-000027060000}"/>
    <cellStyle name="20% - Accent2 2 2 10 2" xfId="17482" xr:uid="{00000000-0005-0000-0000-000028060000}"/>
    <cellStyle name="20% - Accent2 2 2 10 2 2" xfId="22018" xr:uid="{00000000-0005-0000-0000-000029060000}"/>
    <cellStyle name="20% - Accent2 2 2 10 2 2 2" xfId="33885" xr:uid="{00000000-0005-0000-0000-00002A060000}"/>
    <cellStyle name="20% - Accent2 2 2 10 2 3" xfId="29909" xr:uid="{00000000-0005-0000-0000-00002B060000}"/>
    <cellStyle name="20% - Accent2 2 2 10 2 4" xfId="25968" xr:uid="{00000000-0005-0000-0000-00002C060000}"/>
    <cellStyle name="20% - Accent2 2 2 10 3" xfId="20452" xr:uid="{00000000-0005-0000-0000-00002D060000}"/>
    <cellStyle name="20% - Accent2 2 2 10 3 2" xfId="32319" xr:uid="{00000000-0005-0000-0000-00002E060000}"/>
    <cellStyle name="20% - Accent2 2 2 10 4" xfId="28343" xr:uid="{00000000-0005-0000-0000-00002F060000}"/>
    <cellStyle name="20% - Accent2 2 2 10 5" xfId="24402" xr:uid="{00000000-0005-0000-0000-000030060000}"/>
    <cellStyle name="20% - Accent2 2 2 11" xfId="14449" xr:uid="{00000000-0005-0000-0000-000031060000}"/>
    <cellStyle name="20% - Accent2 2 2 11 2" xfId="21226" xr:uid="{00000000-0005-0000-0000-000032060000}"/>
    <cellStyle name="20% - Accent2 2 2 11 2 2" xfId="33093" xr:uid="{00000000-0005-0000-0000-000033060000}"/>
    <cellStyle name="20% - Accent2 2 2 11 3" xfId="29117" xr:uid="{00000000-0005-0000-0000-000034060000}"/>
    <cellStyle name="20% - Accent2 2 2 11 4" xfId="25176" xr:uid="{00000000-0005-0000-0000-000035060000}"/>
    <cellStyle name="20% - Accent2 2 2 12" xfId="7726" xr:uid="{00000000-0005-0000-0000-000036060000}"/>
    <cellStyle name="20% - Accent2 2 2 12 2" xfId="19680" xr:uid="{00000000-0005-0000-0000-000037060000}"/>
    <cellStyle name="20% - Accent2 2 2 12 2 2" xfId="31547" xr:uid="{00000000-0005-0000-0000-000038060000}"/>
    <cellStyle name="20% - Accent2 2 2 12 3" xfId="27571" xr:uid="{00000000-0005-0000-0000-000039060000}"/>
    <cellStyle name="20% - Accent2 2 2 12 4" xfId="23630" xr:uid="{00000000-0005-0000-0000-00003A060000}"/>
    <cellStyle name="20% - Accent2 2 2 13" xfId="18177" xr:uid="{00000000-0005-0000-0000-00003B060000}"/>
    <cellStyle name="20% - Accent2 2 2 13 2" xfId="22712" xr:uid="{00000000-0005-0000-0000-00003C060000}"/>
    <cellStyle name="20% - Accent2 2 2 13 2 2" xfId="34579" xr:uid="{00000000-0005-0000-0000-00003D060000}"/>
    <cellStyle name="20% - Accent2 2 2 13 3" xfId="30603" xr:uid="{00000000-0005-0000-0000-00003E060000}"/>
    <cellStyle name="20% - Accent2 2 2 13 4" xfId="26662" xr:uid="{00000000-0005-0000-0000-00003F060000}"/>
    <cellStyle name="20% - Accent2 2 2 14" xfId="18907" xr:uid="{00000000-0005-0000-0000-000040060000}"/>
    <cellStyle name="20% - Accent2 2 2 14 2" xfId="30774" xr:uid="{00000000-0005-0000-0000-000041060000}"/>
    <cellStyle name="20% - Accent2 2 2 15" xfId="26800" xr:uid="{00000000-0005-0000-0000-000042060000}"/>
    <cellStyle name="20% - Accent2 2 2 16" xfId="22857" xr:uid="{00000000-0005-0000-0000-000043060000}"/>
    <cellStyle name="20% - Accent2 2 2 2" xfId="256" xr:uid="{00000000-0005-0000-0000-000044060000}"/>
    <cellStyle name="20% - Accent2 2 2 2 2" xfId="11097" xr:uid="{00000000-0005-0000-0000-000045060000}"/>
    <cellStyle name="20% - Accent2 2 2 2 2 2" xfId="17483" xr:uid="{00000000-0005-0000-0000-000046060000}"/>
    <cellStyle name="20% - Accent2 2 2 2 2 2 2" xfId="22019" xr:uid="{00000000-0005-0000-0000-000047060000}"/>
    <cellStyle name="20% - Accent2 2 2 2 2 2 2 2" xfId="33886" xr:uid="{00000000-0005-0000-0000-000048060000}"/>
    <cellStyle name="20% - Accent2 2 2 2 2 2 3" xfId="29910" xr:uid="{00000000-0005-0000-0000-000049060000}"/>
    <cellStyle name="20% - Accent2 2 2 2 2 2 4" xfId="25969" xr:uid="{00000000-0005-0000-0000-00004A060000}"/>
    <cellStyle name="20% - Accent2 2 2 2 2 3" xfId="20453" xr:uid="{00000000-0005-0000-0000-00004B060000}"/>
    <cellStyle name="20% - Accent2 2 2 2 2 3 2" xfId="32320" xr:uid="{00000000-0005-0000-0000-00004C060000}"/>
    <cellStyle name="20% - Accent2 2 2 2 2 4" xfId="28344" xr:uid="{00000000-0005-0000-0000-00004D060000}"/>
    <cellStyle name="20% - Accent2 2 2 2 2 5" xfId="24403" xr:uid="{00000000-0005-0000-0000-00004E060000}"/>
    <cellStyle name="20% - Accent2 2 2 2 3" xfId="14450" xr:uid="{00000000-0005-0000-0000-00004F060000}"/>
    <cellStyle name="20% - Accent2 2 2 2 3 2" xfId="21227" xr:uid="{00000000-0005-0000-0000-000050060000}"/>
    <cellStyle name="20% - Accent2 2 2 2 3 2 2" xfId="33094" xr:uid="{00000000-0005-0000-0000-000051060000}"/>
    <cellStyle name="20% - Accent2 2 2 2 3 3" xfId="29118" xr:uid="{00000000-0005-0000-0000-000052060000}"/>
    <cellStyle name="20% - Accent2 2 2 2 3 4" xfId="25177" xr:uid="{00000000-0005-0000-0000-000053060000}"/>
    <cellStyle name="20% - Accent2 2 2 2 4" xfId="7727" xr:uid="{00000000-0005-0000-0000-000054060000}"/>
    <cellStyle name="20% - Accent2 2 2 2 4 2" xfId="19681" xr:uid="{00000000-0005-0000-0000-000055060000}"/>
    <cellStyle name="20% - Accent2 2 2 2 4 2 2" xfId="31548" xr:uid="{00000000-0005-0000-0000-000056060000}"/>
    <cellStyle name="20% - Accent2 2 2 2 4 3" xfId="27572" xr:uid="{00000000-0005-0000-0000-000057060000}"/>
    <cellStyle name="20% - Accent2 2 2 2 4 4" xfId="23631" xr:uid="{00000000-0005-0000-0000-000058060000}"/>
    <cellStyle name="20% - Accent2 2 2 2 5" xfId="18908" xr:uid="{00000000-0005-0000-0000-000059060000}"/>
    <cellStyle name="20% - Accent2 2 2 2 5 2" xfId="30775" xr:uid="{00000000-0005-0000-0000-00005A060000}"/>
    <cellStyle name="20% - Accent2 2 2 2 6" xfId="26801" xr:uid="{00000000-0005-0000-0000-00005B060000}"/>
    <cellStyle name="20% - Accent2 2 2 2 7" xfId="22858" xr:uid="{00000000-0005-0000-0000-00005C060000}"/>
    <cellStyle name="20% - Accent2 2 2 3" xfId="257" xr:uid="{00000000-0005-0000-0000-00005D060000}"/>
    <cellStyle name="20% - Accent2 2 2 3 2" xfId="11098" xr:uid="{00000000-0005-0000-0000-00005E060000}"/>
    <cellStyle name="20% - Accent2 2 2 3 2 2" xfId="17484" xr:uid="{00000000-0005-0000-0000-00005F060000}"/>
    <cellStyle name="20% - Accent2 2 2 3 2 2 2" xfId="22020" xr:uid="{00000000-0005-0000-0000-000060060000}"/>
    <cellStyle name="20% - Accent2 2 2 3 2 2 2 2" xfId="33887" xr:uid="{00000000-0005-0000-0000-000061060000}"/>
    <cellStyle name="20% - Accent2 2 2 3 2 2 3" xfId="29911" xr:uid="{00000000-0005-0000-0000-000062060000}"/>
    <cellStyle name="20% - Accent2 2 2 3 2 2 4" xfId="25970" xr:uid="{00000000-0005-0000-0000-000063060000}"/>
    <cellStyle name="20% - Accent2 2 2 3 2 3" xfId="20454" xr:uid="{00000000-0005-0000-0000-000064060000}"/>
    <cellStyle name="20% - Accent2 2 2 3 2 3 2" xfId="32321" xr:uid="{00000000-0005-0000-0000-000065060000}"/>
    <cellStyle name="20% - Accent2 2 2 3 2 4" xfId="28345" xr:uid="{00000000-0005-0000-0000-000066060000}"/>
    <cellStyle name="20% - Accent2 2 2 3 2 5" xfId="24404" xr:uid="{00000000-0005-0000-0000-000067060000}"/>
    <cellStyle name="20% - Accent2 2 2 3 3" xfId="14451" xr:uid="{00000000-0005-0000-0000-000068060000}"/>
    <cellStyle name="20% - Accent2 2 2 3 3 2" xfId="21228" xr:uid="{00000000-0005-0000-0000-000069060000}"/>
    <cellStyle name="20% - Accent2 2 2 3 3 2 2" xfId="33095" xr:uid="{00000000-0005-0000-0000-00006A060000}"/>
    <cellStyle name="20% - Accent2 2 2 3 3 3" xfId="29119" xr:uid="{00000000-0005-0000-0000-00006B060000}"/>
    <cellStyle name="20% - Accent2 2 2 3 3 4" xfId="25178" xr:uid="{00000000-0005-0000-0000-00006C060000}"/>
    <cellStyle name="20% - Accent2 2 2 3 4" xfId="7728" xr:uid="{00000000-0005-0000-0000-00006D060000}"/>
    <cellStyle name="20% - Accent2 2 2 3 4 2" xfId="19682" xr:uid="{00000000-0005-0000-0000-00006E060000}"/>
    <cellStyle name="20% - Accent2 2 2 3 4 2 2" xfId="31549" xr:uid="{00000000-0005-0000-0000-00006F060000}"/>
    <cellStyle name="20% - Accent2 2 2 3 4 3" xfId="27573" xr:uid="{00000000-0005-0000-0000-000070060000}"/>
    <cellStyle name="20% - Accent2 2 2 3 4 4" xfId="23632" xr:uid="{00000000-0005-0000-0000-000071060000}"/>
    <cellStyle name="20% - Accent2 2 2 3 5" xfId="18909" xr:uid="{00000000-0005-0000-0000-000072060000}"/>
    <cellStyle name="20% - Accent2 2 2 3 5 2" xfId="30776" xr:uid="{00000000-0005-0000-0000-000073060000}"/>
    <cellStyle name="20% - Accent2 2 2 3 6" xfId="26802" xr:uid="{00000000-0005-0000-0000-000074060000}"/>
    <cellStyle name="20% - Accent2 2 2 3 7" xfId="22859" xr:uid="{00000000-0005-0000-0000-000075060000}"/>
    <cellStyle name="20% - Accent2 2 2 4" xfId="258" xr:uid="{00000000-0005-0000-0000-000076060000}"/>
    <cellStyle name="20% - Accent2 2 2 4 2" xfId="11099" xr:uid="{00000000-0005-0000-0000-000077060000}"/>
    <cellStyle name="20% - Accent2 2 2 4 2 2" xfId="17485" xr:uid="{00000000-0005-0000-0000-000078060000}"/>
    <cellStyle name="20% - Accent2 2 2 4 2 2 2" xfId="22021" xr:uid="{00000000-0005-0000-0000-000079060000}"/>
    <cellStyle name="20% - Accent2 2 2 4 2 2 2 2" xfId="33888" xr:uid="{00000000-0005-0000-0000-00007A060000}"/>
    <cellStyle name="20% - Accent2 2 2 4 2 2 3" xfId="29912" xr:uid="{00000000-0005-0000-0000-00007B060000}"/>
    <cellStyle name="20% - Accent2 2 2 4 2 2 4" xfId="25971" xr:uid="{00000000-0005-0000-0000-00007C060000}"/>
    <cellStyle name="20% - Accent2 2 2 4 2 3" xfId="20455" xr:uid="{00000000-0005-0000-0000-00007D060000}"/>
    <cellStyle name="20% - Accent2 2 2 4 2 3 2" xfId="32322" xr:uid="{00000000-0005-0000-0000-00007E060000}"/>
    <cellStyle name="20% - Accent2 2 2 4 2 4" xfId="28346" xr:uid="{00000000-0005-0000-0000-00007F060000}"/>
    <cellStyle name="20% - Accent2 2 2 4 2 5" xfId="24405" xr:uid="{00000000-0005-0000-0000-000080060000}"/>
    <cellStyle name="20% - Accent2 2 2 4 3" xfId="14452" xr:uid="{00000000-0005-0000-0000-000081060000}"/>
    <cellStyle name="20% - Accent2 2 2 4 3 2" xfId="21229" xr:uid="{00000000-0005-0000-0000-000082060000}"/>
    <cellStyle name="20% - Accent2 2 2 4 3 2 2" xfId="33096" xr:uid="{00000000-0005-0000-0000-000083060000}"/>
    <cellStyle name="20% - Accent2 2 2 4 3 3" xfId="29120" xr:uid="{00000000-0005-0000-0000-000084060000}"/>
    <cellStyle name="20% - Accent2 2 2 4 3 4" xfId="25179" xr:uid="{00000000-0005-0000-0000-000085060000}"/>
    <cellStyle name="20% - Accent2 2 2 4 4" xfId="7729" xr:uid="{00000000-0005-0000-0000-000086060000}"/>
    <cellStyle name="20% - Accent2 2 2 4 4 2" xfId="19683" xr:uid="{00000000-0005-0000-0000-000087060000}"/>
    <cellStyle name="20% - Accent2 2 2 4 4 2 2" xfId="31550" xr:uid="{00000000-0005-0000-0000-000088060000}"/>
    <cellStyle name="20% - Accent2 2 2 4 4 3" xfId="27574" xr:uid="{00000000-0005-0000-0000-000089060000}"/>
    <cellStyle name="20% - Accent2 2 2 4 4 4" xfId="23633" xr:uid="{00000000-0005-0000-0000-00008A060000}"/>
    <cellStyle name="20% - Accent2 2 2 4 5" xfId="18910" xr:uid="{00000000-0005-0000-0000-00008B060000}"/>
    <cellStyle name="20% - Accent2 2 2 4 5 2" xfId="30777" xr:uid="{00000000-0005-0000-0000-00008C060000}"/>
    <cellStyle name="20% - Accent2 2 2 4 6" xfId="26803" xr:uid="{00000000-0005-0000-0000-00008D060000}"/>
    <cellStyle name="20% - Accent2 2 2 4 7" xfId="22860" xr:uid="{00000000-0005-0000-0000-00008E060000}"/>
    <cellStyle name="20% - Accent2 2 2 5" xfId="259" xr:uid="{00000000-0005-0000-0000-00008F060000}"/>
    <cellStyle name="20% - Accent2 2 2 5 2" xfId="11100" xr:uid="{00000000-0005-0000-0000-000090060000}"/>
    <cellStyle name="20% - Accent2 2 2 5 2 2" xfId="17486" xr:uid="{00000000-0005-0000-0000-000091060000}"/>
    <cellStyle name="20% - Accent2 2 2 5 2 2 2" xfId="22022" xr:uid="{00000000-0005-0000-0000-000092060000}"/>
    <cellStyle name="20% - Accent2 2 2 5 2 2 2 2" xfId="33889" xr:uid="{00000000-0005-0000-0000-000093060000}"/>
    <cellStyle name="20% - Accent2 2 2 5 2 2 3" xfId="29913" xr:uid="{00000000-0005-0000-0000-000094060000}"/>
    <cellStyle name="20% - Accent2 2 2 5 2 2 4" xfId="25972" xr:uid="{00000000-0005-0000-0000-000095060000}"/>
    <cellStyle name="20% - Accent2 2 2 5 2 3" xfId="20456" xr:uid="{00000000-0005-0000-0000-000096060000}"/>
    <cellStyle name="20% - Accent2 2 2 5 2 3 2" xfId="32323" xr:uid="{00000000-0005-0000-0000-000097060000}"/>
    <cellStyle name="20% - Accent2 2 2 5 2 4" xfId="28347" xr:uid="{00000000-0005-0000-0000-000098060000}"/>
    <cellStyle name="20% - Accent2 2 2 5 2 5" xfId="24406" xr:uid="{00000000-0005-0000-0000-000099060000}"/>
    <cellStyle name="20% - Accent2 2 2 5 3" xfId="14453" xr:uid="{00000000-0005-0000-0000-00009A060000}"/>
    <cellStyle name="20% - Accent2 2 2 5 3 2" xfId="21230" xr:uid="{00000000-0005-0000-0000-00009B060000}"/>
    <cellStyle name="20% - Accent2 2 2 5 3 2 2" xfId="33097" xr:uid="{00000000-0005-0000-0000-00009C060000}"/>
    <cellStyle name="20% - Accent2 2 2 5 3 3" xfId="29121" xr:uid="{00000000-0005-0000-0000-00009D060000}"/>
    <cellStyle name="20% - Accent2 2 2 5 3 4" xfId="25180" xr:uid="{00000000-0005-0000-0000-00009E060000}"/>
    <cellStyle name="20% - Accent2 2 2 5 4" xfId="7730" xr:uid="{00000000-0005-0000-0000-00009F060000}"/>
    <cellStyle name="20% - Accent2 2 2 5 4 2" xfId="19684" xr:uid="{00000000-0005-0000-0000-0000A0060000}"/>
    <cellStyle name="20% - Accent2 2 2 5 4 2 2" xfId="31551" xr:uid="{00000000-0005-0000-0000-0000A1060000}"/>
    <cellStyle name="20% - Accent2 2 2 5 4 3" xfId="27575" xr:uid="{00000000-0005-0000-0000-0000A2060000}"/>
    <cellStyle name="20% - Accent2 2 2 5 4 4" xfId="23634" xr:uid="{00000000-0005-0000-0000-0000A3060000}"/>
    <cellStyle name="20% - Accent2 2 2 5 5" xfId="18911" xr:uid="{00000000-0005-0000-0000-0000A4060000}"/>
    <cellStyle name="20% - Accent2 2 2 5 5 2" xfId="30778" xr:uid="{00000000-0005-0000-0000-0000A5060000}"/>
    <cellStyle name="20% - Accent2 2 2 5 6" xfId="26804" xr:uid="{00000000-0005-0000-0000-0000A6060000}"/>
    <cellStyle name="20% - Accent2 2 2 5 7" xfId="22861" xr:uid="{00000000-0005-0000-0000-0000A7060000}"/>
    <cellStyle name="20% - Accent2 2 2 6" xfId="260" xr:uid="{00000000-0005-0000-0000-0000A8060000}"/>
    <cellStyle name="20% - Accent2 2 2 6 2" xfId="11101" xr:uid="{00000000-0005-0000-0000-0000A9060000}"/>
    <cellStyle name="20% - Accent2 2 2 6 2 2" xfId="17487" xr:uid="{00000000-0005-0000-0000-0000AA060000}"/>
    <cellStyle name="20% - Accent2 2 2 6 2 2 2" xfId="22023" xr:uid="{00000000-0005-0000-0000-0000AB060000}"/>
    <cellStyle name="20% - Accent2 2 2 6 2 2 2 2" xfId="33890" xr:uid="{00000000-0005-0000-0000-0000AC060000}"/>
    <cellStyle name="20% - Accent2 2 2 6 2 2 3" xfId="29914" xr:uid="{00000000-0005-0000-0000-0000AD060000}"/>
    <cellStyle name="20% - Accent2 2 2 6 2 2 4" xfId="25973" xr:uid="{00000000-0005-0000-0000-0000AE060000}"/>
    <cellStyle name="20% - Accent2 2 2 6 2 3" xfId="20457" xr:uid="{00000000-0005-0000-0000-0000AF060000}"/>
    <cellStyle name="20% - Accent2 2 2 6 2 3 2" xfId="32324" xr:uid="{00000000-0005-0000-0000-0000B0060000}"/>
    <cellStyle name="20% - Accent2 2 2 6 2 4" xfId="28348" xr:uid="{00000000-0005-0000-0000-0000B1060000}"/>
    <cellStyle name="20% - Accent2 2 2 6 2 5" xfId="24407" xr:uid="{00000000-0005-0000-0000-0000B2060000}"/>
    <cellStyle name="20% - Accent2 2 2 6 3" xfId="14454" xr:uid="{00000000-0005-0000-0000-0000B3060000}"/>
    <cellStyle name="20% - Accent2 2 2 6 3 2" xfId="21231" xr:uid="{00000000-0005-0000-0000-0000B4060000}"/>
    <cellStyle name="20% - Accent2 2 2 6 3 2 2" xfId="33098" xr:uid="{00000000-0005-0000-0000-0000B5060000}"/>
    <cellStyle name="20% - Accent2 2 2 6 3 3" xfId="29122" xr:uid="{00000000-0005-0000-0000-0000B6060000}"/>
    <cellStyle name="20% - Accent2 2 2 6 3 4" xfId="25181" xr:uid="{00000000-0005-0000-0000-0000B7060000}"/>
    <cellStyle name="20% - Accent2 2 2 6 4" xfId="7731" xr:uid="{00000000-0005-0000-0000-0000B8060000}"/>
    <cellStyle name="20% - Accent2 2 2 6 4 2" xfId="19685" xr:uid="{00000000-0005-0000-0000-0000B9060000}"/>
    <cellStyle name="20% - Accent2 2 2 6 4 2 2" xfId="31552" xr:uid="{00000000-0005-0000-0000-0000BA060000}"/>
    <cellStyle name="20% - Accent2 2 2 6 4 3" xfId="27576" xr:uid="{00000000-0005-0000-0000-0000BB060000}"/>
    <cellStyle name="20% - Accent2 2 2 6 4 4" xfId="23635" xr:uid="{00000000-0005-0000-0000-0000BC060000}"/>
    <cellStyle name="20% - Accent2 2 2 6 5" xfId="18912" xr:uid="{00000000-0005-0000-0000-0000BD060000}"/>
    <cellStyle name="20% - Accent2 2 2 6 5 2" xfId="30779" xr:uid="{00000000-0005-0000-0000-0000BE060000}"/>
    <cellStyle name="20% - Accent2 2 2 6 6" xfId="26805" xr:uid="{00000000-0005-0000-0000-0000BF060000}"/>
    <cellStyle name="20% - Accent2 2 2 6 7" xfId="22862" xr:uid="{00000000-0005-0000-0000-0000C0060000}"/>
    <cellStyle name="20% - Accent2 2 2 7" xfId="261" xr:uid="{00000000-0005-0000-0000-0000C1060000}"/>
    <cellStyle name="20% - Accent2 2 2 7 2" xfId="11102" xr:uid="{00000000-0005-0000-0000-0000C2060000}"/>
    <cellStyle name="20% - Accent2 2 2 7 2 2" xfId="17488" xr:uid="{00000000-0005-0000-0000-0000C3060000}"/>
    <cellStyle name="20% - Accent2 2 2 7 2 2 2" xfId="22024" xr:uid="{00000000-0005-0000-0000-0000C4060000}"/>
    <cellStyle name="20% - Accent2 2 2 7 2 2 2 2" xfId="33891" xr:uid="{00000000-0005-0000-0000-0000C5060000}"/>
    <cellStyle name="20% - Accent2 2 2 7 2 2 3" xfId="29915" xr:uid="{00000000-0005-0000-0000-0000C6060000}"/>
    <cellStyle name="20% - Accent2 2 2 7 2 2 4" xfId="25974" xr:uid="{00000000-0005-0000-0000-0000C7060000}"/>
    <cellStyle name="20% - Accent2 2 2 7 2 3" xfId="20458" xr:uid="{00000000-0005-0000-0000-0000C8060000}"/>
    <cellStyle name="20% - Accent2 2 2 7 2 3 2" xfId="32325" xr:uid="{00000000-0005-0000-0000-0000C9060000}"/>
    <cellStyle name="20% - Accent2 2 2 7 2 4" xfId="28349" xr:uid="{00000000-0005-0000-0000-0000CA060000}"/>
    <cellStyle name="20% - Accent2 2 2 7 2 5" xfId="24408" xr:uid="{00000000-0005-0000-0000-0000CB060000}"/>
    <cellStyle name="20% - Accent2 2 2 7 3" xfId="14455" xr:uid="{00000000-0005-0000-0000-0000CC060000}"/>
    <cellStyle name="20% - Accent2 2 2 7 3 2" xfId="21232" xr:uid="{00000000-0005-0000-0000-0000CD060000}"/>
    <cellStyle name="20% - Accent2 2 2 7 3 2 2" xfId="33099" xr:uid="{00000000-0005-0000-0000-0000CE060000}"/>
    <cellStyle name="20% - Accent2 2 2 7 3 3" xfId="29123" xr:uid="{00000000-0005-0000-0000-0000CF060000}"/>
    <cellStyle name="20% - Accent2 2 2 7 3 4" xfId="25182" xr:uid="{00000000-0005-0000-0000-0000D0060000}"/>
    <cellStyle name="20% - Accent2 2 2 7 4" xfId="7732" xr:uid="{00000000-0005-0000-0000-0000D1060000}"/>
    <cellStyle name="20% - Accent2 2 2 7 4 2" xfId="19686" xr:uid="{00000000-0005-0000-0000-0000D2060000}"/>
    <cellStyle name="20% - Accent2 2 2 7 4 2 2" xfId="31553" xr:uid="{00000000-0005-0000-0000-0000D3060000}"/>
    <cellStyle name="20% - Accent2 2 2 7 4 3" xfId="27577" xr:uid="{00000000-0005-0000-0000-0000D4060000}"/>
    <cellStyle name="20% - Accent2 2 2 7 4 4" xfId="23636" xr:uid="{00000000-0005-0000-0000-0000D5060000}"/>
    <cellStyle name="20% - Accent2 2 2 7 5" xfId="18913" xr:uid="{00000000-0005-0000-0000-0000D6060000}"/>
    <cellStyle name="20% - Accent2 2 2 7 5 2" xfId="30780" xr:uid="{00000000-0005-0000-0000-0000D7060000}"/>
    <cellStyle name="20% - Accent2 2 2 7 6" xfId="26806" xr:uid="{00000000-0005-0000-0000-0000D8060000}"/>
    <cellStyle name="20% - Accent2 2 2 7 7" xfId="22863" xr:uid="{00000000-0005-0000-0000-0000D9060000}"/>
    <cellStyle name="20% - Accent2 2 2 8" xfId="262" xr:uid="{00000000-0005-0000-0000-0000DA060000}"/>
    <cellStyle name="20% - Accent2 2 2 8 2" xfId="11103" xr:uid="{00000000-0005-0000-0000-0000DB060000}"/>
    <cellStyle name="20% - Accent2 2 2 8 2 2" xfId="17489" xr:uid="{00000000-0005-0000-0000-0000DC060000}"/>
    <cellStyle name="20% - Accent2 2 2 8 2 2 2" xfId="22025" xr:uid="{00000000-0005-0000-0000-0000DD060000}"/>
    <cellStyle name="20% - Accent2 2 2 8 2 2 2 2" xfId="33892" xr:uid="{00000000-0005-0000-0000-0000DE060000}"/>
    <cellStyle name="20% - Accent2 2 2 8 2 2 3" xfId="29916" xr:uid="{00000000-0005-0000-0000-0000DF060000}"/>
    <cellStyle name="20% - Accent2 2 2 8 2 2 4" xfId="25975" xr:uid="{00000000-0005-0000-0000-0000E0060000}"/>
    <cellStyle name="20% - Accent2 2 2 8 2 3" xfId="20459" xr:uid="{00000000-0005-0000-0000-0000E1060000}"/>
    <cellStyle name="20% - Accent2 2 2 8 2 3 2" xfId="32326" xr:uid="{00000000-0005-0000-0000-0000E2060000}"/>
    <cellStyle name="20% - Accent2 2 2 8 2 4" xfId="28350" xr:uid="{00000000-0005-0000-0000-0000E3060000}"/>
    <cellStyle name="20% - Accent2 2 2 8 2 5" xfId="24409" xr:uid="{00000000-0005-0000-0000-0000E4060000}"/>
    <cellStyle name="20% - Accent2 2 2 8 3" xfId="14456" xr:uid="{00000000-0005-0000-0000-0000E5060000}"/>
    <cellStyle name="20% - Accent2 2 2 8 3 2" xfId="21233" xr:uid="{00000000-0005-0000-0000-0000E6060000}"/>
    <cellStyle name="20% - Accent2 2 2 8 3 2 2" xfId="33100" xr:uid="{00000000-0005-0000-0000-0000E7060000}"/>
    <cellStyle name="20% - Accent2 2 2 8 3 3" xfId="29124" xr:uid="{00000000-0005-0000-0000-0000E8060000}"/>
    <cellStyle name="20% - Accent2 2 2 8 3 4" xfId="25183" xr:uid="{00000000-0005-0000-0000-0000E9060000}"/>
    <cellStyle name="20% - Accent2 2 2 8 4" xfId="7733" xr:uid="{00000000-0005-0000-0000-0000EA060000}"/>
    <cellStyle name="20% - Accent2 2 2 8 4 2" xfId="19687" xr:uid="{00000000-0005-0000-0000-0000EB060000}"/>
    <cellStyle name="20% - Accent2 2 2 8 4 2 2" xfId="31554" xr:uid="{00000000-0005-0000-0000-0000EC060000}"/>
    <cellStyle name="20% - Accent2 2 2 8 4 3" xfId="27578" xr:uid="{00000000-0005-0000-0000-0000ED060000}"/>
    <cellStyle name="20% - Accent2 2 2 8 4 4" xfId="23637" xr:uid="{00000000-0005-0000-0000-0000EE060000}"/>
    <cellStyle name="20% - Accent2 2 2 8 5" xfId="18914" xr:uid="{00000000-0005-0000-0000-0000EF060000}"/>
    <cellStyle name="20% - Accent2 2 2 8 5 2" xfId="30781" xr:uid="{00000000-0005-0000-0000-0000F0060000}"/>
    <cellStyle name="20% - Accent2 2 2 8 6" xfId="26807" xr:uid="{00000000-0005-0000-0000-0000F1060000}"/>
    <cellStyle name="20% - Accent2 2 2 8 7" xfId="22864" xr:uid="{00000000-0005-0000-0000-0000F2060000}"/>
    <cellStyle name="20% - Accent2 2 2 9" xfId="263" xr:uid="{00000000-0005-0000-0000-0000F3060000}"/>
    <cellStyle name="20% - Accent2 2 2 9 2" xfId="11104" xr:uid="{00000000-0005-0000-0000-0000F4060000}"/>
    <cellStyle name="20% - Accent2 2 2 9 2 2" xfId="17490" xr:uid="{00000000-0005-0000-0000-0000F5060000}"/>
    <cellStyle name="20% - Accent2 2 2 9 2 2 2" xfId="22026" xr:uid="{00000000-0005-0000-0000-0000F6060000}"/>
    <cellStyle name="20% - Accent2 2 2 9 2 2 2 2" xfId="33893" xr:uid="{00000000-0005-0000-0000-0000F7060000}"/>
    <cellStyle name="20% - Accent2 2 2 9 2 2 3" xfId="29917" xr:uid="{00000000-0005-0000-0000-0000F8060000}"/>
    <cellStyle name="20% - Accent2 2 2 9 2 2 4" xfId="25976" xr:uid="{00000000-0005-0000-0000-0000F9060000}"/>
    <cellStyle name="20% - Accent2 2 2 9 2 3" xfId="20460" xr:uid="{00000000-0005-0000-0000-0000FA060000}"/>
    <cellStyle name="20% - Accent2 2 2 9 2 3 2" xfId="32327" xr:uid="{00000000-0005-0000-0000-0000FB060000}"/>
    <cellStyle name="20% - Accent2 2 2 9 2 4" xfId="28351" xr:uid="{00000000-0005-0000-0000-0000FC060000}"/>
    <cellStyle name="20% - Accent2 2 2 9 2 5" xfId="24410" xr:uid="{00000000-0005-0000-0000-0000FD060000}"/>
    <cellStyle name="20% - Accent2 2 2 9 3" xfId="14457" xr:uid="{00000000-0005-0000-0000-0000FE060000}"/>
    <cellStyle name="20% - Accent2 2 2 9 3 2" xfId="21234" xr:uid="{00000000-0005-0000-0000-0000FF060000}"/>
    <cellStyle name="20% - Accent2 2 2 9 3 2 2" xfId="33101" xr:uid="{00000000-0005-0000-0000-000000070000}"/>
    <cellStyle name="20% - Accent2 2 2 9 3 3" xfId="29125" xr:uid="{00000000-0005-0000-0000-000001070000}"/>
    <cellStyle name="20% - Accent2 2 2 9 3 4" xfId="25184" xr:uid="{00000000-0005-0000-0000-000002070000}"/>
    <cellStyle name="20% - Accent2 2 2 9 4" xfId="7734" xr:uid="{00000000-0005-0000-0000-000003070000}"/>
    <cellStyle name="20% - Accent2 2 2 9 4 2" xfId="19688" xr:uid="{00000000-0005-0000-0000-000004070000}"/>
    <cellStyle name="20% - Accent2 2 2 9 4 2 2" xfId="31555" xr:uid="{00000000-0005-0000-0000-000005070000}"/>
    <cellStyle name="20% - Accent2 2 2 9 4 3" xfId="27579" xr:uid="{00000000-0005-0000-0000-000006070000}"/>
    <cellStyle name="20% - Accent2 2 2 9 4 4" xfId="23638" xr:uid="{00000000-0005-0000-0000-000007070000}"/>
    <cellStyle name="20% - Accent2 2 2 9 5" xfId="18915" xr:uid="{00000000-0005-0000-0000-000008070000}"/>
    <cellStyle name="20% - Accent2 2 2 9 5 2" xfId="30782" xr:uid="{00000000-0005-0000-0000-000009070000}"/>
    <cellStyle name="20% - Accent2 2 2 9 6" xfId="26808" xr:uid="{00000000-0005-0000-0000-00000A070000}"/>
    <cellStyle name="20% - Accent2 2 2 9 7" xfId="22865" xr:uid="{00000000-0005-0000-0000-00000B070000}"/>
    <cellStyle name="20% - Accent2 2 3" xfId="264" xr:uid="{00000000-0005-0000-0000-00000C070000}"/>
    <cellStyle name="20% - Accent2 2 3 10" xfId="11105" xr:uid="{00000000-0005-0000-0000-00000D070000}"/>
    <cellStyle name="20% - Accent2 2 3 10 2" xfId="17491" xr:uid="{00000000-0005-0000-0000-00000E070000}"/>
    <cellStyle name="20% - Accent2 2 3 10 2 2" xfId="22027" xr:uid="{00000000-0005-0000-0000-00000F070000}"/>
    <cellStyle name="20% - Accent2 2 3 10 2 2 2" xfId="33894" xr:uid="{00000000-0005-0000-0000-000010070000}"/>
    <cellStyle name="20% - Accent2 2 3 10 2 3" xfId="29918" xr:uid="{00000000-0005-0000-0000-000011070000}"/>
    <cellStyle name="20% - Accent2 2 3 10 2 4" xfId="25977" xr:uid="{00000000-0005-0000-0000-000012070000}"/>
    <cellStyle name="20% - Accent2 2 3 10 3" xfId="20461" xr:uid="{00000000-0005-0000-0000-000013070000}"/>
    <cellStyle name="20% - Accent2 2 3 10 3 2" xfId="32328" xr:uid="{00000000-0005-0000-0000-000014070000}"/>
    <cellStyle name="20% - Accent2 2 3 10 4" xfId="28352" xr:uid="{00000000-0005-0000-0000-000015070000}"/>
    <cellStyle name="20% - Accent2 2 3 10 5" xfId="24411" xr:uid="{00000000-0005-0000-0000-000016070000}"/>
    <cellStyle name="20% - Accent2 2 3 11" xfId="14458" xr:uid="{00000000-0005-0000-0000-000017070000}"/>
    <cellStyle name="20% - Accent2 2 3 11 2" xfId="21235" xr:uid="{00000000-0005-0000-0000-000018070000}"/>
    <cellStyle name="20% - Accent2 2 3 11 2 2" xfId="33102" xr:uid="{00000000-0005-0000-0000-000019070000}"/>
    <cellStyle name="20% - Accent2 2 3 11 3" xfId="29126" xr:uid="{00000000-0005-0000-0000-00001A070000}"/>
    <cellStyle name="20% - Accent2 2 3 11 4" xfId="25185" xr:uid="{00000000-0005-0000-0000-00001B070000}"/>
    <cellStyle name="20% - Accent2 2 3 12" xfId="7735" xr:uid="{00000000-0005-0000-0000-00001C070000}"/>
    <cellStyle name="20% - Accent2 2 3 12 2" xfId="19689" xr:uid="{00000000-0005-0000-0000-00001D070000}"/>
    <cellStyle name="20% - Accent2 2 3 12 2 2" xfId="31556" xr:uid="{00000000-0005-0000-0000-00001E070000}"/>
    <cellStyle name="20% - Accent2 2 3 12 3" xfId="27580" xr:uid="{00000000-0005-0000-0000-00001F070000}"/>
    <cellStyle name="20% - Accent2 2 3 12 4" xfId="23639" xr:uid="{00000000-0005-0000-0000-000020070000}"/>
    <cellStyle name="20% - Accent2 2 3 13" xfId="18916" xr:uid="{00000000-0005-0000-0000-000021070000}"/>
    <cellStyle name="20% - Accent2 2 3 13 2" xfId="30783" xr:uid="{00000000-0005-0000-0000-000022070000}"/>
    <cellStyle name="20% - Accent2 2 3 14" xfId="26809" xr:uid="{00000000-0005-0000-0000-000023070000}"/>
    <cellStyle name="20% - Accent2 2 3 15" xfId="22866" xr:uid="{00000000-0005-0000-0000-000024070000}"/>
    <cellStyle name="20% - Accent2 2 3 2" xfId="265" xr:uid="{00000000-0005-0000-0000-000025070000}"/>
    <cellStyle name="20% - Accent2 2 3 2 2" xfId="11106" xr:uid="{00000000-0005-0000-0000-000026070000}"/>
    <cellStyle name="20% - Accent2 2 3 2 2 2" xfId="17492" xr:uid="{00000000-0005-0000-0000-000027070000}"/>
    <cellStyle name="20% - Accent2 2 3 2 2 2 2" xfId="22028" xr:uid="{00000000-0005-0000-0000-000028070000}"/>
    <cellStyle name="20% - Accent2 2 3 2 2 2 2 2" xfId="33895" xr:uid="{00000000-0005-0000-0000-000029070000}"/>
    <cellStyle name="20% - Accent2 2 3 2 2 2 3" xfId="29919" xr:uid="{00000000-0005-0000-0000-00002A070000}"/>
    <cellStyle name="20% - Accent2 2 3 2 2 2 4" xfId="25978" xr:uid="{00000000-0005-0000-0000-00002B070000}"/>
    <cellStyle name="20% - Accent2 2 3 2 2 3" xfId="20462" xr:uid="{00000000-0005-0000-0000-00002C070000}"/>
    <cellStyle name="20% - Accent2 2 3 2 2 3 2" xfId="32329" xr:uid="{00000000-0005-0000-0000-00002D070000}"/>
    <cellStyle name="20% - Accent2 2 3 2 2 4" xfId="28353" xr:uid="{00000000-0005-0000-0000-00002E070000}"/>
    <cellStyle name="20% - Accent2 2 3 2 2 5" xfId="24412" xr:uid="{00000000-0005-0000-0000-00002F070000}"/>
    <cellStyle name="20% - Accent2 2 3 2 3" xfId="14459" xr:uid="{00000000-0005-0000-0000-000030070000}"/>
    <cellStyle name="20% - Accent2 2 3 2 3 2" xfId="21236" xr:uid="{00000000-0005-0000-0000-000031070000}"/>
    <cellStyle name="20% - Accent2 2 3 2 3 2 2" xfId="33103" xr:uid="{00000000-0005-0000-0000-000032070000}"/>
    <cellStyle name="20% - Accent2 2 3 2 3 3" xfId="29127" xr:uid="{00000000-0005-0000-0000-000033070000}"/>
    <cellStyle name="20% - Accent2 2 3 2 3 4" xfId="25186" xr:uid="{00000000-0005-0000-0000-000034070000}"/>
    <cellStyle name="20% - Accent2 2 3 2 4" xfId="7736" xr:uid="{00000000-0005-0000-0000-000035070000}"/>
    <cellStyle name="20% - Accent2 2 3 2 4 2" xfId="19690" xr:uid="{00000000-0005-0000-0000-000036070000}"/>
    <cellStyle name="20% - Accent2 2 3 2 4 2 2" xfId="31557" xr:uid="{00000000-0005-0000-0000-000037070000}"/>
    <cellStyle name="20% - Accent2 2 3 2 4 3" xfId="27581" xr:uid="{00000000-0005-0000-0000-000038070000}"/>
    <cellStyle name="20% - Accent2 2 3 2 4 4" xfId="23640" xr:uid="{00000000-0005-0000-0000-000039070000}"/>
    <cellStyle name="20% - Accent2 2 3 2 5" xfId="18917" xr:uid="{00000000-0005-0000-0000-00003A070000}"/>
    <cellStyle name="20% - Accent2 2 3 2 5 2" xfId="30784" xr:uid="{00000000-0005-0000-0000-00003B070000}"/>
    <cellStyle name="20% - Accent2 2 3 2 6" xfId="26810" xr:uid="{00000000-0005-0000-0000-00003C070000}"/>
    <cellStyle name="20% - Accent2 2 3 2 7" xfId="22867" xr:uid="{00000000-0005-0000-0000-00003D070000}"/>
    <cellStyle name="20% - Accent2 2 3 3" xfId="266" xr:uid="{00000000-0005-0000-0000-00003E070000}"/>
    <cellStyle name="20% - Accent2 2 3 3 2" xfId="11107" xr:uid="{00000000-0005-0000-0000-00003F070000}"/>
    <cellStyle name="20% - Accent2 2 3 3 2 2" xfId="17493" xr:uid="{00000000-0005-0000-0000-000040070000}"/>
    <cellStyle name="20% - Accent2 2 3 3 2 2 2" xfId="22029" xr:uid="{00000000-0005-0000-0000-000041070000}"/>
    <cellStyle name="20% - Accent2 2 3 3 2 2 2 2" xfId="33896" xr:uid="{00000000-0005-0000-0000-000042070000}"/>
    <cellStyle name="20% - Accent2 2 3 3 2 2 3" xfId="29920" xr:uid="{00000000-0005-0000-0000-000043070000}"/>
    <cellStyle name="20% - Accent2 2 3 3 2 2 4" xfId="25979" xr:uid="{00000000-0005-0000-0000-000044070000}"/>
    <cellStyle name="20% - Accent2 2 3 3 2 3" xfId="20463" xr:uid="{00000000-0005-0000-0000-000045070000}"/>
    <cellStyle name="20% - Accent2 2 3 3 2 3 2" xfId="32330" xr:uid="{00000000-0005-0000-0000-000046070000}"/>
    <cellStyle name="20% - Accent2 2 3 3 2 4" xfId="28354" xr:uid="{00000000-0005-0000-0000-000047070000}"/>
    <cellStyle name="20% - Accent2 2 3 3 2 5" xfId="24413" xr:uid="{00000000-0005-0000-0000-000048070000}"/>
    <cellStyle name="20% - Accent2 2 3 3 3" xfId="14460" xr:uid="{00000000-0005-0000-0000-000049070000}"/>
    <cellStyle name="20% - Accent2 2 3 3 3 2" xfId="21237" xr:uid="{00000000-0005-0000-0000-00004A070000}"/>
    <cellStyle name="20% - Accent2 2 3 3 3 2 2" xfId="33104" xr:uid="{00000000-0005-0000-0000-00004B070000}"/>
    <cellStyle name="20% - Accent2 2 3 3 3 3" xfId="29128" xr:uid="{00000000-0005-0000-0000-00004C070000}"/>
    <cellStyle name="20% - Accent2 2 3 3 3 4" xfId="25187" xr:uid="{00000000-0005-0000-0000-00004D070000}"/>
    <cellStyle name="20% - Accent2 2 3 3 4" xfId="7737" xr:uid="{00000000-0005-0000-0000-00004E070000}"/>
    <cellStyle name="20% - Accent2 2 3 3 4 2" xfId="19691" xr:uid="{00000000-0005-0000-0000-00004F070000}"/>
    <cellStyle name="20% - Accent2 2 3 3 4 2 2" xfId="31558" xr:uid="{00000000-0005-0000-0000-000050070000}"/>
    <cellStyle name="20% - Accent2 2 3 3 4 3" xfId="27582" xr:uid="{00000000-0005-0000-0000-000051070000}"/>
    <cellStyle name="20% - Accent2 2 3 3 4 4" xfId="23641" xr:uid="{00000000-0005-0000-0000-000052070000}"/>
    <cellStyle name="20% - Accent2 2 3 3 5" xfId="18918" xr:uid="{00000000-0005-0000-0000-000053070000}"/>
    <cellStyle name="20% - Accent2 2 3 3 5 2" xfId="30785" xr:uid="{00000000-0005-0000-0000-000054070000}"/>
    <cellStyle name="20% - Accent2 2 3 3 6" xfId="26811" xr:uid="{00000000-0005-0000-0000-000055070000}"/>
    <cellStyle name="20% - Accent2 2 3 3 7" xfId="22868" xr:uid="{00000000-0005-0000-0000-000056070000}"/>
    <cellStyle name="20% - Accent2 2 3 4" xfId="267" xr:uid="{00000000-0005-0000-0000-000057070000}"/>
    <cellStyle name="20% - Accent2 2 3 4 2" xfId="11108" xr:uid="{00000000-0005-0000-0000-000058070000}"/>
    <cellStyle name="20% - Accent2 2 3 4 2 2" xfId="17494" xr:uid="{00000000-0005-0000-0000-000059070000}"/>
    <cellStyle name="20% - Accent2 2 3 4 2 2 2" xfId="22030" xr:uid="{00000000-0005-0000-0000-00005A070000}"/>
    <cellStyle name="20% - Accent2 2 3 4 2 2 2 2" xfId="33897" xr:uid="{00000000-0005-0000-0000-00005B070000}"/>
    <cellStyle name="20% - Accent2 2 3 4 2 2 3" xfId="29921" xr:uid="{00000000-0005-0000-0000-00005C070000}"/>
    <cellStyle name="20% - Accent2 2 3 4 2 2 4" xfId="25980" xr:uid="{00000000-0005-0000-0000-00005D070000}"/>
    <cellStyle name="20% - Accent2 2 3 4 2 3" xfId="20464" xr:uid="{00000000-0005-0000-0000-00005E070000}"/>
    <cellStyle name="20% - Accent2 2 3 4 2 3 2" xfId="32331" xr:uid="{00000000-0005-0000-0000-00005F070000}"/>
    <cellStyle name="20% - Accent2 2 3 4 2 4" xfId="28355" xr:uid="{00000000-0005-0000-0000-000060070000}"/>
    <cellStyle name="20% - Accent2 2 3 4 2 5" xfId="24414" xr:uid="{00000000-0005-0000-0000-000061070000}"/>
    <cellStyle name="20% - Accent2 2 3 4 3" xfId="14461" xr:uid="{00000000-0005-0000-0000-000062070000}"/>
    <cellStyle name="20% - Accent2 2 3 4 3 2" xfId="21238" xr:uid="{00000000-0005-0000-0000-000063070000}"/>
    <cellStyle name="20% - Accent2 2 3 4 3 2 2" xfId="33105" xr:uid="{00000000-0005-0000-0000-000064070000}"/>
    <cellStyle name="20% - Accent2 2 3 4 3 3" xfId="29129" xr:uid="{00000000-0005-0000-0000-000065070000}"/>
    <cellStyle name="20% - Accent2 2 3 4 3 4" xfId="25188" xr:uid="{00000000-0005-0000-0000-000066070000}"/>
    <cellStyle name="20% - Accent2 2 3 4 4" xfId="7738" xr:uid="{00000000-0005-0000-0000-000067070000}"/>
    <cellStyle name="20% - Accent2 2 3 4 4 2" xfId="19692" xr:uid="{00000000-0005-0000-0000-000068070000}"/>
    <cellStyle name="20% - Accent2 2 3 4 4 2 2" xfId="31559" xr:uid="{00000000-0005-0000-0000-000069070000}"/>
    <cellStyle name="20% - Accent2 2 3 4 4 3" xfId="27583" xr:uid="{00000000-0005-0000-0000-00006A070000}"/>
    <cellStyle name="20% - Accent2 2 3 4 4 4" xfId="23642" xr:uid="{00000000-0005-0000-0000-00006B070000}"/>
    <cellStyle name="20% - Accent2 2 3 4 5" xfId="18919" xr:uid="{00000000-0005-0000-0000-00006C070000}"/>
    <cellStyle name="20% - Accent2 2 3 4 5 2" xfId="30786" xr:uid="{00000000-0005-0000-0000-00006D070000}"/>
    <cellStyle name="20% - Accent2 2 3 4 6" xfId="26812" xr:uid="{00000000-0005-0000-0000-00006E070000}"/>
    <cellStyle name="20% - Accent2 2 3 4 7" xfId="22869" xr:uid="{00000000-0005-0000-0000-00006F070000}"/>
    <cellStyle name="20% - Accent2 2 3 5" xfId="268" xr:uid="{00000000-0005-0000-0000-000070070000}"/>
    <cellStyle name="20% - Accent2 2 3 5 2" xfId="11109" xr:uid="{00000000-0005-0000-0000-000071070000}"/>
    <cellStyle name="20% - Accent2 2 3 5 2 2" xfId="17495" xr:uid="{00000000-0005-0000-0000-000072070000}"/>
    <cellStyle name="20% - Accent2 2 3 5 2 2 2" xfId="22031" xr:uid="{00000000-0005-0000-0000-000073070000}"/>
    <cellStyle name="20% - Accent2 2 3 5 2 2 2 2" xfId="33898" xr:uid="{00000000-0005-0000-0000-000074070000}"/>
    <cellStyle name="20% - Accent2 2 3 5 2 2 3" xfId="29922" xr:uid="{00000000-0005-0000-0000-000075070000}"/>
    <cellStyle name="20% - Accent2 2 3 5 2 2 4" xfId="25981" xr:uid="{00000000-0005-0000-0000-000076070000}"/>
    <cellStyle name="20% - Accent2 2 3 5 2 3" xfId="20465" xr:uid="{00000000-0005-0000-0000-000077070000}"/>
    <cellStyle name="20% - Accent2 2 3 5 2 3 2" xfId="32332" xr:uid="{00000000-0005-0000-0000-000078070000}"/>
    <cellStyle name="20% - Accent2 2 3 5 2 4" xfId="28356" xr:uid="{00000000-0005-0000-0000-000079070000}"/>
    <cellStyle name="20% - Accent2 2 3 5 2 5" xfId="24415" xr:uid="{00000000-0005-0000-0000-00007A070000}"/>
    <cellStyle name="20% - Accent2 2 3 5 3" xfId="14462" xr:uid="{00000000-0005-0000-0000-00007B070000}"/>
    <cellStyle name="20% - Accent2 2 3 5 3 2" xfId="21239" xr:uid="{00000000-0005-0000-0000-00007C070000}"/>
    <cellStyle name="20% - Accent2 2 3 5 3 2 2" xfId="33106" xr:uid="{00000000-0005-0000-0000-00007D070000}"/>
    <cellStyle name="20% - Accent2 2 3 5 3 3" xfId="29130" xr:uid="{00000000-0005-0000-0000-00007E070000}"/>
    <cellStyle name="20% - Accent2 2 3 5 3 4" xfId="25189" xr:uid="{00000000-0005-0000-0000-00007F070000}"/>
    <cellStyle name="20% - Accent2 2 3 5 4" xfId="7739" xr:uid="{00000000-0005-0000-0000-000080070000}"/>
    <cellStyle name="20% - Accent2 2 3 5 4 2" xfId="19693" xr:uid="{00000000-0005-0000-0000-000081070000}"/>
    <cellStyle name="20% - Accent2 2 3 5 4 2 2" xfId="31560" xr:uid="{00000000-0005-0000-0000-000082070000}"/>
    <cellStyle name="20% - Accent2 2 3 5 4 3" xfId="27584" xr:uid="{00000000-0005-0000-0000-000083070000}"/>
    <cellStyle name="20% - Accent2 2 3 5 4 4" xfId="23643" xr:uid="{00000000-0005-0000-0000-000084070000}"/>
    <cellStyle name="20% - Accent2 2 3 5 5" xfId="18920" xr:uid="{00000000-0005-0000-0000-000085070000}"/>
    <cellStyle name="20% - Accent2 2 3 5 5 2" xfId="30787" xr:uid="{00000000-0005-0000-0000-000086070000}"/>
    <cellStyle name="20% - Accent2 2 3 5 6" xfId="26813" xr:uid="{00000000-0005-0000-0000-000087070000}"/>
    <cellStyle name="20% - Accent2 2 3 5 7" xfId="22870" xr:uid="{00000000-0005-0000-0000-000088070000}"/>
    <cellStyle name="20% - Accent2 2 3 6" xfId="269" xr:uid="{00000000-0005-0000-0000-000089070000}"/>
    <cellStyle name="20% - Accent2 2 3 6 2" xfId="11110" xr:uid="{00000000-0005-0000-0000-00008A070000}"/>
    <cellStyle name="20% - Accent2 2 3 6 2 2" xfId="17496" xr:uid="{00000000-0005-0000-0000-00008B070000}"/>
    <cellStyle name="20% - Accent2 2 3 6 2 2 2" xfId="22032" xr:uid="{00000000-0005-0000-0000-00008C070000}"/>
    <cellStyle name="20% - Accent2 2 3 6 2 2 2 2" xfId="33899" xr:uid="{00000000-0005-0000-0000-00008D070000}"/>
    <cellStyle name="20% - Accent2 2 3 6 2 2 3" xfId="29923" xr:uid="{00000000-0005-0000-0000-00008E070000}"/>
    <cellStyle name="20% - Accent2 2 3 6 2 2 4" xfId="25982" xr:uid="{00000000-0005-0000-0000-00008F070000}"/>
    <cellStyle name="20% - Accent2 2 3 6 2 3" xfId="20466" xr:uid="{00000000-0005-0000-0000-000090070000}"/>
    <cellStyle name="20% - Accent2 2 3 6 2 3 2" xfId="32333" xr:uid="{00000000-0005-0000-0000-000091070000}"/>
    <cellStyle name="20% - Accent2 2 3 6 2 4" xfId="28357" xr:uid="{00000000-0005-0000-0000-000092070000}"/>
    <cellStyle name="20% - Accent2 2 3 6 2 5" xfId="24416" xr:uid="{00000000-0005-0000-0000-000093070000}"/>
    <cellStyle name="20% - Accent2 2 3 6 3" xfId="14463" xr:uid="{00000000-0005-0000-0000-000094070000}"/>
    <cellStyle name="20% - Accent2 2 3 6 3 2" xfId="21240" xr:uid="{00000000-0005-0000-0000-000095070000}"/>
    <cellStyle name="20% - Accent2 2 3 6 3 2 2" xfId="33107" xr:uid="{00000000-0005-0000-0000-000096070000}"/>
    <cellStyle name="20% - Accent2 2 3 6 3 3" xfId="29131" xr:uid="{00000000-0005-0000-0000-000097070000}"/>
    <cellStyle name="20% - Accent2 2 3 6 3 4" xfId="25190" xr:uid="{00000000-0005-0000-0000-000098070000}"/>
    <cellStyle name="20% - Accent2 2 3 6 4" xfId="7740" xr:uid="{00000000-0005-0000-0000-000099070000}"/>
    <cellStyle name="20% - Accent2 2 3 6 4 2" xfId="19694" xr:uid="{00000000-0005-0000-0000-00009A070000}"/>
    <cellStyle name="20% - Accent2 2 3 6 4 2 2" xfId="31561" xr:uid="{00000000-0005-0000-0000-00009B070000}"/>
    <cellStyle name="20% - Accent2 2 3 6 4 3" xfId="27585" xr:uid="{00000000-0005-0000-0000-00009C070000}"/>
    <cellStyle name="20% - Accent2 2 3 6 4 4" xfId="23644" xr:uid="{00000000-0005-0000-0000-00009D070000}"/>
    <cellStyle name="20% - Accent2 2 3 6 5" xfId="18921" xr:uid="{00000000-0005-0000-0000-00009E070000}"/>
    <cellStyle name="20% - Accent2 2 3 6 5 2" xfId="30788" xr:uid="{00000000-0005-0000-0000-00009F070000}"/>
    <cellStyle name="20% - Accent2 2 3 6 6" xfId="26814" xr:uid="{00000000-0005-0000-0000-0000A0070000}"/>
    <cellStyle name="20% - Accent2 2 3 6 7" xfId="22871" xr:uid="{00000000-0005-0000-0000-0000A1070000}"/>
    <cellStyle name="20% - Accent2 2 3 7" xfId="270" xr:uid="{00000000-0005-0000-0000-0000A2070000}"/>
    <cellStyle name="20% - Accent2 2 3 7 2" xfId="11111" xr:uid="{00000000-0005-0000-0000-0000A3070000}"/>
    <cellStyle name="20% - Accent2 2 3 7 2 2" xfId="17497" xr:uid="{00000000-0005-0000-0000-0000A4070000}"/>
    <cellStyle name="20% - Accent2 2 3 7 2 2 2" xfId="22033" xr:uid="{00000000-0005-0000-0000-0000A5070000}"/>
    <cellStyle name="20% - Accent2 2 3 7 2 2 2 2" xfId="33900" xr:uid="{00000000-0005-0000-0000-0000A6070000}"/>
    <cellStyle name="20% - Accent2 2 3 7 2 2 3" xfId="29924" xr:uid="{00000000-0005-0000-0000-0000A7070000}"/>
    <cellStyle name="20% - Accent2 2 3 7 2 2 4" xfId="25983" xr:uid="{00000000-0005-0000-0000-0000A8070000}"/>
    <cellStyle name="20% - Accent2 2 3 7 2 3" xfId="20467" xr:uid="{00000000-0005-0000-0000-0000A9070000}"/>
    <cellStyle name="20% - Accent2 2 3 7 2 3 2" xfId="32334" xr:uid="{00000000-0005-0000-0000-0000AA070000}"/>
    <cellStyle name="20% - Accent2 2 3 7 2 4" xfId="28358" xr:uid="{00000000-0005-0000-0000-0000AB070000}"/>
    <cellStyle name="20% - Accent2 2 3 7 2 5" xfId="24417" xr:uid="{00000000-0005-0000-0000-0000AC070000}"/>
    <cellStyle name="20% - Accent2 2 3 7 3" xfId="14464" xr:uid="{00000000-0005-0000-0000-0000AD070000}"/>
    <cellStyle name="20% - Accent2 2 3 7 3 2" xfId="21241" xr:uid="{00000000-0005-0000-0000-0000AE070000}"/>
    <cellStyle name="20% - Accent2 2 3 7 3 2 2" xfId="33108" xr:uid="{00000000-0005-0000-0000-0000AF070000}"/>
    <cellStyle name="20% - Accent2 2 3 7 3 3" xfId="29132" xr:uid="{00000000-0005-0000-0000-0000B0070000}"/>
    <cellStyle name="20% - Accent2 2 3 7 3 4" xfId="25191" xr:uid="{00000000-0005-0000-0000-0000B1070000}"/>
    <cellStyle name="20% - Accent2 2 3 7 4" xfId="7741" xr:uid="{00000000-0005-0000-0000-0000B2070000}"/>
    <cellStyle name="20% - Accent2 2 3 7 4 2" xfId="19695" xr:uid="{00000000-0005-0000-0000-0000B3070000}"/>
    <cellStyle name="20% - Accent2 2 3 7 4 2 2" xfId="31562" xr:uid="{00000000-0005-0000-0000-0000B4070000}"/>
    <cellStyle name="20% - Accent2 2 3 7 4 3" xfId="27586" xr:uid="{00000000-0005-0000-0000-0000B5070000}"/>
    <cellStyle name="20% - Accent2 2 3 7 4 4" xfId="23645" xr:uid="{00000000-0005-0000-0000-0000B6070000}"/>
    <cellStyle name="20% - Accent2 2 3 7 5" xfId="18922" xr:uid="{00000000-0005-0000-0000-0000B7070000}"/>
    <cellStyle name="20% - Accent2 2 3 7 5 2" xfId="30789" xr:uid="{00000000-0005-0000-0000-0000B8070000}"/>
    <cellStyle name="20% - Accent2 2 3 7 6" xfId="26815" xr:uid="{00000000-0005-0000-0000-0000B9070000}"/>
    <cellStyle name="20% - Accent2 2 3 7 7" xfId="22872" xr:uid="{00000000-0005-0000-0000-0000BA070000}"/>
    <cellStyle name="20% - Accent2 2 3 8" xfId="271" xr:uid="{00000000-0005-0000-0000-0000BB070000}"/>
    <cellStyle name="20% - Accent2 2 3 8 2" xfId="11112" xr:uid="{00000000-0005-0000-0000-0000BC070000}"/>
    <cellStyle name="20% - Accent2 2 3 8 2 2" xfId="17498" xr:uid="{00000000-0005-0000-0000-0000BD070000}"/>
    <cellStyle name="20% - Accent2 2 3 8 2 2 2" xfId="22034" xr:uid="{00000000-0005-0000-0000-0000BE070000}"/>
    <cellStyle name="20% - Accent2 2 3 8 2 2 2 2" xfId="33901" xr:uid="{00000000-0005-0000-0000-0000BF070000}"/>
    <cellStyle name="20% - Accent2 2 3 8 2 2 3" xfId="29925" xr:uid="{00000000-0005-0000-0000-0000C0070000}"/>
    <cellStyle name="20% - Accent2 2 3 8 2 2 4" xfId="25984" xr:uid="{00000000-0005-0000-0000-0000C1070000}"/>
    <cellStyle name="20% - Accent2 2 3 8 2 3" xfId="20468" xr:uid="{00000000-0005-0000-0000-0000C2070000}"/>
    <cellStyle name="20% - Accent2 2 3 8 2 3 2" xfId="32335" xr:uid="{00000000-0005-0000-0000-0000C3070000}"/>
    <cellStyle name="20% - Accent2 2 3 8 2 4" xfId="28359" xr:uid="{00000000-0005-0000-0000-0000C4070000}"/>
    <cellStyle name="20% - Accent2 2 3 8 2 5" xfId="24418" xr:uid="{00000000-0005-0000-0000-0000C5070000}"/>
    <cellStyle name="20% - Accent2 2 3 8 3" xfId="14465" xr:uid="{00000000-0005-0000-0000-0000C6070000}"/>
    <cellStyle name="20% - Accent2 2 3 8 3 2" xfId="21242" xr:uid="{00000000-0005-0000-0000-0000C7070000}"/>
    <cellStyle name="20% - Accent2 2 3 8 3 2 2" xfId="33109" xr:uid="{00000000-0005-0000-0000-0000C8070000}"/>
    <cellStyle name="20% - Accent2 2 3 8 3 3" xfId="29133" xr:uid="{00000000-0005-0000-0000-0000C9070000}"/>
    <cellStyle name="20% - Accent2 2 3 8 3 4" xfId="25192" xr:uid="{00000000-0005-0000-0000-0000CA070000}"/>
    <cellStyle name="20% - Accent2 2 3 8 4" xfId="7742" xr:uid="{00000000-0005-0000-0000-0000CB070000}"/>
    <cellStyle name="20% - Accent2 2 3 8 4 2" xfId="19696" xr:uid="{00000000-0005-0000-0000-0000CC070000}"/>
    <cellStyle name="20% - Accent2 2 3 8 4 2 2" xfId="31563" xr:uid="{00000000-0005-0000-0000-0000CD070000}"/>
    <cellStyle name="20% - Accent2 2 3 8 4 3" xfId="27587" xr:uid="{00000000-0005-0000-0000-0000CE070000}"/>
    <cellStyle name="20% - Accent2 2 3 8 4 4" xfId="23646" xr:uid="{00000000-0005-0000-0000-0000CF070000}"/>
    <cellStyle name="20% - Accent2 2 3 8 5" xfId="18923" xr:uid="{00000000-0005-0000-0000-0000D0070000}"/>
    <cellStyle name="20% - Accent2 2 3 8 5 2" xfId="30790" xr:uid="{00000000-0005-0000-0000-0000D1070000}"/>
    <cellStyle name="20% - Accent2 2 3 8 6" xfId="26816" xr:uid="{00000000-0005-0000-0000-0000D2070000}"/>
    <cellStyle name="20% - Accent2 2 3 8 7" xfId="22873" xr:uid="{00000000-0005-0000-0000-0000D3070000}"/>
    <cellStyle name="20% - Accent2 2 3 9" xfId="272" xr:uid="{00000000-0005-0000-0000-0000D4070000}"/>
    <cellStyle name="20% - Accent2 2 3 9 2" xfId="11113" xr:uid="{00000000-0005-0000-0000-0000D5070000}"/>
    <cellStyle name="20% - Accent2 2 3 9 2 2" xfId="17499" xr:uid="{00000000-0005-0000-0000-0000D6070000}"/>
    <cellStyle name="20% - Accent2 2 3 9 2 2 2" xfId="22035" xr:uid="{00000000-0005-0000-0000-0000D7070000}"/>
    <cellStyle name="20% - Accent2 2 3 9 2 2 2 2" xfId="33902" xr:uid="{00000000-0005-0000-0000-0000D8070000}"/>
    <cellStyle name="20% - Accent2 2 3 9 2 2 3" xfId="29926" xr:uid="{00000000-0005-0000-0000-0000D9070000}"/>
    <cellStyle name="20% - Accent2 2 3 9 2 2 4" xfId="25985" xr:uid="{00000000-0005-0000-0000-0000DA070000}"/>
    <cellStyle name="20% - Accent2 2 3 9 2 3" xfId="20469" xr:uid="{00000000-0005-0000-0000-0000DB070000}"/>
    <cellStyle name="20% - Accent2 2 3 9 2 3 2" xfId="32336" xr:uid="{00000000-0005-0000-0000-0000DC070000}"/>
    <cellStyle name="20% - Accent2 2 3 9 2 4" xfId="28360" xr:uid="{00000000-0005-0000-0000-0000DD070000}"/>
    <cellStyle name="20% - Accent2 2 3 9 2 5" xfId="24419" xr:uid="{00000000-0005-0000-0000-0000DE070000}"/>
    <cellStyle name="20% - Accent2 2 3 9 3" xfId="14466" xr:uid="{00000000-0005-0000-0000-0000DF070000}"/>
    <cellStyle name="20% - Accent2 2 3 9 3 2" xfId="21243" xr:uid="{00000000-0005-0000-0000-0000E0070000}"/>
    <cellStyle name="20% - Accent2 2 3 9 3 2 2" xfId="33110" xr:uid="{00000000-0005-0000-0000-0000E1070000}"/>
    <cellStyle name="20% - Accent2 2 3 9 3 3" xfId="29134" xr:uid="{00000000-0005-0000-0000-0000E2070000}"/>
    <cellStyle name="20% - Accent2 2 3 9 3 4" xfId="25193" xr:uid="{00000000-0005-0000-0000-0000E3070000}"/>
    <cellStyle name="20% - Accent2 2 3 9 4" xfId="7743" xr:uid="{00000000-0005-0000-0000-0000E4070000}"/>
    <cellStyle name="20% - Accent2 2 3 9 4 2" xfId="19697" xr:uid="{00000000-0005-0000-0000-0000E5070000}"/>
    <cellStyle name="20% - Accent2 2 3 9 4 2 2" xfId="31564" xr:uid="{00000000-0005-0000-0000-0000E6070000}"/>
    <cellStyle name="20% - Accent2 2 3 9 4 3" xfId="27588" xr:uid="{00000000-0005-0000-0000-0000E7070000}"/>
    <cellStyle name="20% - Accent2 2 3 9 4 4" xfId="23647" xr:uid="{00000000-0005-0000-0000-0000E8070000}"/>
    <cellStyle name="20% - Accent2 2 3 9 5" xfId="18924" xr:uid="{00000000-0005-0000-0000-0000E9070000}"/>
    <cellStyle name="20% - Accent2 2 3 9 5 2" xfId="30791" xr:uid="{00000000-0005-0000-0000-0000EA070000}"/>
    <cellStyle name="20% - Accent2 2 3 9 6" xfId="26817" xr:uid="{00000000-0005-0000-0000-0000EB070000}"/>
    <cellStyle name="20% - Accent2 2 3 9 7" xfId="22874" xr:uid="{00000000-0005-0000-0000-0000EC070000}"/>
    <cellStyle name="20% - Accent2 2 4" xfId="273" xr:uid="{00000000-0005-0000-0000-0000ED070000}"/>
    <cellStyle name="20% - Accent2 2 4 10" xfId="11114" xr:uid="{00000000-0005-0000-0000-0000EE070000}"/>
    <cellStyle name="20% - Accent2 2 4 10 2" xfId="17500" xr:uid="{00000000-0005-0000-0000-0000EF070000}"/>
    <cellStyle name="20% - Accent2 2 4 10 2 2" xfId="22036" xr:uid="{00000000-0005-0000-0000-0000F0070000}"/>
    <cellStyle name="20% - Accent2 2 4 10 2 2 2" xfId="33903" xr:uid="{00000000-0005-0000-0000-0000F1070000}"/>
    <cellStyle name="20% - Accent2 2 4 10 2 3" xfId="29927" xr:uid="{00000000-0005-0000-0000-0000F2070000}"/>
    <cellStyle name="20% - Accent2 2 4 10 2 4" xfId="25986" xr:uid="{00000000-0005-0000-0000-0000F3070000}"/>
    <cellStyle name="20% - Accent2 2 4 10 3" xfId="20470" xr:uid="{00000000-0005-0000-0000-0000F4070000}"/>
    <cellStyle name="20% - Accent2 2 4 10 3 2" xfId="32337" xr:uid="{00000000-0005-0000-0000-0000F5070000}"/>
    <cellStyle name="20% - Accent2 2 4 10 4" xfId="28361" xr:uid="{00000000-0005-0000-0000-0000F6070000}"/>
    <cellStyle name="20% - Accent2 2 4 10 5" xfId="24420" xr:uid="{00000000-0005-0000-0000-0000F7070000}"/>
    <cellStyle name="20% - Accent2 2 4 11" xfId="14467" xr:uid="{00000000-0005-0000-0000-0000F8070000}"/>
    <cellStyle name="20% - Accent2 2 4 11 2" xfId="21244" xr:uid="{00000000-0005-0000-0000-0000F9070000}"/>
    <cellStyle name="20% - Accent2 2 4 11 2 2" xfId="33111" xr:uid="{00000000-0005-0000-0000-0000FA070000}"/>
    <cellStyle name="20% - Accent2 2 4 11 3" xfId="29135" xr:uid="{00000000-0005-0000-0000-0000FB070000}"/>
    <cellStyle name="20% - Accent2 2 4 11 4" xfId="25194" xr:uid="{00000000-0005-0000-0000-0000FC070000}"/>
    <cellStyle name="20% - Accent2 2 4 12" xfId="7744" xr:uid="{00000000-0005-0000-0000-0000FD070000}"/>
    <cellStyle name="20% - Accent2 2 4 12 2" xfId="19698" xr:uid="{00000000-0005-0000-0000-0000FE070000}"/>
    <cellStyle name="20% - Accent2 2 4 12 2 2" xfId="31565" xr:uid="{00000000-0005-0000-0000-0000FF070000}"/>
    <cellStyle name="20% - Accent2 2 4 12 3" xfId="27589" xr:uid="{00000000-0005-0000-0000-000000080000}"/>
    <cellStyle name="20% - Accent2 2 4 12 4" xfId="23648" xr:uid="{00000000-0005-0000-0000-000001080000}"/>
    <cellStyle name="20% - Accent2 2 4 13" xfId="18925" xr:uid="{00000000-0005-0000-0000-000002080000}"/>
    <cellStyle name="20% - Accent2 2 4 13 2" xfId="30792" xr:uid="{00000000-0005-0000-0000-000003080000}"/>
    <cellStyle name="20% - Accent2 2 4 14" xfId="26818" xr:uid="{00000000-0005-0000-0000-000004080000}"/>
    <cellStyle name="20% - Accent2 2 4 15" xfId="22875" xr:uid="{00000000-0005-0000-0000-000005080000}"/>
    <cellStyle name="20% - Accent2 2 4 2" xfId="274" xr:uid="{00000000-0005-0000-0000-000006080000}"/>
    <cellStyle name="20% - Accent2 2 4 2 2" xfId="11115" xr:uid="{00000000-0005-0000-0000-000007080000}"/>
    <cellStyle name="20% - Accent2 2 4 2 2 2" xfId="17501" xr:uid="{00000000-0005-0000-0000-000008080000}"/>
    <cellStyle name="20% - Accent2 2 4 2 2 2 2" xfId="22037" xr:uid="{00000000-0005-0000-0000-000009080000}"/>
    <cellStyle name="20% - Accent2 2 4 2 2 2 2 2" xfId="33904" xr:uid="{00000000-0005-0000-0000-00000A080000}"/>
    <cellStyle name="20% - Accent2 2 4 2 2 2 3" xfId="29928" xr:uid="{00000000-0005-0000-0000-00000B080000}"/>
    <cellStyle name="20% - Accent2 2 4 2 2 2 4" xfId="25987" xr:uid="{00000000-0005-0000-0000-00000C080000}"/>
    <cellStyle name="20% - Accent2 2 4 2 2 3" xfId="20471" xr:uid="{00000000-0005-0000-0000-00000D080000}"/>
    <cellStyle name="20% - Accent2 2 4 2 2 3 2" xfId="32338" xr:uid="{00000000-0005-0000-0000-00000E080000}"/>
    <cellStyle name="20% - Accent2 2 4 2 2 4" xfId="28362" xr:uid="{00000000-0005-0000-0000-00000F080000}"/>
    <cellStyle name="20% - Accent2 2 4 2 2 5" xfId="24421" xr:uid="{00000000-0005-0000-0000-000010080000}"/>
    <cellStyle name="20% - Accent2 2 4 2 3" xfId="14468" xr:uid="{00000000-0005-0000-0000-000011080000}"/>
    <cellStyle name="20% - Accent2 2 4 2 3 2" xfId="21245" xr:uid="{00000000-0005-0000-0000-000012080000}"/>
    <cellStyle name="20% - Accent2 2 4 2 3 2 2" xfId="33112" xr:uid="{00000000-0005-0000-0000-000013080000}"/>
    <cellStyle name="20% - Accent2 2 4 2 3 3" xfId="29136" xr:uid="{00000000-0005-0000-0000-000014080000}"/>
    <cellStyle name="20% - Accent2 2 4 2 3 4" xfId="25195" xr:uid="{00000000-0005-0000-0000-000015080000}"/>
    <cellStyle name="20% - Accent2 2 4 2 4" xfId="7745" xr:uid="{00000000-0005-0000-0000-000016080000}"/>
    <cellStyle name="20% - Accent2 2 4 2 4 2" xfId="19699" xr:uid="{00000000-0005-0000-0000-000017080000}"/>
    <cellStyle name="20% - Accent2 2 4 2 4 2 2" xfId="31566" xr:uid="{00000000-0005-0000-0000-000018080000}"/>
    <cellStyle name="20% - Accent2 2 4 2 4 3" xfId="27590" xr:uid="{00000000-0005-0000-0000-000019080000}"/>
    <cellStyle name="20% - Accent2 2 4 2 4 4" xfId="23649" xr:uid="{00000000-0005-0000-0000-00001A080000}"/>
    <cellStyle name="20% - Accent2 2 4 2 5" xfId="18926" xr:uid="{00000000-0005-0000-0000-00001B080000}"/>
    <cellStyle name="20% - Accent2 2 4 2 5 2" xfId="30793" xr:uid="{00000000-0005-0000-0000-00001C080000}"/>
    <cellStyle name="20% - Accent2 2 4 2 6" xfId="26819" xr:uid="{00000000-0005-0000-0000-00001D080000}"/>
    <cellStyle name="20% - Accent2 2 4 2 7" xfId="22876" xr:uid="{00000000-0005-0000-0000-00001E080000}"/>
    <cellStyle name="20% - Accent2 2 4 3" xfId="275" xr:uid="{00000000-0005-0000-0000-00001F080000}"/>
    <cellStyle name="20% - Accent2 2 4 3 2" xfId="11116" xr:uid="{00000000-0005-0000-0000-000020080000}"/>
    <cellStyle name="20% - Accent2 2 4 3 2 2" xfId="17502" xr:uid="{00000000-0005-0000-0000-000021080000}"/>
    <cellStyle name="20% - Accent2 2 4 3 2 2 2" xfId="22038" xr:uid="{00000000-0005-0000-0000-000022080000}"/>
    <cellStyle name="20% - Accent2 2 4 3 2 2 2 2" xfId="33905" xr:uid="{00000000-0005-0000-0000-000023080000}"/>
    <cellStyle name="20% - Accent2 2 4 3 2 2 3" xfId="29929" xr:uid="{00000000-0005-0000-0000-000024080000}"/>
    <cellStyle name="20% - Accent2 2 4 3 2 2 4" xfId="25988" xr:uid="{00000000-0005-0000-0000-000025080000}"/>
    <cellStyle name="20% - Accent2 2 4 3 2 3" xfId="20472" xr:uid="{00000000-0005-0000-0000-000026080000}"/>
    <cellStyle name="20% - Accent2 2 4 3 2 3 2" xfId="32339" xr:uid="{00000000-0005-0000-0000-000027080000}"/>
    <cellStyle name="20% - Accent2 2 4 3 2 4" xfId="28363" xr:uid="{00000000-0005-0000-0000-000028080000}"/>
    <cellStyle name="20% - Accent2 2 4 3 2 5" xfId="24422" xr:uid="{00000000-0005-0000-0000-000029080000}"/>
    <cellStyle name="20% - Accent2 2 4 3 3" xfId="14469" xr:uid="{00000000-0005-0000-0000-00002A080000}"/>
    <cellStyle name="20% - Accent2 2 4 3 3 2" xfId="21246" xr:uid="{00000000-0005-0000-0000-00002B080000}"/>
    <cellStyle name="20% - Accent2 2 4 3 3 2 2" xfId="33113" xr:uid="{00000000-0005-0000-0000-00002C080000}"/>
    <cellStyle name="20% - Accent2 2 4 3 3 3" xfId="29137" xr:uid="{00000000-0005-0000-0000-00002D080000}"/>
    <cellStyle name="20% - Accent2 2 4 3 3 4" xfId="25196" xr:uid="{00000000-0005-0000-0000-00002E080000}"/>
    <cellStyle name="20% - Accent2 2 4 3 4" xfId="7746" xr:uid="{00000000-0005-0000-0000-00002F080000}"/>
    <cellStyle name="20% - Accent2 2 4 3 4 2" xfId="19700" xr:uid="{00000000-0005-0000-0000-000030080000}"/>
    <cellStyle name="20% - Accent2 2 4 3 4 2 2" xfId="31567" xr:uid="{00000000-0005-0000-0000-000031080000}"/>
    <cellStyle name="20% - Accent2 2 4 3 4 3" xfId="27591" xr:uid="{00000000-0005-0000-0000-000032080000}"/>
    <cellStyle name="20% - Accent2 2 4 3 4 4" xfId="23650" xr:uid="{00000000-0005-0000-0000-000033080000}"/>
    <cellStyle name="20% - Accent2 2 4 3 5" xfId="18927" xr:uid="{00000000-0005-0000-0000-000034080000}"/>
    <cellStyle name="20% - Accent2 2 4 3 5 2" xfId="30794" xr:uid="{00000000-0005-0000-0000-000035080000}"/>
    <cellStyle name="20% - Accent2 2 4 3 6" xfId="26820" xr:uid="{00000000-0005-0000-0000-000036080000}"/>
    <cellStyle name="20% - Accent2 2 4 3 7" xfId="22877" xr:uid="{00000000-0005-0000-0000-000037080000}"/>
    <cellStyle name="20% - Accent2 2 4 4" xfId="276" xr:uid="{00000000-0005-0000-0000-000038080000}"/>
    <cellStyle name="20% - Accent2 2 4 4 2" xfId="11117" xr:uid="{00000000-0005-0000-0000-000039080000}"/>
    <cellStyle name="20% - Accent2 2 4 4 2 2" xfId="17503" xr:uid="{00000000-0005-0000-0000-00003A080000}"/>
    <cellStyle name="20% - Accent2 2 4 4 2 2 2" xfId="22039" xr:uid="{00000000-0005-0000-0000-00003B080000}"/>
    <cellStyle name="20% - Accent2 2 4 4 2 2 2 2" xfId="33906" xr:uid="{00000000-0005-0000-0000-00003C080000}"/>
    <cellStyle name="20% - Accent2 2 4 4 2 2 3" xfId="29930" xr:uid="{00000000-0005-0000-0000-00003D080000}"/>
    <cellStyle name="20% - Accent2 2 4 4 2 2 4" xfId="25989" xr:uid="{00000000-0005-0000-0000-00003E080000}"/>
    <cellStyle name="20% - Accent2 2 4 4 2 3" xfId="20473" xr:uid="{00000000-0005-0000-0000-00003F080000}"/>
    <cellStyle name="20% - Accent2 2 4 4 2 3 2" xfId="32340" xr:uid="{00000000-0005-0000-0000-000040080000}"/>
    <cellStyle name="20% - Accent2 2 4 4 2 4" xfId="28364" xr:uid="{00000000-0005-0000-0000-000041080000}"/>
    <cellStyle name="20% - Accent2 2 4 4 2 5" xfId="24423" xr:uid="{00000000-0005-0000-0000-000042080000}"/>
    <cellStyle name="20% - Accent2 2 4 4 3" xfId="14470" xr:uid="{00000000-0005-0000-0000-000043080000}"/>
    <cellStyle name="20% - Accent2 2 4 4 3 2" xfId="21247" xr:uid="{00000000-0005-0000-0000-000044080000}"/>
    <cellStyle name="20% - Accent2 2 4 4 3 2 2" xfId="33114" xr:uid="{00000000-0005-0000-0000-000045080000}"/>
    <cellStyle name="20% - Accent2 2 4 4 3 3" xfId="29138" xr:uid="{00000000-0005-0000-0000-000046080000}"/>
    <cellStyle name="20% - Accent2 2 4 4 3 4" xfId="25197" xr:uid="{00000000-0005-0000-0000-000047080000}"/>
    <cellStyle name="20% - Accent2 2 4 4 4" xfId="7747" xr:uid="{00000000-0005-0000-0000-000048080000}"/>
    <cellStyle name="20% - Accent2 2 4 4 4 2" xfId="19701" xr:uid="{00000000-0005-0000-0000-000049080000}"/>
    <cellStyle name="20% - Accent2 2 4 4 4 2 2" xfId="31568" xr:uid="{00000000-0005-0000-0000-00004A080000}"/>
    <cellStyle name="20% - Accent2 2 4 4 4 3" xfId="27592" xr:uid="{00000000-0005-0000-0000-00004B080000}"/>
    <cellStyle name="20% - Accent2 2 4 4 4 4" xfId="23651" xr:uid="{00000000-0005-0000-0000-00004C080000}"/>
    <cellStyle name="20% - Accent2 2 4 4 5" xfId="18928" xr:uid="{00000000-0005-0000-0000-00004D080000}"/>
    <cellStyle name="20% - Accent2 2 4 4 5 2" xfId="30795" xr:uid="{00000000-0005-0000-0000-00004E080000}"/>
    <cellStyle name="20% - Accent2 2 4 4 6" xfId="26821" xr:uid="{00000000-0005-0000-0000-00004F080000}"/>
    <cellStyle name="20% - Accent2 2 4 4 7" xfId="22878" xr:uid="{00000000-0005-0000-0000-000050080000}"/>
    <cellStyle name="20% - Accent2 2 4 5" xfId="277" xr:uid="{00000000-0005-0000-0000-000051080000}"/>
    <cellStyle name="20% - Accent2 2 4 5 2" xfId="11118" xr:uid="{00000000-0005-0000-0000-000052080000}"/>
    <cellStyle name="20% - Accent2 2 4 5 2 2" xfId="17504" xr:uid="{00000000-0005-0000-0000-000053080000}"/>
    <cellStyle name="20% - Accent2 2 4 5 2 2 2" xfId="22040" xr:uid="{00000000-0005-0000-0000-000054080000}"/>
    <cellStyle name="20% - Accent2 2 4 5 2 2 2 2" xfId="33907" xr:uid="{00000000-0005-0000-0000-000055080000}"/>
    <cellStyle name="20% - Accent2 2 4 5 2 2 3" xfId="29931" xr:uid="{00000000-0005-0000-0000-000056080000}"/>
    <cellStyle name="20% - Accent2 2 4 5 2 2 4" xfId="25990" xr:uid="{00000000-0005-0000-0000-000057080000}"/>
    <cellStyle name="20% - Accent2 2 4 5 2 3" xfId="20474" xr:uid="{00000000-0005-0000-0000-000058080000}"/>
    <cellStyle name="20% - Accent2 2 4 5 2 3 2" xfId="32341" xr:uid="{00000000-0005-0000-0000-000059080000}"/>
    <cellStyle name="20% - Accent2 2 4 5 2 4" xfId="28365" xr:uid="{00000000-0005-0000-0000-00005A080000}"/>
    <cellStyle name="20% - Accent2 2 4 5 2 5" xfId="24424" xr:uid="{00000000-0005-0000-0000-00005B080000}"/>
    <cellStyle name="20% - Accent2 2 4 5 3" xfId="14471" xr:uid="{00000000-0005-0000-0000-00005C080000}"/>
    <cellStyle name="20% - Accent2 2 4 5 3 2" xfId="21248" xr:uid="{00000000-0005-0000-0000-00005D080000}"/>
    <cellStyle name="20% - Accent2 2 4 5 3 2 2" xfId="33115" xr:uid="{00000000-0005-0000-0000-00005E080000}"/>
    <cellStyle name="20% - Accent2 2 4 5 3 3" xfId="29139" xr:uid="{00000000-0005-0000-0000-00005F080000}"/>
    <cellStyle name="20% - Accent2 2 4 5 3 4" xfId="25198" xr:uid="{00000000-0005-0000-0000-000060080000}"/>
    <cellStyle name="20% - Accent2 2 4 5 4" xfId="7748" xr:uid="{00000000-0005-0000-0000-000061080000}"/>
    <cellStyle name="20% - Accent2 2 4 5 4 2" xfId="19702" xr:uid="{00000000-0005-0000-0000-000062080000}"/>
    <cellStyle name="20% - Accent2 2 4 5 4 2 2" xfId="31569" xr:uid="{00000000-0005-0000-0000-000063080000}"/>
    <cellStyle name="20% - Accent2 2 4 5 4 3" xfId="27593" xr:uid="{00000000-0005-0000-0000-000064080000}"/>
    <cellStyle name="20% - Accent2 2 4 5 4 4" xfId="23652" xr:uid="{00000000-0005-0000-0000-000065080000}"/>
    <cellStyle name="20% - Accent2 2 4 5 5" xfId="18929" xr:uid="{00000000-0005-0000-0000-000066080000}"/>
    <cellStyle name="20% - Accent2 2 4 5 5 2" xfId="30796" xr:uid="{00000000-0005-0000-0000-000067080000}"/>
    <cellStyle name="20% - Accent2 2 4 5 6" xfId="26822" xr:uid="{00000000-0005-0000-0000-000068080000}"/>
    <cellStyle name="20% - Accent2 2 4 5 7" xfId="22879" xr:uid="{00000000-0005-0000-0000-000069080000}"/>
    <cellStyle name="20% - Accent2 2 4 6" xfId="278" xr:uid="{00000000-0005-0000-0000-00006A080000}"/>
    <cellStyle name="20% - Accent2 2 4 6 2" xfId="11119" xr:uid="{00000000-0005-0000-0000-00006B080000}"/>
    <cellStyle name="20% - Accent2 2 4 6 2 2" xfId="17505" xr:uid="{00000000-0005-0000-0000-00006C080000}"/>
    <cellStyle name="20% - Accent2 2 4 6 2 2 2" xfId="22041" xr:uid="{00000000-0005-0000-0000-00006D080000}"/>
    <cellStyle name="20% - Accent2 2 4 6 2 2 2 2" xfId="33908" xr:uid="{00000000-0005-0000-0000-00006E080000}"/>
    <cellStyle name="20% - Accent2 2 4 6 2 2 3" xfId="29932" xr:uid="{00000000-0005-0000-0000-00006F080000}"/>
    <cellStyle name="20% - Accent2 2 4 6 2 2 4" xfId="25991" xr:uid="{00000000-0005-0000-0000-000070080000}"/>
    <cellStyle name="20% - Accent2 2 4 6 2 3" xfId="20475" xr:uid="{00000000-0005-0000-0000-000071080000}"/>
    <cellStyle name="20% - Accent2 2 4 6 2 3 2" xfId="32342" xr:uid="{00000000-0005-0000-0000-000072080000}"/>
    <cellStyle name="20% - Accent2 2 4 6 2 4" xfId="28366" xr:uid="{00000000-0005-0000-0000-000073080000}"/>
    <cellStyle name="20% - Accent2 2 4 6 2 5" xfId="24425" xr:uid="{00000000-0005-0000-0000-000074080000}"/>
    <cellStyle name="20% - Accent2 2 4 6 3" xfId="14472" xr:uid="{00000000-0005-0000-0000-000075080000}"/>
    <cellStyle name="20% - Accent2 2 4 6 3 2" xfId="21249" xr:uid="{00000000-0005-0000-0000-000076080000}"/>
    <cellStyle name="20% - Accent2 2 4 6 3 2 2" xfId="33116" xr:uid="{00000000-0005-0000-0000-000077080000}"/>
    <cellStyle name="20% - Accent2 2 4 6 3 3" xfId="29140" xr:uid="{00000000-0005-0000-0000-000078080000}"/>
    <cellStyle name="20% - Accent2 2 4 6 3 4" xfId="25199" xr:uid="{00000000-0005-0000-0000-000079080000}"/>
    <cellStyle name="20% - Accent2 2 4 6 4" xfId="7749" xr:uid="{00000000-0005-0000-0000-00007A080000}"/>
    <cellStyle name="20% - Accent2 2 4 6 4 2" xfId="19703" xr:uid="{00000000-0005-0000-0000-00007B080000}"/>
    <cellStyle name="20% - Accent2 2 4 6 4 2 2" xfId="31570" xr:uid="{00000000-0005-0000-0000-00007C080000}"/>
    <cellStyle name="20% - Accent2 2 4 6 4 3" xfId="27594" xr:uid="{00000000-0005-0000-0000-00007D080000}"/>
    <cellStyle name="20% - Accent2 2 4 6 4 4" xfId="23653" xr:uid="{00000000-0005-0000-0000-00007E080000}"/>
    <cellStyle name="20% - Accent2 2 4 6 5" xfId="18930" xr:uid="{00000000-0005-0000-0000-00007F080000}"/>
    <cellStyle name="20% - Accent2 2 4 6 5 2" xfId="30797" xr:uid="{00000000-0005-0000-0000-000080080000}"/>
    <cellStyle name="20% - Accent2 2 4 6 6" xfId="26823" xr:uid="{00000000-0005-0000-0000-000081080000}"/>
    <cellStyle name="20% - Accent2 2 4 6 7" xfId="22880" xr:uid="{00000000-0005-0000-0000-000082080000}"/>
    <cellStyle name="20% - Accent2 2 4 7" xfId="279" xr:uid="{00000000-0005-0000-0000-000083080000}"/>
    <cellStyle name="20% - Accent2 2 4 7 2" xfId="11120" xr:uid="{00000000-0005-0000-0000-000084080000}"/>
    <cellStyle name="20% - Accent2 2 4 7 2 2" xfId="17506" xr:uid="{00000000-0005-0000-0000-000085080000}"/>
    <cellStyle name="20% - Accent2 2 4 7 2 2 2" xfId="22042" xr:uid="{00000000-0005-0000-0000-000086080000}"/>
    <cellStyle name="20% - Accent2 2 4 7 2 2 2 2" xfId="33909" xr:uid="{00000000-0005-0000-0000-000087080000}"/>
    <cellStyle name="20% - Accent2 2 4 7 2 2 3" xfId="29933" xr:uid="{00000000-0005-0000-0000-000088080000}"/>
    <cellStyle name="20% - Accent2 2 4 7 2 2 4" xfId="25992" xr:uid="{00000000-0005-0000-0000-000089080000}"/>
    <cellStyle name="20% - Accent2 2 4 7 2 3" xfId="20476" xr:uid="{00000000-0005-0000-0000-00008A080000}"/>
    <cellStyle name="20% - Accent2 2 4 7 2 3 2" xfId="32343" xr:uid="{00000000-0005-0000-0000-00008B080000}"/>
    <cellStyle name="20% - Accent2 2 4 7 2 4" xfId="28367" xr:uid="{00000000-0005-0000-0000-00008C080000}"/>
    <cellStyle name="20% - Accent2 2 4 7 2 5" xfId="24426" xr:uid="{00000000-0005-0000-0000-00008D080000}"/>
    <cellStyle name="20% - Accent2 2 4 7 3" xfId="14473" xr:uid="{00000000-0005-0000-0000-00008E080000}"/>
    <cellStyle name="20% - Accent2 2 4 7 3 2" xfId="21250" xr:uid="{00000000-0005-0000-0000-00008F080000}"/>
    <cellStyle name="20% - Accent2 2 4 7 3 2 2" xfId="33117" xr:uid="{00000000-0005-0000-0000-000090080000}"/>
    <cellStyle name="20% - Accent2 2 4 7 3 3" xfId="29141" xr:uid="{00000000-0005-0000-0000-000091080000}"/>
    <cellStyle name="20% - Accent2 2 4 7 3 4" xfId="25200" xr:uid="{00000000-0005-0000-0000-000092080000}"/>
    <cellStyle name="20% - Accent2 2 4 7 4" xfId="7750" xr:uid="{00000000-0005-0000-0000-000093080000}"/>
    <cellStyle name="20% - Accent2 2 4 7 4 2" xfId="19704" xr:uid="{00000000-0005-0000-0000-000094080000}"/>
    <cellStyle name="20% - Accent2 2 4 7 4 2 2" xfId="31571" xr:uid="{00000000-0005-0000-0000-000095080000}"/>
    <cellStyle name="20% - Accent2 2 4 7 4 3" xfId="27595" xr:uid="{00000000-0005-0000-0000-000096080000}"/>
    <cellStyle name="20% - Accent2 2 4 7 4 4" xfId="23654" xr:uid="{00000000-0005-0000-0000-000097080000}"/>
    <cellStyle name="20% - Accent2 2 4 7 5" xfId="18931" xr:uid="{00000000-0005-0000-0000-000098080000}"/>
    <cellStyle name="20% - Accent2 2 4 7 5 2" xfId="30798" xr:uid="{00000000-0005-0000-0000-000099080000}"/>
    <cellStyle name="20% - Accent2 2 4 7 6" xfId="26824" xr:uid="{00000000-0005-0000-0000-00009A080000}"/>
    <cellStyle name="20% - Accent2 2 4 7 7" xfId="22881" xr:uid="{00000000-0005-0000-0000-00009B080000}"/>
    <cellStyle name="20% - Accent2 2 4 8" xfId="280" xr:uid="{00000000-0005-0000-0000-00009C080000}"/>
    <cellStyle name="20% - Accent2 2 4 8 2" xfId="11121" xr:uid="{00000000-0005-0000-0000-00009D080000}"/>
    <cellStyle name="20% - Accent2 2 4 8 2 2" xfId="17507" xr:uid="{00000000-0005-0000-0000-00009E080000}"/>
    <cellStyle name="20% - Accent2 2 4 8 2 2 2" xfId="22043" xr:uid="{00000000-0005-0000-0000-00009F080000}"/>
    <cellStyle name="20% - Accent2 2 4 8 2 2 2 2" xfId="33910" xr:uid="{00000000-0005-0000-0000-0000A0080000}"/>
    <cellStyle name="20% - Accent2 2 4 8 2 2 3" xfId="29934" xr:uid="{00000000-0005-0000-0000-0000A1080000}"/>
    <cellStyle name="20% - Accent2 2 4 8 2 2 4" xfId="25993" xr:uid="{00000000-0005-0000-0000-0000A2080000}"/>
    <cellStyle name="20% - Accent2 2 4 8 2 3" xfId="20477" xr:uid="{00000000-0005-0000-0000-0000A3080000}"/>
    <cellStyle name="20% - Accent2 2 4 8 2 3 2" xfId="32344" xr:uid="{00000000-0005-0000-0000-0000A4080000}"/>
    <cellStyle name="20% - Accent2 2 4 8 2 4" xfId="28368" xr:uid="{00000000-0005-0000-0000-0000A5080000}"/>
    <cellStyle name="20% - Accent2 2 4 8 2 5" xfId="24427" xr:uid="{00000000-0005-0000-0000-0000A6080000}"/>
    <cellStyle name="20% - Accent2 2 4 8 3" xfId="14474" xr:uid="{00000000-0005-0000-0000-0000A7080000}"/>
    <cellStyle name="20% - Accent2 2 4 8 3 2" xfId="21251" xr:uid="{00000000-0005-0000-0000-0000A8080000}"/>
    <cellStyle name="20% - Accent2 2 4 8 3 2 2" xfId="33118" xr:uid="{00000000-0005-0000-0000-0000A9080000}"/>
    <cellStyle name="20% - Accent2 2 4 8 3 3" xfId="29142" xr:uid="{00000000-0005-0000-0000-0000AA080000}"/>
    <cellStyle name="20% - Accent2 2 4 8 3 4" xfId="25201" xr:uid="{00000000-0005-0000-0000-0000AB080000}"/>
    <cellStyle name="20% - Accent2 2 4 8 4" xfId="7751" xr:uid="{00000000-0005-0000-0000-0000AC080000}"/>
    <cellStyle name="20% - Accent2 2 4 8 4 2" xfId="19705" xr:uid="{00000000-0005-0000-0000-0000AD080000}"/>
    <cellStyle name="20% - Accent2 2 4 8 4 2 2" xfId="31572" xr:uid="{00000000-0005-0000-0000-0000AE080000}"/>
    <cellStyle name="20% - Accent2 2 4 8 4 3" xfId="27596" xr:uid="{00000000-0005-0000-0000-0000AF080000}"/>
    <cellStyle name="20% - Accent2 2 4 8 4 4" xfId="23655" xr:uid="{00000000-0005-0000-0000-0000B0080000}"/>
    <cellStyle name="20% - Accent2 2 4 8 5" xfId="18932" xr:uid="{00000000-0005-0000-0000-0000B1080000}"/>
    <cellStyle name="20% - Accent2 2 4 8 5 2" xfId="30799" xr:uid="{00000000-0005-0000-0000-0000B2080000}"/>
    <cellStyle name="20% - Accent2 2 4 8 6" xfId="26825" xr:uid="{00000000-0005-0000-0000-0000B3080000}"/>
    <cellStyle name="20% - Accent2 2 4 8 7" xfId="22882" xr:uid="{00000000-0005-0000-0000-0000B4080000}"/>
    <cellStyle name="20% - Accent2 2 4 9" xfId="281" xr:uid="{00000000-0005-0000-0000-0000B5080000}"/>
    <cellStyle name="20% - Accent2 2 4 9 2" xfId="11122" xr:uid="{00000000-0005-0000-0000-0000B6080000}"/>
    <cellStyle name="20% - Accent2 2 4 9 2 2" xfId="17508" xr:uid="{00000000-0005-0000-0000-0000B7080000}"/>
    <cellStyle name="20% - Accent2 2 4 9 2 2 2" xfId="22044" xr:uid="{00000000-0005-0000-0000-0000B8080000}"/>
    <cellStyle name="20% - Accent2 2 4 9 2 2 2 2" xfId="33911" xr:uid="{00000000-0005-0000-0000-0000B9080000}"/>
    <cellStyle name="20% - Accent2 2 4 9 2 2 3" xfId="29935" xr:uid="{00000000-0005-0000-0000-0000BA080000}"/>
    <cellStyle name="20% - Accent2 2 4 9 2 2 4" xfId="25994" xr:uid="{00000000-0005-0000-0000-0000BB080000}"/>
    <cellStyle name="20% - Accent2 2 4 9 2 3" xfId="20478" xr:uid="{00000000-0005-0000-0000-0000BC080000}"/>
    <cellStyle name="20% - Accent2 2 4 9 2 3 2" xfId="32345" xr:uid="{00000000-0005-0000-0000-0000BD080000}"/>
    <cellStyle name="20% - Accent2 2 4 9 2 4" xfId="28369" xr:uid="{00000000-0005-0000-0000-0000BE080000}"/>
    <cellStyle name="20% - Accent2 2 4 9 2 5" xfId="24428" xr:uid="{00000000-0005-0000-0000-0000BF080000}"/>
    <cellStyle name="20% - Accent2 2 4 9 3" xfId="14475" xr:uid="{00000000-0005-0000-0000-0000C0080000}"/>
    <cellStyle name="20% - Accent2 2 4 9 3 2" xfId="21252" xr:uid="{00000000-0005-0000-0000-0000C1080000}"/>
    <cellStyle name="20% - Accent2 2 4 9 3 2 2" xfId="33119" xr:uid="{00000000-0005-0000-0000-0000C2080000}"/>
    <cellStyle name="20% - Accent2 2 4 9 3 3" xfId="29143" xr:uid="{00000000-0005-0000-0000-0000C3080000}"/>
    <cellStyle name="20% - Accent2 2 4 9 3 4" xfId="25202" xr:uid="{00000000-0005-0000-0000-0000C4080000}"/>
    <cellStyle name="20% - Accent2 2 4 9 4" xfId="7752" xr:uid="{00000000-0005-0000-0000-0000C5080000}"/>
    <cellStyle name="20% - Accent2 2 4 9 4 2" xfId="19706" xr:uid="{00000000-0005-0000-0000-0000C6080000}"/>
    <cellStyle name="20% - Accent2 2 4 9 4 2 2" xfId="31573" xr:uid="{00000000-0005-0000-0000-0000C7080000}"/>
    <cellStyle name="20% - Accent2 2 4 9 4 3" xfId="27597" xr:uid="{00000000-0005-0000-0000-0000C8080000}"/>
    <cellStyle name="20% - Accent2 2 4 9 4 4" xfId="23656" xr:uid="{00000000-0005-0000-0000-0000C9080000}"/>
    <cellStyle name="20% - Accent2 2 4 9 5" xfId="18933" xr:uid="{00000000-0005-0000-0000-0000CA080000}"/>
    <cellStyle name="20% - Accent2 2 4 9 5 2" xfId="30800" xr:uid="{00000000-0005-0000-0000-0000CB080000}"/>
    <cellStyle name="20% - Accent2 2 4 9 6" xfId="26826" xr:uid="{00000000-0005-0000-0000-0000CC080000}"/>
    <cellStyle name="20% - Accent2 2 4 9 7" xfId="22883" xr:uid="{00000000-0005-0000-0000-0000CD080000}"/>
    <cellStyle name="20% - Accent2 2 5" xfId="282" xr:uid="{00000000-0005-0000-0000-0000CE080000}"/>
    <cellStyle name="20% - Accent2 2 5 10" xfId="11123" xr:uid="{00000000-0005-0000-0000-0000CF080000}"/>
    <cellStyle name="20% - Accent2 2 5 10 2" xfId="17509" xr:uid="{00000000-0005-0000-0000-0000D0080000}"/>
    <cellStyle name="20% - Accent2 2 5 10 2 2" xfId="22045" xr:uid="{00000000-0005-0000-0000-0000D1080000}"/>
    <cellStyle name="20% - Accent2 2 5 10 2 2 2" xfId="33912" xr:uid="{00000000-0005-0000-0000-0000D2080000}"/>
    <cellStyle name="20% - Accent2 2 5 10 2 3" xfId="29936" xr:uid="{00000000-0005-0000-0000-0000D3080000}"/>
    <cellStyle name="20% - Accent2 2 5 10 2 4" xfId="25995" xr:uid="{00000000-0005-0000-0000-0000D4080000}"/>
    <cellStyle name="20% - Accent2 2 5 10 3" xfId="20479" xr:uid="{00000000-0005-0000-0000-0000D5080000}"/>
    <cellStyle name="20% - Accent2 2 5 10 3 2" xfId="32346" xr:uid="{00000000-0005-0000-0000-0000D6080000}"/>
    <cellStyle name="20% - Accent2 2 5 10 4" xfId="28370" xr:uid="{00000000-0005-0000-0000-0000D7080000}"/>
    <cellStyle name="20% - Accent2 2 5 10 5" xfId="24429" xr:uid="{00000000-0005-0000-0000-0000D8080000}"/>
    <cellStyle name="20% - Accent2 2 5 11" xfId="14476" xr:uid="{00000000-0005-0000-0000-0000D9080000}"/>
    <cellStyle name="20% - Accent2 2 5 11 2" xfId="21253" xr:uid="{00000000-0005-0000-0000-0000DA080000}"/>
    <cellStyle name="20% - Accent2 2 5 11 2 2" xfId="33120" xr:uid="{00000000-0005-0000-0000-0000DB080000}"/>
    <cellStyle name="20% - Accent2 2 5 11 3" xfId="29144" xr:uid="{00000000-0005-0000-0000-0000DC080000}"/>
    <cellStyle name="20% - Accent2 2 5 11 4" xfId="25203" xr:uid="{00000000-0005-0000-0000-0000DD080000}"/>
    <cellStyle name="20% - Accent2 2 5 12" xfId="7753" xr:uid="{00000000-0005-0000-0000-0000DE080000}"/>
    <cellStyle name="20% - Accent2 2 5 12 2" xfId="19707" xr:uid="{00000000-0005-0000-0000-0000DF080000}"/>
    <cellStyle name="20% - Accent2 2 5 12 2 2" xfId="31574" xr:uid="{00000000-0005-0000-0000-0000E0080000}"/>
    <cellStyle name="20% - Accent2 2 5 12 3" xfId="27598" xr:uid="{00000000-0005-0000-0000-0000E1080000}"/>
    <cellStyle name="20% - Accent2 2 5 12 4" xfId="23657" xr:uid="{00000000-0005-0000-0000-0000E2080000}"/>
    <cellStyle name="20% - Accent2 2 5 13" xfId="18934" xr:uid="{00000000-0005-0000-0000-0000E3080000}"/>
    <cellStyle name="20% - Accent2 2 5 13 2" xfId="30801" xr:uid="{00000000-0005-0000-0000-0000E4080000}"/>
    <cellStyle name="20% - Accent2 2 5 14" xfId="26827" xr:uid="{00000000-0005-0000-0000-0000E5080000}"/>
    <cellStyle name="20% - Accent2 2 5 15" xfId="22884" xr:uid="{00000000-0005-0000-0000-0000E6080000}"/>
    <cellStyle name="20% - Accent2 2 5 2" xfId="283" xr:uid="{00000000-0005-0000-0000-0000E7080000}"/>
    <cellStyle name="20% - Accent2 2 5 2 2" xfId="11124" xr:uid="{00000000-0005-0000-0000-0000E8080000}"/>
    <cellStyle name="20% - Accent2 2 5 2 2 2" xfId="17510" xr:uid="{00000000-0005-0000-0000-0000E9080000}"/>
    <cellStyle name="20% - Accent2 2 5 2 2 2 2" xfId="22046" xr:uid="{00000000-0005-0000-0000-0000EA080000}"/>
    <cellStyle name="20% - Accent2 2 5 2 2 2 2 2" xfId="33913" xr:uid="{00000000-0005-0000-0000-0000EB080000}"/>
    <cellStyle name="20% - Accent2 2 5 2 2 2 3" xfId="29937" xr:uid="{00000000-0005-0000-0000-0000EC080000}"/>
    <cellStyle name="20% - Accent2 2 5 2 2 2 4" xfId="25996" xr:uid="{00000000-0005-0000-0000-0000ED080000}"/>
    <cellStyle name="20% - Accent2 2 5 2 2 3" xfId="20480" xr:uid="{00000000-0005-0000-0000-0000EE080000}"/>
    <cellStyle name="20% - Accent2 2 5 2 2 3 2" xfId="32347" xr:uid="{00000000-0005-0000-0000-0000EF080000}"/>
    <cellStyle name="20% - Accent2 2 5 2 2 4" xfId="28371" xr:uid="{00000000-0005-0000-0000-0000F0080000}"/>
    <cellStyle name="20% - Accent2 2 5 2 2 5" xfId="24430" xr:uid="{00000000-0005-0000-0000-0000F1080000}"/>
    <cellStyle name="20% - Accent2 2 5 2 3" xfId="14477" xr:uid="{00000000-0005-0000-0000-0000F2080000}"/>
    <cellStyle name="20% - Accent2 2 5 2 3 2" xfId="21254" xr:uid="{00000000-0005-0000-0000-0000F3080000}"/>
    <cellStyle name="20% - Accent2 2 5 2 3 2 2" xfId="33121" xr:uid="{00000000-0005-0000-0000-0000F4080000}"/>
    <cellStyle name="20% - Accent2 2 5 2 3 3" xfId="29145" xr:uid="{00000000-0005-0000-0000-0000F5080000}"/>
    <cellStyle name="20% - Accent2 2 5 2 3 4" xfId="25204" xr:uid="{00000000-0005-0000-0000-0000F6080000}"/>
    <cellStyle name="20% - Accent2 2 5 2 4" xfId="7754" xr:uid="{00000000-0005-0000-0000-0000F7080000}"/>
    <cellStyle name="20% - Accent2 2 5 2 4 2" xfId="19708" xr:uid="{00000000-0005-0000-0000-0000F8080000}"/>
    <cellStyle name="20% - Accent2 2 5 2 4 2 2" xfId="31575" xr:uid="{00000000-0005-0000-0000-0000F9080000}"/>
    <cellStyle name="20% - Accent2 2 5 2 4 3" xfId="27599" xr:uid="{00000000-0005-0000-0000-0000FA080000}"/>
    <cellStyle name="20% - Accent2 2 5 2 4 4" xfId="23658" xr:uid="{00000000-0005-0000-0000-0000FB080000}"/>
    <cellStyle name="20% - Accent2 2 5 2 5" xfId="18935" xr:uid="{00000000-0005-0000-0000-0000FC080000}"/>
    <cellStyle name="20% - Accent2 2 5 2 5 2" xfId="30802" xr:uid="{00000000-0005-0000-0000-0000FD080000}"/>
    <cellStyle name="20% - Accent2 2 5 2 6" xfId="26828" xr:uid="{00000000-0005-0000-0000-0000FE080000}"/>
    <cellStyle name="20% - Accent2 2 5 2 7" xfId="22885" xr:uid="{00000000-0005-0000-0000-0000FF080000}"/>
    <cellStyle name="20% - Accent2 2 5 3" xfId="284" xr:uid="{00000000-0005-0000-0000-000000090000}"/>
    <cellStyle name="20% - Accent2 2 5 3 2" xfId="11125" xr:uid="{00000000-0005-0000-0000-000001090000}"/>
    <cellStyle name="20% - Accent2 2 5 3 2 2" xfId="17511" xr:uid="{00000000-0005-0000-0000-000002090000}"/>
    <cellStyle name="20% - Accent2 2 5 3 2 2 2" xfId="22047" xr:uid="{00000000-0005-0000-0000-000003090000}"/>
    <cellStyle name="20% - Accent2 2 5 3 2 2 2 2" xfId="33914" xr:uid="{00000000-0005-0000-0000-000004090000}"/>
    <cellStyle name="20% - Accent2 2 5 3 2 2 3" xfId="29938" xr:uid="{00000000-0005-0000-0000-000005090000}"/>
    <cellStyle name="20% - Accent2 2 5 3 2 2 4" xfId="25997" xr:uid="{00000000-0005-0000-0000-000006090000}"/>
    <cellStyle name="20% - Accent2 2 5 3 2 3" xfId="20481" xr:uid="{00000000-0005-0000-0000-000007090000}"/>
    <cellStyle name="20% - Accent2 2 5 3 2 3 2" xfId="32348" xr:uid="{00000000-0005-0000-0000-000008090000}"/>
    <cellStyle name="20% - Accent2 2 5 3 2 4" xfId="28372" xr:uid="{00000000-0005-0000-0000-000009090000}"/>
    <cellStyle name="20% - Accent2 2 5 3 2 5" xfId="24431" xr:uid="{00000000-0005-0000-0000-00000A090000}"/>
    <cellStyle name="20% - Accent2 2 5 3 3" xfId="14478" xr:uid="{00000000-0005-0000-0000-00000B090000}"/>
    <cellStyle name="20% - Accent2 2 5 3 3 2" xfId="21255" xr:uid="{00000000-0005-0000-0000-00000C090000}"/>
    <cellStyle name="20% - Accent2 2 5 3 3 2 2" xfId="33122" xr:uid="{00000000-0005-0000-0000-00000D090000}"/>
    <cellStyle name="20% - Accent2 2 5 3 3 3" xfId="29146" xr:uid="{00000000-0005-0000-0000-00000E090000}"/>
    <cellStyle name="20% - Accent2 2 5 3 3 4" xfId="25205" xr:uid="{00000000-0005-0000-0000-00000F090000}"/>
    <cellStyle name="20% - Accent2 2 5 3 4" xfId="7755" xr:uid="{00000000-0005-0000-0000-000010090000}"/>
    <cellStyle name="20% - Accent2 2 5 3 4 2" xfId="19709" xr:uid="{00000000-0005-0000-0000-000011090000}"/>
    <cellStyle name="20% - Accent2 2 5 3 4 2 2" xfId="31576" xr:uid="{00000000-0005-0000-0000-000012090000}"/>
    <cellStyle name="20% - Accent2 2 5 3 4 3" xfId="27600" xr:uid="{00000000-0005-0000-0000-000013090000}"/>
    <cellStyle name="20% - Accent2 2 5 3 4 4" xfId="23659" xr:uid="{00000000-0005-0000-0000-000014090000}"/>
    <cellStyle name="20% - Accent2 2 5 3 5" xfId="18936" xr:uid="{00000000-0005-0000-0000-000015090000}"/>
    <cellStyle name="20% - Accent2 2 5 3 5 2" xfId="30803" xr:uid="{00000000-0005-0000-0000-000016090000}"/>
    <cellStyle name="20% - Accent2 2 5 3 6" xfId="26829" xr:uid="{00000000-0005-0000-0000-000017090000}"/>
    <cellStyle name="20% - Accent2 2 5 3 7" xfId="22886" xr:uid="{00000000-0005-0000-0000-000018090000}"/>
    <cellStyle name="20% - Accent2 2 5 4" xfId="285" xr:uid="{00000000-0005-0000-0000-000019090000}"/>
    <cellStyle name="20% - Accent2 2 5 4 2" xfId="11126" xr:uid="{00000000-0005-0000-0000-00001A090000}"/>
    <cellStyle name="20% - Accent2 2 5 4 2 2" xfId="17512" xr:uid="{00000000-0005-0000-0000-00001B090000}"/>
    <cellStyle name="20% - Accent2 2 5 4 2 2 2" xfId="22048" xr:uid="{00000000-0005-0000-0000-00001C090000}"/>
    <cellStyle name="20% - Accent2 2 5 4 2 2 2 2" xfId="33915" xr:uid="{00000000-0005-0000-0000-00001D090000}"/>
    <cellStyle name="20% - Accent2 2 5 4 2 2 3" xfId="29939" xr:uid="{00000000-0005-0000-0000-00001E090000}"/>
    <cellStyle name="20% - Accent2 2 5 4 2 2 4" xfId="25998" xr:uid="{00000000-0005-0000-0000-00001F090000}"/>
    <cellStyle name="20% - Accent2 2 5 4 2 3" xfId="20482" xr:uid="{00000000-0005-0000-0000-000020090000}"/>
    <cellStyle name="20% - Accent2 2 5 4 2 3 2" xfId="32349" xr:uid="{00000000-0005-0000-0000-000021090000}"/>
    <cellStyle name="20% - Accent2 2 5 4 2 4" xfId="28373" xr:uid="{00000000-0005-0000-0000-000022090000}"/>
    <cellStyle name="20% - Accent2 2 5 4 2 5" xfId="24432" xr:uid="{00000000-0005-0000-0000-000023090000}"/>
    <cellStyle name="20% - Accent2 2 5 4 3" xfId="14479" xr:uid="{00000000-0005-0000-0000-000024090000}"/>
    <cellStyle name="20% - Accent2 2 5 4 3 2" xfId="21256" xr:uid="{00000000-0005-0000-0000-000025090000}"/>
    <cellStyle name="20% - Accent2 2 5 4 3 2 2" xfId="33123" xr:uid="{00000000-0005-0000-0000-000026090000}"/>
    <cellStyle name="20% - Accent2 2 5 4 3 3" xfId="29147" xr:uid="{00000000-0005-0000-0000-000027090000}"/>
    <cellStyle name="20% - Accent2 2 5 4 3 4" xfId="25206" xr:uid="{00000000-0005-0000-0000-000028090000}"/>
    <cellStyle name="20% - Accent2 2 5 4 4" xfId="7756" xr:uid="{00000000-0005-0000-0000-000029090000}"/>
    <cellStyle name="20% - Accent2 2 5 4 4 2" xfId="19710" xr:uid="{00000000-0005-0000-0000-00002A090000}"/>
    <cellStyle name="20% - Accent2 2 5 4 4 2 2" xfId="31577" xr:uid="{00000000-0005-0000-0000-00002B090000}"/>
    <cellStyle name="20% - Accent2 2 5 4 4 3" xfId="27601" xr:uid="{00000000-0005-0000-0000-00002C090000}"/>
    <cellStyle name="20% - Accent2 2 5 4 4 4" xfId="23660" xr:uid="{00000000-0005-0000-0000-00002D090000}"/>
    <cellStyle name="20% - Accent2 2 5 4 5" xfId="18937" xr:uid="{00000000-0005-0000-0000-00002E090000}"/>
    <cellStyle name="20% - Accent2 2 5 4 5 2" xfId="30804" xr:uid="{00000000-0005-0000-0000-00002F090000}"/>
    <cellStyle name="20% - Accent2 2 5 4 6" xfId="26830" xr:uid="{00000000-0005-0000-0000-000030090000}"/>
    <cellStyle name="20% - Accent2 2 5 4 7" xfId="22887" xr:uid="{00000000-0005-0000-0000-000031090000}"/>
    <cellStyle name="20% - Accent2 2 5 5" xfId="286" xr:uid="{00000000-0005-0000-0000-000032090000}"/>
    <cellStyle name="20% - Accent2 2 5 5 2" xfId="11127" xr:uid="{00000000-0005-0000-0000-000033090000}"/>
    <cellStyle name="20% - Accent2 2 5 5 2 2" xfId="17513" xr:uid="{00000000-0005-0000-0000-000034090000}"/>
    <cellStyle name="20% - Accent2 2 5 5 2 2 2" xfId="22049" xr:uid="{00000000-0005-0000-0000-000035090000}"/>
    <cellStyle name="20% - Accent2 2 5 5 2 2 2 2" xfId="33916" xr:uid="{00000000-0005-0000-0000-000036090000}"/>
    <cellStyle name="20% - Accent2 2 5 5 2 2 3" xfId="29940" xr:uid="{00000000-0005-0000-0000-000037090000}"/>
    <cellStyle name="20% - Accent2 2 5 5 2 2 4" xfId="25999" xr:uid="{00000000-0005-0000-0000-000038090000}"/>
    <cellStyle name="20% - Accent2 2 5 5 2 3" xfId="20483" xr:uid="{00000000-0005-0000-0000-000039090000}"/>
    <cellStyle name="20% - Accent2 2 5 5 2 3 2" xfId="32350" xr:uid="{00000000-0005-0000-0000-00003A090000}"/>
    <cellStyle name="20% - Accent2 2 5 5 2 4" xfId="28374" xr:uid="{00000000-0005-0000-0000-00003B090000}"/>
    <cellStyle name="20% - Accent2 2 5 5 2 5" xfId="24433" xr:uid="{00000000-0005-0000-0000-00003C090000}"/>
    <cellStyle name="20% - Accent2 2 5 5 3" xfId="14480" xr:uid="{00000000-0005-0000-0000-00003D090000}"/>
    <cellStyle name="20% - Accent2 2 5 5 3 2" xfId="21257" xr:uid="{00000000-0005-0000-0000-00003E090000}"/>
    <cellStyle name="20% - Accent2 2 5 5 3 2 2" xfId="33124" xr:uid="{00000000-0005-0000-0000-00003F090000}"/>
    <cellStyle name="20% - Accent2 2 5 5 3 3" xfId="29148" xr:uid="{00000000-0005-0000-0000-000040090000}"/>
    <cellStyle name="20% - Accent2 2 5 5 3 4" xfId="25207" xr:uid="{00000000-0005-0000-0000-000041090000}"/>
    <cellStyle name="20% - Accent2 2 5 5 4" xfId="7757" xr:uid="{00000000-0005-0000-0000-000042090000}"/>
    <cellStyle name="20% - Accent2 2 5 5 4 2" xfId="19711" xr:uid="{00000000-0005-0000-0000-000043090000}"/>
    <cellStyle name="20% - Accent2 2 5 5 4 2 2" xfId="31578" xr:uid="{00000000-0005-0000-0000-000044090000}"/>
    <cellStyle name="20% - Accent2 2 5 5 4 3" xfId="27602" xr:uid="{00000000-0005-0000-0000-000045090000}"/>
    <cellStyle name="20% - Accent2 2 5 5 4 4" xfId="23661" xr:uid="{00000000-0005-0000-0000-000046090000}"/>
    <cellStyle name="20% - Accent2 2 5 5 5" xfId="18938" xr:uid="{00000000-0005-0000-0000-000047090000}"/>
    <cellStyle name="20% - Accent2 2 5 5 5 2" xfId="30805" xr:uid="{00000000-0005-0000-0000-000048090000}"/>
    <cellStyle name="20% - Accent2 2 5 5 6" xfId="26831" xr:uid="{00000000-0005-0000-0000-000049090000}"/>
    <cellStyle name="20% - Accent2 2 5 5 7" xfId="22888" xr:uid="{00000000-0005-0000-0000-00004A090000}"/>
    <cellStyle name="20% - Accent2 2 5 6" xfId="287" xr:uid="{00000000-0005-0000-0000-00004B090000}"/>
    <cellStyle name="20% - Accent2 2 5 6 2" xfId="11128" xr:uid="{00000000-0005-0000-0000-00004C090000}"/>
    <cellStyle name="20% - Accent2 2 5 6 2 2" xfId="17514" xr:uid="{00000000-0005-0000-0000-00004D090000}"/>
    <cellStyle name="20% - Accent2 2 5 6 2 2 2" xfId="22050" xr:uid="{00000000-0005-0000-0000-00004E090000}"/>
    <cellStyle name="20% - Accent2 2 5 6 2 2 2 2" xfId="33917" xr:uid="{00000000-0005-0000-0000-00004F090000}"/>
    <cellStyle name="20% - Accent2 2 5 6 2 2 3" xfId="29941" xr:uid="{00000000-0005-0000-0000-000050090000}"/>
    <cellStyle name="20% - Accent2 2 5 6 2 2 4" xfId="26000" xr:uid="{00000000-0005-0000-0000-000051090000}"/>
    <cellStyle name="20% - Accent2 2 5 6 2 3" xfId="20484" xr:uid="{00000000-0005-0000-0000-000052090000}"/>
    <cellStyle name="20% - Accent2 2 5 6 2 3 2" xfId="32351" xr:uid="{00000000-0005-0000-0000-000053090000}"/>
    <cellStyle name="20% - Accent2 2 5 6 2 4" xfId="28375" xr:uid="{00000000-0005-0000-0000-000054090000}"/>
    <cellStyle name="20% - Accent2 2 5 6 2 5" xfId="24434" xr:uid="{00000000-0005-0000-0000-000055090000}"/>
    <cellStyle name="20% - Accent2 2 5 6 3" xfId="14481" xr:uid="{00000000-0005-0000-0000-000056090000}"/>
    <cellStyle name="20% - Accent2 2 5 6 3 2" xfId="21258" xr:uid="{00000000-0005-0000-0000-000057090000}"/>
    <cellStyle name="20% - Accent2 2 5 6 3 2 2" xfId="33125" xr:uid="{00000000-0005-0000-0000-000058090000}"/>
    <cellStyle name="20% - Accent2 2 5 6 3 3" xfId="29149" xr:uid="{00000000-0005-0000-0000-000059090000}"/>
    <cellStyle name="20% - Accent2 2 5 6 3 4" xfId="25208" xr:uid="{00000000-0005-0000-0000-00005A090000}"/>
    <cellStyle name="20% - Accent2 2 5 6 4" xfId="7758" xr:uid="{00000000-0005-0000-0000-00005B090000}"/>
    <cellStyle name="20% - Accent2 2 5 6 4 2" xfId="19712" xr:uid="{00000000-0005-0000-0000-00005C090000}"/>
    <cellStyle name="20% - Accent2 2 5 6 4 2 2" xfId="31579" xr:uid="{00000000-0005-0000-0000-00005D090000}"/>
    <cellStyle name="20% - Accent2 2 5 6 4 3" xfId="27603" xr:uid="{00000000-0005-0000-0000-00005E090000}"/>
    <cellStyle name="20% - Accent2 2 5 6 4 4" xfId="23662" xr:uid="{00000000-0005-0000-0000-00005F090000}"/>
    <cellStyle name="20% - Accent2 2 5 6 5" xfId="18939" xr:uid="{00000000-0005-0000-0000-000060090000}"/>
    <cellStyle name="20% - Accent2 2 5 6 5 2" xfId="30806" xr:uid="{00000000-0005-0000-0000-000061090000}"/>
    <cellStyle name="20% - Accent2 2 5 6 6" xfId="26832" xr:uid="{00000000-0005-0000-0000-000062090000}"/>
    <cellStyle name="20% - Accent2 2 5 6 7" xfId="22889" xr:uid="{00000000-0005-0000-0000-000063090000}"/>
    <cellStyle name="20% - Accent2 2 5 7" xfId="288" xr:uid="{00000000-0005-0000-0000-000064090000}"/>
    <cellStyle name="20% - Accent2 2 5 7 2" xfId="11129" xr:uid="{00000000-0005-0000-0000-000065090000}"/>
    <cellStyle name="20% - Accent2 2 5 7 2 2" xfId="17515" xr:uid="{00000000-0005-0000-0000-000066090000}"/>
    <cellStyle name="20% - Accent2 2 5 7 2 2 2" xfId="22051" xr:uid="{00000000-0005-0000-0000-000067090000}"/>
    <cellStyle name="20% - Accent2 2 5 7 2 2 2 2" xfId="33918" xr:uid="{00000000-0005-0000-0000-000068090000}"/>
    <cellStyle name="20% - Accent2 2 5 7 2 2 3" xfId="29942" xr:uid="{00000000-0005-0000-0000-000069090000}"/>
    <cellStyle name="20% - Accent2 2 5 7 2 2 4" xfId="26001" xr:uid="{00000000-0005-0000-0000-00006A090000}"/>
    <cellStyle name="20% - Accent2 2 5 7 2 3" xfId="20485" xr:uid="{00000000-0005-0000-0000-00006B090000}"/>
    <cellStyle name="20% - Accent2 2 5 7 2 3 2" xfId="32352" xr:uid="{00000000-0005-0000-0000-00006C090000}"/>
    <cellStyle name="20% - Accent2 2 5 7 2 4" xfId="28376" xr:uid="{00000000-0005-0000-0000-00006D090000}"/>
    <cellStyle name="20% - Accent2 2 5 7 2 5" xfId="24435" xr:uid="{00000000-0005-0000-0000-00006E090000}"/>
    <cellStyle name="20% - Accent2 2 5 7 3" xfId="14482" xr:uid="{00000000-0005-0000-0000-00006F090000}"/>
    <cellStyle name="20% - Accent2 2 5 7 3 2" xfId="21259" xr:uid="{00000000-0005-0000-0000-000070090000}"/>
    <cellStyle name="20% - Accent2 2 5 7 3 2 2" xfId="33126" xr:uid="{00000000-0005-0000-0000-000071090000}"/>
    <cellStyle name="20% - Accent2 2 5 7 3 3" xfId="29150" xr:uid="{00000000-0005-0000-0000-000072090000}"/>
    <cellStyle name="20% - Accent2 2 5 7 3 4" xfId="25209" xr:uid="{00000000-0005-0000-0000-000073090000}"/>
    <cellStyle name="20% - Accent2 2 5 7 4" xfId="7759" xr:uid="{00000000-0005-0000-0000-000074090000}"/>
    <cellStyle name="20% - Accent2 2 5 7 4 2" xfId="19713" xr:uid="{00000000-0005-0000-0000-000075090000}"/>
    <cellStyle name="20% - Accent2 2 5 7 4 2 2" xfId="31580" xr:uid="{00000000-0005-0000-0000-000076090000}"/>
    <cellStyle name="20% - Accent2 2 5 7 4 3" xfId="27604" xr:uid="{00000000-0005-0000-0000-000077090000}"/>
    <cellStyle name="20% - Accent2 2 5 7 4 4" xfId="23663" xr:uid="{00000000-0005-0000-0000-000078090000}"/>
    <cellStyle name="20% - Accent2 2 5 7 5" xfId="18940" xr:uid="{00000000-0005-0000-0000-000079090000}"/>
    <cellStyle name="20% - Accent2 2 5 7 5 2" xfId="30807" xr:uid="{00000000-0005-0000-0000-00007A090000}"/>
    <cellStyle name="20% - Accent2 2 5 7 6" xfId="26833" xr:uid="{00000000-0005-0000-0000-00007B090000}"/>
    <cellStyle name="20% - Accent2 2 5 7 7" xfId="22890" xr:uid="{00000000-0005-0000-0000-00007C090000}"/>
    <cellStyle name="20% - Accent2 2 5 8" xfId="289" xr:uid="{00000000-0005-0000-0000-00007D090000}"/>
    <cellStyle name="20% - Accent2 2 5 8 2" xfId="11130" xr:uid="{00000000-0005-0000-0000-00007E090000}"/>
    <cellStyle name="20% - Accent2 2 5 8 2 2" xfId="17516" xr:uid="{00000000-0005-0000-0000-00007F090000}"/>
    <cellStyle name="20% - Accent2 2 5 8 2 2 2" xfId="22052" xr:uid="{00000000-0005-0000-0000-000080090000}"/>
    <cellStyle name="20% - Accent2 2 5 8 2 2 2 2" xfId="33919" xr:uid="{00000000-0005-0000-0000-000081090000}"/>
    <cellStyle name="20% - Accent2 2 5 8 2 2 3" xfId="29943" xr:uid="{00000000-0005-0000-0000-000082090000}"/>
    <cellStyle name="20% - Accent2 2 5 8 2 2 4" xfId="26002" xr:uid="{00000000-0005-0000-0000-000083090000}"/>
    <cellStyle name="20% - Accent2 2 5 8 2 3" xfId="20486" xr:uid="{00000000-0005-0000-0000-000084090000}"/>
    <cellStyle name="20% - Accent2 2 5 8 2 3 2" xfId="32353" xr:uid="{00000000-0005-0000-0000-000085090000}"/>
    <cellStyle name="20% - Accent2 2 5 8 2 4" xfId="28377" xr:uid="{00000000-0005-0000-0000-000086090000}"/>
    <cellStyle name="20% - Accent2 2 5 8 2 5" xfId="24436" xr:uid="{00000000-0005-0000-0000-000087090000}"/>
    <cellStyle name="20% - Accent2 2 5 8 3" xfId="14483" xr:uid="{00000000-0005-0000-0000-000088090000}"/>
    <cellStyle name="20% - Accent2 2 5 8 3 2" xfId="21260" xr:uid="{00000000-0005-0000-0000-000089090000}"/>
    <cellStyle name="20% - Accent2 2 5 8 3 2 2" xfId="33127" xr:uid="{00000000-0005-0000-0000-00008A090000}"/>
    <cellStyle name="20% - Accent2 2 5 8 3 3" xfId="29151" xr:uid="{00000000-0005-0000-0000-00008B090000}"/>
    <cellStyle name="20% - Accent2 2 5 8 3 4" xfId="25210" xr:uid="{00000000-0005-0000-0000-00008C090000}"/>
    <cellStyle name="20% - Accent2 2 5 8 4" xfId="7760" xr:uid="{00000000-0005-0000-0000-00008D090000}"/>
    <cellStyle name="20% - Accent2 2 5 8 4 2" xfId="19714" xr:uid="{00000000-0005-0000-0000-00008E090000}"/>
    <cellStyle name="20% - Accent2 2 5 8 4 2 2" xfId="31581" xr:uid="{00000000-0005-0000-0000-00008F090000}"/>
    <cellStyle name="20% - Accent2 2 5 8 4 3" xfId="27605" xr:uid="{00000000-0005-0000-0000-000090090000}"/>
    <cellStyle name="20% - Accent2 2 5 8 4 4" xfId="23664" xr:uid="{00000000-0005-0000-0000-000091090000}"/>
    <cellStyle name="20% - Accent2 2 5 8 5" xfId="18941" xr:uid="{00000000-0005-0000-0000-000092090000}"/>
    <cellStyle name="20% - Accent2 2 5 8 5 2" xfId="30808" xr:uid="{00000000-0005-0000-0000-000093090000}"/>
    <cellStyle name="20% - Accent2 2 5 8 6" xfId="26834" xr:uid="{00000000-0005-0000-0000-000094090000}"/>
    <cellStyle name="20% - Accent2 2 5 8 7" xfId="22891" xr:uid="{00000000-0005-0000-0000-000095090000}"/>
    <cellStyle name="20% - Accent2 2 5 9" xfId="290" xr:uid="{00000000-0005-0000-0000-000096090000}"/>
    <cellStyle name="20% - Accent2 2 5 9 2" xfId="11131" xr:uid="{00000000-0005-0000-0000-000097090000}"/>
    <cellStyle name="20% - Accent2 2 5 9 2 2" xfId="17517" xr:uid="{00000000-0005-0000-0000-000098090000}"/>
    <cellStyle name="20% - Accent2 2 5 9 2 2 2" xfId="22053" xr:uid="{00000000-0005-0000-0000-000099090000}"/>
    <cellStyle name="20% - Accent2 2 5 9 2 2 2 2" xfId="33920" xr:uid="{00000000-0005-0000-0000-00009A090000}"/>
    <cellStyle name="20% - Accent2 2 5 9 2 2 3" xfId="29944" xr:uid="{00000000-0005-0000-0000-00009B090000}"/>
    <cellStyle name="20% - Accent2 2 5 9 2 2 4" xfId="26003" xr:uid="{00000000-0005-0000-0000-00009C090000}"/>
    <cellStyle name="20% - Accent2 2 5 9 2 3" xfId="20487" xr:uid="{00000000-0005-0000-0000-00009D090000}"/>
    <cellStyle name="20% - Accent2 2 5 9 2 3 2" xfId="32354" xr:uid="{00000000-0005-0000-0000-00009E090000}"/>
    <cellStyle name="20% - Accent2 2 5 9 2 4" xfId="28378" xr:uid="{00000000-0005-0000-0000-00009F090000}"/>
    <cellStyle name="20% - Accent2 2 5 9 2 5" xfId="24437" xr:uid="{00000000-0005-0000-0000-0000A0090000}"/>
    <cellStyle name="20% - Accent2 2 5 9 3" xfId="14484" xr:uid="{00000000-0005-0000-0000-0000A1090000}"/>
    <cellStyle name="20% - Accent2 2 5 9 3 2" xfId="21261" xr:uid="{00000000-0005-0000-0000-0000A2090000}"/>
    <cellStyle name="20% - Accent2 2 5 9 3 2 2" xfId="33128" xr:uid="{00000000-0005-0000-0000-0000A3090000}"/>
    <cellStyle name="20% - Accent2 2 5 9 3 3" xfId="29152" xr:uid="{00000000-0005-0000-0000-0000A4090000}"/>
    <cellStyle name="20% - Accent2 2 5 9 3 4" xfId="25211" xr:uid="{00000000-0005-0000-0000-0000A5090000}"/>
    <cellStyle name="20% - Accent2 2 5 9 4" xfId="7761" xr:uid="{00000000-0005-0000-0000-0000A6090000}"/>
    <cellStyle name="20% - Accent2 2 5 9 4 2" xfId="19715" xr:uid="{00000000-0005-0000-0000-0000A7090000}"/>
    <cellStyle name="20% - Accent2 2 5 9 4 2 2" xfId="31582" xr:uid="{00000000-0005-0000-0000-0000A8090000}"/>
    <cellStyle name="20% - Accent2 2 5 9 4 3" xfId="27606" xr:uid="{00000000-0005-0000-0000-0000A9090000}"/>
    <cellStyle name="20% - Accent2 2 5 9 4 4" xfId="23665" xr:uid="{00000000-0005-0000-0000-0000AA090000}"/>
    <cellStyle name="20% - Accent2 2 5 9 5" xfId="18942" xr:uid="{00000000-0005-0000-0000-0000AB090000}"/>
    <cellStyle name="20% - Accent2 2 5 9 5 2" xfId="30809" xr:uid="{00000000-0005-0000-0000-0000AC090000}"/>
    <cellStyle name="20% - Accent2 2 5 9 6" xfId="26835" xr:uid="{00000000-0005-0000-0000-0000AD090000}"/>
    <cellStyle name="20% - Accent2 2 5 9 7" xfId="22892" xr:uid="{00000000-0005-0000-0000-0000AE090000}"/>
    <cellStyle name="20% - Accent2 2 6" xfId="291" xr:uid="{00000000-0005-0000-0000-0000AF090000}"/>
    <cellStyle name="20% - Accent2 2 6 10" xfId="26836" xr:uid="{00000000-0005-0000-0000-0000B0090000}"/>
    <cellStyle name="20% - Accent2 2 6 11" xfId="22893" xr:uid="{00000000-0005-0000-0000-0000B1090000}"/>
    <cellStyle name="20% - Accent2 2 6 2" xfId="292" xr:uid="{00000000-0005-0000-0000-0000B2090000}"/>
    <cellStyle name="20% - Accent2 2 6 2 2" xfId="11133" xr:uid="{00000000-0005-0000-0000-0000B3090000}"/>
    <cellStyle name="20% - Accent2 2 6 2 2 2" xfId="17519" xr:uid="{00000000-0005-0000-0000-0000B4090000}"/>
    <cellStyle name="20% - Accent2 2 6 2 2 2 2" xfId="22055" xr:uid="{00000000-0005-0000-0000-0000B5090000}"/>
    <cellStyle name="20% - Accent2 2 6 2 2 2 2 2" xfId="33922" xr:uid="{00000000-0005-0000-0000-0000B6090000}"/>
    <cellStyle name="20% - Accent2 2 6 2 2 2 3" xfId="29946" xr:uid="{00000000-0005-0000-0000-0000B7090000}"/>
    <cellStyle name="20% - Accent2 2 6 2 2 2 4" xfId="26005" xr:uid="{00000000-0005-0000-0000-0000B8090000}"/>
    <cellStyle name="20% - Accent2 2 6 2 2 3" xfId="20489" xr:uid="{00000000-0005-0000-0000-0000B9090000}"/>
    <cellStyle name="20% - Accent2 2 6 2 2 3 2" xfId="32356" xr:uid="{00000000-0005-0000-0000-0000BA090000}"/>
    <cellStyle name="20% - Accent2 2 6 2 2 4" xfId="28380" xr:uid="{00000000-0005-0000-0000-0000BB090000}"/>
    <cellStyle name="20% - Accent2 2 6 2 2 5" xfId="24439" xr:uid="{00000000-0005-0000-0000-0000BC090000}"/>
    <cellStyle name="20% - Accent2 2 6 2 3" xfId="14486" xr:uid="{00000000-0005-0000-0000-0000BD090000}"/>
    <cellStyle name="20% - Accent2 2 6 2 3 2" xfId="21263" xr:uid="{00000000-0005-0000-0000-0000BE090000}"/>
    <cellStyle name="20% - Accent2 2 6 2 3 2 2" xfId="33130" xr:uid="{00000000-0005-0000-0000-0000BF090000}"/>
    <cellStyle name="20% - Accent2 2 6 2 3 3" xfId="29154" xr:uid="{00000000-0005-0000-0000-0000C0090000}"/>
    <cellStyle name="20% - Accent2 2 6 2 3 4" xfId="25213" xr:uid="{00000000-0005-0000-0000-0000C1090000}"/>
    <cellStyle name="20% - Accent2 2 6 2 4" xfId="7763" xr:uid="{00000000-0005-0000-0000-0000C2090000}"/>
    <cellStyle name="20% - Accent2 2 6 2 4 2" xfId="19717" xr:uid="{00000000-0005-0000-0000-0000C3090000}"/>
    <cellStyle name="20% - Accent2 2 6 2 4 2 2" xfId="31584" xr:uid="{00000000-0005-0000-0000-0000C4090000}"/>
    <cellStyle name="20% - Accent2 2 6 2 4 3" xfId="27608" xr:uid="{00000000-0005-0000-0000-0000C5090000}"/>
    <cellStyle name="20% - Accent2 2 6 2 4 4" xfId="23667" xr:uid="{00000000-0005-0000-0000-0000C6090000}"/>
    <cellStyle name="20% - Accent2 2 6 2 5" xfId="18944" xr:uid="{00000000-0005-0000-0000-0000C7090000}"/>
    <cellStyle name="20% - Accent2 2 6 2 5 2" xfId="30811" xr:uid="{00000000-0005-0000-0000-0000C8090000}"/>
    <cellStyle name="20% - Accent2 2 6 2 6" xfId="26837" xr:uid="{00000000-0005-0000-0000-0000C9090000}"/>
    <cellStyle name="20% - Accent2 2 6 2 7" xfId="22894" xr:uid="{00000000-0005-0000-0000-0000CA090000}"/>
    <cellStyle name="20% - Accent2 2 6 3" xfId="293" xr:uid="{00000000-0005-0000-0000-0000CB090000}"/>
    <cellStyle name="20% - Accent2 2 6 3 2" xfId="11134" xr:uid="{00000000-0005-0000-0000-0000CC090000}"/>
    <cellStyle name="20% - Accent2 2 6 3 2 2" xfId="17520" xr:uid="{00000000-0005-0000-0000-0000CD090000}"/>
    <cellStyle name="20% - Accent2 2 6 3 2 2 2" xfId="22056" xr:uid="{00000000-0005-0000-0000-0000CE090000}"/>
    <cellStyle name="20% - Accent2 2 6 3 2 2 2 2" xfId="33923" xr:uid="{00000000-0005-0000-0000-0000CF090000}"/>
    <cellStyle name="20% - Accent2 2 6 3 2 2 3" xfId="29947" xr:uid="{00000000-0005-0000-0000-0000D0090000}"/>
    <cellStyle name="20% - Accent2 2 6 3 2 2 4" xfId="26006" xr:uid="{00000000-0005-0000-0000-0000D1090000}"/>
    <cellStyle name="20% - Accent2 2 6 3 2 3" xfId="20490" xr:uid="{00000000-0005-0000-0000-0000D2090000}"/>
    <cellStyle name="20% - Accent2 2 6 3 2 3 2" xfId="32357" xr:uid="{00000000-0005-0000-0000-0000D3090000}"/>
    <cellStyle name="20% - Accent2 2 6 3 2 4" xfId="28381" xr:uid="{00000000-0005-0000-0000-0000D4090000}"/>
    <cellStyle name="20% - Accent2 2 6 3 2 5" xfId="24440" xr:uid="{00000000-0005-0000-0000-0000D5090000}"/>
    <cellStyle name="20% - Accent2 2 6 3 3" xfId="14487" xr:uid="{00000000-0005-0000-0000-0000D6090000}"/>
    <cellStyle name="20% - Accent2 2 6 3 3 2" xfId="21264" xr:uid="{00000000-0005-0000-0000-0000D7090000}"/>
    <cellStyle name="20% - Accent2 2 6 3 3 2 2" xfId="33131" xr:uid="{00000000-0005-0000-0000-0000D8090000}"/>
    <cellStyle name="20% - Accent2 2 6 3 3 3" xfId="29155" xr:uid="{00000000-0005-0000-0000-0000D9090000}"/>
    <cellStyle name="20% - Accent2 2 6 3 3 4" xfId="25214" xr:uid="{00000000-0005-0000-0000-0000DA090000}"/>
    <cellStyle name="20% - Accent2 2 6 3 4" xfId="7764" xr:uid="{00000000-0005-0000-0000-0000DB090000}"/>
    <cellStyle name="20% - Accent2 2 6 3 4 2" xfId="19718" xr:uid="{00000000-0005-0000-0000-0000DC090000}"/>
    <cellStyle name="20% - Accent2 2 6 3 4 2 2" xfId="31585" xr:uid="{00000000-0005-0000-0000-0000DD090000}"/>
    <cellStyle name="20% - Accent2 2 6 3 4 3" xfId="27609" xr:uid="{00000000-0005-0000-0000-0000DE090000}"/>
    <cellStyle name="20% - Accent2 2 6 3 4 4" xfId="23668" xr:uid="{00000000-0005-0000-0000-0000DF090000}"/>
    <cellStyle name="20% - Accent2 2 6 3 5" xfId="18945" xr:uid="{00000000-0005-0000-0000-0000E0090000}"/>
    <cellStyle name="20% - Accent2 2 6 3 5 2" xfId="30812" xr:uid="{00000000-0005-0000-0000-0000E1090000}"/>
    <cellStyle name="20% - Accent2 2 6 3 6" xfId="26838" xr:uid="{00000000-0005-0000-0000-0000E2090000}"/>
    <cellStyle name="20% - Accent2 2 6 3 7" xfId="22895" xr:uid="{00000000-0005-0000-0000-0000E3090000}"/>
    <cellStyle name="20% - Accent2 2 6 4" xfId="294" xr:uid="{00000000-0005-0000-0000-0000E4090000}"/>
    <cellStyle name="20% - Accent2 2 6 4 2" xfId="11135" xr:uid="{00000000-0005-0000-0000-0000E5090000}"/>
    <cellStyle name="20% - Accent2 2 6 4 2 2" xfId="17521" xr:uid="{00000000-0005-0000-0000-0000E6090000}"/>
    <cellStyle name="20% - Accent2 2 6 4 2 2 2" xfId="22057" xr:uid="{00000000-0005-0000-0000-0000E7090000}"/>
    <cellStyle name="20% - Accent2 2 6 4 2 2 2 2" xfId="33924" xr:uid="{00000000-0005-0000-0000-0000E8090000}"/>
    <cellStyle name="20% - Accent2 2 6 4 2 2 3" xfId="29948" xr:uid="{00000000-0005-0000-0000-0000E9090000}"/>
    <cellStyle name="20% - Accent2 2 6 4 2 2 4" xfId="26007" xr:uid="{00000000-0005-0000-0000-0000EA090000}"/>
    <cellStyle name="20% - Accent2 2 6 4 2 3" xfId="20491" xr:uid="{00000000-0005-0000-0000-0000EB090000}"/>
    <cellStyle name="20% - Accent2 2 6 4 2 3 2" xfId="32358" xr:uid="{00000000-0005-0000-0000-0000EC090000}"/>
    <cellStyle name="20% - Accent2 2 6 4 2 4" xfId="28382" xr:uid="{00000000-0005-0000-0000-0000ED090000}"/>
    <cellStyle name="20% - Accent2 2 6 4 2 5" xfId="24441" xr:uid="{00000000-0005-0000-0000-0000EE090000}"/>
    <cellStyle name="20% - Accent2 2 6 4 3" xfId="14488" xr:uid="{00000000-0005-0000-0000-0000EF090000}"/>
    <cellStyle name="20% - Accent2 2 6 4 3 2" xfId="21265" xr:uid="{00000000-0005-0000-0000-0000F0090000}"/>
    <cellStyle name="20% - Accent2 2 6 4 3 2 2" xfId="33132" xr:uid="{00000000-0005-0000-0000-0000F1090000}"/>
    <cellStyle name="20% - Accent2 2 6 4 3 3" xfId="29156" xr:uid="{00000000-0005-0000-0000-0000F2090000}"/>
    <cellStyle name="20% - Accent2 2 6 4 3 4" xfId="25215" xr:uid="{00000000-0005-0000-0000-0000F3090000}"/>
    <cellStyle name="20% - Accent2 2 6 4 4" xfId="7765" xr:uid="{00000000-0005-0000-0000-0000F4090000}"/>
    <cellStyle name="20% - Accent2 2 6 4 4 2" xfId="19719" xr:uid="{00000000-0005-0000-0000-0000F5090000}"/>
    <cellStyle name="20% - Accent2 2 6 4 4 2 2" xfId="31586" xr:uid="{00000000-0005-0000-0000-0000F6090000}"/>
    <cellStyle name="20% - Accent2 2 6 4 4 3" xfId="27610" xr:uid="{00000000-0005-0000-0000-0000F7090000}"/>
    <cellStyle name="20% - Accent2 2 6 4 4 4" xfId="23669" xr:uid="{00000000-0005-0000-0000-0000F8090000}"/>
    <cellStyle name="20% - Accent2 2 6 4 5" xfId="18946" xr:uid="{00000000-0005-0000-0000-0000F9090000}"/>
    <cellStyle name="20% - Accent2 2 6 4 5 2" xfId="30813" xr:uid="{00000000-0005-0000-0000-0000FA090000}"/>
    <cellStyle name="20% - Accent2 2 6 4 6" xfId="26839" xr:uid="{00000000-0005-0000-0000-0000FB090000}"/>
    <cellStyle name="20% - Accent2 2 6 4 7" xfId="22896" xr:uid="{00000000-0005-0000-0000-0000FC090000}"/>
    <cellStyle name="20% - Accent2 2 6 5" xfId="295" xr:uid="{00000000-0005-0000-0000-0000FD090000}"/>
    <cellStyle name="20% - Accent2 2 6 5 2" xfId="11136" xr:uid="{00000000-0005-0000-0000-0000FE090000}"/>
    <cellStyle name="20% - Accent2 2 6 5 2 2" xfId="17522" xr:uid="{00000000-0005-0000-0000-0000FF090000}"/>
    <cellStyle name="20% - Accent2 2 6 5 2 2 2" xfId="22058" xr:uid="{00000000-0005-0000-0000-0000000A0000}"/>
    <cellStyle name="20% - Accent2 2 6 5 2 2 2 2" xfId="33925" xr:uid="{00000000-0005-0000-0000-0000010A0000}"/>
    <cellStyle name="20% - Accent2 2 6 5 2 2 3" xfId="29949" xr:uid="{00000000-0005-0000-0000-0000020A0000}"/>
    <cellStyle name="20% - Accent2 2 6 5 2 2 4" xfId="26008" xr:uid="{00000000-0005-0000-0000-0000030A0000}"/>
    <cellStyle name="20% - Accent2 2 6 5 2 3" xfId="20492" xr:uid="{00000000-0005-0000-0000-0000040A0000}"/>
    <cellStyle name="20% - Accent2 2 6 5 2 3 2" xfId="32359" xr:uid="{00000000-0005-0000-0000-0000050A0000}"/>
    <cellStyle name="20% - Accent2 2 6 5 2 4" xfId="28383" xr:uid="{00000000-0005-0000-0000-0000060A0000}"/>
    <cellStyle name="20% - Accent2 2 6 5 2 5" xfId="24442" xr:uid="{00000000-0005-0000-0000-0000070A0000}"/>
    <cellStyle name="20% - Accent2 2 6 5 3" xfId="14489" xr:uid="{00000000-0005-0000-0000-0000080A0000}"/>
    <cellStyle name="20% - Accent2 2 6 5 3 2" xfId="21266" xr:uid="{00000000-0005-0000-0000-0000090A0000}"/>
    <cellStyle name="20% - Accent2 2 6 5 3 2 2" xfId="33133" xr:uid="{00000000-0005-0000-0000-00000A0A0000}"/>
    <cellStyle name="20% - Accent2 2 6 5 3 3" xfId="29157" xr:uid="{00000000-0005-0000-0000-00000B0A0000}"/>
    <cellStyle name="20% - Accent2 2 6 5 3 4" xfId="25216" xr:uid="{00000000-0005-0000-0000-00000C0A0000}"/>
    <cellStyle name="20% - Accent2 2 6 5 4" xfId="7766" xr:uid="{00000000-0005-0000-0000-00000D0A0000}"/>
    <cellStyle name="20% - Accent2 2 6 5 4 2" xfId="19720" xr:uid="{00000000-0005-0000-0000-00000E0A0000}"/>
    <cellStyle name="20% - Accent2 2 6 5 4 2 2" xfId="31587" xr:uid="{00000000-0005-0000-0000-00000F0A0000}"/>
    <cellStyle name="20% - Accent2 2 6 5 4 3" xfId="27611" xr:uid="{00000000-0005-0000-0000-0000100A0000}"/>
    <cellStyle name="20% - Accent2 2 6 5 4 4" xfId="23670" xr:uid="{00000000-0005-0000-0000-0000110A0000}"/>
    <cellStyle name="20% - Accent2 2 6 5 5" xfId="18947" xr:uid="{00000000-0005-0000-0000-0000120A0000}"/>
    <cellStyle name="20% - Accent2 2 6 5 5 2" xfId="30814" xr:uid="{00000000-0005-0000-0000-0000130A0000}"/>
    <cellStyle name="20% - Accent2 2 6 5 6" xfId="26840" xr:uid="{00000000-0005-0000-0000-0000140A0000}"/>
    <cellStyle name="20% - Accent2 2 6 5 7" xfId="22897" xr:uid="{00000000-0005-0000-0000-0000150A0000}"/>
    <cellStyle name="20% - Accent2 2 6 6" xfId="11132" xr:uid="{00000000-0005-0000-0000-0000160A0000}"/>
    <cellStyle name="20% - Accent2 2 6 6 2" xfId="17518" xr:uid="{00000000-0005-0000-0000-0000170A0000}"/>
    <cellStyle name="20% - Accent2 2 6 6 2 2" xfId="22054" xr:uid="{00000000-0005-0000-0000-0000180A0000}"/>
    <cellStyle name="20% - Accent2 2 6 6 2 2 2" xfId="33921" xr:uid="{00000000-0005-0000-0000-0000190A0000}"/>
    <cellStyle name="20% - Accent2 2 6 6 2 3" xfId="29945" xr:uid="{00000000-0005-0000-0000-00001A0A0000}"/>
    <cellStyle name="20% - Accent2 2 6 6 2 4" xfId="26004" xr:uid="{00000000-0005-0000-0000-00001B0A0000}"/>
    <cellStyle name="20% - Accent2 2 6 6 3" xfId="20488" xr:uid="{00000000-0005-0000-0000-00001C0A0000}"/>
    <cellStyle name="20% - Accent2 2 6 6 3 2" xfId="32355" xr:uid="{00000000-0005-0000-0000-00001D0A0000}"/>
    <cellStyle name="20% - Accent2 2 6 6 4" xfId="28379" xr:uid="{00000000-0005-0000-0000-00001E0A0000}"/>
    <cellStyle name="20% - Accent2 2 6 6 5" xfId="24438" xr:uid="{00000000-0005-0000-0000-00001F0A0000}"/>
    <cellStyle name="20% - Accent2 2 6 7" xfId="14485" xr:uid="{00000000-0005-0000-0000-0000200A0000}"/>
    <cellStyle name="20% - Accent2 2 6 7 2" xfId="21262" xr:uid="{00000000-0005-0000-0000-0000210A0000}"/>
    <cellStyle name="20% - Accent2 2 6 7 2 2" xfId="33129" xr:uid="{00000000-0005-0000-0000-0000220A0000}"/>
    <cellStyle name="20% - Accent2 2 6 7 3" xfId="29153" xr:uid="{00000000-0005-0000-0000-0000230A0000}"/>
    <cellStyle name="20% - Accent2 2 6 7 4" xfId="25212" xr:uid="{00000000-0005-0000-0000-0000240A0000}"/>
    <cellStyle name="20% - Accent2 2 6 8" xfId="7762" xr:uid="{00000000-0005-0000-0000-0000250A0000}"/>
    <cellStyle name="20% - Accent2 2 6 8 2" xfId="19716" xr:uid="{00000000-0005-0000-0000-0000260A0000}"/>
    <cellStyle name="20% - Accent2 2 6 8 2 2" xfId="31583" xr:uid="{00000000-0005-0000-0000-0000270A0000}"/>
    <cellStyle name="20% - Accent2 2 6 8 3" xfId="27607" xr:uid="{00000000-0005-0000-0000-0000280A0000}"/>
    <cellStyle name="20% - Accent2 2 6 8 4" xfId="23666" xr:uid="{00000000-0005-0000-0000-0000290A0000}"/>
    <cellStyle name="20% - Accent2 2 6 9" xfId="18943" xr:uid="{00000000-0005-0000-0000-00002A0A0000}"/>
    <cellStyle name="20% - Accent2 2 6 9 2" xfId="30810" xr:uid="{00000000-0005-0000-0000-00002B0A0000}"/>
    <cellStyle name="20% - Accent2 2 7" xfId="296" xr:uid="{00000000-0005-0000-0000-00002C0A0000}"/>
    <cellStyle name="20% - Accent2 2 7 2" xfId="11137" xr:uid="{00000000-0005-0000-0000-00002D0A0000}"/>
    <cellStyle name="20% - Accent2 2 7 2 2" xfId="17523" xr:uid="{00000000-0005-0000-0000-00002E0A0000}"/>
    <cellStyle name="20% - Accent2 2 7 2 2 2" xfId="22059" xr:uid="{00000000-0005-0000-0000-00002F0A0000}"/>
    <cellStyle name="20% - Accent2 2 7 2 2 2 2" xfId="33926" xr:uid="{00000000-0005-0000-0000-0000300A0000}"/>
    <cellStyle name="20% - Accent2 2 7 2 2 3" xfId="29950" xr:uid="{00000000-0005-0000-0000-0000310A0000}"/>
    <cellStyle name="20% - Accent2 2 7 2 2 4" xfId="26009" xr:uid="{00000000-0005-0000-0000-0000320A0000}"/>
    <cellStyle name="20% - Accent2 2 7 2 3" xfId="20493" xr:uid="{00000000-0005-0000-0000-0000330A0000}"/>
    <cellStyle name="20% - Accent2 2 7 2 3 2" xfId="32360" xr:uid="{00000000-0005-0000-0000-0000340A0000}"/>
    <cellStyle name="20% - Accent2 2 7 2 4" xfId="28384" xr:uid="{00000000-0005-0000-0000-0000350A0000}"/>
    <cellStyle name="20% - Accent2 2 7 2 5" xfId="24443" xr:uid="{00000000-0005-0000-0000-0000360A0000}"/>
    <cellStyle name="20% - Accent2 2 7 3" xfId="14490" xr:uid="{00000000-0005-0000-0000-0000370A0000}"/>
    <cellStyle name="20% - Accent2 2 7 3 2" xfId="21267" xr:uid="{00000000-0005-0000-0000-0000380A0000}"/>
    <cellStyle name="20% - Accent2 2 7 3 2 2" xfId="33134" xr:uid="{00000000-0005-0000-0000-0000390A0000}"/>
    <cellStyle name="20% - Accent2 2 7 3 3" xfId="29158" xr:uid="{00000000-0005-0000-0000-00003A0A0000}"/>
    <cellStyle name="20% - Accent2 2 7 3 4" xfId="25217" xr:uid="{00000000-0005-0000-0000-00003B0A0000}"/>
    <cellStyle name="20% - Accent2 2 7 4" xfId="7767" xr:uid="{00000000-0005-0000-0000-00003C0A0000}"/>
    <cellStyle name="20% - Accent2 2 7 4 2" xfId="19721" xr:uid="{00000000-0005-0000-0000-00003D0A0000}"/>
    <cellStyle name="20% - Accent2 2 7 4 2 2" xfId="31588" xr:uid="{00000000-0005-0000-0000-00003E0A0000}"/>
    <cellStyle name="20% - Accent2 2 7 4 3" xfId="27612" xr:uid="{00000000-0005-0000-0000-00003F0A0000}"/>
    <cellStyle name="20% - Accent2 2 7 4 4" xfId="23671" xr:uid="{00000000-0005-0000-0000-0000400A0000}"/>
    <cellStyle name="20% - Accent2 2 7 5" xfId="18948" xr:uid="{00000000-0005-0000-0000-0000410A0000}"/>
    <cellStyle name="20% - Accent2 2 7 5 2" xfId="30815" xr:uid="{00000000-0005-0000-0000-0000420A0000}"/>
    <cellStyle name="20% - Accent2 2 7 6" xfId="26841" xr:uid="{00000000-0005-0000-0000-0000430A0000}"/>
    <cellStyle name="20% - Accent2 2 7 7" xfId="22898" xr:uid="{00000000-0005-0000-0000-0000440A0000}"/>
    <cellStyle name="20% - Accent2 2 8" xfId="297" xr:uid="{00000000-0005-0000-0000-0000450A0000}"/>
    <cellStyle name="20% - Accent2 2 8 2" xfId="11138" xr:uid="{00000000-0005-0000-0000-0000460A0000}"/>
    <cellStyle name="20% - Accent2 2 8 2 2" xfId="17524" xr:uid="{00000000-0005-0000-0000-0000470A0000}"/>
    <cellStyle name="20% - Accent2 2 8 2 2 2" xfId="22060" xr:uid="{00000000-0005-0000-0000-0000480A0000}"/>
    <cellStyle name="20% - Accent2 2 8 2 2 2 2" xfId="33927" xr:uid="{00000000-0005-0000-0000-0000490A0000}"/>
    <cellStyle name="20% - Accent2 2 8 2 2 3" xfId="29951" xr:uid="{00000000-0005-0000-0000-00004A0A0000}"/>
    <cellStyle name="20% - Accent2 2 8 2 2 4" xfId="26010" xr:uid="{00000000-0005-0000-0000-00004B0A0000}"/>
    <cellStyle name="20% - Accent2 2 8 2 3" xfId="20494" xr:uid="{00000000-0005-0000-0000-00004C0A0000}"/>
    <cellStyle name="20% - Accent2 2 8 2 3 2" xfId="32361" xr:uid="{00000000-0005-0000-0000-00004D0A0000}"/>
    <cellStyle name="20% - Accent2 2 8 2 4" xfId="28385" xr:uid="{00000000-0005-0000-0000-00004E0A0000}"/>
    <cellStyle name="20% - Accent2 2 8 2 5" xfId="24444" xr:uid="{00000000-0005-0000-0000-00004F0A0000}"/>
    <cellStyle name="20% - Accent2 2 8 3" xfId="14491" xr:uid="{00000000-0005-0000-0000-0000500A0000}"/>
    <cellStyle name="20% - Accent2 2 8 3 2" xfId="21268" xr:uid="{00000000-0005-0000-0000-0000510A0000}"/>
    <cellStyle name="20% - Accent2 2 8 3 2 2" xfId="33135" xr:uid="{00000000-0005-0000-0000-0000520A0000}"/>
    <cellStyle name="20% - Accent2 2 8 3 3" xfId="29159" xr:uid="{00000000-0005-0000-0000-0000530A0000}"/>
    <cellStyle name="20% - Accent2 2 8 3 4" xfId="25218" xr:uid="{00000000-0005-0000-0000-0000540A0000}"/>
    <cellStyle name="20% - Accent2 2 8 4" xfId="7768" xr:uid="{00000000-0005-0000-0000-0000550A0000}"/>
    <cellStyle name="20% - Accent2 2 8 4 2" xfId="19722" xr:uid="{00000000-0005-0000-0000-0000560A0000}"/>
    <cellStyle name="20% - Accent2 2 8 4 2 2" xfId="31589" xr:uid="{00000000-0005-0000-0000-0000570A0000}"/>
    <cellStyle name="20% - Accent2 2 8 4 3" xfId="27613" xr:uid="{00000000-0005-0000-0000-0000580A0000}"/>
    <cellStyle name="20% - Accent2 2 8 4 4" xfId="23672" xr:uid="{00000000-0005-0000-0000-0000590A0000}"/>
    <cellStyle name="20% - Accent2 2 8 5" xfId="18949" xr:uid="{00000000-0005-0000-0000-00005A0A0000}"/>
    <cellStyle name="20% - Accent2 2 8 5 2" xfId="30816" xr:uid="{00000000-0005-0000-0000-00005B0A0000}"/>
    <cellStyle name="20% - Accent2 2 8 6" xfId="26842" xr:uid="{00000000-0005-0000-0000-00005C0A0000}"/>
    <cellStyle name="20% - Accent2 2 8 7" xfId="22899" xr:uid="{00000000-0005-0000-0000-00005D0A0000}"/>
    <cellStyle name="20% - Accent2 2 9" xfId="298" xr:uid="{00000000-0005-0000-0000-00005E0A0000}"/>
    <cellStyle name="20% - Accent2 2 9 2" xfId="11139" xr:uid="{00000000-0005-0000-0000-00005F0A0000}"/>
    <cellStyle name="20% - Accent2 2 9 2 2" xfId="17525" xr:uid="{00000000-0005-0000-0000-0000600A0000}"/>
    <cellStyle name="20% - Accent2 2 9 2 2 2" xfId="22061" xr:uid="{00000000-0005-0000-0000-0000610A0000}"/>
    <cellStyle name="20% - Accent2 2 9 2 2 2 2" xfId="33928" xr:uid="{00000000-0005-0000-0000-0000620A0000}"/>
    <cellStyle name="20% - Accent2 2 9 2 2 3" xfId="29952" xr:uid="{00000000-0005-0000-0000-0000630A0000}"/>
    <cellStyle name="20% - Accent2 2 9 2 2 4" xfId="26011" xr:uid="{00000000-0005-0000-0000-0000640A0000}"/>
    <cellStyle name="20% - Accent2 2 9 2 3" xfId="20495" xr:uid="{00000000-0005-0000-0000-0000650A0000}"/>
    <cellStyle name="20% - Accent2 2 9 2 3 2" xfId="32362" xr:uid="{00000000-0005-0000-0000-0000660A0000}"/>
    <cellStyle name="20% - Accent2 2 9 2 4" xfId="28386" xr:uid="{00000000-0005-0000-0000-0000670A0000}"/>
    <cellStyle name="20% - Accent2 2 9 2 5" xfId="24445" xr:uid="{00000000-0005-0000-0000-0000680A0000}"/>
    <cellStyle name="20% - Accent2 2 9 3" xfId="14492" xr:uid="{00000000-0005-0000-0000-0000690A0000}"/>
    <cellStyle name="20% - Accent2 2 9 3 2" xfId="21269" xr:uid="{00000000-0005-0000-0000-00006A0A0000}"/>
    <cellStyle name="20% - Accent2 2 9 3 2 2" xfId="33136" xr:uid="{00000000-0005-0000-0000-00006B0A0000}"/>
    <cellStyle name="20% - Accent2 2 9 3 3" xfId="29160" xr:uid="{00000000-0005-0000-0000-00006C0A0000}"/>
    <cellStyle name="20% - Accent2 2 9 3 4" xfId="25219" xr:uid="{00000000-0005-0000-0000-00006D0A0000}"/>
    <cellStyle name="20% - Accent2 2 9 4" xfId="7769" xr:uid="{00000000-0005-0000-0000-00006E0A0000}"/>
    <cellStyle name="20% - Accent2 2 9 4 2" xfId="19723" xr:uid="{00000000-0005-0000-0000-00006F0A0000}"/>
    <cellStyle name="20% - Accent2 2 9 4 2 2" xfId="31590" xr:uid="{00000000-0005-0000-0000-0000700A0000}"/>
    <cellStyle name="20% - Accent2 2 9 4 3" xfId="27614" xr:uid="{00000000-0005-0000-0000-0000710A0000}"/>
    <cellStyle name="20% - Accent2 2 9 4 4" xfId="23673" xr:uid="{00000000-0005-0000-0000-0000720A0000}"/>
    <cellStyle name="20% - Accent2 2 9 5" xfId="18950" xr:uid="{00000000-0005-0000-0000-0000730A0000}"/>
    <cellStyle name="20% - Accent2 2 9 5 2" xfId="30817" xr:uid="{00000000-0005-0000-0000-0000740A0000}"/>
    <cellStyle name="20% - Accent2 2 9 6" xfId="26843" xr:uid="{00000000-0005-0000-0000-0000750A0000}"/>
    <cellStyle name="20% - Accent2 2 9 7" xfId="22900" xr:uid="{00000000-0005-0000-0000-0000760A0000}"/>
    <cellStyle name="20% - Accent2 20" xfId="299" xr:uid="{00000000-0005-0000-0000-0000770A0000}"/>
    <cellStyle name="20% - Accent2 21" xfId="300" xr:uid="{00000000-0005-0000-0000-0000780A0000}"/>
    <cellStyle name="20% - Accent2 22" xfId="301" xr:uid="{00000000-0005-0000-0000-0000790A0000}"/>
    <cellStyle name="20% - Accent2 23" xfId="302" xr:uid="{00000000-0005-0000-0000-00007A0A0000}"/>
    <cellStyle name="20% - Accent2 24" xfId="303" xr:uid="{00000000-0005-0000-0000-00007B0A0000}"/>
    <cellStyle name="20% - Accent2 25" xfId="304" xr:uid="{00000000-0005-0000-0000-00007C0A0000}"/>
    <cellStyle name="20% - Accent2 26" xfId="305" xr:uid="{00000000-0005-0000-0000-00007D0A0000}"/>
    <cellStyle name="20% - Accent2 3" xfId="306" xr:uid="{00000000-0005-0000-0000-00007E0A0000}"/>
    <cellStyle name="20% - Accent2 3 10" xfId="307" xr:uid="{00000000-0005-0000-0000-00007F0A0000}"/>
    <cellStyle name="20% - Accent2 3 11" xfId="18178" xr:uid="{00000000-0005-0000-0000-0000800A0000}"/>
    <cellStyle name="20% - Accent2 3 11 2" xfId="22713" xr:uid="{00000000-0005-0000-0000-0000810A0000}"/>
    <cellStyle name="20% - Accent2 3 11 2 2" xfId="34580" xr:uid="{00000000-0005-0000-0000-0000820A0000}"/>
    <cellStyle name="20% - Accent2 3 11 3" xfId="30604" xr:uid="{00000000-0005-0000-0000-0000830A0000}"/>
    <cellStyle name="20% - Accent2 3 11 4" xfId="26663" xr:uid="{00000000-0005-0000-0000-0000840A0000}"/>
    <cellStyle name="20% - Accent2 3 2" xfId="308" xr:uid="{00000000-0005-0000-0000-0000850A0000}"/>
    <cellStyle name="20% - Accent2 3 2 2" xfId="11140" xr:uid="{00000000-0005-0000-0000-0000860A0000}"/>
    <cellStyle name="20% - Accent2 3 2 2 2" xfId="17526" xr:uid="{00000000-0005-0000-0000-0000870A0000}"/>
    <cellStyle name="20% - Accent2 3 2 2 2 2" xfId="22062" xr:uid="{00000000-0005-0000-0000-0000880A0000}"/>
    <cellStyle name="20% - Accent2 3 2 2 2 2 2" xfId="33929" xr:uid="{00000000-0005-0000-0000-0000890A0000}"/>
    <cellStyle name="20% - Accent2 3 2 2 2 3" xfId="29953" xr:uid="{00000000-0005-0000-0000-00008A0A0000}"/>
    <cellStyle name="20% - Accent2 3 2 2 2 4" xfId="26012" xr:uid="{00000000-0005-0000-0000-00008B0A0000}"/>
    <cellStyle name="20% - Accent2 3 2 2 3" xfId="20496" xr:uid="{00000000-0005-0000-0000-00008C0A0000}"/>
    <cellStyle name="20% - Accent2 3 2 2 3 2" xfId="32363" xr:uid="{00000000-0005-0000-0000-00008D0A0000}"/>
    <cellStyle name="20% - Accent2 3 2 2 4" xfId="28387" xr:uid="{00000000-0005-0000-0000-00008E0A0000}"/>
    <cellStyle name="20% - Accent2 3 2 2 5" xfId="24446" xr:uid="{00000000-0005-0000-0000-00008F0A0000}"/>
    <cellStyle name="20% - Accent2 3 2 3" xfId="14494" xr:uid="{00000000-0005-0000-0000-0000900A0000}"/>
    <cellStyle name="20% - Accent2 3 2 3 2" xfId="21270" xr:uid="{00000000-0005-0000-0000-0000910A0000}"/>
    <cellStyle name="20% - Accent2 3 2 3 2 2" xfId="33137" xr:uid="{00000000-0005-0000-0000-0000920A0000}"/>
    <cellStyle name="20% - Accent2 3 2 3 3" xfId="29161" xr:uid="{00000000-0005-0000-0000-0000930A0000}"/>
    <cellStyle name="20% - Accent2 3 2 3 4" xfId="25220" xr:uid="{00000000-0005-0000-0000-0000940A0000}"/>
    <cellStyle name="20% - Accent2 3 2 4" xfId="7770" xr:uid="{00000000-0005-0000-0000-0000950A0000}"/>
    <cellStyle name="20% - Accent2 3 2 4 2" xfId="19724" xr:uid="{00000000-0005-0000-0000-0000960A0000}"/>
    <cellStyle name="20% - Accent2 3 2 4 2 2" xfId="31591" xr:uid="{00000000-0005-0000-0000-0000970A0000}"/>
    <cellStyle name="20% - Accent2 3 2 4 3" xfId="27615" xr:uid="{00000000-0005-0000-0000-0000980A0000}"/>
    <cellStyle name="20% - Accent2 3 2 4 4" xfId="23674" xr:uid="{00000000-0005-0000-0000-0000990A0000}"/>
    <cellStyle name="20% - Accent2 3 2 5" xfId="18951" xr:uid="{00000000-0005-0000-0000-00009A0A0000}"/>
    <cellStyle name="20% - Accent2 3 2 5 2" xfId="30818" xr:uid="{00000000-0005-0000-0000-00009B0A0000}"/>
    <cellStyle name="20% - Accent2 3 2 6" xfId="26844" xr:uid="{00000000-0005-0000-0000-00009C0A0000}"/>
    <cellStyle name="20% - Accent2 3 2 7" xfId="22901" xr:uid="{00000000-0005-0000-0000-00009D0A0000}"/>
    <cellStyle name="20% - Accent2 3 3" xfId="309" xr:uid="{00000000-0005-0000-0000-00009E0A0000}"/>
    <cellStyle name="20% - Accent2 3 3 2" xfId="11141" xr:uid="{00000000-0005-0000-0000-00009F0A0000}"/>
    <cellStyle name="20% - Accent2 3 3 2 2" xfId="17527" xr:uid="{00000000-0005-0000-0000-0000A00A0000}"/>
    <cellStyle name="20% - Accent2 3 3 2 2 2" xfId="22063" xr:uid="{00000000-0005-0000-0000-0000A10A0000}"/>
    <cellStyle name="20% - Accent2 3 3 2 2 2 2" xfId="33930" xr:uid="{00000000-0005-0000-0000-0000A20A0000}"/>
    <cellStyle name="20% - Accent2 3 3 2 2 3" xfId="29954" xr:uid="{00000000-0005-0000-0000-0000A30A0000}"/>
    <cellStyle name="20% - Accent2 3 3 2 2 4" xfId="26013" xr:uid="{00000000-0005-0000-0000-0000A40A0000}"/>
    <cellStyle name="20% - Accent2 3 3 2 3" xfId="20497" xr:uid="{00000000-0005-0000-0000-0000A50A0000}"/>
    <cellStyle name="20% - Accent2 3 3 2 3 2" xfId="32364" xr:uid="{00000000-0005-0000-0000-0000A60A0000}"/>
    <cellStyle name="20% - Accent2 3 3 2 4" xfId="28388" xr:uid="{00000000-0005-0000-0000-0000A70A0000}"/>
    <cellStyle name="20% - Accent2 3 3 2 5" xfId="24447" xr:uid="{00000000-0005-0000-0000-0000A80A0000}"/>
    <cellStyle name="20% - Accent2 3 3 3" xfId="14495" xr:uid="{00000000-0005-0000-0000-0000A90A0000}"/>
    <cellStyle name="20% - Accent2 3 3 3 2" xfId="21271" xr:uid="{00000000-0005-0000-0000-0000AA0A0000}"/>
    <cellStyle name="20% - Accent2 3 3 3 2 2" xfId="33138" xr:uid="{00000000-0005-0000-0000-0000AB0A0000}"/>
    <cellStyle name="20% - Accent2 3 3 3 3" xfId="29162" xr:uid="{00000000-0005-0000-0000-0000AC0A0000}"/>
    <cellStyle name="20% - Accent2 3 3 3 4" xfId="25221" xr:uid="{00000000-0005-0000-0000-0000AD0A0000}"/>
    <cellStyle name="20% - Accent2 3 3 4" xfId="7771" xr:uid="{00000000-0005-0000-0000-0000AE0A0000}"/>
    <cellStyle name="20% - Accent2 3 3 4 2" xfId="19725" xr:uid="{00000000-0005-0000-0000-0000AF0A0000}"/>
    <cellStyle name="20% - Accent2 3 3 4 2 2" xfId="31592" xr:uid="{00000000-0005-0000-0000-0000B00A0000}"/>
    <cellStyle name="20% - Accent2 3 3 4 3" xfId="27616" xr:uid="{00000000-0005-0000-0000-0000B10A0000}"/>
    <cellStyle name="20% - Accent2 3 3 4 4" xfId="23675" xr:uid="{00000000-0005-0000-0000-0000B20A0000}"/>
    <cellStyle name="20% - Accent2 3 3 5" xfId="18952" xr:uid="{00000000-0005-0000-0000-0000B30A0000}"/>
    <cellStyle name="20% - Accent2 3 3 5 2" xfId="30819" xr:uid="{00000000-0005-0000-0000-0000B40A0000}"/>
    <cellStyle name="20% - Accent2 3 3 6" xfId="26845" xr:uid="{00000000-0005-0000-0000-0000B50A0000}"/>
    <cellStyle name="20% - Accent2 3 3 7" xfId="22902" xr:uid="{00000000-0005-0000-0000-0000B60A0000}"/>
    <cellStyle name="20% - Accent2 3 4" xfId="310" xr:uid="{00000000-0005-0000-0000-0000B70A0000}"/>
    <cellStyle name="20% - Accent2 3 4 2" xfId="11142" xr:uid="{00000000-0005-0000-0000-0000B80A0000}"/>
    <cellStyle name="20% - Accent2 3 4 2 2" xfId="17528" xr:uid="{00000000-0005-0000-0000-0000B90A0000}"/>
    <cellStyle name="20% - Accent2 3 4 2 2 2" xfId="22064" xr:uid="{00000000-0005-0000-0000-0000BA0A0000}"/>
    <cellStyle name="20% - Accent2 3 4 2 2 2 2" xfId="33931" xr:uid="{00000000-0005-0000-0000-0000BB0A0000}"/>
    <cellStyle name="20% - Accent2 3 4 2 2 3" xfId="29955" xr:uid="{00000000-0005-0000-0000-0000BC0A0000}"/>
    <cellStyle name="20% - Accent2 3 4 2 2 4" xfId="26014" xr:uid="{00000000-0005-0000-0000-0000BD0A0000}"/>
    <cellStyle name="20% - Accent2 3 4 2 3" xfId="20498" xr:uid="{00000000-0005-0000-0000-0000BE0A0000}"/>
    <cellStyle name="20% - Accent2 3 4 2 3 2" xfId="32365" xr:uid="{00000000-0005-0000-0000-0000BF0A0000}"/>
    <cellStyle name="20% - Accent2 3 4 2 4" xfId="28389" xr:uid="{00000000-0005-0000-0000-0000C00A0000}"/>
    <cellStyle name="20% - Accent2 3 4 2 5" xfId="24448" xr:uid="{00000000-0005-0000-0000-0000C10A0000}"/>
    <cellStyle name="20% - Accent2 3 4 3" xfId="14496" xr:uid="{00000000-0005-0000-0000-0000C20A0000}"/>
    <cellStyle name="20% - Accent2 3 4 3 2" xfId="21272" xr:uid="{00000000-0005-0000-0000-0000C30A0000}"/>
    <cellStyle name="20% - Accent2 3 4 3 2 2" xfId="33139" xr:uid="{00000000-0005-0000-0000-0000C40A0000}"/>
    <cellStyle name="20% - Accent2 3 4 3 3" xfId="29163" xr:uid="{00000000-0005-0000-0000-0000C50A0000}"/>
    <cellStyle name="20% - Accent2 3 4 3 4" xfId="25222" xr:uid="{00000000-0005-0000-0000-0000C60A0000}"/>
    <cellStyle name="20% - Accent2 3 4 4" xfId="7772" xr:uid="{00000000-0005-0000-0000-0000C70A0000}"/>
    <cellStyle name="20% - Accent2 3 4 4 2" xfId="19726" xr:uid="{00000000-0005-0000-0000-0000C80A0000}"/>
    <cellStyle name="20% - Accent2 3 4 4 2 2" xfId="31593" xr:uid="{00000000-0005-0000-0000-0000C90A0000}"/>
    <cellStyle name="20% - Accent2 3 4 4 3" xfId="27617" xr:uid="{00000000-0005-0000-0000-0000CA0A0000}"/>
    <cellStyle name="20% - Accent2 3 4 4 4" xfId="23676" xr:uid="{00000000-0005-0000-0000-0000CB0A0000}"/>
    <cellStyle name="20% - Accent2 3 4 5" xfId="18953" xr:uid="{00000000-0005-0000-0000-0000CC0A0000}"/>
    <cellStyle name="20% - Accent2 3 4 5 2" xfId="30820" xr:uid="{00000000-0005-0000-0000-0000CD0A0000}"/>
    <cellStyle name="20% - Accent2 3 4 6" xfId="26846" xr:uid="{00000000-0005-0000-0000-0000CE0A0000}"/>
    <cellStyle name="20% - Accent2 3 4 7" xfId="22903" xr:uid="{00000000-0005-0000-0000-0000CF0A0000}"/>
    <cellStyle name="20% - Accent2 3 5" xfId="311" xr:uid="{00000000-0005-0000-0000-0000D00A0000}"/>
    <cellStyle name="20% - Accent2 3 5 2" xfId="11143" xr:uid="{00000000-0005-0000-0000-0000D10A0000}"/>
    <cellStyle name="20% - Accent2 3 5 2 2" xfId="17529" xr:uid="{00000000-0005-0000-0000-0000D20A0000}"/>
    <cellStyle name="20% - Accent2 3 5 2 2 2" xfId="22065" xr:uid="{00000000-0005-0000-0000-0000D30A0000}"/>
    <cellStyle name="20% - Accent2 3 5 2 2 2 2" xfId="33932" xr:uid="{00000000-0005-0000-0000-0000D40A0000}"/>
    <cellStyle name="20% - Accent2 3 5 2 2 3" xfId="29956" xr:uid="{00000000-0005-0000-0000-0000D50A0000}"/>
    <cellStyle name="20% - Accent2 3 5 2 2 4" xfId="26015" xr:uid="{00000000-0005-0000-0000-0000D60A0000}"/>
    <cellStyle name="20% - Accent2 3 5 2 3" xfId="20499" xr:uid="{00000000-0005-0000-0000-0000D70A0000}"/>
    <cellStyle name="20% - Accent2 3 5 2 3 2" xfId="32366" xr:uid="{00000000-0005-0000-0000-0000D80A0000}"/>
    <cellStyle name="20% - Accent2 3 5 2 4" xfId="28390" xr:uid="{00000000-0005-0000-0000-0000D90A0000}"/>
    <cellStyle name="20% - Accent2 3 5 2 5" xfId="24449" xr:uid="{00000000-0005-0000-0000-0000DA0A0000}"/>
    <cellStyle name="20% - Accent2 3 5 3" xfId="14497" xr:uid="{00000000-0005-0000-0000-0000DB0A0000}"/>
    <cellStyle name="20% - Accent2 3 5 3 2" xfId="21273" xr:uid="{00000000-0005-0000-0000-0000DC0A0000}"/>
    <cellStyle name="20% - Accent2 3 5 3 2 2" xfId="33140" xr:uid="{00000000-0005-0000-0000-0000DD0A0000}"/>
    <cellStyle name="20% - Accent2 3 5 3 3" xfId="29164" xr:uid="{00000000-0005-0000-0000-0000DE0A0000}"/>
    <cellStyle name="20% - Accent2 3 5 3 4" xfId="25223" xr:uid="{00000000-0005-0000-0000-0000DF0A0000}"/>
    <cellStyle name="20% - Accent2 3 5 4" xfId="7773" xr:uid="{00000000-0005-0000-0000-0000E00A0000}"/>
    <cellStyle name="20% - Accent2 3 5 4 2" xfId="19727" xr:uid="{00000000-0005-0000-0000-0000E10A0000}"/>
    <cellStyle name="20% - Accent2 3 5 4 2 2" xfId="31594" xr:uid="{00000000-0005-0000-0000-0000E20A0000}"/>
    <cellStyle name="20% - Accent2 3 5 4 3" xfId="27618" xr:uid="{00000000-0005-0000-0000-0000E30A0000}"/>
    <cellStyle name="20% - Accent2 3 5 4 4" xfId="23677" xr:uid="{00000000-0005-0000-0000-0000E40A0000}"/>
    <cellStyle name="20% - Accent2 3 5 5" xfId="18954" xr:uid="{00000000-0005-0000-0000-0000E50A0000}"/>
    <cellStyle name="20% - Accent2 3 5 5 2" xfId="30821" xr:uid="{00000000-0005-0000-0000-0000E60A0000}"/>
    <cellStyle name="20% - Accent2 3 5 6" xfId="26847" xr:uid="{00000000-0005-0000-0000-0000E70A0000}"/>
    <cellStyle name="20% - Accent2 3 5 7" xfId="22904" xr:uid="{00000000-0005-0000-0000-0000E80A0000}"/>
    <cellStyle name="20% - Accent2 3 6" xfId="312" xr:uid="{00000000-0005-0000-0000-0000E90A0000}"/>
    <cellStyle name="20% - Accent2 3 7" xfId="313" xr:uid="{00000000-0005-0000-0000-0000EA0A0000}"/>
    <cellStyle name="20% - Accent2 3 8" xfId="314" xr:uid="{00000000-0005-0000-0000-0000EB0A0000}"/>
    <cellStyle name="20% - Accent2 3 9" xfId="315" xr:uid="{00000000-0005-0000-0000-0000EC0A0000}"/>
    <cellStyle name="20% - Accent2 4" xfId="316" xr:uid="{00000000-0005-0000-0000-0000ED0A0000}"/>
    <cellStyle name="20% - Accent2 4 2" xfId="317" xr:uid="{00000000-0005-0000-0000-0000EE0A0000}"/>
    <cellStyle name="20% - Accent2 4 3" xfId="318" xr:uid="{00000000-0005-0000-0000-0000EF0A0000}"/>
    <cellStyle name="20% - Accent2 4 4" xfId="319" xr:uid="{00000000-0005-0000-0000-0000F00A0000}"/>
    <cellStyle name="20% - Accent2 4 5" xfId="320" xr:uid="{00000000-0005-0000-0000-0000F10A0000}"/>
    <cellStyle name="20% - Accent2 4 6" xfId="321" xr:uid="{00000000-0005-0000-0000-0000F20A0000}"/>
    <cellStyle name="20% - Accent2 5" xfId="322" xr:uid="{00000000-0005-0000-0000-0000F30A0000}"/>
    <cellStyle name="20% - Accent2 5 2" xfId="323" xr:uid="{00000000-0005-0000-0000-0000F40A0000}"/>
    <cellStyle name="20% - Accent2 5 3" xfId="324" xr:uid="{00000000-0005-0000-0000-0000F50A0000}"/>
    <cellStyle name="20% - Accent2 5 4" xfId="325" xr:uid="{00000000-0005-0000-0000-0000F60A0000}"/>
    <cellStyle name="20% - Accent2 5 5" xfId="326" xr:uid="{00000000-0005-0000-0000-0000F70A0000}"/>
    <cellStyle name="20% - Accent2 5 6" xfId="327" xr:uid="{00000000-0005-0000-0000-0000F80A0000}"/>
    <cellStyle name="20% - Accent2 6" xfId="328" xr:uid="{00000000-0005-0000-0000-0000F90A0000}"/>
    <cellStyle name="20% - Accent2 6 2" xfId="329" xr:uid="{00000000-0005-0000-0000-0000FA0A0000}"/>
    <cellStyle name="20% - Accent2 6 3" xfId="330" xr:uid="{00000000-0005-0000-0000-0000FB0A0000}"/>
    <cellStyle name="20% - Accent2 6 4" xfId="331" xr:uid="{00000000-0005-0000-0000-0000FC0A0000}"/>
    <cellStyle name="20% - Accent2 6 5" xfId="332" xr:uid="{00000000-0005-0000-0000-0000FD0A0000}"/>
    <cellStyle name="20% - Accent2 6 6" xfId="333" xr:uid="{00000000-0005-0000-0000-0000FE0A0000}"/>
    <cellStyle name="20% - Accent2 7" xfId="334" xr:uid="{00000000-0005-0000-0000-0000FF0A0000}"/>
    <cellStyle name="20% - Accent2 7 10" xfId="18955" xr:uid="{00000000-0005-0000-0000-0000000B0000}"/>
    <cellStyle name="20% - Accent2 7 10 2" xfId="30822" xr:uid="{00000000-0005-0000-0000-0000010B0000}"/>
    <cellStyle name="20% - Accent2 7 11" xfId="26848" xr:uid="{00000000-0005-0000-0000-0000020B0000}"/>
    <cellStyle name="20% - Accent2 7 12" xfId="22905" xr:uid="{00000000-0005-0000-0000-0000030B0000}"/>
    <cellStyle name="20% - Accent2 7 2" xfId="335" xr:uid="{00000000-0005-0000-0000-0000040B0000}"/>
    <cellStyle name="20% - Accent2 7 3" xfId="336" xr:uid="{00000000-0005-0000-0000-0000050B0000}"/>
    <cellStyle name="20% - Accent2 7 4" xfId="337" xr:uid="{00000000-0005-0000-0000-0000060B0000}"/>
    <cellStyle name="20% - Accent2 7 5" xfId="338" xr:uid="{00000000-0005-0000-0000-0000070B0000}"/>
    <cellStyle name="20% - Accent2 7 6" xfId="339" xr:uid="{00000000-0005-0000-0000-0000080B0000}"/>
    <cellStyle name="20% - Accent2 7 7" xfId="11144" xr:uid="{00000000-0005-0000-0000-0000090B0000}"/>
    <cellStyle name="20% - Accent2 7 7 2" xfId="17530" xr:uid="{00000000-0005-0000-0000-00000A0B0000}"/>
    <cellStyle name="20% - Accent2 7 7 2 2" xfId="22066" xr:uid="{00000000-0005-0000-0000-00000B0B0000}"/>
    <cellStyle name="20% - Accent2 7 7 2 2 2" xfId="33933" xr:uid="{00000000-0005-0000-0000-00000C0B0000}"/>
    <cellStyle name="20% - Accent2 7 7 2 3" xfId="29957" xr:uid="{00000000-0005-0000-0000-00000D0B0000}"/>
    <cellStyle name="20% - Accent2 7 7 2 4" xfId="26016" xr:uid="{00000000-0005-0000-0000-00000E0B0000}"/>
    <cellStyle name="20% - Accent2 7 7 3" xfId="20500" xr:uid="{00000000-0005-0000-0000-00000F0B0000}"/>
    <cellStyle name="20% - Accent2 7 7 3 2" xfId="32367" xr:uid="{00000000-0005-0000-0000-0000100B0000}"/>
    <cellStyle name="20% - Accent2 7 7 4" xfId="28391" xr:uid="{00000000-0005-0000-0000-0000110B0000}"/>
    <cellStyle name="20% - Accent2 7 7 5" xfId="24450" xr:uid="{00000000-0005-0000-0000-0000120B0000}"/>
    <cellStyle name="20% - Accent2 7 8" xfId="14498" xr:uid="{00000000-0005-0000-0000-0000130B0000}"/>
    <cellStyle name="20% - Accent2 7 8 2" xfId="21274" xr:uid="{00000000-0005-0000-0000-0000140B0000}"/>
    <cellStyle name="20% - Accent2 7 8 2 2" xfId="33141" xr:uid="{00000000-0005-0000-0000-0000150B0000}"/>
    <cellStyle name="20% - Accent2 7 8 3" xfId="29165" xr:uid="{00000000-0005-0000-0000-0000160B0000}"/>
    <cellStyle name="20% - Accent2 7 8 4" xfId="25224" xr:uid="{00000000-0005-0000-0000-0000170B0000}"/>
    <cellStyle name="20% - Accent2 7 9" xfId="7774" xr:uid="{00000000-0005-0000-0000-0000180B0000}"/>
    <cellStyle name="20% - Accent2 7 9 2" xfId="19728" xr:uid="{00000000-0005-0000-0000-0000190B0000}"/>
    <cellStyle name="20% - Accent2 7 9 2 2" xfId="31595" xr:uid="{00000000-0005-0000-0000-00001A0B0000}"/>
    <cellStyle name="20% - Accent2 7 9 3" xfId="27619" xr:uid="{00000000-0005-0000-0000-00001B0B0000}"/>
    <cellStyle name="20% - Accent2 7 9 4" xfId="23678" xr:uid="{00000000-0005-0000-0000-00001C0B0000}"/>
    <cellStyle name="20% - Accent2 8" xfId="340" xr:uid="{00000000-0005-0000-0000-00001D0B0000}"/>
    <cellStyle name="20% - Accent2 8 2" xfId="341" xr:uid="{00000000-0005-0000-0000-00001E0B0000}"/>
    <cellStyle name="20% - Accent2 8 3" xfId="342" xr:uid="{00000000-0005-0000-0000-00001F0B0000}"/>
    <cellStyle name="20% - Accent2 8 4" xfId="343" xr:uid="{00000000-0005-0000-0000-0000200B0000}"/>
    <cellStyle name="20% - Accent2 8 5" xfId="344" xr:uid="{00000000-0005-0000-0000-0000210B0000}"/>
    <cellStyle name="20% - Accent2 8 6" xfId="345" xr:uid="{00000000-0005-0000-0000-0000220B0000}"/>
    <cellStyle name="20% - Accent2 9" xfId="346" xr:uid="{00000000-0005-0000-0000-0000230B0000}"/>
    <cellStyle name="20% - Accent2 9 2" xfId="347" xr:uid="{00000000-0005-0000-0000-0000240B0000}"/>
    <cellStyle name="20% - Accent2 9 3" xfId="348" xr:uid="{00000000-0005-0000-0000-0000250B0000}"/>
    <cellStyle name="20% - Accent2 9 4" xfId="349" xr:uid="{00000000-0005-0000-0000-0000260B0000}"/>
    <cellStyle name="20% - Accent2 9 5" xfId="350" xr:uid="{00000000-0005-0000-0000-0000270B0000}"/>
    <cellStyle name="20% - Accent3 10" xfId="351" xr:uid="{00000000-0005-0000-0000-0000280B0000}"/>
    <cellStyle name="20% - Accent3 10 2" xfId="352" xr:uid="{00000000-0005-0000-0000-0000290B0000}"/>
    <cellStyle name="20% - Accent3 10 3" xfId="353" xr:uid="{00000000-0005-0000-0000-00002A0B0000}"/>
    <cellStyle name="20% - Accent3 10 4" xfId="354" xr:uid="{00000000-0005-0000-0000-00002B0B0000}"/>
    <cellStyle name="20% - Accent3 10 5" xfId="355" xr:uid="{00000000-0005-0000-0000-00002C0B0000}"/>
    <cellStyle name="20% - Accent3 11" xfId="356" xr:uid="{00000000-0005-0000-0000-00002D0B0000}"/>
    <cellStyle name="20% - Accent3 11 2" xfId="357" xr:uid="{00000000-0005-0000-0000-00002E0B0000}"/>
    <cellStyle name="20% - Accent3 11 3" xfId="358" xr:uid="{00000000-0005-0000-0000-00002F0B0000}"/>
    <cellStyle name="20% - Accent3 11 4" xfId="359" xr:uid="{00000000-0005-0000-0000-0000300B0000}"/>
    <cellStyle name="20% - Accent3 11 5" xfId="360" xr:uid="{00000000-0005-0000-0000-0000310B0000}"/>
    <cellStyle name="20% - Accent3 12" xfId="361" xr:uid="{00000000-0005-0000-0000-0000320B0000}"/>
    <cellStyle name="20% - Accent3 12 2" xfId="362" xr:uid="{00000000-0005-0000-0000-0000330B0000}"/>
    <cellStyle name="20% - Accent3 12 3" xfId="363" xr:uid="{00000000-0005-0000-0000-0000340B0000}"/>
    <cellStyle name="20% - Accent3 12 4" xfId="364" xr:uid="{00000000-0005-0000-0000-0000350B0000}"/>
    <cellStyle name="20% - Accent3 12 5" xfId="365" xr:uid="{00000000-0005-0000-0000-0000360B0000}"/>
    <cellStyle name="20% - Accent3 13" xfId="366" xr:uid="{00000000-0005-0000-0000-0000370B0000}"/>
    <cellStyle name="20% - Accent3 14" xfId="367" xr:uid="{00000000-0005-0000-0000-0000380B0000}"/>
    <cellStyle name="20% - Accent3 15" xfId="368" xr:uid="{00000000-0005-0000-0000-0000390B0000}"/>
    <cellStyle name="20% - Accent3 16" xfId="369" xr:uid="{00000000-0005-0000-0000-00003A0B0000}"/>
    <cellStyle name="20% - Accent3 17" xfId="370" xr:uid="{00000000-0005-0000-0000-00003B0B0000}"/>
    <cellStyle name="20% - Accent3 18" xfId="371" xr:uid="{00000000-0005-0000-0000-00003C0B0000}"/>
    <cellStyle name="20% - Accent3 19" xfId="372" xr:uid="{00000000-0005-0000-0000-00003D0B0000}"/>
    <cellStyle name="20% - Accent3 2" xfId="373" xr:uid="{00000000-0005-0000-0000-00003E0B0000}"/>
    <cellStyle name="20% - Accent3 2 10" xfId="374" xr:uid="{00000000-0005-0000-0000-00003F0B0000}"/>
    <cellStyle name="20% - Accent3 2 10 2" xfId="11145" xr:uid="{00000000-0005-0000-0000-0000400B0000}"/>
    <cellStyle name="20% - Accent3 2 10 2 2" xfId="17531" xr:uid="{00000000-0005-0000-0000-0000410B0000}"/>
    <cellStyle name="20% - Accent3 2 10 2 2 2" xfId="22067" xr:uid="{00000000-0005-0000-0000-0000420B0000}"/>
    <cellStyle name="20% - Accent3 2 10 2 2 2 2" xfId="33934" xr:uid="{00000000-0005-0000-0000-0000430B0000}"/>
    <cellStyle name="20% - Accent3 2 10 2 2 3" xfId="29958" xr:uid="{00000000-0005-0000-0000-0000440B0000}"/>
    <cellStyle name="20% - Accent3 2 10 2 2 4" xfId="26017" xr:uid="{00000000-0005-0000-0000-0000450B0000}"/>
    <cellStyle name="20% - Accent3 2 10 2 3" xfId="20501" xr:uid="{00000000-0005-0000-0000-0000460B0000}"/>
    <cellStyle name="20% - Accent3 2 10 2 3 2" xfId="32368" xr:uid="{00000000-0005-0000-0000-0000470B0000}"/>
    <cellStyle name="20% - Accent3 2 10 2 4" xfId="28392" xr:uid="{00000000-0005-0000-0000-0000480B0000}"/>
    <cellStyle name="20% - Accent3 2 10 2 5" xfId="24451" xr:uid="{00000000-0005-0000-0000-0000490B0000}"/>
    <cellStyle name="20% - Accent3 2 10 3" xfId="14520" xr:uid="{00000000-0005-0000-0000-00004A0B0000}"/>
    <cellStyle name="20% - Accent3 2 10 3 2" xfId="21277" xr:uid="{00000000-0005-0000-0000-00004B0B0000}"/>
    <cellStyle name="20% - Accent3 2 10 3 2 2" xfId="33144" xr:uid="{00000000-0005-0000-0000-00004C0B0000}"/>
    <cellStyle name="20% - Accent3 2 10 3 3" xfId="29168" xr:uid="{00000000-0005-0000-0000-00004D0B0000}"/>
    <cellStyle name="20% - Accent3 2 10 3 4" xfId="25227" xr:uid="{00000000-0005-0000-0000-00004E0B0000}"/>
    <cellStyle name="20% - Accent3 2 10 4" xfId="7775" xr:uid="{00000000-0005-0000-0000-00004F0B0000}"/>
    <cellStyle name="20% - Accent3 2 10 4 2" xfId="19729" xr:uid="{00000000-0005-0000-0000-0000500B0000}"/>
    <cellStyle name="20% - Accent3 2 10 4 2 2" xfId="31596" xr:uid="{00000000-0005-0000-0000-0000510B0000}"/>
    <cellStyle name="20% - Accent3 2 10 4 3" xfId="27620" xr:uid="{00000000-0005-0000-0000-0000520B0000}"/>
    <cellStyle name="20% - Accent3 2 10 4 4" xfId="23679" xr:uid="{00000000-0005-0000-0000-0000530B0000}"/>
    <cellStyle name="20% - Accent3 2 10 5" xfId="18956" xr:uid="{00000000-0005-0000-0000-0000540B0000}"/>
    <cellStyle name="20% - Accent3 2 10 5 2" xfId="30823" xr:uid="{00000000-0005-0000-0000-0000550B0000}"/>
    <cellStyle name="20% - Accent3 2 10 6" xfId="26849" xr:uid="{00000000-0005-0000-0000-0000560B0000}"/>
    <cellStyle name="20% - Accent3 2 10 7" xfId="22906" xr:uid="{00000000-0005-0000-0000-0000570B0000}"/>
    <cellStyle name="20% - Accent3 2 11" xfId="375" xr:uid="{00000000-0005-0000-0000-0000580B0000}"/>
    <cellStyle name="20% - Accent3 2 11 2" xfId="376" xr:uid="{00000000-0005-0000-0000-0000590B0000}"/>
    <cellStyle name="20% - Accent3 2 11 2 2" xfId="11146" xr:uid="{00000000-0005-0000-0000-00005A0B0000}"/>
    <cellStyle name="20% - Accent3 2 11 2 2 2" xfId="17532" xr:uid="{00000000-0005-0000-0000-00005B0B0000}"/>
    <cellStyle name="20% - Accent3 2 11 2 2 2 2" xfId="22068" xr:uid="{00000000-0005-0000-0000-00005C0B0000}"/>
    <cellStyle name="20% - Accent3 2 11 2 2 2 2 2" xfId="33935" xr:uid="{00000000-0005-0000-0000-00005D0B0000}"/>
    <cellStyle name="20% - Accent3 2 11 2 2 2 3" xfId="29959" xr:uid="{00000000-0005-0000-0000-00005E0B0000}"/>
    <cellStyle name="20% - Accent3 2 11 2 2 2 4" xfId="26018" xr:uid="{00000000-0005-0000-0000-00005F0B0000}"/>
    <cellStyle name="20% - Accent3 2 11 2 2 3" xfId="20502" xr:uid="{00000000-0005-0000-0000-0000600B0000}"/>
    <cellStyle name="20% - Accent3 2 11 2 2 3 2" xfId="32369" xr:uid="{00000000-0005-0000-0000-0000610B0000}"/>
    <cellStyle name="20% - Accent3 2 11 2 2 4" xfId="28393" xr:uid="{00000000-0005-0000-0000-0000620B0000}"/>
    <cellStyle name="20% - Accent3 2 11 2 2 5" xfId="24452" xr:uid="{00000000-0005-0000-0000-0000630B0000}"/>
    <cellStyle name="20% - Accent3 2 11 2 3" xfId="14521" xr:uid="{00000000-0005-0000-0000-0000640B0000}"/>
    <cellStyle name="20% - Accent3 2 11 2 3 2" xfId="21278" xr:uid="{00000000-0005-0000-0000-0000650B0000}"/>
    <cellStyle name="20% - Accent3 2 11 2 3 2 2" xfId="33145" xr:uid="{00000000-0005-0000-0000-0000660B0000}"/>
    <cellStyle name="20% - Accent3 2 11 2 3 3" xfId="29169" xr:uid="{00000000-0005-0000-0000-0000670B0000}"/>
    <cellStyle name="20% - Accent3 2 11 2 3 4" xfId="25228" xr:uid="{00000000-0005-0000-0000-0000680B0000}"/>
    <cellStyle name="20% - Accent3 2 11 2 4" xfId="7776" xr:uid="{00000000-0005-0000-0000-0000690B0000}"/>
    <cellStyle name="20% - Accent3 2 11 2 4 2" xfId="19730" xr:uid="{00000000-0005-0000-0000-00006A0B0000}"/>
    <cellStyle name="20% - Accent3 2 11 2 4 2 2" xfId="31597" xr:uid="{00000000-0005-0000-0000-00006B0B0000}"/>
    <cellStyle name="20% - Accent3 2 11 2 4 3" xfId="27621" xr:uid="{00000000-0005-0000-0000-00006C0B0000}"/>
    <cellStyle name="20% - Accent3 2 11 2 4 4" xfId="23680" xr:uid="{00000000-0005-0000-0000-00006D0B0000}"/>
    <cellStyle name="20% - Accent3 2 11 2 5" xfId="18957" xr:uid="{00000000-0005-0000-0000-00006E0B0000}"/>
    <cellStyle name="20% - Accent3 2 11 2 5 2" xfId="30824" xr:uid="{00000000-0005-0000-0000-00006F0B0000}"/>
    <cellStyle name="20% - Accent3 2 11 2 6" xfId="26850" xr:uid="{00000000-0005-0000-0000-0000700B0000}"/>
    <cellStyle name="20% - Accent3 2 11 2 7" xfId="22907" xr:uid="{00000000-0005-0000-0000-0000710B0000}"/>
    <cellStyle name="20% - Accent3 2 11 3" xfId="377" xr:uid="{00000000-0005-0000-0000-0000720B0000}"/>
    <cellStyle name="20% - Accent3 2 11 3 2" xfId="11147" xr:uid="{00000000-0005-0000-0000-0000730B0000}"/>
    <cellStyle name="20% - Accent3 2 11 3 2 2" xfId="17533" xr:uid="{00000000-0005-0000-0000-0000740B0000}"/>
    <cellStyle name="20% - Accent3 2 11 3 2 2 2" xfId="22069" xr:uid="{00000000-0005-0000-0000-0000750B0000}"/>
    <cellStyle name="20% - Accent3 2 11 3 2 2 2 2" xfId="33936" xr:uid="{00000000-0005-0000-0000-0000760B0000}"/>
    <cellStyle name="20% - Accent3 2 11 3 2 2 3" xfId="29960" xr:uid="{00000000-0005-0000-0000-0000770B0000}"/>
    <cellStyle name="20% - Accent3 2 11 3 2 2 4" xfId="26019" xr:uid="{00000000-0005-0000-0000-0000780B0000}"/>
    <cellStyle name="20% - Accent3 2 11 3 2 3" xfId="20503" xr:uid="{00000000-0005-0000-0000-0000790B0000}"/>
    <cellStyle name="20% - Accent3 2 11 3 2 3 2" xfId="32370" xr:uid="{00000000-0005-0000-0000-00007A0B0000}"/>
    <cellStyle name="20% - Accent3 2 11 3 2 4" xfId="28394" xr:uid="{00000000-0005-0000-0000-00007B0B0000}"/>
    <cellStyle name="20% - Accent3 2 11 3 2 5" xfId="24453" xr:uid="{00000000-0005-0000-0000-00007C0B0000}"/>
    <cellStyle name="20% - Accent3 2 11 3 3" xfId="14522" xr:uid="{00000000-0005-0000-0000-00007D0B0000}"/>
    <cellStyle name="20% - Accent3 2 11 3 3 2" xfId="21279" xr:uid="{00000000-0005-0000-0000-00007E0B0000}"/>
    <cellStyle name="20% - Accent3 2 11 3 3 2 2" xfId="33146" xr:uid="{00000000-0005-0000-0000-00007F0B0000}"/>
    <cellStyle name="20% - Accent3 2 11 3 3 3" xfId="29170" xr:uid="{00000000-0005-0000-0000-0000800B0000}"/>
    <cellStyle name="20% - Accent3 2 11 3 3 4" xfId="25229" xr:uid="{00000000-0005-0000-0000-0000810B0000}"/>
    <cellStyle name="20% - Accent3 2 11 3 4" xfId="7777" xr:uid="{00000000-0005-0000-0000-0000820B0000}"/>
    <cellStyle name="20% - Accent3 2 11 3 4 2" xfId="19731" xr:uid="{00000000-0005-0000-0000-0000830B0000}"/>
    <cellStyle name="20% - Accent3 2 11 3 4 2 2" xfId="31598" xr:uid="{00000000-0005-0000-0000-0000840B0000}"/>
    <cellStyle name="20% - Accent3 2 11 3 4 3" xfId="27622" xr:uid="{00000000-0005-0000-0000-0000850B0000}"/>
    <cellStyle name="20% - Accent3 2 11 3 4 4" xfId="23681" xr:uid="{00000000-0005-0000-0000-0000860B0000}"/>
    <cellStyle name="20% - Accent3 2 11 3 5" xfId="18958" xr:uid="{00000000-0005-0000-0000-0000870B0000}"/>
    <cellStyle name="20% - Accent3 2 11 3 5 2" xfId="30825" xr:uid="{00000000-0005-0000-0000-0000880B0000}"/>
    <cellStyle name="20% - Accent3 2 11 3 6" xfId="26851" xr:uid="{00000000-0005-0000-0000-0000890B0000}"/>
    <cellStyle name="20% - Accent3 2 11 3 7" xfId="22908" xr:uid="{00000000-0005-0000-0000-00008A0B0000}"/>
    <cellStyle name="20% - Accent3 2 11 4" xfId="378" xr:uid="{00000000-0005-0000-0000-00008B0B0000}"/>
    <cellStyle name="20% - Accent3 2 11 4 2" xfId="11148" xr:uid="{00000000-0005-0000-0000-00008C0B0000}"/>
    <cellStyle name="20% - Accent3 2 11 4 2 2" xfId="17534" xr:uid="{00000000-0005-0000-0000-00008D0B0000}"/>
    <cellStyle name="20% - Accent3 2 11 4 2 2 2" xfId="22070" xr:uid="{00000000-0005-0000-0000-00008E0B0000}"/>
    <cellStyle name="20% - Accent3 2 11 4 2 2 2 2" xfId="33937" xr:uid="{00000000-0005-0000-0000-00008F0B0000}"/>
    <cellStyle name="20% - Accent3 2 11 4 2 2 3" xfId="29961" xr:uid="{00000000-0005-0000-0000-0000900B0000}"/>
    <cellStyle name="20% - Accent3 2 11 4 2 2 4" xfId="26020" xr:uid="{00000000-0005-0000-0000-0000910B0000}"/>
    <cellStyle name="20% - Accent3 2 11 4 2 3" xfId="20504" xr:uid="{00000000-0005-0000-0000-0000920B0000}"/>
    <cellStyle name="20% - Accent3 2 11 4 2 3 2" xfId="32371" xr:uid="{00000000-0005-0000-0000-0000930B0000}"/>
    <cellStyle name="20% - Accent3 2 11 4 2 4" xfId="28395" xr:uid="{00000000-0005-0000-0000-0000940B0000}"/>
    <cellStyle name="20% - Accent3 2 11 4 2 5" xfId="24454" xr:uid="{00000000-0005-0000-0000-0000950B0000}"/>
    <cellStyle name="20% - Accent3 2 11 4 3" xfId="14523" xr:uid="{00000000-0005-0000-0000-0000960B0000}"/>
    <cellStyle name="20% - Accent3 2 11 4 3 2" xfId="21280" xr:uid="{00000000-0005-0000-0000-0000970B0000}"/>
    <cellStyle name="20% - Accent3 2 11 4 3 2 2" xfId="33147" xr:uid="{00000000-0005-0000-0000-0000980B0000}"/>
    <cellStyle name="20% - Accent3 2 11 4 3 3" xfId="29171" xr:uid="{00000000-0005-0000-0000-0000990B0000}"/>
    <cellStyle name="20% - Accent3 2 11 4 3 4" xfId="25230" xr:uid="{00000000-0005-0000-0000-00009A0B0000}"/>
    <cellStyle name="20% - Accent3 2 11 4 4" xfId="7778" xr:uid="{00000000-0005-0000-0000-00009B0B0000}"/>
    <cellStyle name="20% - Accent3 2 11 4 4 2" xfId="19732" xr:uid="{00000000-0005-0000-0000-00009C0B0000}"/>
    <cellStyle name="20% - Accent3 2 11 4 4 2 2" xfId="31599" xr:uid="{00000000-0005-0000-0000-00009D0B0000}"/>
    <cellStyle name="20% - Accent3 2 11 4 4 3" xfId="27623" xr:uid="{00000000-0005-0000-0000-00009E0B0000}"/>
    <cellStyle name="20% - Accent3 2 11 4 4 4" xfId="23682" xr:uid="{00000000-0005-0000-0000-00009F0B0000}"/>
    <cellStyle name="20% - Accent3 2 11 4 5" xfId="18959" xr:uid="{00000000-0005-0000-0000-0000A00B0000}"/>
    <cellStyle name="20% - Accent3 2 11 4 5 2" xfId="30826" xr:uid="{00000000-0005-0000-0000-0000A10B0000}"/>
    <cellStyle name="20% - Accent3 2 11 4 6" xfId="26852" xr:uid="{00000000-0005-0000-0000-0000A20B0000}"/>
    <cellStyle name="20% - Accent3 2 11 4 7" xfId="22909" xr:uid="{00000000-0005-0000-0000-0000A30B0000}"/>
    <cellStyle name="20% - Accent3 2 11 5" xfId="379" xr:uid="{00000000-0005-0000-0000-0000A40B0000}"/>
    <cellStyle name="20% - Accent3 2 11 5 2" xfId="11149" xr:uid="{00000000-0005-0000-0000-0000A50B0000}"/>
    <cellStyle name="20% - Accent3 2 11 5 2 2" xfId="17535" xr:uid="{00000000-0005-0000-0000-0000A60B0000}"/>
    <cellStyle name="20% - Accent3 2 11 5 2 2 2" xfId="22071" xr:uid="{00000000-0005-0000-0000-0000A70B0000}"/>
    <cellStyle name="20% - Accent3 2 11 5 2 2 2 2" xfId="33938" xr:uid="{00000000-0005-0000-0000-0000A80B0000}"/>
    <cellStyle name="20% - Accent3 2 11 5 2 2 3" xfId="29962" xr:uid="{00000000-0005-0000-0000-0000A90B0000}"/>
    <cellStyle name="20% - Accent3 2 11 5 2 2 4" xfId="26021" xr:uid="{00000000-0005-0000-0000-0000AA0B0000}"/>
    <cellStyle name="20% - Accent3 2 11 5 2 3" xfId="20505" xr:uid="{00000000-0005-0000-0000-0000AB0B0000}"/>
    <cellStyle name="20% - Accent3 2 11 5 2 3 2" xfId="32372" xr:uid="{00000000-0005-0000-0000-0000AC0B0000}"/>
    <cellStyle name="20% - Accent3 2 11 5 2 4" xfId="28396" xr:uid="{00000000-0005-0000-0000-0000AD0B0000}"/>
    <cellStyle name="20% - Accent3 2 11 5 2 5" xfId="24455" xr:uid="{00000000-0005-0000-0000-0000AE0B0000}"/>
    <cellStyle name="20% - Accent3 2 11 5 3" xfId="14524" xr:uid="{00000000-0005-0000-0000-0000AF0B0000}"/>
    <cellStyle name="20% - Accent3 2 11 5 3 2" xfId="21281" xr:uid="{00000000-0005-0000-0000-0000B00B0000}"/>
    <cellStyle name="20% - Accent3 2 11 5 3 2 2" xfId="33148" xr:uid="{00000000-0005-0000-0000-0000B10B0000}"/>
    <cellStyle name="20% - Accent3 2 11 5 3 3" xfId="29172" xr:uid="{00000000-0005-0000-0000-0000B20B0000}"/>
    <cellStyle name="20% - Accent3 2 11 5 3 4" xfId="25231" xr:uid="{00000000-0005-0000-0000-0000B30B0000}"/>
    <cellStyle name="20% - Accent3 2 11 5 4" xfId="7779" xr:uid="{00000000-0005-0000-0000-0000B40B0000}"/>
    <cellStyle name="20% - Accent3 2 11 5 4 2" xfId="19733" xr:uid="{00000000-0005-0000-0000-0000B50B0000}"/>
    <cellStyle name="20% - Accent3 2 11 5 4 2 2" xfId="31600" xr:uid="{00000000-0005-0000-0000-0000B60B0000}"/>
    <cellStyle name="20% - Accent3 2 11 5 4 3" xfId="27624" xr:uid="{00000000-0005-0000-0000-0000B70B0000}"/>
    <cellStyle name="20% - Accent3 2 11 5 4 4" xfId="23683" xr:uid="{00000000-0005-0000-0000-0000B80B0000}"/>
    <cellStyle name="20% - Accent3 2 11 5 5" xfId="18960" xr:uid="{00000000-0005-0000-0000-0000B90B0000}"/>
    <cellStyle name="20% - Accent3 2 11 5 5 2" xfId="30827" xr:uid="{00000000-0005-0000-0000-0000BA0B0000}"/>
    <cellStyle name="20% - Accent3 2 11 5 6" xfId="26853" xr:uid="{00000000-0005-0000-0000-0000BB0B0000}"/>
    <cellStyle name="20% - Accent3 2 11 5 7" xfId="22910" xr:uid="{00000000-0005-0000-0000-0000BC0B0000}"/>
    <cellStyle name="20% - Accent3 2 12" xfId="380" xr:uid="{00000000-0005-0000-0000-0000BD0B0000}"/>
    <cellStyle name="20% - Accent3 2 13" xfId="381" xr:uid="{00000000-0005-0000-0000-0000BE0B0000}"/>
    <cellStyle name="20% - Accent3 2 14" xfId="382" xr:uid="{00000000-0005-0000-0000-0000BF0B0000}"/>
    <cellStyle name="20% - Accent3 2 15" xfId="383" xr:uid="{00000000-0005-0000-0000-0000C00B0000}"/>
    <cellStyle name="20% - Accent3 2 15 2" xfId="11150" xr:uid="{00000000-0005-0000-0000-0000C10B0000}"/>
    <cellStyle name="20% - Accent3 2 15 2 2" xfId="17536" xr:uid="{00000000-0005-0000-0000-0000C20B0000}"/>
    <cellStyle name="20% - Accent3 2 15 2 2 2" xfId="22072" xr:uid="{00000000-0005-0000-0000-0000C30B0000}"/>
    <cellStyle name="20% - Accent3 2 15 2 2 2 2" xfId="33939" xr:uid="{00000000-0005-0000-0000-0000C40B0000}"/>
    <cellStyle name="20% - Accent3 2 15 2 2 3" xfId="29963" xr:uid="{00000000-0005-0000-0000-0000C50B0000}"/>
    <cellStyle name="20% - Accent3 2 15 2 2 4" xfId="26022" xr:uid="{00000000-0005-0000-0000-0000C60B0000}"/>
    <cellStyle name="20% - Accent3 2 15 2 3" xfId="20506" xr:uid="{00000000-0005-0000-0000-0000C70B0000}"/>
    <cellStyle name="20% - Accent3 2 15 2 3 2" xfId="32373" xr:uid="{00000000-0005-0000-0000-0000C80B0000}"/>
    <cellStyle name="20% - Accent3 2 15 2 4" xfId="28397" xr:uid="{00000000-0005-0000-0000-0000C90B0000}"/>
    <cellStyle name="20% - Accent3 2 15 2 5" xfId="24456" xr:uid="{00000000-0005-0000-0000-0000CA0B0000}"/>
    <cellStyle name="20% - Accent3 2 15 3" xfId="14525" xr:uid="{00000000-0005-0000-0000-0000CB0B0000}"/>
    <cellStyle name="20% - Accent3 2 15 3 2" xfId="21282" xr:uid="{00000000-0005-0000-0000-0000CC0B0000}"/>
    <cellStyle name="20% - Accent3 2 15 3 2 2" xfId="33149" xr:uid="{00000000-0005-0000-0000-0000CD0B0000}"/>
    <cellStyle name="20% - Accent3 2 15 3 3" xfId="29173" xr:uid="{00000000-0005-0000-0000-0000CE0B0000}"/>
    <cellStyle name="20% - Accent3 2 15 3 4" xfId="25232" xr:uid="{00000000-0005-0000-0000-0000CF0B0000}"/>
    <cellStyle name="20% - Accent3 2 15 4" xfId="7780" xr:uid="{00000000-0005-0000-0000-0000D00B0000}"/>
    <cellStyle name="20% - Accent3 2 15 4 2" xfId="19734" xr:uid="{00000000-0005-0000-0000-0000D10B0000}"/>
    <cellStyle name="20% - Accent3 2 15 4 2 2" xfId="31601" xr:uid="{00000000-0005-0000-0000-0000D20B0000}"/>
    <cellStyle name="20% - Accent3 2 15 4 3" xfId="27625" xr:uid="{00000000-0005-0000-0000-0000D30B0000}"/>
    <cellStyle name="20% - Accent3 2 15 4 4" xfId="23684" xr:uid="{00000000-0005-0000-0000-0000D40B0000}"/>
    <cellStyle name="20% - Accent3 2 15 5" xfId="18961" xr:uid="{00000000-0005-0000-0000-0000D50B0000}"/>
    <cellStyle name="20% - Accent3 2 15 5 2" xfId="30828" xr:uid="{00000000-0005-0000-0000-0000D60B0000}"/>
    <cellStyle name="20% - Accent3 2 15 6" xfId="26854" xr:uid="{00000000-0005-0000-0000-0000D70B0000}"/>
    <cellStyle name="20% - Accent3 2 15 7" xfId="22911" xr:uid="{00000000-0005-0000-0000-0000D80B0000}"/>
    <cellStyle name="20% - Accent3 2 16" xfId="384" xr:uid="{00000000-0005-0000-0000-0000D90B0000}"/>
    <cellStyle name="20% - Accent3 2 2" xfId="385" xr:uid="{00000000-0005-0000-0000-0000DA0B0000}"/>
    <cellStyle name="20% - Accent3 2 2 10" xfId="11151" xr:uid="{00000000-0005-0000-0000-0000DB0B0000}"/>
    <cellStyle name="20% - Accent3 2 2 10 2" xfId="17537" xr:uid="{00000000-0005-0000-0000-0000DC0B0000}"/>
    <cellStyle name="20% - Accent3 2 2 10 2 2" xfId="22073" xr:uid="{00000000-0005-0000-0000-0000DD0B0000}"/>
    <cellStyle name="20% - Accent3 2 2 10 2 2 2" xfId="33940" xr:uid="{00000000-0005-0000-0000-0000DE0B0000}"/>
    <cellStyle name="20% - Accent3 2 2 10 2 3" xfId="29964" xr:uid="{00000000-0005-0000-0000-0000DF0B0000}"/>
    <cellStyle name="20% - Accent3 2 2 10 2 4" xfId="26023" xr:uid="{00000000-0005-0000-0000-0000E00B0000}"/>
    <cellStyle name="20% - Accent3 2 2 10 3" xfId="20507" xr:uid="{00000000-0005-0000-0000-0000E10B0000}"/>
    <cellStyle name="20% - Accent3 2 2 10 3 2" xfId="32374" xr:uid="{00000000-0005-0000-0000-0000E20B0000}"/>
    <cellStyle name="20% - Accent3 2 2 10 4" xfId="28398" xr:uid="{00000000-0005-0000-0000-0000E30B0000}"/>
    <cellStyle name="20% - Accent3 2 2 10 5" xfId="24457" xr:uid="{00000000-0005-0000-0000-0000E40B0000}"/>
    <cellStyle name="20% - Accent3 2 2 11" xfId="14526" xr:uid="{00000000-0005-0000-0000-0000E50B0000}"/>
    <cellStyle name="20% - Accent3 2 2 11 2" xfId="21283" xr:uid="{00000000-0005-0000-0000-0000E60B0000}"/>
    <cellStyle name="20% - Accent3 2 2 11 2 2" xfId="33150" xr:uid="{00000000-0005-0000-0000-0000E70B0000}"/>
    <cellStyle name="20% - Accent3 2 2 11 3" xfId="29174" xr:uid="{00000000-0005-0000-0000-0000E80B0000}"/>
    <cellStyle name="20% - Accent3 2 2 11 4" xfId="25233" xr:uid="{00000000-0005-0000-0000-0000E90B0000}"/>
    <cellStyle name="20% - Accent3 2 2 12" xfId="7781" xr:uid="{00000000-0005-0000-0000-0000EA0B0000}"/>
    <cellStyle name="20% - Accent3 2 2 12 2" xfId="19735" xr:uid="{00000000-0005-0000-0000-0000EB0B0000}"/>
    <cellStyle name="20% - Accent3 2 2 12 2 2" xfId="31602" xr:uid="{00000000-0005-0000-0000-0000EC0B0000}"/>
    <cellStyle name="20% - Accent3 2 2 12 3" xfId="27626" xr:uid="{00000000-0005-0000-0000-0000ED0B0000}"/>
    <cellStyle name="20% - Accent3 2 2 12 4" xfId="23685" xr:uid="{00000000-0005-0000-0000-0000EE0B0000}"/>
    <cellStyle name="20% - Accent3 2 2 13" xfId="18179" xr:uid="{00000000-0005-0000-0000-0000EF0B0000}"/>
    <cellStyle name="20% - Accent3 2 2 13 2" xfId="22714" xr:uid="{00000000-0005-0000-0000-0000F00B0000}"/>
    <cellStyle name="20% - Accent3 2 2 13 2 2" xfId="34581" xr:uid="{00000000-0005-0000-0000-0000F10B0000}"/>
    <cellStyle name="20% - Accent3 2 2 13 3" xfId="30605" xr:uid="{00000000-0005-0000-0000-0000F20B0000}"/>
    <cellStyle name="20% - Accent3 2 2 13 4" xfId="26664" xr:uid="{00000000-0005-0000-0000-0000F30B0000}"/>
    <cellStyle name="20% - Accent3 2 2 14" xfId="18962" xr:uid="{00000000-0005-0000-0000-0000F40B0000}"/>
    <cellStyle name="20% - Accent3 2 2 14 2" xfId="30829" xr:uid="{00000000-0005-0000-0000-0000F50B0000}"/>
    <cellStyle name="20% - Accent3 2 2 15" xfId="26855" xr:uid="{00000000-0005-0000-0000-0000F60B0000}"/>
    <cellStyle name="20% - Accent3 2 2 16" xfId="22912" xr:uid="{00000000-0005-0000-0000-0000F70B0000}"/>
    <cellStyle name="20% - Accent3 2 2 2" xfId="386" xr:uid="{00000000-0005-0000-0000-0000F80B0000}"/>
    <cellStyle name="20% - Accent3 2 2 2 2" xfId="11152" xr:uid="{00000000-0005-0000-0000-0000F90B0000}"/>
    <cellStyle name="20% - Accent3 2 2 2 2 2" xfId="17538" xr:uid="{00000000-0005-0000-0000-0000FA0B0000}"/>
    <cellStyle name="20% - Accent3 2 2 2 2 2 2" xfId="22074" xr:uid="{00000000-0005-0000-0000-0000FB0B0000}"/>
    <cellStyle name="20% - Accent3 2 2 2 2 2 2 2" xfId="33941" xr:uid="{00000000-0005-0000-0000-0000FC0B0000}"/>
    <cellStyle name="20% - Accent3 2 2 2 2 2 3" xfId="29965" xr:uid="{00000000-0005-0000-0000-0000FD0B0000}"/>
    <cellStyle name="20% - Accent3 2 2 2 2 2 4" xfId="26024" xr:uid="{00000000-0005-0000-0000-0000FE0B0000}"/>
    <cellStyle name="20% - Accent3 2 2 2 2 3" xfId="20508" xr:uid="{00000000-0005-0000-0000-0000FF0B0000}"/>
    <cellStyle name="20% - Accent3 2 2 2 2 3 2" xfId="32375" xr:uid="{00000000-0005-0000-0000-0000000C0000}"/>
    <cellStyle name="20% - Accent3 2 2 2 2 4" xfId="28399" xr:uid="{00000000-0005-0000-0000-0000010C0000}"/>
    <cellStyle name="20% - Accent3 2 2 2 2 5" xfId="24458" xr:uid="{00000000-0005-0000-0000-0000020C0000}"/>
    <cellStyle name="20% - Accent3 2 2 2 3" xfId="14527" xr:uid="{00000000-0005-0000-0000-0000030C0000}"/>
    <cellStyle name="20% - Accent3 2 2 2 3 2" xfId="21284" xr:uid="{00000000-0005-0000-0000-0000040C0000}"/>
    <cellStyle name="20% - Accent3 2 2 2 3 2 2" xfId="33151" xr:uid="{00000000-0005-0000-0000-0000050C0000}"/>
    <cellStyle name="20% - Accent3 2 2 2 3 3" xfId="29175" xr:uid="{00000000-0005-0000-0000-0000060C0000}"/>
    <cellStyle name="20% - Accent3 2 2 2 3 4" xfId="25234" xr:uid="{00000000-0005-0000-0000-0000070C0000}"/>
    <cellStyle name="20% - Accent3 2 2 2 4" xfId="7782" xr:uid="{00000000-0005-0000-0000-0000080C0000}"/>
    <cellStyle name="20% - Accent3 2 2 2 4 2" xfId="19736" xr:uid="{00000000-0005-0000-0000-0000090C0000}"/>
    <cellStyle name="20% - Accent3 2 2 2 4 2 2" xfId="31603" xr:uid="{00000000-0005-0000-0000-00000A0C0000}"/>
    <cellStyle name="20% - Accent3 2 2 2 4 3" xfId="27627" xr:uid="{00000000-0005-0000-0000-00000B0C0000}"/>
    <cellStyle name="20% - Accent3 2 2 2 4 4" xfId="23686" xr:uid="{00000000-0005-0000-0000-00000C0C0000}"/>
    <cellStyle name="20% - Accent3 2 2 2 5" xfId="18963" xr:uid="{00000000-0005-0000-0000-00000D0C0000}"/>
    <cellStyle name="20% - Accent3 2 2 2 5 2" xfId="30830" xr:uid="{00000000-0005-0000-0000-00000E0C0000}"/>
    <cellStyle name="20% - Accent3 2 2 2 6" xfId="26856" xr:uid="{00000000-0005-0000-0000-00000F0C0000}"/>
    <cellStyle name="20% - Accent3 2 2 2 7" xfId="22913" xr:uid="{00000000-0005-0000-0000-0000100C0000}"/>
    <cellStyle name="20% - Accent3 2 2 3" xfId="387" xr:uid="{00000000-0005-0000-0000-0000110C0000}"/>
    <cellStyle name="20% - Accent3 2 2 3 2" xfId="11153" xr:uid="{00000000-0005-0000-0000-0000120C0000}"/>
    <cellStyle name="20% - Accent3 2 2 3 2 2" xfId="17539" xr:uid="{00000000-0005-0000-0000-0000130C0000}"/>
    <cellStyle name="20% - Accent3 2 2 3 2 2 2" xfId="22075" xr:uid="{00000000-0005-0000-0000-0000140C0000}"/>
    <cellStyle name="20% - Accent3 2 2 3 2 2 2 2" xfId="33942" xr:uid="{00000000-0005-0000-0000-0000150C0000}"/>
    <cellStyle name="20% - Accent3 2 2 3 2 2 3" xfId="29966" xr:uid="{00000000-0005-0000-0000-0000160C0000}"/>
    <cellStyle name="20% - Accent3 2 2 3 2 2 4" xfId="26025" xr:uid="{00000000-0005-0000-0000-0000170C0000}"/>
    <cellStyle name="20% - Accent3 2 2 3 2 3" xfId="20509" xr:uid="{00000000-0005-0000-0000-0000180C0000}"/>
    <cellStyle name="20% - Accent3 2 2 3 2 3 2" xfId="32376" xr:uid="{00000000-0005-0000-0000-0000190C0000}"/>
    <cellStyle name="20% - Accent3 2 2 3 2 4" xfId="28400" xr:uid="{00000000-0005-0000-0000-00001A0C0000}"/>
    <cellStyle name="20% - Accent3 2 2 3 2 5" xfId="24459" xr:uid="{00000000-0005-0000-0000-00001B0C0000}"/>
    <cellStyle name="20% - Accent3 2 2 3 3" xfId="14528" xr:uid="{00000000-0005-0000-0000-00001C0C0000}"/>
    <cellStyle name="20% - Accent3 2 2 3 3 2" xfId="21285" xr:uid="{00000000-0005-0000-0000-00001D0C0000}"/>
    <cellStyle name="20% - Accent3 2 2 3 3 2 2" xfId="33152" xr:uid="{00000000-0005-0000-0000-00001E0C0000}"/>
    <cellStyle name="20% - Accent3 2 2 3 3 3" xfId="29176" xr:uid="{00000000-0005-0000-0000-00001F0C0000}"/>
    <cellStyle name="20% - Accent3 2 2 3 3 4" xfId="25235" xr:uid="{00000000-0005-0000-0000-0000200C0000}"/>
    <cellStyle name="20% - Accent3 2 2 3 4" xfId="7783" xr:uid="{00000000-0005-0000-0000-0000210C0000}"/>
    <cellStyle name="20% - Accent3 2 2 3 4 2" xfId="19737" xr:uid="{00000000-0005-0000-0000-0000220C0000}"/>
    <cellStyle name="20% - Accent3 2 2 3 4 2 2" xfId="31604" xr:uid="{00000000-0005-0000-0000-0000230C0000}"/>
    <cellStyle name="20% - Accent3 2 2 3 4 3" xfId="27628" xr:uid="{00000000-0005-0000-0000-0000240C0000}"/>
    <cellStyle name="20% - Accent3 2 2 3 4 4" xfId="23687" xr:uid="{00000000-0005-0000-0000-0000250C0000}"/>
    <cellStyle name="20% - Accent3 2 2 3 5" xfId="18964" xr:uid="{00000000-0005-0000-0000-0000260C0000}"/>
    <cellStyle name="20% - Accent3 2 2 3 5 2" xfId="30831" xr:uid="{00000000-0005-0000-0000-0000270C0000}"/>
    <cellStyle name="20% - Accent3 2 2 3 6" xfId="26857" xr:uid="{00000000-0005-0000-0000-0000280C0000}"/>
    <cellStyle name="20% - Accent3 2 2 3 7" xfId="22914" xr:uid="{00000000-0005-0000-0000-0000290C0000}"/>
    <cellStyle name="20% - Accent3 2 2 4" xfId="388" xr:uid="{00000000-0005-0000-0000-00002A0C0000}"/>
    <cellStyle name="20% - Accent3 2 2 4 2" xfId="11154" xr:uid="{00000000-0005-0000-0000-00002B0C0000}"/>
    <cellStyle name="20% - Accent3 2 2 4 2 2" xfId="17540" xr:uid="{00000000-0005-0000-0000-00002C0C0000}"/>
    <cellStyle name="20% - Accent3 2 2 4 2 2 2" xfId="22076" xr:uid="{00000000-0005-0000-0000-00002D0C0000}"/>
    <cellStyle name="20% - Accent3 2 2 4 2 2 2 2" xfId="33943" xr:uid="{00000000-0005-0000-0000-00002E0C0000}"/>
    <cellStyle name="20% - Accent3 2 2 4 2 2 3" xfId="29967" xr:uid="{00000000-0005-0000-0000-00002F0C0000}"/>
    <cellStyle name="20% - Accent3 2 2 4 2 2 4" xfId="26026" xr:uid="{00000000-0005-0000-0000-0000300C0000}"/>
    <cellStyle name="20% - Accent3 2 2 4 2 3" xfId="20510" xr:uid="{00000000-0005-0000-0000-0000310C0000}"/>
    <cellStyle name="20% - Accent3 2 2 4 2 3 2" xfId="32377" xr:uid="{00000000-0005-0000-0000-0000320C0000}"/>
    <cellStyle name="20% - Accent3 2 2 4 2 4" xfId="28401" xr:uid="{00000000-0005-0000-0000-0000330C0000}"/>
    <cellStyle name="20% - Accent3 2 2 4 2 5" xfId="24460" xr:uid="{00000000-0005-0000-0000-0000340C0000}"/>
    <cellStyle name="20% - Accent3 2 2 4 3" xfId="14529" xr:uid="{00000000-0005-0000-0000-0000350C0000}"/>
    <cellStyle name="20% - Accent3 2 2 4 3 2" xfId="21286" xr:uid="{00000000-0005-0000-0000-0000360C0000}"/>
    <cellStyle name="20% - Accent3 2 2 4 3 2 2" xfId="33153" xr:uid="{00000000-0005-0000-0000-0000370C0000}"/>
    <cellStyle name="20% - Accent3 2 2 4 3 3" xfId="29177" xr:uid="{00000000-0005-0000-0000-0000380C0000}"/>
    <cellStyle name="20% - Accent3 2 2 4 3 4" xfId="25236" xr:uid="{00000000-0005-0000-0000-0000390C0000}"/>
    <cellStyle name="20% - Accent3 2 2 4 4" xfId="7784" xr:uid="{00000000-0005-0000-0000-00003A0C0000}"/>
    <cellStyle name="20% - Accent3 2 2 4 4 2" xfId="19738" xr:uid="{00000000-0005-0000-0000-00003B0C0000}"/>
    <cellStyle name="20% - Accent3 2 2 4 4 2 2" xfId="31605" xr:uid="{00000000-0005-0000-0000-00003C0C0000}"/>
    <cellStyle name="20% - Accent3 2 2 4 4 3" xfId="27629" xr:uid="{00000000-0005-0000-0000-00003D0C0000}"/>
    <cellStyle name="20% - Accent3 2 2 4 4 4" xfId="23688" xr:uid="{00000000-0005-0000-0000-00003E0C0000}"/>
    <cellStyle name="20% - Accent3 2 2 4 5" xfId="18965" xr:uid="{00000000-0005-0000-0000-00003F0C0000}"/>
    <cellStyle name="20% - Accent3 2 2 4 5 2" xfId="30832" xr:uid="{00000000-0005-0000-0000-0000400C0000}"/>
    <cellStyle name="20% - Accent3 2 2 4 6" xfId="26858" xr:uid="{00000000-0005-0000-0000-0000410C0000}"/>
    <cellStyle name="20% - Accent3 2 2 4 7" xfId="22915" xr:uid="{00000000-0005-0000-0000-0000420C0000}"/>
    <cellStyle name="20% - Accent3 2 2 5" xfId="389" xr:uid="{00000000-0005-0000-0000-0000430C0000}"/>
    <cellStyle name="20% - Accent3 2 2 5 2" xfId="11155" xr:uid="{00000000-0005-0000-0000-0000440C0000}"/>
    <cellStyle name="20% - Accent3 2 2 5 2 2" xfId="17541" xr:uid="{00000000-0005-0000-0000-0000450C0000}"/>
    <cellStyle name="20% - Accent3 2 2 5 2 2 2" xfId="22077" xr:uid="{00000000-0005-0000-0000-0000460C0000}"/>
    <cellStyle name="20% - Accent3 2 2 5 2 2 2 2" xfId="33944" xr:uid="{00000000-0005-0000-0000-0000470C0000}"/>
    <cellStyle name="20% - Accent3 2 2 5 2 2 3" xfId="29968" xr:uid="{00000000-0005-0000-0000-0000480C0000}"/>
    <cellStyle name="20% - Accent3 2 2 5 2 2 4" xfId="26027" xr:uid="{00000000-0005-0000-0000-0000490C0000}"/>
    <cellStyle name="20% - Accent3 2 2 5 2 3" xfId="20511" xr:uid="{00000000-0005-0000-0000-00004A0C0000}"/>
    <cellStyle name="20% - Accent3 2 2 5 2 3 2" xfId="32378" xr:uid="{00000000-0005-0000-0000-00004B0C0000}"/>
    <cellStyle name="20% - Accent3 2 2 5 2 4" xfId="28402" xr:uid="{00000000-0005-0000-0000-00004C0C0000}"/>
    <cellStyle name="20% - Accent3 2 2 5 2 5" xfId="24461" xr:uid="{00000000-0005-0000-0000-00004D0C0000}"/>
    <cellStyle name="20% - Accent3 2 2 5 3" xfId="14530" xr:uid="{00000000-0005-0000-0000-00004E0C0000}"/>
    <cellStyle name="20% - Accent3 2 2 5 3 2" xfId="21287" xr:uid="{00000000-0005-0000-0000-00004F0C0000}"/>
    <cellStyle name="20% - Accent3 2 2 5 3 2 2" xfId="33154" xr:uid="{00000000-0005-0000-0000-0000500C0000}"/>
    <cellStyle name="20% - Accent3 2 2 5 3 3" xfId="29178" xr:uid="{00000000-0005-0000-0000-0000510C0000}"/>
    <cellStyle name="20% - Accent3 2 2 5 3 4" xfId="25237" xr:uid="{00000000-0005-0000-0000-0000520C0000}"/>
    <cellStyle name="20% - Accent3 2 2 5 4" xfId="7785" xr:uid="{00000000-0005-0000-0000-0000530C0000}"/>
    <cellStyle name="20% - Accent3 2 2 5 4 2" xfId="19739" xr:uid="{00000000-0005-0000-0000-0000540C0000}"/>
    <cellStyle name="20% - Accent3 2 2 5 4 2 2" xfId="31606" xr:uid="{00000000-0005-0000-0000-0000550C0000}"/>
    <cellStyle name="20% - Accent3 2 2 5 4 3" xfId="27630" xr:uid="{00000000-0005-0000-0000-0000560C0000}"/>
    <cellStyle name="20% - Accent3 2 2 5 4 4" xfId="23689" xr:uid="{00000000-0005-0000-0000-0000570C0000}"/>
    <cellStyle name="20% - Accent3 2 2 5 5" xfId="18966" xr:uid="{00000000-0005-0000-0000-0000580C0000}"/>
    <cellStyle name="20% - Accent3 2 2 5 5 2" xfId="30833" xr:uid="{00000000-0005-0000-0000-0000590C0000}"/>
    <cellStyle name="20% - Accent3 2 2 5 6" xfId="26859" xr:uid="{00000000-0005-0000-0000-00005A0C0000}"/>
    <cellStyle name="20% - Accent3 2 2 5 7" xfId="22916" xr:uid="{00000000-0005-0000-0000-00005B0C0000}"/>
    <cellStyle name="20% - Accent3 2 2 6" xfId="390" xr:uid="{00000000-0005-0000-0000-00005C0C0000}"/>
    <cellStyle name="20% - Accent3 2 2 6 2" xfId="11156" xr:uid="{00000000-0005-0000-0000-00005D0C0000}"/>
    <cellStyle name="20% - Accent3 2 2 6 2 2" xfId="17542" xr:uid="{00000000-0005-0000-0000-00005E0C0000}"/>
    <cellStyle name="20% - Accent3 2 2 6 2 2 2" xfId="22078" xr:uid="{00000000-0005-0000-0000-00005F0C0000}"/>
    <cellStyle name="20% - Accent3 2 2 6 2 2 2 2" xfId="33945" xr:uid="{00000000-0005-0000-0000-0000600C0000}"/>
    <cellStyle name="20% - Accent3 2 2 6 2 2 3" xfId="29969" xr:uid="{00000000-0005-0000-0000-0000610C0000}"/>
    <cellStyle name="20% - Accent3 2 2 6 2 2 4" xfId="26028" xr:uid="{00000000-0005-0000-0000-0000620C0000}"/>
    <cellStyle name="20% - Accent3 2 2 6 2 3" xfId="20512" xr:uid="{00000000-0005-0000-0000-0000630C0000}"/>
    <cellStyle name="20% - Accent3 2 2 6 2 3 2" xfId="32379" xr:uid="{00000000-0005-0000-0000-0000640C0000}"/>
    <cellStyle name="20% - Accent3 2 2 6 2 4" xfId="28403" xr:uid="{00000000-0005-0000-0000-0000650C0000}"/>
    <cellStyle name="20% - Accent3 2 2 6 2 5" xfId="24462" xr:uid="{00000000-0005-0000-0000-0000660C0000}"/>
    <cellStyle name="20% - Accent3 2 2 6 3" xfId="14531" xr:uid="{00000000-0005-0000-0000-0000670C0000}"/>
    <cellStyle name="20% - Accent3 2 2 6 3 2" xfId="21288" xr:uid="{00000000-0005-0000-0000-0000680C0000}"/>
    <cellStyle name="20% - Accent3 2 2 6 3 2 2" xfId="33155" xr:uid="{00000000-0005-0000-0000-0000690C0000}"/>
    <cellStyle name="20% - Accent3 2 2 6 3 3" xfId="29179" xr:uid="{00000000-0005-0000-0000-00006A0C0000}"/>
    <cellStyle name="20% - Accent3 2 2 6 3 4" xfId="25238" xr:uid="{00000000-0005-0000-0000-00006B0C0000}"/>
    <cellStyle name="20% - Accent3 2 2 6 4" xfId="7786" xr:uid="{00000000-0005-0000-0000-00006C0C0000}"/>
    <cellStyle name="20% - Accent3 2 2 6 4 2" xfId="19740" xr:uid="{00000000-0005-0000-0000-00006D0C0000}"/>
    <cellStyle name="20% - Accent3 2 2 6 4 2 2" xfId="31607" xr:uid="{00000000-0005-0000-0000-00006E0C0000}"/>
    <cellStyle name="20% - Accent3 2 2 6 4 3" xfId="27631" xr:uid="{00000000-0005-0000-0000-00006F0C0000}"/>
    <cellStyle name="20% - Accent3 2 2 6 4 4" xfId="23690" xr:uid="{00000000-0005-0000-0000-0000700C0000}"/>
    <cellStyle name="20% - Accent3 2 2 6 5" xfId="18967" xr:uid="{00000000-0005-0000-0000-0000710C0000}"/>
    <cellStyle name="20% - Accent3 2 2 6 5 2" xfId="30834" xr:uid="{00000000-0005-0000-0000-0000720C0000}"/>
    <cellStyle name="20% - Accent3 2 2 6 6" xfId="26860" xr:uid="{00000000-0005-0000-0000-0000730C0000}"/>
    <cellStyle name="20% - Accent3 2 2 6 7" xfId="22917" xr:uid="{00000000-0005-0000-0000-0000740C0000}"/>
    <cellStyle name="20% - Accent3 2 2 7" xfId="391" xr:uid="{00000000-0005-0000-0000-0000750C0000}"/>
    <cellStyle name="20% - Accent3 2 2 7 2" xfId="11157" xr:uid="{00000000-0005-0000-0000-0000760C0000}"/>
    <cellStyle name="20% - Accent3 2 2 7 2 2" xfId="17543" xr:uid="{00000000-0005-0000-0000-0000770C0000}"/>
    <cellStyle name="20% - Accent3 2 2 7 2 2 2" xfId="22079" xr:uid="{00000000-0005-0000-0000-0000780C0000}"/>
    <cellStyle name="20% - Accent3 2 2 7 2 2 2 2" xfId="33946" xr:uid="{00000000-0005-0000-0000-0000790C0000}"/>
    <cellStyle name="20% - Accent3 2 2 7 2 2 3" xfId="29970" xr:uid="{00000000-0005-0000-0000-00007A0C0000}"/>
    <cellStyle name="20% - Accent3 2 2 7 2 2 4" xfId="26029" xr:uid="{00000000-0005-0000-0000-00007B0C0000}"/>
    <cellStyle name="20% - Accent3 2 2 7 2 3" xfId="20513" xr:uid="{00000000-0005-0000-0000-00007C0C0000}"/>
    <cellStyle name="20% - Accent3 2 2 7 2 3 2" xfId="32380" xr:uid="{00000000-0005-0000-0000-00007D0C0000}"/>
    <cellStyle name="20% - Accent3 2 2 7 2 4" xfId="28404" xr:uid="{00000000-0005-0000-0000-00007E0C0000}"/>
    <cellStyle name="20% - Accent3 2 2 7 2 5" xfId="24463" xr:uid="{00000000-0005-0000-0000-00007F0C0000}"/>
    <cellStyle name="20% - Accent3 2 2 7 3" xfId="14532" xr:uid="{00000000-0005-0000-0000-0000800C0000}"/>
    <cellStyle name="20% - Accent3 2 2 7 3 2" xfId="21289" xr:uid="{00000000-0005-0000-0000-0000810C0000}"/>
    <cellStyle name="20% - Accent3 2 2 7 3 2 2" xfId="33156" xr:uid="{00000000-0005-0000-0000-0000820C0000}"/>
    <cellStyle name="20% - Accent3 2 2 7 3 3" xfId="29180" xr:uid="{00000000-0005-0000-0000-0000830C0000}"/>
    <cellStyle name="20% - Accent3 2 2 7 3 4" xfId="25239" xr:uid="{00000000-0005-0000-0000-0000840C0000}"/>
    <cellStyle name="20% - Accent3 2 2 7 4" xfId="7787" xr:uid="{00000000-0005-0000-0000-0000850C0000}"/>
    <cellStyle name="20% - Accent3 2 2 7 4 2" xfId="19741" xr:uid="{00000000-0005-0000-0000-0000860C0000}"/>
    <cellStyle name="20% - Accent3 2 2 7 4 2 2" xfId="31608" xr:uid="{00000000-0005-0000-0000-0000870C0000}"/>
    <cellStyle name="20% - Accent3 2 2 7 4 3" xfId="27632" xr:uid="{00000000-0005-0000-0000-0000880C0000}"/>
    <cellStyle name="20% - Accent3 2 2 7 4 4" xfId="23691" xr:uid="{00000000-0005-0000-0000-0000890C0000}"/>
    <cellStyle name="20% - Accent3 2 2 7 5" xfId="18968" xr:uid="{00000000-0005-0000-0000-00008A0C0000}"/>
    <cellStyle name="20% - Accent3 2 2 7 5 2" xfId="30835" xr:uid="{00000000-0005-0000-0000-00008B0C0000}"/>
    <cellStyle name="20% - Accent3 2 2 7 6" xfId="26861" xr:uid="{00000000-0005-0000-0000-00008C0C0000}"/>
    <cellStyle name="20% - Accent3 2 2 7 7" xfId="22918" xr:uid="{00000000-0005-0000-0000-00008D0C0000}"/>
    <cellStyle name="20% - Accent3 2 2 8" xfId="392" xr:uid="{00000000-0005-0000-0000-00008E0C0000}"/>
    <cellStyle name="20% - Accent3 2 2 8 2" xfId="11158" xr:uid="{00000000-0005-0000-0000-00008F0C0000}"/>
    <cellStyle name="20% - Accent3 2 2 8 2 2" xfId="17544" xr:uid="{00000000-0005-0000-0000-0000900C0000}"/>
    <cellStyle name="20% - Accent3 2 2 8 2 2 2" xfId="22080" xr:uid="{00000000-0005-0000-0000-0000910C0000}"/>
    <cellStyle name="20% - Accent3 2 2 8 2 2 2 2" xfId="33947" xr:uid="{00000000-0005-0000-0000-0000920C0000}"/>
    <cellStyle name="20% - Accent3 2 2 8 2 2 3" xfId="29971" xr:uid="{00000000-0005-0000-0000-0000930C0000}"/>
    <cellStyle name="20% - Accent3 2 2 8 2 2 4" xfId="26030" xr:uid="{00000000-0005-0000-0000-0000940C0000}"/>
    <cellStyle name="20% - Accent3 2 2 8 2 3" xfId="20514" xr:uid="{00000000-0005-0000-0000-0000950C0000}"/>
    <cellStyle name="20% - Accent3 2 2 8 2 3 2" xfId="32381" xr:uid="{00000000-0005-0000-0000-0000960C0000}"/>
    <cellStyle name="20% - Accent3 2 2 8 2 4" xfId="28405" xr:uid="{00000000-0005-0000-0000-0000970C0000}"/>
    <cellStyle name="20% - Accent3 2 2 8 2 5" xfId="24464" xr:uid="{00000000-0005-0000-0000-0000980C0000}"/>
    <cellStyle name="20% - Accent3 2 2 8 3" xfId="14533" xr:uid="{00000000-0005-0000-0000-0000990C0000}"/>
    <cellStyle name="20% - Accent3 2 2 8 3 2" xfId="21290" xr:uid="{00000000-0005-0000-0000-00009A0C0000}"/>
    <cellStyle name="20% - Accent3 2 2 8 3 2 2" xfId="33157" xr:uid="{00000000-0005-0000-0000-00009B0C0000}"/>
    <cellStyle name="20% - Accent3 2 2 8 3 3" xfId="29181" xr:uid="{00000000-0005-0000-0000-00009C0C0000}"/>
    <cellStyle name="20% - Accent3 2 2 8 3 4" xfId="25240" xr:uid="{00000000-0005-0000-0000-00009D0C0000}"/>
    <cellStyle name="20% - Accent3 2 2 8 4" xfId="7788" xr:uid="{00000000-0005-0000-0000-00009E0C0000}"/>
    <cellStyle name="20% - Accent3 2 2 8 4 2" xfId="19742" xr:uid="{00000000-0005-0000-0000-00009F0C0000}"/>
    <cellStyle name="20% - Accent3 2 2 8 4 2 2" xfId="31609" xr:uid="{00000000-0005-0000-0000-0000A00C0000}"/>
    <cellStyle name="20% - Accent3 2 2 8 4 3" xfId="27633" xr:uid="{00000000-0005-0000-0000-0000A10C0000}"/>
    <cellStyle name="20% - Accent3 2 2 8 4 4" xfId="23692" xr:uid="{00000000-0005-0000-0000-0000A20C0000}"/>
    <cellStyle name="20% - Accent3 2 2 8 5" xfId="18969" xr:uid="{00000000-0005-0000-0000-0000A30C0000}"/>
    <cellStyle name="20% - Accent3 2 2 8 5 2" xfId="30836" xr:uid="{00000000-0005-0000-0000-0000A40C0000}"/>
    <cellStyle name="20% - Accent3 2 2 8 6" xfId="26862" xr:uid="{00000000-0005-0000-0000-0000A50C0000}"/>
    <cellStyle name="20% - Accent3 2 2 8 7" xfId="22919" xr:uid="{00000000-0005-0000-0000-0000A60C0000}"/>
    <cellStyle name="20% - Accent3 2 2 9" xfId="393" xr:uid="{00000000-0005-0000-0000-0000A70C0000}"/>
    <cellStyle name="20% - Accent3 2 2 9 2" xfId="11159" xr:uid="{00000000-0005-0000-0000-0000A80C0000}"/>
    <cellStyle name="20% - Accent3 2 2 9 2 2" xfId="17545" xr:uid="{00000000-0005-0000-0000-0000A90C0000}"/>
    <cellStyle name="20% - Accent3 2 2 9 2 2 2" xfId="22081" xr:uid="{00000000-0005-0000-0000-0000AA0C0000}"/>
    <cellStyle name="20% - Accent3 2 2 9 2 2 2 2" xfId="33948" xr:uid="{00000000-0005-0000-0000-0000AB0C0000}"/>
    <cellStyle name="20% - Accent3 2 2 9 2 2 3" xfId="29972" xr:uid="{00000000-0005-0000-0000-0000AC0C0000}"/>
    <cellStyle name="20% - Accent3 2 2 9 2 2 4" xfId="26031" xr:uid="{00000000-0005-0000-0000-0000AD0C0000}"/>
    <cellStyle name="20% - Accent3 2 2 9 2 3" xfId="20515" xr:uid="{00000000-0005-0000-0000-0000AE0C0000}"/>
    <cellStyle name="20% - Accent3 2 2 9 2 3 2" xfId="32382" xr:uid="{00000000-0005-0000-0000-0000AF0C0000}"/>
    <cellStyle name="20% - Accent3 2 2 9 2 4" xfId="28406" xr:uid="{00000000-0005-0000-0000-0000B00C0000}"/>
    <cellStyle name="20% - Accent3 2 2 9 2 5" xfId="24465" xr:uid="{00000000-0005-0000-0000-0000B10C0000}"/>
    <cellStyle name="20% - Accent3 2 2 9 3" xfId="14534" xr:uid="{00000000-0005-0000-0000-0000B20C0000}"/>
    <cellStyle name="20% - Accent3 2 2 9 3 2" xfId="21291" xr:uid="{00000000-0005-0000-0000-0000B30C0000}"/>
    <cellStyle name="20% - Accent3 2 2 9 3 2 2" xfId="33158" xr:uid="{00000000-0005-0000-0000-0000B40C0000}"/>
    <cellStyle name="20% - Accent3 2 2 9 3 3" xfId="29182" xr:uid="{00000000-0005-0000-0000-0000B50C0000}"/>
    <cellStyle name="20% - Accent3 2 2 9 3 4" xfId="25241" xr:uid="{00000000-0005-0000-0000-0000B60C0000}"/>
    <cellStyle name="20% - Accent3 2 2 9 4" xfId="7789" xr:uid="{00000000-0005-0000-0000-0000B70C0000}"/>
    <cellStyle name="20% - Accent3 2 2 9 4 2" xfId="19743" xr:uid="{00000000-0005-0000-0000-0000B80C0000}"/>
    <cellStyle name="20% - Accent3 2 2 9 4 2 2" xfId="31610" xr:uid="{00000000-0005-0000-0000-0000B90C0000}"/>
    <cellStyle name="20% - Accent3 2 2 9 4 3" xfId="27634" xr:uid="{00000000-0005-0000-0000-0000BA0C0000}"/>
    <cellStyle name="20% - Accent3 2 2 9 4 4" xfId="23693" xr:uid="{00000000-0005-0000-0000-0000BB0C0000}"/>
    <cellStyle name="20% - Accent3 2 2 9 5" xfId="18970" xr:uid="{00000000-0005-0000-0000-0000BC0C0000}"/>
    <cellStyle name="20% - Accent3 2 2 9 5 2" xfId="30837" xr:uid="{00000000-0005-0000-0000-0000BD0C0000}"/>
    <cellStyle name="20% - Accent3 2 2 9 6" xfId="26863" xr:uid="{00000000-0005-0000-0000-0000BE0C0000}"/>
    <cellStyle name="20% - Accent3 2 2 9 7" xfId="22920" xr:uid="{00000000-0005-0000-0000-0000BF0C0000}"/>
    <cellStyle name="20% - Accent3 2 3" xfId="394" xr:uid="{00000000-0005-0000-0000-0000C00C0000}"/>
    <cellStyle name="20% - Accent3 2 3 10" xfId="11160" xr:uid="{00000000-0005-0000-0000-0000C10C0000}"/>
    <cellStyle name="20% - Accent3 2 3 10 2" xfId="17546" xr:uid="{00000000-0005-0000-0000-0000C20C0000}"/>
    <cellStyle name="20% - Accent3 2 3 10 2 2" xfId="22082" xr:uid="{00000000-0005-0000-0000-0000C30C0000}"/>
    <cellStyle name="20% - Accent3 2 3 10 2 2 2" xfId="33949" xr:uid="{00000000-0005-0000-0000-0000C40C0000}"/>
    <cellStyle name="20% - Accent3 2 3 10 2 3" xfId="29973" xr:uid="{00000000-0005-0000-0000-0000C50C0000}"/>
    <cellStyle name="20% - Accent3 2 3 10 2 4" xfId="26032" xr:uid="{00000000-0005-0000-0000-0000C60C0000}"/>
    <cellStyle name="20% - Accent3 2 3 10 3" xfId="20516" xr:uid="{00000000-0005-0000-0000-0000C70C0000}"/>
    <cellStyle name="20% - Accent3 2 3 10 3 2" xfId="32383" xr:uid="{00000000-0005-0000-0000-0000C80C0000}"/>
    <cellStyle name="20% - Accent3 2 3 10 4" xfId="28407" xr:uid="{00000000-0005-0000-0000-0000C90C0000}"/>
    <cellStyle name="20% - Accent3 2 3 10 5" xfId="24466" xr:uid="{00000000-0005-0000-0000-0000CA0C0000}"/>
    <cellStyle name="20% - Accent3 2 3 11" xfId="14535" xr:uid="{00000000-0005-0000-0000-0000CB0C0000}"/>
    <cellStyle name="20% - Accent3 2 3 11 2" xfId="21292" xr:uid="{00000000-0005-0000-0000-0000CC0C0000}"/>
    <cellStyle name="20% - Accent3 2 3 11 2 2" xfId="33159" xr:uid="{00000000-0005-0000-0000-0000CD0C0000}"/>
    <cellStyle name="20% - Accent3 2 3 11 3" xfId="29183" xr:uid="{00000000-0005-0000-0000-0000CE0C0000}"/>
    <cellStyle name="20% - Accent3 2 3 11 4" xfId="25242" xr:uid="{00000000-0005-0000-0000-0000CF0C0000}"/>
    <cellStyle name="20% - Accent3 2 3 12" xfId="7790" xr:uid="{00000000-0005-0000-0000-0000D00C0000}"/>
    <cellStyle name="20% - Accent3 2 3 12 2" xfId="19744" xr:uid="{00000000-0005-0000-0000-0000D10C0000}"/>
    <cellStyle name="20% - Accent3 2 3 12 2 2" xfId="31611" xr:uid="{00000000-0005-0000-0000-0000D20C0000}"/>
    <cellStyle name="20% - Accent3 2 3 12 3" xfId="27635" xr:uid="{00000000-0005-0000-0000-0000D30C0000}"/>
    <cellStyle name="20% - Accent3 2 3 12 4" xfId="23694" xr:uid="{00000000-0005-0000-0000-0000D40C0000}"/>
    <cellStyle name="20% - Accent3 2 3 13" xfId="18971" xr:uid="{00000000-0005-0000-0000-0000D50C0000}"/>
    <cellStyle name="20% - Accent3 2 3 13 2" xfId="30838" xr:uid="{00000000-0005-0000-0000-0000D60C0000}"/>
    <cellStyle name="20% - Accent3 2 3 14" xfId="26864" xr:uid="{00000000-0005-0000-0000-0000D70C0000}"/>
    <cellStyle name="20% - Accent3 2 3 15" xfId="22921" xr:uid="{00000000-0005-0000-0000-0000D80C0000}"/>
    <cellStyle name="20% - Accent3 2 3 2" xfId="395" xr:uid="{00000000-0005-0000-0000-0000D90C0000}"/>
    <cellStyle name="20% - Accent3 2 3 2 2" xfId="11161" xr:uid="{00000000-0005-0000-0000-0000DA0C0000}"/>
    <cellStyle name="20% - Accent3 2 3 2 2 2" xfId="17547" xr:uid="{00000000-0005-0000-0000-0000DB0C0000}"/>
    <cellStyle name="20% - Accent3 2 3 2 2 2 2" xfId="22083" xr:uid="{00000000-0005-0000-0000-0000DC0C0000}"/>
    <cellStyle name="20% - Accent3 2 3 2 2 2 2 2" xfId="33950" xr:uid="{00000000-0005-0000-0000-0000DD0C0000}"/>
    <cellStyle name="20% - Accent3 2 3 2 2 2 3" xfId="29974" xr:uid="{00000000-0005-0000-0000-0000DE0C0000}"/>
    <cellStyle name="20% - Accent3 2 3 2 2 2 4" xfId="26033" xr:uid="{00000000-0005-0000-0000-0000DF0C0000}"/>
    <cellStyle name="20% - Accent3 2 3 2 2 3" xfId="20517" xr:uid="{00000000-0005-0000-0000-0000E00C0000}"/>
    <cellStyle name="20% - Accent3 2 3 2 2 3 2" xfId="32384" xr:uid="{00000000-0005-0000-0000-0000E10C0000}"/>
    <cellStyle name="20% - Accent3 2 3 2 2 4" xfId="28408" xr:uid="{00000000-0005-0000-0000-0000E20C0000}"/>
    <cellStyle name="20% - Accent3 2 3 2 2 5" xfId="24467" xr:uid="{00000000-0005-0000-0000-0000E30C0000}"/>
    <cellStyle name="20% - Accent3 2 3 2 3" xfId="14536" xr:uid="{00000000-0005-0000-0000-0000E40C0000}"/>
    <cellStyle name="20% - Accent3 2 3 2 3 2" xfId="21293" xr:uid="{00000000-0005-0000-0000-0000E50C0000}"/>
    <cellStyle name="20% - Accent3 2 3 2 3 2 2" xfId="33160" xr:uid="{00000000-0005-0000-0000-0000E60C0000}"/>
    <cellStyle name="20% - Accent3 2 3 2 3 3" xfId="29184" xr:uid="{00000000-0005-0000-0000-0000E70C0000}"/>
    <cellStyle name="20% - Accent3 2 3 2 3 4" xfId="25243" xr:uid="{00000000-0005-0000-0000-0000E80C0000}"/>
    <cellStyle name="20% - Accent3 2 3 2 4" xfId="7791" xr:uid="{00000000-0005-0000-0000-0000E90C0000}"/>
    <cellStyle name="20% - Accent3 2 3 2 4 2" xfId="19745" xr:uid="{00000000-0005-0000-0000-0000EA0C0000}"/>
    <cellStyle name="20% - Accent3 2 3 2 4 2 2" xfId="31612" xr:uid="{00000000-0005-0000-0000-0000EB0C0000}"/>
    <cellStyle name="20% - Accent3 2 3 2 4 3" xfId="27636" xr:uid="{00000000-0005-0000-0000-0000EC0C0000}"/>
    <cellStyle name="20% - Accent3 2 3 2 4 4" xfId="23695" xr:uid="{00000000-0005-0000-0000-0000ED0C0000}"/>
    <cellStyle name="20% - Accent3 2 3 2 5" xfId="18972" xr:uid="{00000000-0005-0000-0000-0000EE0C0000}"/>
    <cellStyle name="20% - Accent3 2 3 2 5 2" xfId="30839" xr:uid="{00000000-0005-0000-0000-0000EF0C0000}"/>
    <cellStyle name="20% - Accent3 2 3 2 6" xfId="26865" xr:uid="{00000000-0005-0000-0000-0000F00C0000}"/>
    <cellStyle name="20% - Accent3 2 3 2 7" xfId="22922" xr:uid="{00000000-0005-0000-0000-0000F10C0000}"/>
    <cellStyle name="20% - Accent3 2 3 3" xfId="396" xr:uid="{00000000-0005-0000-0000-0000F20C0000}"/>
    <cellStyle name="20% - Accent3 2 3 3 2" xfId="11162" xr:uid="{00000000-0005-0000-0000-0000F30C0000}"/>
    <cellStyle name="20% - Accent3 2 3 3 2 2" xfId="17548" xr:uid="{00000000-0005-0000-0000-0000F40C0000}"/>
    <cellStyle name="20% - Accent3 2 3 3 2 2 2" xfId="22084" xr:uid="{00000000-0005-0000-0000-0000F50C0000}"/>
    <cellStyle name="20% - Accent3 2 3 3 2 2 2 2" xfId="33951" xr:uid="{00000000-0005-0000-0000-0000F60C0000}"/>
    <cellStyle name="20% - Accent3 2 3 3 2 2 3" xfId="29975" xr:uid="{00000000-0005-0000-0000-0000F70C0000}"/>
    <cellStyle name="20% - Accent3 2 3 3 2 2 4" xfId="26034" xr:uid="{00000000-0005-0000-0000-0000F80C0000}"/>
    <cellStyle name="20% - Accent3 2 3 3 2 3" xfId="20518" xr:uid="{00000000-0005-0000-0000-0000F90C0000}"/>
    <cellStyle name="20% - Accent3 2 3 3 2 3 2" xfId="32385" xr:uid="{00000000-0005-0000-0000-0000FA0C0000}"/>
    <cellStyle name="20% - Accent3 2 3 3 2 4" xfId="28409" xr:uid="{00000000-0005-0000-0000-0000FB0C0000}"/>
    <cellStyle name="20% - Accent3 2 3 3 2 5" xfId="24468" xr:uid="{00000000-0005-0000-0000-0000FC0C0000}"/>
    <cellStyle name="20% - Accent3 2 3 3 3" xfId="14537" xr:uid="{00000000-0005-0000-0000-0000FD0C0000}"/>
    <cellStyle name="20% - Accent3 2 3 3 3 2" xfId="21294" xr:uid="{00000000-0005-0000-0000-0000FE0C0000}"/>
    <cellStyle name="20% - Accent3 2 3 3 3 2 2" xfId="33161" xr:uid="{00000000-0005-0000-0000-0000FF0C0000}"/>
    <cellStyle name="20% - Accent3 2 3 3 3 3" xfId="29185" xr:uid="{00000000-0005-0000-0000-0000000D0000}"/>
    <cellStyle name="20% - Accent3 2 3 3 3 4" xfId="25244" xr:uid="{00000000-0005-0000-0000-0000010D0000}"/>
    <cellStyle name="20% - Accent3 2 3 3 4" xfId="7792" xr:uid="{00000000-0005-0000-0000-0000020D0000}"/>
    <cellStyle name="20% - Accent3 2 3 3 4 2" xfId="19746" xr:uid="{00000000-0005-0000-0000-0000030D0000}"/>
    <cellStyle name="20% - Accent3 2 3 3 4 2 2" xfId="31613" xr:uid="{00000000-0005-0000-0000-0000040D0000}"/>
    <cellStyle name="20% - Accent3 2 3 3 4 3" xfId="27637" xr:uid="{00000000-0005-0000-0000-0000050D0000}"/>
    <cellStyle name="20% - Accent3 2 3 3 4 4" xfId="23696" xr:uid="{00000000-0005-0000-0000-0000060D0000}"/>
    <cellStyle name="20% - Accent3 2 3 3 5" xfId="18973" xr:uid="{00000000-0005-0000-0000-0000070D0000}"/>
    <cellStyle name="20% - Accent3 2 3 3 5 2" xfId="30840" xr:uid="{00000000-0005-0000-0000-0000080D0000}"/>
    <cellStyle name="20% - Accent3 2 3 3 6" xfId="26866" xr:uid="{00000000-0005-0000-0000-0000090D0000}"/>
    <cellStyle name="20% - Accent3 2 3 3 7" xfId="22923" xr:uid="{00000000-0005-0000-0000-00000A0D0000}"/>
    <cellStyle name="20% - Accent3 2 3 4" xfId="397" xr:uid="{00000000-0005-0000-0000-00000B0D0000}"/>
    <cellStyle name="20% - Accent3 2 3 4 2" xfId="11163" xr:uid="{00000000-0005-0000-0000-00000C0D0000}"/>
    <cellStyle name="20% - Accent3 2 3 4 2 2" xfId="17549" xr:uid="{00000000-0005-0000-0000-00000D0D0000}"/>
    <cellStyle name="20% - Accent3 2 3 4 2 2 2" xfId="22085" xr:uid="{00000000-0005-0000-0000-00000E0D0000}"/>
    <cellStyle name="20% - Accent3 2 3 4 2 2 2 2" xfId="33952" xr:uid="{00000000-0005-0000-0000-00000F0D0000}"/>
    <cellStyle name="20% - Accent3 2 3 4 2 2 3" xfId="29976" xr:uid="{00000000-0005-0000-0000-0000100D0000}"/>
    <cellStyle name="20% - Accent3 2 3 4 2 2 4" xfId="26035" xr:uid="{00000000-0005-0000-0000-0000110D0000}"/>
    <cellStyle name="20% - Accent3 2 3 4 2 3" xfId="20519" xr:uid="{00000000-0005-0000-0000-0000120D0000}"/>
    <cellStyle name="20% - Accent3 2 3 4 2 3 2" xfId="32386" xr:uid="{00000000-0005-0000-0000-0000130D0000}"/>
    <cellStyle name="20% - Accent3 2 3 4 2 4" xfId="28410" xr:uid="{00000000-0005-0000-0000-0000140D0000}"/>
    <cellStyle name="20% - Accent3 2 3 4 2 5" xfId="24469" xr:uid="{00000000-0005-0000-0000-0000150D0000}"/>
    <cellStyle name="20% - Accent3 2 3 4 3" xfId="14538" xr:uid="{00000000-0005-0000-0000-0000160D0000}"/>
    <cellStyle name="20% - Accent3 2 3 4 3 2" xfId="21295" xr:uid="{00000000-0005-0000-0000-0000170D0000}"/>
    <cellStyle name="20% - Accent3 2 3 4 3 2 2" xfId="33162" xr:uid="{00000000-0005-0000-0000-0000180D0000}"/>
    <cellStyle name="20% - Accent3 2 3 4 3 3" xfId="29186" xr:uid="{00000000-0005-0000-0000-0000190D0000}"/>
    <cellStyle name="20% - Accent3 2 3 4 3 4" xfId="25245" xr:uid="{00000000-0005-0000-0000-00001A0D0000}"/>
    <cellStyle name="20% - Accent3 2 3 4 4" xfId="7793" xr:uid="{00000000-0005-0000-0000-00001B0D0000}"/>
    <cellStyle name="20% - Accent3 2 3 4 4 2" xfId="19747" xr:uid="{00000000-0005-0000-0000-00001C0D0000}"/>
    <cellStyle name="20% - Accent3 2 3 4 4 2 2" xfId="31614" xr:uid="{00000000-0005-0000-0000-00001D0D0000}"/>
    <cellStyle name="20% - Accent3 2 3 4 4 3" xfId="27638" xr:uid="{00000000-0005-0000-0000-00001E0D0000}"/>
    <cellStyle name="20% - Accent3 2 3 4 4 4" xfId="23697" xr:uid="{00000000-0005-0000-0000-00001F0D0000}"/>
    <cellStyle name="20% - Accent3 2 3 4 5" xfId="18974" xr:uid="{00000000-0005-0000-0000-0000200D0000}"/>
    <cellStyle name="20% - Accent3 2 3 4 5 2" xfId="30841" xr:uid="{00000000-0005-0000-0000-0000210D0000}"/>
    <cellStyle name="20% - Accent3 2 3 4 6" xfId="26867" xr:uid="{00000000-0005-0000-0000-0000220D0000}"/>
    <cellStyle name="20% - Accent3 2 3 4 7" xfId="22924" xr:uid="{00000000-0005-0000-0000-0000230D0000}"/>
    <cellStyle name="20% - Accent3 2 3 5" xfId="398" xr:uid="{00000000-0005-0000-0000-0000240D0000}"/>
    <cellStyle name="20% - Accent3 2 3 5 2" xfId="11164" xr:uid="{00000000-0005-0000-0000-0000250D0000}"/>
    <cellStyle name="20% - Accent3 2 3 5 2 2" xfId="17550" xr:uid="{00000000-0005-0000-0000-0000260D0000}"/>
    <cellStyle name="20% - Accent3 2 3 5 2 2 2" xfId="22086" xr:uid="{00000000-0005-0000-0000-0000270D0000}"/>
    <cellStyle name="20% - Accent3 2 3 5 2 2 2 2" xfId="33953" xr:uid="{00000000-0005-0000-0000-0000280D0000}"/>
    <cellStyle name="20% - Accent3 2 3 5 2 2 3" xfId="29977" xr:uid="{00000000-0005-0000-0000-0000290D0000}"/>
    <cellStyle name="20% - Accent3 2 3 5 2 2 4" xfId="26036" xr:uid="{00000000-0005-0000-0000-00002A0D0000}"/>
    <cellStyle name="20% - Accent3 2 3 5 2 3" xfId="20520" xr:uid="{00000000-0005-0000-0000-00002B0D0000}"/>
    <cellStyle name="20% - Accent3 2 3 5 2 3 2" xfId="32387" xr:uid="{00000000-0005-0000-0000-00002C0D0000}"/>
    <cellStyle name="20% - Accent3 2 3 5 2 4" xfId="28411" xr:uid="{00000000-0005-0000-0000-00002D0D0000}"/>
    <cellStyle name="20% - Accent3 2 3 5 2 5" xfId="24470" xr:uid="{00000000-0005-0000-0000-00002E0D0000}"/>
    <cellStyle name="20% - Accent3 2 3 5 3" xfId="14539" xr:uid="{00000000-0005-0000-0000-00002F0D0000}"/>
    <cellStyle name="20% - Accent3 2 3 5 3 2" xfId="21296" xr:uid="{00000000-0005-0000-0000-0000300D0000}"/>
    <cellStyle name="20% - Accent3 2 3 5 3 2 2" xfId="33163" xr:uid="{00000000-0005-0000-0000-0000310D0000}"/>
    <cellStyle name="20% - Accent3 2 3 5 3 3" xfId="29187" xr:uid="{00000000-0005-0000-0000-0000320D0000}"/>
    <cellStyle name="20% - Accent3 2 3 5 3 4" xfId="25246" xr:uid="{00000000-0005-0000-0000-0000330D0000}"/>
    <cellStyle name="20% - Accent3 2 3 5 4" xfId="7794" xr:uid="{00000000-0005-0000-0000-0000340D0000}"/>
    <cellStyle name="20% - Accent3 2 3 5 4 2" xfId="19748" xr:uid="{00000000-0005-0000-0000-0000350D0000}"/>
    <cellStyle name="20% - Accent3 2 3 5 4 2 2" xfId="31615" xr:uid="{00000000-0005-0000-0000-0000360D0000}"/>
    <cellStyle name="20% - Accent3 2 3 5 4 3" xfId="27639" xr:uid="{00000000-0005-0000-0000-0000370D0000}"/>
    <cellStyle name="20% - Accent3 2 3 5 4 4" xfId="23698" xr:uid="{00000000-0005-0000-0000-0000380D0000}"/>
    <cellStyle name="20% - Accent3 2 3 5 5" xfId="18975" xr:uid="{00000000-0005-0000-0000-0000390D0000}"/>
    <cellStyle name="20% - Accent3 2 3 5 5 2" xfId="30842" xr:uid="{00000000-0005-0000-0000-00003A0D0000}"/>
    <cellStyle name="20% - Accent3 2 3 5 6" xfId="26868" xr:uid="{00000000-0005-0000-0000-00003B0D0000}"/>
    <cellStyle name="20% - Accent3 2 3 5 7" xfId="22925" xr:uid="{00000000-0005-0000-0000-00003C0D0000}"/>
    <cellStyle name="20% - Accent3 2 3 6" xfId="399" xr:uid="{00000000-0005-0000-0000-00003D0D0000}"/>
    <cellStyle name="20% - Accent3 2 3 6 2" xfId="11165" xr:uid="{00000000-0005-0000-0000-00003E0D0000}"/>
    <cellStyle name="20% - Accent3 2 3 6 2 2" xfId="17551" xr:uid="{00000000-0005-0000-0000-00003F0D0000}"/>
    <cellStyle name="20% - Accent3 2 3 6 2 2 2" xfId="22087" xr:uid="{00000000-0005-0000-0000-0000400D0000}"/>
    <cellStyle name="20% - Accent3 2 3 6 2 2 2 2" xfId="33954" xr:uid="{00000000-0005-0000-0000-0000410D0000}"/>
    <cellStyle name="20% - Accent3 2 3 6 2 2 3" xfId="29978" xr:uid="{00000000-0005-0000-0000-0000420D0000}"/>
    <cellStyle name="20% - Accent3 2 3 6 2 2 4" xfId="26037" xr:uid="{00000000-0005-0000-0000-0000430D0000}"/>
    <cellStyle name="20% - Accent3 2 3 6 2 3" xfId="20521" xr:uid="{00000000-0005-0000-0000-0000440D0000}"/>
    <cellStyle name="20% - Accent3 2 3 6 2 3 2" xfId="32388" xr:uid="{00000000-0005-0000-0000-0000450D0000}"/>
    <cellStyle name="20% - Accent3 2 3 6 2 4" xfId="28412" xr:uid="{00000000-0005-0000-0000-0000460D0000}"/>
    <cellStyle name="20% - Accent3 2 3 6 2 5" xfId="24471" xr:uid="{00000000-0005-0000-0000-0000470D0000}"/>
    <cellStyle name="20% - Accent3 2 3 6 3" xfId="14540" xr:uid="{00000000-0005-0000-0000-0000480D0000}"/>
    <cellStyle name="20% - Accent3 2 3 6 3 2" xfId="21297" xr:uid="{00000000-0005-0000-0000-0000490D0000}"/>
    <cellStyle name="20% - Accent3 2 3 6 3 2 2" xfId="33164" xr:uid="{00000000-0005-0000-0000-00004A0D0000}"/>
    <cellStyle name="20% - Accent3 2 3 6 3 3" xfId="29188" xr:uid="{00000000-0005-0000-0000-00004B0D0000}"/>
    <cellStyle name="20% - Accent3 2 3 6 3 4" xfId="25247" xr:uid="{00000000-0005-0000-0000-00004C0D0000}"/>
    <cellStyle name="20% - Accent3 2 3 6 4" xfId="7795" xr:uid="{00000000-0005-0000-0000-00004D0D0000}"/>
    <cellStyle name="20% - Accent3 2 3 6 4 2" xfId="19749" xr:uid="{00000000-0005-0000-0000-00004E0D0000}"/>
    <cellStyle name="20% - Accent3 2 3 6 4 2 2" xfId="31616" xr:uid="{00000000-0005-0000-0000-00004F0D0000}"/>
    <cellStyle name="20% - Accent3 2 3 6 4 3" xfId="27640" xr:uid="{00000000-0005-0000-0000-0000500D0000}"/>
    <cellStyle name="20% - Accent3 2 3 6 4 4" xfId="23699" xr:uid="{00000000-0005-0000-0000-0000510D0000}"/>
    <cellStyle name="20% - Accent3 2 3 6 5" xfId="18976" xr:uid="{00000000-0005-0000-0000-0000520D0000}"/>
    <cellStyle name="20% - Accent3 2 3 6 5 2" xfId="30843" xr:uid="{00000000-0005-0000-0000-0000530D0000}"/>
    <cellStyle name="20% - Accent3 2 3 6 6" xfId="26869" xr:uid="{00000000-0005-0000-0000-0000540D0000}"/>
    <cellStyle name="20% - Accent3 2 3 6 7" xfId="22926" xr:uid="{00000000-0005-0000-0000-0000550D0000}"/>
    <cellStyle name="20% - Accent3 2 3 7" xfId="400" xr:uid="{00000000-0005-0000-0000-0000560D0000}"/>
    <cellStyle name="20% - Accent3 2 3 7 2" xfId="11166" xr:uid="{00000000-0005-0000-0000-0000570D0000}"/>
    <cellStyle name="20% - Accent3 2 3 7 2 2" xfId="17552" xr:uid="{00000000-0005-0000-0000-0000580D0000}"/>
    <cellStyle name="20% - Accent3 2 3 7 2 2 2" xfId="22088" xr:uid="{00000000-0005-0000-0000-0000590D0000}"/>
    <cellStyle name="20% - Accent3 2 3 7 2 2 2 2" xfId="33955" xr:uid="{00000000-0005-0000-0000-00005A0D0000}"/>
    <cellStyle name="20% - Accent3 2 3 7 2 2 3" xfId="29979" xr:uid="{00000000-0005-0000-0000-00005B0D0000}"/>
    <cellStyle name="20% - Accent3 2 3 7 2 2 4" xfId="26038" xr:uid="{00000000-0005-0000-0000-00005C0D0000}"/>
    <cellStyle name="20% - Accent3 2 3 7 2 3" xfId="20522" xr:uid="{00000000-0005-0000-0000-00005D0D0000}"/>
    <cellStyle name="20% - Accent3 2 3 7 2 3 2" xfId="32389" xr:uid="{00000000-0005-0000-0000-00005E0D0000}"/>
    <cellStyle name="20% - Accent3 2 3 7 2 4" xfId="28413" xr:uid="{00000000-0005-0000-0000-00005F0D0000}"/>
    <cellStyle name="20% - Accent3 2 3 7 2 5" xfId="24472" xr:uid="{00000000-0005-0000-0000-0000600D0000}"/>
    <cellStyle name="20% - Accent3 2 3 7 3" xfId="14541" xr:uid="{00000000-0005-0000-0000-0000610D0000}"/>
    <cellStyle name="20% - Accent3 2 3 7 3 2" xfId="21298" xr:uid="{00000000-0005-0000-0000-0000620D0000}"/>
    <cellStyle name="20% - Accent3 2 3 7 3 2 2" xfId="33165" xr:uid="{00000000-0005-0000-0000-0000630D0000}"/>
    <cellStyle name="20% - Accent3 2 3 7 3 3" xfId="29189" xr:uid="{00000000-0005-0000-0000-0000640D0000}"/>
    <cellStyle name="20% - Accent3 2 3 7 3 4" xfId="25248" xr:uid="{00000000-0005-0000-0000-0000650D0000}"/>
    <cellStyle name="20% - Accent3 2 3 7 4" xfId="7796" xr:uid="{00000000-0005-0000-0000-0000660D0000}"/>
    <cellStyle name="20% - Accent3 2 3 7 4 2" xfId="19750" xr:uid="{00000000-0005-0000-0000-0000670D0000}"/>
    <cellStyle name="20% - Accent3 2 3 7 4 2 2" xfId="31617" xr:uid="{00000000-0005-0000-0000-0000680D0000}"/>
    <cellStyle name="20% - Accent3 2 3 7 4 3" xfId="27641" xr:uid="{00000000-0005-0000-0000-0000690D0000}"/>
    <cellStyle name="20% - Accent3 2 3 7 4 4" xfId="23700" xr:uid="{00000000-0005-0000-0000-00006A0D0000}"/>
    <cellStyle name="20% - Accent3 2 3 7 5" xfId="18977" xr:uid="{00000000-0005-0000-0000-00006B0D0000}"/>
    <cellStyle name="20% - Accent3 2 3 7 5 2" xfId="30844" xr:uid="{00000000-0005-0000-0000-00006C0D0000}"/>
    <cellStyle name="20% - Accent3 2 3 7 6" xfId="26870" xr:uid="{00000000-0005-0000-0000-00006D0D0000}"/>
    <cellStyle name="20% - Accent3 2 3 7 7" xfId="22927" xr:uid="{00000000-0005-0000-0000-00006E0D0000}"/>
    <cellStyle name="20% - Accent3 2 3 8" xfId="401" xr:uid="{00000000-0005-0000-0000-00006F0D0000}"/>
    <cellStyle name="20% - Accent3 2 3 8 2" xfId="11167" xr:uid="{00000000-0005-0000-0000-0000700D0000}"/>
    <cellStyle name="20% - Accent3 2 3 8 2 2" xfId="17553" xr:uid="{00000000-0005-0000-0000-0000710D0000}"/>
    <cellStyle name="20% - Accent3 2 3 8 2 2 2" xfId="22089" xr:uid="{00000000-0005-0000-0000-0000720D0000}"/>
    <cellStyle name="20% - Accent3 2 3 8 2 2 2 2" xfId="33956" xr:uid="{00000000-0005-0000-0000-0000730D0000}"/>
    <cellStyle name="20% - Accent3 2 3 8 2 2 3" xfId="29980" xr:uid="{00000000-0005-0000-0000-0000740D0000}"/>
    <cellStyle name="20% - Accent3 2 3 8 2 2 4" xfId="26039" xr:uid="{00000000-0005-0000-0000-0000750D0000}"/>
    <cellStyle name="20% - Accent3 2 3 8 2 3" xfId="20523" xr:uid="{00000000-0005-0000-0000-0000760D0000}"/>
    <cellStyle name="20% - Accent3 2 3 8 2 3 2" xfId="32390" xr:uid="{00000000-0005-0000-0000-0000770D0000}"/>
    <cellStyle name="20% - Accent3 2 3 8 2 4" xfId="28414" xr:uid="{00000000-0005-0000-0000-0000780D0000}"/>
    <cellStyle name="20% - Accent3 2 3 8 2 5" xfId="24473" xr:uid="{00000000-0005-0000-0000-0000790D0000}"/>
    <cellStyle name="20% - Accent3 2 3 8 3" xfId="14542" xr:uid="{00000000-0005-0000-0000-00007A0D0000}"/>
    <cellStyle name="20% - Accent3 2 3 8 3 2" xfId="21299" xr:uid="{00000000-0005-0000-0000-00007B0D0000}"/>
    <cellStyle name="20% - Accent3 2 3 8 3 2 2" xfId="33166" xr:uid="{00000000-0005-0000-0000-00007C0D0000}"/>
    <cellStyle name="20% - Accent3 2 3 8 3 3" xfId="29190" xr:uid="{00000000-0005-0000-0000-00007D0D0000}"/>
    <cellStyle name="20% - Accent3 2 3 8 3 4" xfId="25249" xr:uid="{00000000-0005-0000-0000-00007E0D0000}"/>
    <cellStyle name="20% - Accent3 2 3 8 4" xfId="7797" xr:uid="{00000000-0005-0000-0000-00007F0D0000}"/>
    <cellStyle name="20% - Accent3 2 3 8 4 2" xfId="19751" xr:uid="{00000000-0005-0000-0000-0000800D0000}"/>
    <cellStyle name="20% - Accent3 2 3 8 4 2 2" xfId="31618" xr:uid="{00000000-0005-0000-0000-0000810D0000}"/>
    <cellStyle name="20% - Accent3 2 3 8 4 3" xfId="27642" xr:uid="{00000000-0005-0000-0000-0000820D0000}"/>
    <cellStyle name="20% - Accent3 2 3 8 4 4" xfId="23701" xr:uid="{00000000-0005-0000-0000-0000830D0000}"/>
    <cellStyle name="20% - Accent3 2 3 8 5" xfId="18978" xr:uid="{00000000-0005-0000-0000-0000840D0000}"/>
    <cellStyle name="20% - Accent3 2 3 8 5 2" xfId="30845" xr:uid="{00000000-0005-0000-0000-0000850D0000}"/>
    <cellStyle name="20% - Accent3 2 3 8 6" xfId="26871" xr:uid="{00000000-0005-0000-0000-0000860D0000}"/>
    <cellStyle name="20% - Accent3 2 3 8 7" xfId="22928" xr:uid="{00000000-0005-0000-0000-0000870D0000}"/>
    <cellStyle name="20% - Accent3 2 3 9" xfId="402" xr:uid="{00000000-0005-0000-0000-0000880D0000}"/>
    <cellStyle name="20% - Accent3 2 3 9 2" xfId="11168" xr:uid="{00000000-0005-0000-0000-0000890D0000}"/>
    <cellStyle name="20% - Accent3 2 3 9 2 2" xfId="17554" xr:uid="{00000000-0005-0000-0000-00008A0D0000}"/>
    <cellStyle name="20% - Accent3 2 3 9 2 2 2" xfId="22090" xr:uid="{00000000-0005-0000-0000-00008B0D0000}"/>
    <cellStyle name="20% - Accent3 2 3 9 2 2 2 2" xfId="33957" xr:uid="{00000000-0005-0000-0000-00008C0D0000}"/>
    <cellStyle name="20% - Accent3 2 3 9 2 2 3" xfId="29981" xr:uid="{00000000-0005-0000-0000-00008D0D0000}"/>
    <cellStyle name="20% - Accent3 2 3 9 2 2 4" xfId="26040" xr:uid="{00000000-0005-0000-0000-00008E0D0000}"/>
    <cellStyle name="20% - Accent3 2 3 9 2 3" xfId="20524" xr:uid="{00000000-0005-0000-0000-00008F0D0000}"/>
    <cellStyle name="20% - Accent3 2 3 9 2 3 2" xfId="32391" xr:uid="{00000000-0005-0000-0000-0000900D0000}"/>
    <cellStyle name="20% - Accent3 2 3 9 2 4" xfId="28415" xr:uid="{00000000-0005-0000-0000-0000910D0000}"/>
    <cellStyle name="20% - Accent3 2 3 9 2 5" xfId="24474" xr:uid="{00000000-0005-0000-0000-0000920D0000}"/>
    <cellStyle name="20% - Accent3 2 3 9 3" xfId="14543" xr:uid="{00000000-0005-0000-0000-0000930D0000}"/>
    <cellStyle name="20% - Accent3 2 3 9 3 2" xfId="21300" xr:uid="{00000000-0005-0000-0000-0000940D0000}"/>
    <cellStyle name="20% - Accent3 2 3 9 3 2 2" xfId="33167" xr:uid="{00000000-0005-0000-0000-0000950D0000}"/>
    <cellStyle name="20% - Accent3 2 3 9 3 3" xfId="29191" xr:uid="{00000000-0005-0000-0000-0000960D0000}"/>
    <cellStyle name="20% - Accent3 2 3 9 3 4" xfId="25250" xr:uid="{00000000-0005-0000-0000-0000970D0000}"/>
    <cellStyle name="20% - Accent3 2 3 9 4" xfId="7798" xr:uid="{00000000-0005-0000-0000-0000980D0000}"/>
    <cellStyle name="20% - Accent3 2 3 9 4 2" xfId="19752" xr:uid="{00000000-0005-0000-0000-0000990D0000}"/>
    <cellStyle name="20% - Accent3 2 3 9 4 2 2" xfId="31619" xr:uid="{00000000-0005-0000-0000-00009A0D0000}"/>
    <cellStyle name="20% - Accent3 2 3 9 4 3" xfId="27643" xr:uid="{00000000-0005-0000-0000-00009B0D0000}"/>
    <cellStyle name="20% - Accent3 2 3 9 4 4" xfId="23702" xr:uid="{00000000-0005-0000-0000-00009C0D0000}"/>
    <cellStyle name="20% - Accent3 2 3 9 5" xfId="18979" xr:uid="{00000000-0005-0000-0000-00009D0D0000}"/>
    <cellStyle name="20% - Accent3 2 3 9 5 2" xfId="30846" xr:uid="{00000000-0005-0000-0000-00009E0D0000}"/>
    <cellStyle name="20% - Accent3 2 3 9 6" xfId="26872" xr:uid="{00000000-0005-0000-0000-00009F0D0000}"/>
    <cellStyle name="20% - Accent3 2 3 9 7" xfId="22929" xr:uid="{00000000-0005-0000-0000-0000A00D0000}"/>
    <cellStyle name="20% - Accent3 2 4" xfId="403" xr:uid="{00000000-0005-0000-0000-0000A10D0000}"/>
    <cellStyle name="20% - Accent3 2 4 10" xfId="11169" xr:uid="{00000000-0005-0000-0000-0000A20D0000}"/>
    <cellStyle name="20% - Accent3 2 4 10 2" xfId="17555" xr:uid="{00000000-0005-0000-0000-0000A30D0000}"/>
    <cellStyle name="20% - Accent3 2 4 10 2 2" xfId="22091" xr:uid="{00000000-0005-0000-0000-0000A40D0000}"/>
    <cellStyle name="20% - Accent3 2 4 10 2 2 2" xfId="33958" xr:uid="{00000000-0005-0000-0000-0000A50D0000}"/>
    <cellStyle name="20% - Accent3 2 4 10 2 3" xfId="29982" xr:uid="{00000000-0005-0000-0000-0000A60D0000}"/>
    <cellStyle name="20% - Accent3 2 4 10 2 4" xfId="26041" xr:uid="{00000000-0005-0000-0000-0000A70D0000}"/>
    <cellStyle name="20% - Accent3 2 4 10 3" xfId="20525" xr:uid="{00000000-0005-0000-0000-0000A80D0000}"/>
    <cellStyle name="20% - Accent3 2 4 10 3 2" xfId="32392" xr:uid="{00000000-0005-0000-0000-0000A90D0000}"/>
    <cellStyle name="20% - Accent3 2 4 10 4" xfId="28416" xr:uid="{00000000-0005-0000-0000-0000AA0D0000}"/>
    <cellStyle name="20% - Accent3 2 4 10 5" xfId="24475" xr:uid="{00000000-0005-0000-0000-0000AB0D0000}"/>
    <cellStyle name="20% - Accent3 2 4 11" xfId="14544" xr:uid="{00000000-0005-0000-0000-0000AC0D0000}"/>
    <cellStyle name="20% - Accent3 2 4 11 2" xfId="21301" xr:uid="{00000000-0005-0000-0000-0000AD0D0000}"/>
    <cellStyle name="20% - Accent3 2 4 11 2 2" xfId="33168" xr:uid="{00000000-0005-0000-0000-0000AE0D0000}"/>
    <cellStyle name="20% - Accent3 2 4 11 3" xfId="29192" xr:uid="{00000000-0005-0000-0000-0000AF0D0000}"/>
    <cellStyle name="20% - Accent3 2 4 11 4" xfId="25251" xr:uid="{00000000-0005-0000-0000-0000B00D0000}"/>
    <cellStyle name="20% - Accent3 2 4 12" xfId="7799" xr:uid="{00000000-0005-0000-0000-0000B10D0000}"/>
    <cellStyle name="20% - Accent3 2 4 12 2" xfId="19753" xr:uid="{00000000-0005-0000-0000-0000B20D0000}"/>
    <cellStyle name="20% - Accent3 2 4 12 2 2" xfId="31620" xr:uid="{00000000-0005-0000-0000-0000B30D0000}"/>
    <cellStyle name="20% - Accent3 2 4 12 3" xfId="27644" xr:uid="{00000000-0005-0000-0000-0000B40D0000}"/>
    <cellStyle name="20% - Accent3 2 4 12 4" xfId="23703" xr:uid="{00000000-0005-0000-0000-0000B50D0000}"/>
    <cellStyle name="20% - Accent3 2 4 13" xfId="18980" xr:uid="{00000000-0005-0000-0000-0000B60D0000}"/>
    <cellStyle name="20% - Accent3 2 4 13 2" xfId="30847" xr:uid="{00000000-0005-0000-0000-0000B70D0000}"/>
    <cellStyle name="20% - Accent3 2 4 14" xfId="26873" xr:uid="{00000000-0005-0000-0000-0000B80D0000}"/>
    <cellStyle name="20% - Accent3 2 4 15" xfId="22930" xr:uid="{00000000-0005-0000-0000-0000B90D0000}"/>
    <cellStyle name="20% - Accent3 2 4 2" xfId="404" xr:uid="{00000000-0005-0000-0000-0000BA0D0000}"/>
    <cellStyle name="20% - Accent3 2 4 2 2" xfId="11170" xr:uid="{00000000-0005-0000-0000-0000BB0D0000}"/>
    <cellStyle name="20% - Accent3 2 4 2 2 2" xfId="17556" xr:uid="{00000000-0005-0000-0000-0000BC0D0000}"/>
    <cellStyle name="20% - Accent3 2 4 2 2 2 2" xfId="22092" xr:uid="{00000000-0005-0000-0000-0000BD0D0000}"/>
    <cellStyle name="20% - Accent3 2 4 2 2 2 2 2" xfId="33959" xr:uid="{00000000-0005-0000-0000-0000BE0D0000}"/>
    <cellStyle name="20% - Accent3 2 4 2 2 2 3" xfId="29983" xr:uid="{00000000-0005-0000-0000-0000BF0D0000}"/>
    <cellStyle name="20% - Accent3 2 4 2 2 2 4" xfId="26042" xr:uid="{00000000-0005-0000-0000-0000C00D0000}"/>
    <cellStyle name="20% - Accent3 2 4 2 2 3" xfId="20526" xr:uid="{00000000-0005-0000-0000-0000C10D0000}"/>
    <cellStyle name="20% - Accent3 2 4 2 2 3 2" xfId="32393" xr:uid="{00000000-0005-0000-0000-0000C20D0000}"/>
    <cellStyle name="20% - Accent3 2 4 2 2 4" xfId="28417" xr:uid="{00000000-0005-0000-0000-0000C30D0000}"/>
    <cellStyle name="20% - Accent3 2 4 2 2 5" xfId="24476" xr:uid="{00000000-0005-0000-0000-0000C40D0000}"/>
    <cellStyle name="20% - Accent3 2 4 2 3" xfId="14545" xr:uid="{00000000-0005-0000-0000-0000C50D0000}"/>
    <cellStyle name="20% - Accent3 2 4 2 3 2" xfId="21302" xr:uid="{00000000-0005-0000-0000-0000C60D0000}"/>
    <cellStyle name="20% - Accent3 2 4 2 3 2 2" xfId="33169" xr:uid="{00000000-0005-0000-0000-0000C70D0000}"/>
    <cellStyle name="20% - Accent3 2 4 2 3 3" xfId="29193" xr:uid="{00000000-0005-0000-0000-0000C80D0000}"/>
    <cellStyle name="20% - Accent3 2 4 2 3 4" xfId="25252" xr:uid="{00000000-0005-0000-0000-0000C90D0000}"/>
    <cellStyle name="20% - Accent3 2 4 2 4" xfId="7800" xr:uid="{00000000-0005-0000-0000-0000CA0D0000}"/>
    <cellStyle name="20% - Accent3 2 4 2 4 2" xfId="19754" xr:uid="{00000000-0005-0000-0000-0000CB0D0000}"/>
    <cellStyle name="20% - Accent3 2 4 2 4 2 2" xfId="31621" xr:uid="{00000000-0005-0000-0000-0000CC0D0000}"/>
    <cellStyle name="20% - Accent3 2 4 2 4 3" xfId="27645" xr:uid="{00000000-0005-0000-0000-0000CD0D0000}"/>
    <cellStyle name="20% - Accent3 2 4 2 4 4" xfId="23704" xr:uid="{00000000-0005-0000-0000-0000CE0D0000}"/>
    <cellStyle name="20% - Accent3 2 4 2 5" xfId="18981" xr:uid="{00000000-0005-0000-0000-0000CF0D0000}"/>
    <cellStyle name="20% - Accent3 2 4 2 5 2" xfId="30848" xr:uid="{00000000-0005-0000-0000-0000D00D0000}"/>
    <cellStyle name="20% - Accent3 2 4 2 6" xfId="26874" xr:uid="{00000000-0005-0000-0000-0000D10D0000}"/>
    <cellStyle name="20% - Accent3 2 4 2 7" xfId="22931" xr:uid="{00000000-0005-0000-0000-0000D20D0000}"/>
    <cellStyle name="20% - Accent3 2 4 3" xfId="405" xr:uid="{00000000-0005-0000-0000-0000D30D0000}"/>
    <cellStyle name="20% - Accent3 2 4 3 2" xfId="11171" xr:uid="{00000000-0005-0000-0000-0000D40D0000}"/>
    <cellStyle name="20% - Accent3 2 4 3 2 2" xfId="17557" xr:uid="{00000000-0005-0000-0000-0000D50D0000}"/>
    <cellStyle name="20% - Accent3 2 4 3 2 2 2" xfId="22093" xr:uid="{00000000-0005-0000-0000-0000D60D0000}"/>
    <cellStyle name="20% - Accent3 2 4 3 2 2 2 2" xfId="33960" xr:uid="{00000000-0005-0000-0000-0000D70D0000}"/>
    <cellStyle name="20% - Accent3 2 4 3 2 2 3" xfId="29984" xr:uid="{00000000-0005-0000-0000-0000D80D0000}"/>
    <cellStyle name="20% - Accent3 2 4 3 2 2 4" xfId="26043" xr:uid="{00000000-0005-0000-0000-0000D90D0000}"/>
    <cellStyle name="20% - Accent3 2 4 3 2 3" xfId="20527" xr:uid="{00000000-0005-0000-0000-0000DA0D0000}"/>
    <cellStyle name="20% - Accent3 2 4 3 2 3 2" xfId="32394" xr:uid="{00000000-0005-0000-0000-0000DB0D0000}"/>
    <cellStyle name="20% - Accent3 2 4 3 2 4" xfId="28418" xr:uid="{00000000-0005-0000-0000-0000DC0D0000}"/>
    <cellStyle name="20% - Accent3 2 4 3 2 5" xfId="24477" xr:uid="{00000000-0005-0000-0000-0000DD0D0000}"/>
    <cellStyle name="20% - Accent3 2 4 3 3" xfId="14546" xr:uid="{00000000-0005-0000-0000-0000DE0D0000}"/>
    <cellStyle name="20% - Accent3 2 4 3 3 2" xfId="21303" xr:uid="{00000000-0005-0000-0000-0000DF0D0000}"/>
    <cellStyle name="20% - Accent3 2 4 3 3 2 2" xfId="33170" xr:uid="{00000000-0005-0000-0000-0000E00D0000}"/>
    <cellStyle name="20% - Accent3 2 4 3 3 3" xfId="29194" xr:uid="{00000000-0005-0000-0000-0000E10D0000}"/>
    <cellStyle name="20% - Accent3 2 4 3 3 4" xfId="25253" xr:uid="{00000000-0005-0000-0000-0000E20D0000}"/>
    <cellStyle name="20% - Accent3 2 4 3 4" xfId="7801" xr:uid="{00000000-0005-0000-0000-0000E30D0000}"/>
    <cellStyle name="20% - Accent3 2 4 3 4 2" xfId="19755" xr:uid="{00000000-0005-0000-0000-0000E40D0000}"/>
    <cellStyle name="20% - Accent3 2 4 3 4 2 2" xfId="31622" xr:uid="{00000000-0005-0000-0000-0000E50D0000}"/>
    <cellStyle name="20% - Accent3 2 4 3 4 3" xfId="27646" xr:uid="{00000000-0005-0000-0000-0000E60D0000}"/>
    <cellStyle name="20% - Accent3 2 4 3 4 4" xfId="23705" xr:uid="{00000000-0005-0000-0000-0000E70D0000}"/>
    <cellStyle name="20% - Accent3 2 4 3 5" xfId="18982" xr:uid="{00000000-0005-0000-0000-0000E80D0000}"/>
    <cellStyle name="20% - Accent3 2 4 3 5 2" xfId="30849" xr:uid="{00000000-0005-0000-0000-0000E90D0000}"/>
    <cellStyle name="20% - Accent3 2 4 3 6" xfId="26875" xr:uid="{00000000-0005-0000-0000-0000EA0D0000}"/>
    <cellStyle name="20% - Accent3 2 4 3 7" xfId="22932" xr:uid="{00000000-0005-0000-0000-0000EB0D0000}"/>
    <cellStyle name="20% - Accent3 2 4 4" xfId="406" xr:uid="{00000000-0005-0000-0000-0000EC0D0000}"/>
    <cellStyle name="20% - Accent3 2 4 4 2" xfId="11172" xr:uid="{00000000-0005-0000-0000-0000ED0D0000}"/>
    <cellStyle name="20% - Accent3 2 4 4 2 2" xfId="17558" xr:uid="{00000000-0005-0000-0000-0000EE0D0000}"/>
    <cellStyle name="20% - Accent3 2 4 4 2 2 2" xfId="22094" xr:uid="{00000000-0005-0000-0000-0000EF0D0000}"/>
    <cellStyle name="20% - Accent3 2 4 4 2 2 2 2" xfId="33961" xr:uid="{00000000-0005-0000-0000-0000F00D0000}"/>
    <cellStyle name="20% - Accent3 2 4 4 2 2 3" xfId="29985" xr:uid="{00000000-0005-0000-0000-0000F10D0000}"/>
    <cellStyle name="20% - Accent3 2 4 4 2 2 4" xfId="26044" xr:uid="{00000000-0005-0000-0000-0000F20D0000}"/>
    <cellStyle name="20% - Accent3 2 4 4 2 3" xfId="20528" xr:uid="{00000000-0005-0000-0000-0000F30D0000}"/>
    <cellStyle name="20% - Accent3 2 4 4 2 3 2" xfId="32395" xr:uid="{00000000-0005-0000-0000-0000F40D0000}"/>
    <cellStyle name="20% - Accent3 2 4 4 2 4" xfId="28419" xr:uid="{00000000-0005-0000-0000-0000F50D0000}"/>
    <cellStyle name="20% - Accent3 2 4 4 2 5" xfId="24478" xr:uid="{00000000-0005-0000-0000-0000F60D0000}"/>
    <cellStyle name="20% - Accent3 2 4 4 3" xfId="14547" xr:uid="{00000000-0005-0000-0000-0000F70D0000}"/>
    <cellStyle name="20% - Accent3 2 4 4 3 2" xfId="21304" xr:uid="{00000000-0005-0000-0000-0000F80D0000}"/>
    <cellStyle name="20% - Accent3 2 4 4 3 2 2" xfId="33171" xr:uid="{00000000-0005-0000-0000-0000F90D0000}"/>
    <cellStyle name="20% - Accent3 2 4 4 3 3" xfId="29195" xr:uid="{00000000-0005-0000-0000-0000FA0D0000}"/>
    <cellStyle name="20% - Accent3 2 4 4 3 4" xfId="25254" xr:uid="{00000000-0005-0000-0000-0000FB0D0000}"/>
    <cellStyle name="20% - Accent3 2 4 4 4" xfId="7802" xr:uid="{00000000-0005-0000-0000-0000FC0D0000}"/>
    <cellStyle name="20% - Accent3 2 4 4 4 2" xfId="19756" xr:uid="{00000000-0005-0000-0000-0000FD0D0000}"/>
    <cellStyle name="20% - Accent3 2 4 4 4 2 2" xfId="31623" xr:uid="{00000000-0005-0000-0000-0000FE0D0000}"/>
    <cellStyle name="20% - Accent3 2 4 4 4 3" xfId="27647" xr:uid="{00000000-0005-0000-0000-0000FF0D0000}"/>
    <cellStyle name="20% - Accent3 2 4 4 4 4" xfId="23706" xr:uid="{00000000-0005-0000-0000-0000000E0000}"/>
    <cellStyle name="20% - Accent3 2 4 4 5" xfId="18983" xr:uid="{00000000-0005-0000-0000-0000010E0000}"/>
    <cellStyle name="20% - Accent3 2 4 4 5 2" xfId="30850" xr:uid="{00000000-0005-0000-0000-0000020E0000}"/>
    <cellStyle name="20% - Accent3 2 4 4 6" xfId="26876" xr:uid="{00000000-0005-0000-0000-0000030E0000}"/>
    <cellStyle name="20% - Accent3 2 4 4 7" xfId="22933" xr:uid="{00000000-0005-0000-0000-0000040E0000}"/>
    <cellStyle name="20% - Accent3 2 4 5" xfId="407" xr:uid="{00000000-0005-0000-0000-0000050E0000}"/>
    <cellStyle name="20% - Accent3 2 4 5 2" xfId="11173" xr:uid="{00000000-0005-0000-0000-0000060E0000}"/>
    <cellStyle name="20% - Accent3 2 4 5 2 2" xfId="17559" xr:uid="{00000000-0005-0000-0000-0000070E0000}"/>
    <cellStyle name="20% - Accent3 2 4 5 2 2 2" xfId="22095" xr:uid="{00000000-0005-0000-0000-0000080E0000}"/>
    <cellStyle name="20% - Accent3 2 4 5 2 2 2 2" xfId="33962" xr:uid="{00000000-0005-0000-0000-0000090E0000}"/>
    <cellStyle name="20% - Accent3 2 4 5 2 2 3" xfId="29986" xr:uid="{00000000-0005-0000-0000-00000A0E0000}"/>
    <cellStyle name="20% - Accent3 2 4 5 2 2 4" xfId="26045" xr:uid="{00000000-0005-0000-0000-00000B0E0000}"/>
    <cellStyle name="20% - Accent3 2 4 5 2 3" xfId="20529" xr:uid="{00000000-0005-0000-0000-00000C0E0000}"/>
    <cellStyle name="20% - Accent3 2 4 5 2 3 2" xfId="32396" xr:uid="{00000000-0005-0000-0000-00000D0E0000}"/>
    <cellStyle name="20% - Accent3 2 4 5 2 4" xfId="28420" xr:uid="{00000000-0005-0000-0000-00000E0E0000}"/>
    <cellStyle name="20% - Accent3 2 4 5 2 5" xfId="24479" xr:uid="{00000000-0005-0000-0000-00000F0E0000}"/>
    <cellStyle name="20% - Accent3 2 4 5 3" xfId="14548" xr:uid="{00000000-0005-0000-0000-0000100E0000}"/>
    <cellStyle name="20% - Accent3 2 4 5 3 2" xfId="21305" xr:uid="{00000000-0005-0000-0000-0000110E0000}"/>
    <cellStyle name="20% - Accent3 2 4 5 3 2 2" xfId="33172" xr:uid="{00000000-0005-0000-0000-0000120E0000}"/>
    <cellStyle name="20% - Accent3 2 4 5 3 3" xfId="29196" xr:uid="{00000000-0005-0000-0000-0000130E0000}"/>
    <cellStyle name="20% - Accent3 2 4 5 3 4" xfId="25255" xr:uid="{00000000-0005-0000-0000-0000140E0000}"/>
    <cellStyle name="20% - Accent3 2 4 5 4" xfId="7803" xr:uid="{00000000-0005-0000-0000-0000150E0000}"/>
    <cellStyle name="20% - Accent3 2 4 5 4 2" xfId="19757" xr:uid="{00000000-0005-0000-0000-0000160E0000}"/>
    <cellStyle name="20% - Accent3 2 4 5 4 2 2" xfId="31624" xr:uid="{00000000-0005-0000-0000-0000170E0000}"/>
    <cellStyle name="20% - Accent3 2 4 5 4 3" xfId="27648" xr:uid="{00000000-0005-0000-0000-0000180E0000}"/>
    <cellStyle name="20% - Accent3 2 4 5 4 4" xfId="23707" xr:uid="{00000000-0005-0000-0000-0000190E0000}"/>
    <cellStyle name="20% - Accent3 2 4 5 5" xfId="18984" xr:uid="{00000000-0005-0000-0000-00001A0E0000}"/>
    <cellStyle name="20% - Accent3 2 4 5 5 2" xfId="30851" xr:uid="{00000000-0005-0000-0000-00001B0E0000}"/>
    <cellStyle name="20% - Accent3 2 4 5 6" xfId="26877" xr:uid="{00000000-0005-0000-0000-00001C0E0000}"/>
    <cellStyle name="20% - Accent3 2 4 5 7" xfId="22934" xr:uid="{00000000-0005-0000-0000-00001D0E0000}"/>
    <cellStyle name="20% - Accent3 2 4 6" xfId="408" xr:uid="{00000000-0005-0000-0000-00001E0E0000}"/>
    <cellStyle name="20% - Accent3 2 4 6 2" xfId="11174" xr:uid="{00000000-0005-0000-0000-00001F0E0000}"/>
    <cellStyle name="20% - Accent3 2 4 6 2 2" xfId="17560" xr:uid="{00000000-0005-0000-0000-0000200E0000}"/>
    <cellStyle name="20% - Accent3 2 4 6 2 2 2" xfId="22096" xr:uid="{00000000-0005-0000-0000-0000210E0000}"/>
    <cellStyle name="20% - Accent3 2 4 6 2 2 2 2" xfId="33963" xr:uid="{00000000-0005-0000-0000-0000220E0000}"/>
    <cellStyle name="20% - Accent3 2 4 6 2 2 3" xfId="29987" xr:uid="{00000000-0005-0000-0000-0000230E0000}"/>
    <cellStyle name="20% - Accent3 2 4 6 2 2 4" xfId="26046" xr:uid="{00000000-0005-0000-0000-0000240E0000}"/>
    <cellStyle name="20% - Accent3 2 4 6 2 3" xfId="20530" xr:uid="{00000000-0005-0000-0000-0000250E0000}"/>
    <cellStyle name="20% - Accent3 2 4 6 2 3 2" xfId="32397" xr:uid="{00000000-0005-0000-0000-0000260E0000}"/>
    <cellStyle name="20% - Accent3 2 4 6 2 4" xfId="28421" xr:uid="{00000000-0005-0000-0000-0000270E0000}"/>
    <cellStyle name="20% - Accent3 2 4 6 2 5" xfId="24480" xr:uid="{00000000-0005-0000-0000-0000280E0000}"/>
    <cellStyle name="20% - Accent3 2 4 6 3" xfId="14549" xr:uid="{00000000-0005-0000-0000-0000290E0000}"/>
    <cellStyle name="20% - Accent3 2 4 6 3 2" xfId="21306" xr:uid="{00000000-0005-0000-0000-00002A0E0000}"/>
    <cellStyle name="20% - Accent3 2 4 6 3 2 2" xfId="33173" xr:uid="{00000000-0005-0000-0000-00002B0E0000}"/>
    <cellStyle name="20% - Accent3 2 4 6 3 3" xfId="29197" xr:uid="{00000000-0005-0000-0000-00002C0E0000}"/>
    <cellStyle name="20% - Accent3 2 4 6 3 4" xfId="25256" xr:uid="{00000000-0005-0000-0000-00002D0E0000}"/>
    <cellStyle name="20% - Accent3 2 4 6 4" xfId="7804" xr:uid="{00000000-0005-0000-0000-00002E0E0000}"/>
    <cellStyle name="20% - Accent3 2 4 6 4 2" xfId="19758" xr:uid="{00000000-0005-0000-0000-00002F0E0000}"/>
    <cellStyle name="20% - Accent3 2 4 6 4 2 2" xfId="31625" xr:uid="{00000000-0005-0000-0000-0000300E0000}"/>
    <cellStyle name="20% - Accent3 2 4 6 4 3" xfId="27649" xr:uid="{00000000-0005-0000-0000-0000310E0000}"/>
    <cellStyle name="20% - Accent3 2 4 6 4 4" xfId="23708" xr:uid="{00000000-0005-0000-0000-0000320E0000}"/>
    <cellStyle name="20% - Accent3 2 4 6 5" xfId="18985" xr:uid="{00000000-0005-0000-0000-0000330E0000}"/>
    <cellStyle name="20% - Accent3 2 4 6 5 2" xfId="30852" xr:uid="{00000000-0005-0000-0000-0000340E0000}"/>
    <cellStyle name="20% - Accent3 2 4 6 6" xfId="26878" xr:uid="{00000000-0005-0000-0000-0000350E0000}"/>
    <cellStyle name="20% - Accent3 2 4 6 7" xfId="22935" xr:uid="{00000000-0005-0000-0000-0000360E0000}"/>
    <cellStyle name="20% - Accent3 2 4 7" xfId="409" xr:uid="{00000000-0005-0000-0000-0000370E0000}"/>
    <cellStyle name="20% - Accent3 2 4 7 2" xfId="11175" xr:uid="{00000000-0005-0000-0000-0000380E0000}"/>
    <cellStyle name="20% - Accent3 2 4 7 2 2" xfId="17561" xr:uid="{00000000-0005-0000-0000-0000390E0000}"/>
    <cellStyle name="20% - Accent3 2 4 7 2 2 2" xfId="22097" xr:uid="{00000000-0005-0000-0000-00003A0E0000}"/>
    <cellStyle name="20% - Accent3 2 4 7 2 2 2 2" xfId="33964" xr:uid="{00000000-0005-0000-0000-00003B0E0000}"/>
    <cellStyle name="20% - Accent3 2 4 7 2 2 3" xfId="29988" xr:uid="{00000000-0005-0000-0000-00003C0E0000}"/>
    <cellStyle name="20% - Accent3 2 4 7 2 2 4" xfId="26047" xr:uid="{00000000-0005-0000-0000-00003D0E0000}"/>
    <cellStyle name="20% - Accent3 2 4 7 2 3" xfId="20531" xr:uid="{00000000-0005-0000-0000-00003E0E0000}"/>
    <cellStyle name="20% - Accent3 2 4 7 2 3 2" xfId="32398" xr:uid="{00000000-0005-0000-0000-00003F0E0000}"/>
    <cellStyle name="20% - Accent3 2 4 7 2 4" xfId="28422" xr:uid="{00000000-0005-0000-0000-0000400E0000}"/>
    <cellStyle name="20% - Accent3 2 4 7 2 5" xfId="24481" xr:uid="{00000000-0005-0000-0000-0000410E0000}"/>
    <cellStyle name="20% - Accent3 2 4 7 3" xfId="14550" xr:uid="{00000000-0005-0000-0000-0000420E0000}"/>
    <cellStyle name="20% - Accent3 2 4 7 3 2" xfId="21307" xr:uid="{00000000-0005-0000-0000-0000430E0000}"/>
    <cellStyle name="20% - Accent3 2 4 7 3 2 2" xfId="33174" xr:uid="{00000000-0005-0000-0000-0000440E0000}"/>
    <cellStyle name="20% - Accent3 2 4 7 3 3" xfId="29198" xr:uid="{00000000-0005-0000-0000-0000450E0000}"/>
    <cellStyle name="20% - Accent3 2 4 7 3 4" xfId="25257" xr:uid="{00000000-0005-0000-0000-0000460E0000}"/>
    <cellStyle name="20% - Accent3 2 4 7 4" xfId="7805" xr:uid="{00000000-0005-0000-0000-0000470E0000}"/>
    <cellStyle name="20% - Accent3 2 4 7 4 2" xfId="19759" xr:uid="{00000000-0005-0000-0000-0000480E0000}"/>
    <cellStyle name="20% - Accent3 2 4 7 4 2 2" xfId="31626" xr:uid="{00000000-0005-0000-0000-0000490E0000}"/>
    <cellStyle name="20% - Accent3 2 4 7 4 3" xfId="27650" xr:uid="{00000000-0005-0000-0000-00004A0E0000}"/>
    <cellStyle name="20% - Accent3 2 4 7 4 4" xfId="23709" xr:uid="{00000000-0005-0000-0000-00004B0E0000}"/>
    <cellStyle name="20% - Accent3 2 4 7 5" xfId="18986" xr:uid="{00000000-0005-0000-0000-00004C0E0000}"/>
    <cellStyle name="20% - Accent3 2 4 7 5 2" xfId="30853" xr:uid="{00000000-0005-0000-0000-00004D0E0000}"/>
    <cellStyle name="20% - Accent3 2 4 7 6" xfId="26879" xr:uid="{00000000-0005-0000-0000-00004E0E0000}"/>
    <cellStyle name="20% - Accent3 2 4 7 7" xfId="22936" xr:uid="{00000000-0005-0000-0000-00004F0E0000}"/>
    <cellStyle name="20% - Accent3 2 4 8" xfId="410" xr:uid="{00000000-0005-0000-0000-0000500E0000}"/>
    <cellStyle name="20% - Accent3 2 4 8 2" xfId="11176" xr:uid="{00000000-0005-0000-0000-0000510E0000}"/>
    <cellStyle name="20% - Accent3 2 4 8 2 2" xfId="17562" xr:uid="{00000000-0005-0000-0000-0000520E0000}"/>
    <cellStyle name="20% - Accent3 2 4 8 2 2 2" xfId="22098" xr:uid="{00000000-0005-0000-0000-0000530E0000}"/>
    <cellStyle name="20% - Accent3 2 4 8 2 2 2 2" xfId="33965" xr:uid="{00000000-0005-0000-0000-0000540E0000}"/>
    <cellStyle name="20% - Accent3 2 4 8 2 2 3" xfId="29989" xr:uid="{00000000-0005-0000-0000-0000550E0000}"/>
    <cellStyle name="20% - Accent3 2 4 8 2 2 4" xfId="26048" xr:uid="{00000000-0005-0000-0000-0000560E0000}"/>
    <cellStyle name="20% - Accent3 2 4 8 2 3" xfId="20532" xr:uid="{00000000-0005-0000-0000-0000570E0000}"/>
    <cellStyle name="20% - Accent3 2 4 8 2 3 2" xfId="32399" xr:uid="{00000000-0005-0000-0000-0000580E0000}"/>
    <cellStyle name="20% - Accent3 2 4 8 2 4" xfId="28423" xr:uid="{00000000-0005-0000-0000-0000590E0000}"/>
    <cellStyle name="20% - Accent3 2 4 8 2 5" xfId="24482" xr:uid="{00000000-0005-0000-0000-00005A0E0000}"/>
    <cellStyle name="20% - Accent3 2 4 8 3" xfId="14551" xr:uid="{00000000-0005-0000-0000-00005B0E0000}"/>
    <cellStyle name="20% - Accent3 2 4 8 3 2" xfId="21308" xr:uid="{00000000-0005-0000-0000-00005C0E0000}"/>
    <cellStyle name="20% - Accent3 2 4 8 3 2 2" xfId="33175" xr:uid="{00000000-0005-0000-0000-00005D0E0000}"/>
    <cellStyle name="20% - Accent3 2 4 8 3 3" xfId="29199" xr:uid="{00000000-0005-0000-0000-00005E0E0000}"/>
    <cellStyle name="20% - Accent3 2 4 8 3 4" xfId="25258" xr:uid="{00000000-0005-0000-0000-00005F0E0000}"/>
    <cellStyle name="20% - Accent3 2 4 8 4" xfId="7806" xr:uid="{00000000-0005-0000-0000-0000600E0000}"/>
    <cellStyle name="20% - Accent3 2 4 8 4 2" xfId="19760" xr:uid="{00000000-0005-0000-0000-0000610E0000}"/>
    <cellStyle name="20% - Accent3 2 4 8 4 2 2" xfId="31627" xr:uid="{00000000-0005-0000-0000-0000620E0000}"/>
    <cellStyle name="20% - Accent3 2 4 8 4 3" xfId="27651" xr:uid="{00000000-0005-0000-0000-0000630E0000}"/>
    <cellStyle name="20% - Accent3 2 4 8 4 4" xfId="23710" xr:uid="{00000000-0005-0000-0000-0000640E0000}"/>
    <cellStyle name="20% - Accent3 2 4 8 5" xfId="18987" xr:uid="{00000000-0005-0000-0000-0000650E0000}"/>
    <cellStyle name="20% - Accent3 2 4 8 5 2" xfId="30854" xr:uid="{00000000-0005-0000-0000-0000660E0000}"/>
    <cellStyle name="20% - Accent3 2 4 8 6" xfId="26880" xr:uid="{00000000-0005-0000-0000-0000670E0000}"/>
    <cellStyle name="20% - Accent3 2 4 8 7" xfId="22937" xr:uid="{00000000-0005-0000-0000-0000680E0000}"/>
    <cellStyle name="20% - Accent3 2 4 9" xfId="411" xr:uid="{00000000-0005-0000-0000-0000690E0000}"/>
    <cellStyle name="20% - Accent3 2 4 9 2" xfId="11177" xr:uid="{00000000-0005-0000-0000-00006A0E0000}"/>
    <cellStyle name="20% - Accent3 2 4 9 2 2" xfId="17563" xr:uid="{00000000-0005-0000-0000-00006B0E0000}"/>
    <cellStyle name="20% - Accent3 2 4 9 2 2 2" xfId="22099" xr:uid="{00000000-0005-0000-0000-00006C0E0000}"/>
    <cellStyle name="20% - Accent3 2 4 9 2 2 2 2" xfId="33966" xr:uid="{00000000-0005-0000-0000-00006D0E0000}"/>
    <cellStyle name="20% - Accent3 2 4 9 2 2 3" xfId="29990" xr:uid="{00000000-0005-0000-0000-00006E0E0000}"/>
    <cellStyle name="20% - Accent3 2 4 9 2 2 4" xfId="26049" xr:uid="{00000000-0005-0000-0000-00006F0E0000}"/>
    <cellStyle name="20% - Accent3 2 4 9 2 3" xfId="20533" xr:uid="{00000000-0005-0000-0000-0000700E0000}"/>
    <cellStyle name="20% - Accent3 2 4 9 2 3 2" xfId="32400" xr:uid="{00000000-0005-0000-0000-0000710E0000}"/>
    <cellStyle name="20% - Accent3 2 4 9 2 4" xfId="28424" xr:uid="{00000000-0005-0000-0000-0000720E0000}"/>
    <cellStyle name="20% - Accent3 2 4 9 2 5" xfId="24483" xr:uid="{00000000-0005-0000-0000-0000730E0000}"/>
    <cellStyle name="20% - Accent3 2 4 9 3" xfId="14552" xr:uid="{00000000-0005-0000-0000-0000740E0000}"/>
    <cellStyle name="20% - Accent3 2 4 9 3 2" xfId="21309" xr:uid="{00000000-0005-0000-0000-0000750E0000}"/>
    <cellStyle name="20% - Accent3 2 4 9 3 2 2" xfId="33176" xr:uid="{00000000-0005-0000-0000-0000760E0000}"/>
    <cellStyle name="20% - Accent3 2 4 9 3 3" xfId="29200" xr:uid="{00000000-0005-0000-0000-0000770E0000}"/>
    <cellStyle name="20% - Accent3 2 4 9 3 4" xfId="25259" xr:uid="{00000000-0005-0000-0000-0000780E0000}"/>
    <cellStyle name="20% - Accent3 2 4 9 4" xfId="7807" xr:uid="{00000000-0005-0000-0000-0000790E0000}"/>
    <cellStyle name="20% - Accent3 2 4 9 4 2" xfId="19761" xr:uid="{00000000-0005-0000-0000-00007A0E0000}"/>
    <cellStyle name="20% - Accent3 2 4 9 4 2 2" xfId="31628" xr:uid="{00000000-0005-0000-0000-00007B0E0000}"/>
    <cellStyle name="20% - Accent3 2 4 9 4 3" xfId="27652" xr:uid="{00000000-0005-0000-0000-00007C0E0000}"/>
    <cellStyle name="20% - Accent3 2 4 9 4 4" xfId="23711" xr:uid="{00000000-0005-0000-0000-00007D0E0000}"/>
    <cellStyle name="20% - Accent3 2 4 9 5" xfId="18988" xr:uid="{00000000-0005-0000-0000-00007E0E0000}"/>
    <cellStyle name="20% - Accent3 2 4 9 5 2" xfId="30855" xr:uid="{00000000-0005-0000-0000-00007F0E0000}"/>
    <cellStyle name="20% - Accent3 2 4 9 6" xfId="26881" xr:uid="{00000000-0005-0000-0000-0000800E0000}"/>
    <cellStyle name="20% - Accent3 2 4 9 7" xfId="22938" xr:uid="{00000000-0005-0000-0000-0000810E0000}"/>
    <cellStyle name="20% - Accent3 2 5" xfId="412" xr:uid="{00000000-0005-0000-0000-0000820E0000}"/>
    <cellStyle name="20% - Accent3 2 5 10" xfId="11178" xr:uid="{00000000-0005-0000-0000-0000830E0000}"/>
    <cellStyle name="20% - Accent3 2 5 10 2" xfId="17564" xr:uid="{00000000-0005-0000-0000-0000840E0000}"/>
    <cellStyle name="20% - Accent3 2 5 10 2 2" xfId="22100" xr:uid="{00000000-0005-0000-0000-0000850E0000}"/>
    <cellStyle name="20% - Accent3 2 5 10 2 2 2" xfId="33967" xr:uid="{00000000-0005-0000-0000-0000860E0000}"/>
    <cellStyle name="20% - Accent3 2 5 10 2 3" xfId="29991" xr:uid="{00000000-0005-0000-0000-0000870E0000}"/>
    <cellStyle name="20% - Accent3 2 5 10 2 4" xfId="26050" xr:uid="{00000000-0005-0000-0000-0000880E0000}"/>
    <cellStyle name="20% - Accent3 2 5 10 3" xfId="20534" xr:uid="{00000000-0005-0000-0000-0000890E0000}"/>
    <cellStyle name="20% - Accent3 2 5 10 3 2" xfId="32401" xr:uid="{00000000-0005-0000-0000-00008A0E0000}"/>
    <cellStyle name="20% - Accent3 2 5 10 4" xfId="28425" xr:uid="{00000000-0005-0000-0000-00008B0E0000}"/>
    <cellStyle name="20% - Accent3 2 5 10 5" xfId="24484" xr:uid="{00000000-0005-0000-0000-00008C0E0000}"/>
    <cellStyle name="20% - Accent3 2 5 11" xfId="14553" xr:uid="{00000000-0005-0000-0000-00008D0E0000}"/>
    <cellStyle name="20% - Accent3 2 5 11 2" xfId="21310" xr:uid="{00000000-0005-0000-0000-00008E0E0000}"/>
    <cellStyle name="20% - Accent3 2 5 11 2 2" xfId="33177" xr:uid="{00000000-0005-0000-0000-00008F0E0000}"/>
    <cellStyle name="20% - Accent3 2 5 11 3" xfId="29201" xr:uid="{00000000-0005-0000-0000-0000900E0000}"/>
    <cellStyle name="20% - Accent3 2 5 11 4" xfId="25260" xr:uid="{00000000-0005-0000-0000-0000910E0000}"/>
    <cellStyle name="20% - Accent3 2 5 12" xfId="7808" xr:uid="{00000000-0005-0000-0000-0000920E0000}"/>
    <cellStyle name="20% - Accent3 2 5 12 2" xfId="19762" xr:uid="{00000000-0005-0000-0000-0000930E0000}"/>
    <cellStyle name="20% - Accent3 2 5 12 2 2" xfId="31629" xr:uid="{00000000-0005-0000-0000-0000940E0000}"/>
    <cellStyle name="20% - Accent3 2 5 12 3" xfId="27653" xr:uid="{00000000-0005-0000-0000-0000950E0000}"/>
    <cellStyle name="20% - Accent3 2 5 12 4" xfId="23712" xr:uid="{00000000-0005-0000-0000-0000960E0000}"/>
    <cellStyle name="20% - Accent3 2 5 13" xfId="18989" xr:uid="{00000000-0005-0000-0000-0000970E0000}"/>
    <cellStyle name="20% - Accent3 2 5 13 2" xfId="30856" xr:uid="{00000000-0005-0000-0000-0000980E0000}"/>
    <cellStyle name="20% - Accent3 2 5 14" xfId="26882" xr:uid="{00000000-0005-0000-0000-0000990E0000}"/>
    <cellStyle name="20% - Accent3 2 5 15" xfId="22939" xr:uid="{00000000-0005-0000-0000-00009A0E0000}"/>
    <cellStyle name="20% - Accent3 2 5 2" xfId="413" xr:uid="{00000000-0005-0000-0000-00009B0E0000}"/>
    <cellStyle name="20% - Accent3 2 5 2 2" xfId="11179" xr:uid="{00000000-0005-0000-0000-00009C0E0000}"/>
    <cellStyle name="20% - Accent3 2 5 2 2 2" xfId="17565" xr:uid="{00000000-0005-0000-0000-00009D0E0000}"/>
    <cellStyle name="20% - Accent3 2 5 2 2 2 2" xfId="22101" xr:uid="{00000000-0005-0000-0000-00009E0E0000}"/>
    <cellStyle name="20% - Accent3 2 5 2 2 2 2 2" xfId="33968" xr:uid="{00000000-0005-0000-0000-00009F0E0000}"/>
    <cellStyle name="20% - Accent3 2 5 2 2 2 3" xfId="29992" xr:uid="{00000000-0005-0000-0000-0000A00E0000}"/>
    <cellStyle name="20% - Accent3 2 5 2 2 2 4" xfId="26051" xr:uid="{00000000-0005-0000-0000-0000A10E0000}"/>
    <cellStyle name="20% - Accent3 2 5 2 2 3" xfId="20535" xr:uid="{00000000-0005-0000-0000-0000A20E0000}"/>
    <cellStyle name="20% - Accent3 2 5 2 2 3 2" xfId="32402" xr:uid="{00000000-0005-0000-0000-0000A30E0000}"/>
    <cellStyle name="20% - Accent3 2 5 2 2 4" xfId="28426" xr:uid="{00000000-0005-0000-0000-0000A40E0000}"/>
    <cellStyle name="20% - Accent3 2 5 2 2 5" xfId="24485" xr:uid="{00000000-0005-0000-0000-0000A50E0000}"/>
    <cellStyle name="20% - Accent3 2 5 2 3" xfId="14554" xr:uid="{00000000-0005-0000-0000-0000A60E0000}"/>
    <cellStyle name="20% - Accent3 2 5 2 3 2" xfId="21311" xr:uid="{00000000-0005-0000-0000-0000A70E0000}"/>
    <cellStyle name="20% - Accent3 2 5 2 3 2 2" xfId="33178" xr:uid="{00000000-0005-0000-0000-0000A80E0000}"/>
    <cellStyle name="20% - Accent3 2 5 2 3 3" xfId="29202" xr:uid="{00000000-0005-0000-0000-0000A90E0000}"/>
    <cellStyle name="20% - Accent3 2 5 2 3 4" xfId="25261" xr:uid="{00000000-0005-0000-0000-0000AA0E0000}"/>
    <cellStyle name="20% - Accent3 2 5 2 4" xfId="7809" xr:uid="{00000000-0005-0000-0000-0000AB0E0000}"/>
    <cellStyle name="20% - Accent3 2 5 2 4 2" xfId="19763" xr:uid="{00000000-0005-0000-0000-0000AC0E0000}"/>
    <cellStyle name="20% - Accent3 2 5 2 4 2 2" xfId="31630" xr:uid="{00000000-0005-0000-0000-0000AD0E0000}"/>
    <cellStyle name="20% - Accent3 2 5 2 4 3" xfId="27654" xr:uid="{00000000-0005-0000-0000-0000AE0E0000}"/>
    <cellStyle name="20% - Accent3 2 5 2 4 4" xfId="23713" xr:uid="{00000000-0005-0000-0000-0000AF0E0000}"/>
    <cellStyle name="20% - Accent3 2 5 2 5" xfId="18990" xr:uid="{00000000-0005-0000-0000-0000B00E0000}"/>
    <cellStyle name="20% - Accent3 2 5 2 5 2" xfId="30857" xr:uid="{00000000-0005-0000-0000-0000B10E0000}"/>
    <cellStyle name="20% - Accent3 2 5 2 6" xfId="26883" xr:uid="{00000000-0005-0000-0000-0000B20E0000}"/>
    <cellStyle name="20% - Accent3 2 5 2 7" xfId="22940" xr:uid="{00000000-0005-0000-0000-0000B30E0000}"/>
    <cellStyle name="20% - Accent3 2 5 3" xfId="414" xr:uid="{00000000-0005-0000-0000-0000B40E0000}"/>
    <cellStyle name="20% - Accent3 2 5 3 2" xfId="11180" xr:uid="{00000000-0005-0000-0000-0000B50E0000}"/>
    <cellStyle name="20% - Accent3 2 5 3 2 2" xfId="17566" xr:uid="{00000000-0005-0000-0000-0000B60E0000}"/>
    <cellStyle name="20% - Accent3 2 5 3 2 2 2" xfId="22102" xr:uid="{00000000-0005-0000-0000-0000B70E0000}"/>
    <cellStyle name="20% - Accent3 2 5 3 2 2 2 2" xfId="33969" xr:uid="{00000000-0005-0000-0000-0000B80E0000}"/>
    <cellStyle name="20% - Accent3 2 5 3 2 2 3" xfId="29993" xr:uid="{00000000-0005-0000-0000-0000B90E0000}"/>
    <cellStyle name="20% - Accent3 2 5 3 2 2 4" xfId="26052" xr:uid="{00000000-0005-0000-0000-0000BA0E0000}"/>
    <cellStyle name="20% - Accent3 2 5 3 2 3" xfId="20536" xr:uid="{00000000-0005-0000-0000-0000BB0E0000}"/>
    <cellStyle name="20% - Accent3 2 5 3 2 3 2" xfId="32403" xr:uid="{00000000-0005-0000-0000-0000BC0E0000}"/>
    <cellStyle name="20% - Accent3 2 5 3 2 4" xfId="28427" xr:uid="{00000000-0005-0000-0000-0000BD0E0000}"/>
    <cellStyle name="20% - Accent3 2 5 3 2 5" xfId="24486" xr:uid="{00000000-0005-0000-0000-0000BE0E0000}"/>
    <cellStyle name="20% - Accent3 2 5 3 3" xfId="14555" xr:uid="{00000000-0005-0000-0000-0000BF0E0000}"/>
    <cellStyle name="20% - Accent3 2 5 3 3 2" xfId="21312" xr:uid="{00000000-0005-0000-0000-0000C00E0000}"/>
    <cellStyle name="20% - Accent3 2 5 3 3 2 2" xfId="33179" xr:uid="{00000000-0005-0000-0000-0000C10E0000}"/>
    <cellStyle name="20% - Accent3 2 5 3 3 3" xfId="29203" xr:uid="{00000000-0005-0000-0000-0000C20E0000}"/>
    <cellStyle name="20% - Accent3 2 5 3 3 4" xfId="25262" xr:uid="{00000000-0005-0000-0000-0000C30E0000}"/>
    <cellStyle name="20% - Accent3 2 5 3 4" xfId="7810" xr:uid="{00000000-0005-0000-0000-0000C40E0000}"/>
    <cellStyle name="20% - Accent3 2 5 3 4 2" xfId="19764" xr:uid="{00000000-0005-0000-0000-0000C50E0000}"/>
    <cellStyle name="20% - Accent3 2 5 3 4 2 2" xfId="31631" xr:uid="{00000000-0005-0000-0000-0000C60E0000}"/>
    <cellStyle name="20% - Accent3 2 5 3 4 3" xfId="27655" xr:uid="{00000000-0005-0000-0000-0000C70E0000}"/>
    <cellStyle name="20% - Accent3 2 5 3 4 4" xfId="23714" xr:uid="{00000000-0005-0000-0000-0000C80E0000}"/>
    <cellStyle name="20% - Accent3 2 5 3 5" xfId="18991" xr:uid="{00000000-0005-0000-0000-0000C90E0000}"/>
    <cellStyle name="20% - Accent3 2 5 3 5 2" xfId="30858" xr:uid="{00000000-0005-0000-0000-0000CA0E0000}"/>
    <cellStyle name="20% - Accent3 2 5 3 6" xfId="26884" xr:uid="{00000000-0005-0000-0000-0000CB0E0000}"/>
    <cellStyle name="20% - Accent3 2 5 3 7" xfId="22941" xr:uid="{00000000-0005-0000-0000-0000CC0E0000}"/>
    <cellStyle name="20% - Accent3 2 5 4" xfId="415" xr:uid="{00000000-0005-0000-0000-0000CD0E0000}"/>
    <cellStyle name="20% - Accent3 2 5 4 2" xfId="11181" xr:uid="{00000000-0005-0000-0000-0000CE0E0000}"/>
    <cellStyle name="20% - Accent3 2 5 4 2 2" xfId="17567" xr:uid="{00000000-0005-0000-0000-0000CF0E0000}"/>
    <cellStyle name="20% - Accent3 2 5 4 2 2 2" xfId="22103" xr:uid="{00000000-0005-0000-0000-0000D00E0000}"/>
    <cellStyle name="20% - Accent3 2 5 4 2 2 2 2" xfId="33970" xr:uid="{00000000-0005-0000-0000-0000D10E0000}"/>
    <cellStyle name="20% - Accent3 2 5 4 2 2 3" xfId="29994" xr:uid="{00000000-0005-0000-0000-0000D20E0000}"/>
    <cellStyle name="20% - Accent3 2 5 4 2 2 4" xfId="26053" xr:uid="{00000000-0005-0000-0000-0000D30E0000}"/>
    <cellStyle name="20% - Accent3 2 5 4 2 3" xfId="20537" xr:uid="{00000000-0005-0000-0000-0000D40E0000}"/>
    <cellStyle name="20% - Accent3 2 5 4 2 3 2" xfId="32404" xr:uid="{00000000-0005-0000-0000-0000D50E0000}"/>
    <cellStyle name="20% - Accent3 2 5 4 2 4" xfId="28428" xr:uid="{00000000-0005-0000-0000-0000D60E0000}"/>
    <cellStyle name="20% - Accent3 2 5 4 2 5" xfId="24487" xr:uid="{00000000-0005-0000-0000-0000D70E0000}"/>
    <cellStyle name="20% - Accent3 2 5 4 3" xfId="14556" xr:uid="{00000000-0005-0000-0000-0000D80E0000}"/>
    <cellStyle name="20% - Accent3 2 5 4 3 2" xfId="21313" xr:uid="{00000000-0005-0000-0000-0000D90E0000}"/>
    <cellStyle name="20% - Accent3 2 5 4 3 2 2" xfId="33180" xr:uid="{00000000-0005-0000-0000-0000DA0E0000}"/>
    <cellStyle name="20% - Accent3 2 5 4 3 3" xfId="29204" xr:uid="{00000000-0005-0000-0000-0000DB0E0000}"/>
    <cellStyle name="20% - Accent3 2 5 4 3 4" xfId="25263" xr:uid="{00000000-0005-0000-0000-0000DC0E0000}"/>
    <cellStyle name="20% - Accent3 2 5 4 4" xfId="7811" xr:uid="{00000000-0005-0000-0000-0000DD0E0000}"/>
    <cellStyle name="20% - Accent3 2 5 4 4 2" xfId="19765" xr:uid="{00000000-0005-0000-0000-0000DE0E0000}"/>
    <cellStyle name="20% - Accent3 2 5 4 4 2 2" xfId="31632" xr:uid="{00000000-0005-0000-0000-0000DF0E0000}"/>
    <cellStyle name="20% - Accent3 2 5 4 4 3" xfId="27656" xr:uid="{00000000-0005-0000-0000-0000E00E0000}"/>
    <cellStyle name="20% - Accent3 2 5 4 4 4" xfId="23715" xr:uid="{00000000-0005-0000-0000-0000E10E0000}"/>
    <cellStyle name="20% - Accent3 2 5 4 5" xfId="18992" xr:uid="{00000000-0005-0000-0000-0000E20E0000}"/>
    <cellStyle name="20% - Accent3 2 5 4 5 2" xfId="30859" xr:uid="{00000000-0005-0000-0000-0000E30E0000}"/>
    <cellStyle name="20% - Accent3 2 5 4 6" xfId="26885" xr:uid="{00000000-0005-0000-0000-0000E40E0000}"/>
    <cellStyle name="20% - Accent3 2 5 4 7" xfId="22942" xr:uid="{00000000-0005-0000-0000-0000E50E0000}"/>
    <cellStyle name="20% - Accent3 2 5 5" xfId="416" xr:uid="{00000000-0005-0000-0000-0000E60E0000}"/>
    <cellStyle name="20% - Accent3 2 5 5 2" xfId="11182" xr:uid="{00000000-0005-0000-0000-0000E70E0000}"/>
    <cellStyle name="20% - Accent3 2 5 5 2 2" xfId="17568" xr:uid="{00000000-0005-0000-0000-0000E80E0000}"/>
    <cellStyle name="20% - Accent3 2 5 5 2 2 2" xfId="22104" xr:uid="{00000000-0005-0000-0000-0000E90E0000}"/>
    <cellStyle name="20% - Accent3 2 5 5 2 2 2 2" xfId="33971" xr:uid="{00000000-0005-0000-0000-0000EA0E0000}"/>
    <cellStyle name="20% - Accent3 2 5 5 2 2 3" xfId="29995" xr:uid="{00000000-0005-0000-0000-0000EB0E0000}"/>
    <cellStyle name="20% - Accent3 2 5 5 2 2 4" xfId="26054" xr:uid="{00000000-0005-0000-0000-0000EC0E0000}"/>
    <cellStyle name="20% - Accent3 2 5 5 2 3" xfId="20538" xr:uid="{00000000-0005-0000-0000-0000ED0E0000}"/>
    <cellStyle name="20% - Accent3 2 5 5 2 3 2" xfId="32405" xr:uid="{00000000-0005-0000-0000-0000EE0E0000}"/>
    <cellStyle name="20% - Accent3 2 5 5 2 4" xfId="28429" xr:uid="{00000000-0005-0000-0000-0000EF0E0000}"/>
    <cellStyle name="20% - Accent3 2 5 5 2 5" xfId="24488" xr:uid="{00000000-0005-0000-0000-0000F00E0000}"/>
    <cellStyle name="20% - Accent3 2 5 5 3" xfId="14557" xr:uid="{00000000-0005-0000-0000-0000F10E0000}"/>
    <cellStyle name="20% - Accent3 2 5 5 3 2" xfId="21314" xr:uid="{00000000-0005-0000-0000-0000F20E0000}"/>
    <cellStyle name="20% - Accent3 2 5 5 3 2 2" xfId="33181" xr:uid="{00000000-0005-0000-0000-0000F30E0000}"/>
    <cellStyle name="20% - Accent3 2 5 5 3 3" xfId="29205" xr:uid="{00000000-0005-0000-0000-0000F40E0000}"/>
    <cellStyle name="20% - Accent3 2 5 5 3 4" xfId="25264" xr:uid="{00000000-0005-0000-0000-0000F50E0000}"/>
    <cellStyle name="20% - Accent3 2 5 5 4" xfId="7812" xr:uid="{00000000-0005-0000-0000-0000F60E0000}"/>
    <cellStyle name="20% - Accent3 2 5 5 4 2" xfId="19766" xr:uid="{00000000-0005-0000-0000-0000F70E0000}"/>
    <cellStyle name="20% - Accent3 2 5 5 4 2 2" xfId="31633" xr:uid="{00000000-0005-0000-0000-0000F80E0000}"/>
    <cellStyle name="20% - Accent3 2 5 5 4 3" xfId="27657" xr:uid="{00000000-0005-0000-0000-0000F90E0000}"/>
    <cellStyle name="20% - Accent3 2 5 5 4 4" xfId="23716" xr:uid="{00000000-0005-0000-0000-0000FA0E0000}"/>
    <cellStyle name="20% - Accent3 2 5 5 5" xfId="18993" xr:uid="{00000000-0005-0000-0000-0000FB0E0000}"/>
    <cellStyle name="20% - Accent3 2 5 5 5 2" xfId="30860" xr:uid="{00000000-0005-0000-0000-0000FC0E0000}"/>
    <cellStyle name="20% - Accent3 2 5 5 6" xfId="26886" xr:uid="{00000000-0005-0000-0000-0000FD0E0000}"/>
    <cellStyle name="20% - Accent3 2 5 5 7" xfId="22943" xr:uid="{00000000-0005-0000-0000-0000FE0E0000}"/>
    <cellStyle name="20% - Accent3 2 5 6" xfId="417" xr:uid="{00000000-0005-0000-0000-0000FF0E0000}"/>
    <cellStyle name="20% - Accent3 2 5 6 2" xfId="11183" xr:uid="{00000000-0005-0000-0000-0000000F0000}"/>
    <cellStyle name="20% - Accent3 2 5 6 2 2" xfId="17569" xr:uid="{00000000-0005-0000-0000-0000010F0000}"/>
    <cellStyle name="20% - Accent3 2 5 6 2 2 2" xfId="22105" xr:uid="{00000000-0005-0000-0000-0000020F0000}"/>
    <cellStyle name="20% - Accent3 2 5 6 2 2 2 2" xfId="33972" xr:uid="{00000000-0005-0000-0000-0000030F0000}"/>
    <cellStyle name="20% - Accent3 2 5 6 2 2 3" xfId="29996" xr:uid="{00000000-0005-0000-0000-0000040F0000}"/>
    <cellStyle name="20% - Accent3 2 5 6 2 2 4" xfId="26055" xr:uid="{00000000-0005-0000-0000-0000050F0000}"/>
    <cellStyle name="20% - Accent3 2 5 6 2 3" xfId="20539" xr:uid="{00000000-0005-0000-0000-0000060F0000}"/>
    <cellStyle name="20% - Accent3 2 5 6 2 3 2" xfId="32406" xr:uid="{00000000-0005-0000-0000-0000070F0000}"/>
    <cellStyle name="20% - Accent3 2 5 6 2 4" xfId="28430" xr:uid="{00000000-0005-0000-0000-0000080F0000}"/>
    <cellStyle name="20% - Accent3 2 5 6 2 5" xfId="24489" xr:uid="{00000000-0005-0000-0000-0000090F0000}"/>
    <cellStyle name="20% - Accent3 2 5 6 3" xfId="14558" xr:uid="{00000000-0005-0000-0000-00000A0F0000}"/>
    <cellStyle name="20% - Accent3 2 5 6 3 2" xfId="21315" xr:uid="{00000000-0005-0000-0000-00000B0F0000}"/>
    <cellStyle name="20% - Accent3 2 5 6 3 2 2" xfId="33182" xr:uid="{00000000-0005-0000-0000-00000C0F0000}"/>
    <cellStyle name="20% - Accent3 2 5 6 3 3" xfId="29206" xr:uid="{00000000-0005-0000-0000-00000D0F0000}"/>
    <cellStyle name="20% - Accent3 2 5 6 3 4" xfId="25265" xr:uid="{00000000-0005-0000-0000-00000E0F0000}"/>
    <cellStyle name="20% - Accent3 2 5 6 4" xfId="7813" xr:uid="{00000000-0005-0000-0000-00000F0F0000}"/>
    <cellStyle name="20% - Accent3 2 5 6 4 2" xfId="19767" xr:uid="{00000000-0005-0000-0000-0000100F0000}"/>
    <cellStyle name="20% - Accent3 2 5 6 4 2 2" xfId="31634" xr:uid="{00000000-0005-0000-0000-0000110F0000}"/>
    <cellStyle name="20% - Accent3 2 5 6 4 3" xfId="27658" xr:uid="{00000000-0005-0000-0000-0000120F0000}"/>
    <cellStyle name="20% - Accent3 2 5 6 4 4" xfId="23717" xr:uid="{00000000-0005-0000-0000-0000130F0000}"/>
    <cellStyle name="20% - Accent3 2 5 6 5" xfId="18994" xr:uid="{00000000-0005-0000-0000-0000140F0000}"/>
    <cellStyle name="20% - Accent3 2 5 6 5 2" xfId="30861" xr:uid="{00000000-0005-0000-0000-0000150F0000}"/>
    <cellStyle name="20% - Accent3 2 5 6 6" xfId="26887" xr:uid="{00000000-0005-0000-0000-0000160F0000}"/>
    <cellStyle name="20% - Accent3 2 5 6 7" xfId="22944" xr:uid="{00000000-0005-0000-0000-0000170F0000}"/>
    <cellStyle name="20% - Accent3 2 5 7" xfId="418" xr:uid="{00000000-0005-0000-0000-0000180F0000}"/>
    <cellStyle name="20% - Accent3 2 5 7 2" xfId="11184" xr:uid="{00000000-0005-0000-0000-0000190F0000}"/>
    <cellStyle name="20% - Accent3 2 5 7 2 2" xfId="17570" xr:uid="{00000000-0005-0000-0000-00001A0F0000}"/>
    <cellStyle name="20% - Accent3 2 5 7 2 2 2" xfId="22106" xr:uid="{00000000-0005-0000-0000-00001B0F0000}"/>
    <cellStyle name="20% - Accent3 2 5 7 2 2 2 2" xfId="33973" xr:uid="{00000000-0005-0000-0000-00001C0F0000}"/>
    <cellStyle name="20% - Accent3 2 5 7 2 2 3" xfId="29997" xr:uid="{00000000-0005-0000-0000-00001D0F0000}"/>
    <cellStyle name="20% - Accent3 2 5 7 2 2 4" xfId="26056" xr:uid="{00000000-0005-0000-0000-00001E0F0000}"/>
    <cellStyle name="20% - Accent3 2 5 7 2 3" xfId="20540" xr:uid="{00000000-0005-0000-0000-00001F0F0000}"/>
    <cellStyle name="20% - Accent3 2 5 7 2 3 2" xfId="32407" xr:uid="{00000000-0005-0000-0000-0000200F0000}"/>
    <cellStyle name="20% - Accent3 2 5 7 2 4" xfId="28431" xr:uid="{00000000-0005-0000-0000-0000210F0000}"/>
    <cellStyle name="20% - Accent3 2 5 7 2 5" xfId="24490" xr:uid="{00000000-0005-0000-0000-0000220F0000}"/>
    <cellStyle name="20% - Accent3 2 5 7 3" xfId="14559" xr:uid="{00000000-0005-0000-0000-0000230F0000}"/>
    <cellStyle name="20% - Accent3 2 5 7 3 2" xfId="21316" xr:uid="{00000000-0005-0000-0000-0000240F0000}"/>
    <cellStyle name="20% - Accent3 2 5 7 3 2 2" xfId="33183" xr:uid="{00000000-0005-0000-0000-0000250F0000}"/>
    <cellStyle name="20% - Accent3 2 5 7 3 3" xfId="29207" xr:uid="{00000000-0005-0000-0000-0000260F0000}"/>
    <cellStyle name="20% - Accent3 2 5 7 3 4" xfId="25266" xr:uid="{00000000-0005-0000-0000-0000270F0000}"/>
    <cellStyle name="20% - Accent3 2 5 7 4" xfId="7814" xr:uid="{00000000-0005-0000-0000-0000280F0000}"/>
    <cellStyle name="20% - Accent3 2 5 7 4 2" xfId="19768" xr:uid="{00000000-0005-0000-0000-0000290F0000}"/>
    <cellStyle name="20% - Accent3 2 5 7 4 2 2" xfId="31635" xr:uid="{00000000-0005-0000-0000-00002A0F0000}"/>
    <cellStyle name="20% - Accent3 2 5 7 4 3" xfId="27659" xr:uid="{00000000-0005-0000-0000-00002B0F0000}"/>
    <cellStyle name="20% - Accent3 2 5 7 4 4" xfId="23718" xr:uid="{00000000-0005-0000-0000-00002C0F0000}"/>
    <cellStyle name="20% - Accent3 2 5 7 5" xfId="18995" xr:uid="{00000000-0005-0000-0000-00002D0F0000}"/>
    <cellStyle name="20% - Accent3 2 5 7 5 2" xfId="30862" xr:uid="{00000000-0005-0000-0000-00002E0F0000}"/>
    <cellStyle name="20% - Accent3 2 5 7 6" xfId="26888" xr:uid="{00000000-0005-0000-0000-00002F0F0000}"/>
    <cellStyle name="20% - Accent3 2 5 7 7" xfId="22945" xr:uid="{00000000-0005-0000-0000-0000300F0000}"/>
    <cellStyle name="20% - Accent3 2 5 8" xfId="419" xr:uid="{00000000-0005-0000-0000-0000310F0000}"/>
    <cellStyle name="20% - Accent3 2 5 8 2" xfId="11185" xr:uid="{00000000-0005-0000-0000-0000320F0000}"/>
    <cellStyle name="20% - Accent3 2 5 8 2 2" xfId="17571" xr:uid="{00000000-0005-0000-0000-0000330F0000}"/>
    <cellStyle name="20% - Accent3 2 5 8 2 2 2" xfId="22107" xr:uid="{00000000-0005-0000-0000-0000340F0000}"/>
    <cellStyle name="20% - Accent3 2 5 8 2 2 2 2" xfId="33974" xr:uid="{00000000-0005-0000-0000-0000350F0000}"/>
    <cellStyle name="20% - Accent3 2 5 8 2 2 3" xfId="29998" xr:uid="{00000000-0005-0000-0000-0000360F0000}"/>
    <cellStyle name="20% - Accent3 2 5 8 2 2 4" xfId="26057" xr:uid="{00000000-0005-0000-0000-0000370F0000}"/>
    <cellStyle name="20% - Accent3 2 5 8 2 3" xfId="20541" xr:uid="{00000000-0005-0000-0000-0000380F0000}"/>
    <cellStyle name="20% - Accent3 2 5 8 2 3 2" xfId="32408" xr:uid="{00000000-0005-0000-0000-0000390F0000}"/>
    <cellStyle name="20% - Accent3 2 5 8 2 4" xfId="28432" xr:uid="{00000000-0005-0000-0000-00003A0F0000}"/>
    <cellStyle name="20% - Accent3 2 5 8 2 5" xfId="24491" xr:uid="{00000000-0005-0000-0000-00003B0F0000}"/>
    <cellStyle name="20% - Accent3 2 5 8 3" xfId="14560" xr:uid="{00000000-0005-0000-0000-00003C0F0000}"/>
    <cellStyle name="20% - Accent3 2 5 8 3 2" xfId="21317" xr:uid="{00000000-0005-0000-0000-00003D0F0000}"/>
    <cellStyle name="20% - Accent3 2 5 8 3 2 2" xfId="33184" xr:uid="{00000000-0005-0000-0000-00003E0F0000}"/>
    <cellStyle name="20% - Accent3 2 5 8 3 3" xfId="29208" xr:uid="{00000000-0005-0000-0000-00003F0F0000}"/>
    <cellStyle name="20% - Accent3 2 5 8 3 4" xfId="25267" xr:uid="{00000000-0005-0000-0000-0000400F0000}"/>
    <cellStyle name="20% - Accent3 2 5 8 4" xfId="7815" xr:uid="{00000000-0005-0000-0000-0000410F0000}"/>
    <cellStyle name="20% - Accent3 2 5 8 4 2" xfId="19769" xr:uid="{00000000-0005-0000-0000-0000420F0000}"/>
    <cellStyle name="20% - Accent3 2 5 8 4 2 2" xfId="31636" xr:uid="{00000000-0005-0000-0000-0000430F0000}"/>
    <cellStyle name="20% - Accent3 2 5 8 4 3" xfId="27660" xr:uid="{00000000-0005-0000-0000-0000440F0000}"/>
    <cellStyle name="20% - Accent3 2 5 8 4 4" xfId="23719" xr:uid="{00000000-0005-0000-0000-0000450F0000}"/>
    <cellStyle name="20% - Accent3 2 5 8 5" xfId="18996" xr:uid="{00000000-0005-0000-0000-0000460F0000}"/>
    <cellStyle name="20% - Accent3 2 5 8 5 2" xfId="30863" xr:uid="{00000000-0005-0000-0000-0000470F0000}"/>
    <cellStyle name="20% - Accent3 2 5 8 6" xfId="26889" xr:uid="{00000000-0005-0000-0000-0000480F0000}"/>
    <cellStyle name="20% - Accent3 2 5 8 7" xfId="22946" xr:uid="{00000000-0005-0000-0000-0000490F0000}"/>
    <cellStyle name="20% - Accent3 2 5 9" xfId="420" xr:uid="{00000000-0005-0000-0000-00004A0F0000}"/>
    <cellStyle name="20% - Accent3 2 5 9 2" xfId="11186" xr:uid="{00000000-0005-0000-0000-00004B0F0000}"/>
    <cellStyle name="20% - Accent3 2 5 9 2 2" xfId="17572" xr:uid="{00000000-0005-0000-0000-00004C0F0000}"/>
    <cellStyle name="20% - Accent3 2 5 9 2 2 2" xfId="22108" xr:uid="{00000000-0005-0000-0000-00004D0F0000}"/>
    <cellStyle name="20% - Accent3 2 5 9 2 2 2 2" xfId="33975" xr:uid="{00000000-0005-0000-0000-00004E0F0000}"/>
    <cellStyle name="20% - Accent3 2 5 9 2 2 3" xfId="29999" xr:uid="{00000000-0005-0000-0000-00004F0F0000}"/>
    <cellStyle name="20% - Accent3 2 5 9 2 2 4" xfId="26058" xr:uid="{00000000-0005-0000-0000-0000500F0000}"/>
    <cellStyle name="20% - Accent3 2 5 9 2 3" xfId="20542" xr:uid="{00000000-0005-0000-0000-0000510F0000}"/>
    <cellStyle name="20% - Accent3 2 5 9 2 3 2" xfId="32409" xr:uid="{00000000-0005-0000-0000-0000520F0000}"/>
    <cellStyle name="20% - Accent3 2 5 9 2 4" xfId="28433" xr:uid="{00000000-0005-0000-0000-0000530F0000}"/>
    <cellStyle name="20% - Accent3 2 5 9 2 5" xfId="24492" xr:uid="{00000000-0005-0000-0000-0000540F0000}"/>
    <cellStyle name="20% - Accent3 2 5 9 3" xfId="14561" xr:uid="{00000000-0005-0000-0000-0000550F0000}"/>
    <cellStyle name="20% - Accent3 2 5 9 3 2" xfId="21318" xr:uid="{00000000-0005-0000-0000-0000560F0000}"/>
    <cellStyle name="20% - Accent3 2 5 9 3 2 2" xfId="33185" xr:uid="{00000000-0005-0000-0000-0000570F0000}"/>
    <cellStyle name="20% - Accent3 2 5 9 3 3" xfId="29209" xr:uid="{00000000-0005-0000-0000-0000580F0000}"/>
    <cellStyle name="20% - Accent3 2 5 9 3 4" xfId="25268" xr:uid="{00000000-0005-0000-0000-0000590F0000}"/>
    <cellStyle name="20% - Accent3 2 5 9 4" xfId="7816" xr:uid="{00000000-0005-0000-0000-00005A0F0000}"/>
    <cellStyle name="20% - Accent3 2 5 9 4 2" xfId="19770" xr:uid="{00000000-0005-0000-0000-00005B0F0000}"/>
    <cellStyle name="20% - Accent3 2 5 9 4 2 2" xfId="31637" xr:uid="{00000000-0005-0000-0000-00005C0F0000}"/>
    <cellStyle name="20% - Accent3 2 5 9 4 3" xfId="27661" xr:uid="{00000000-0005-0000-0000-00005D0F0000}"/>
    <cellStyle name="20% - Accent3 2 5 9 4 4" xfId="23720" xr:uid="{00000000-0005-0000-0000-00005E0F0000}"/>
    <cellStyle name="20% - Accent3 2 5 9 5" xfId="18997" xr:uid="{00000000-0005-0000-0000-00005F0F0000}"/>
    <cellStyle name="20% - Accent3 2 5 9 5 2" xfId="30864" xr:uid="{00000000-0005-0000-0000-0000600F0000}"/>
    <cellStyle name="20% - Accent3 2 5 9 6" xfId="26890" xr:uid="{00000000-0005-0000-0000-0000610F0000}"/>
    <cellStyle name="20% - Accent3 2 5 9 7" xfId="22947" xr:uid="{00000000-0005-0000-0000-0000620F0000}"/>
    <cellStyle name="20% - Accent3 2 6" xfId="421" xr:uid="{00000000-0005-0000-0000-0000630F0000}"/>
    <cellStyle name="20% - Accent3 2 6 10" xfId="26891" xr:uid="{00000000-0005-0000-0000-0000640F0000}"/>
    <cellStyle name="20% - Accent3 2 6 11" xfId="22948" xr:uid="{00000000-0005-0000-0000-0000650F0000}"/>
    <cellStyle name="20% - Accent3 2 6 2" xfId="422" xr:uid="{00000000-0005-0000-0000-0000660F0000}"/>
    <cellStyle name="20% - Accent3 2 6 2 2" xfId="11188" xr:uid="{00000000-0005-0000-0000-0000670F0000}"/>
    <cellStyle name="20% - Accent3 2 6 2 2 2" xfId="17574" xr:uid="{00000000-0005-0000-0000-0000680F0000}"/>
    <cellStyle name="20% - Accent3 2 6 2 2 2 2" xfId="22110" xr:uid="{00000000-0005-0000-0000-0000690F0000}"/>
    <cellStyle name="20% - Accent3 2 6 2 2 2 2 2" xfId="33977" xr:uid="{00000000-0005-0000-0000-00006A0F0000}"/>
    <cellStyle name="20% - Accent3 2 6 2 2 2 3" xfId="30001" xr:uid="{00000000-0005-0000-0000-00006B0F0000}"/>
    <cellStyle name="20% - Accent3 2 6 2 2 2 4" xfId="26060" xr:uid="{00000000-0005-0000-0000-00006C0F0000}"/>
    <cellStyle name="20% - Accent3 2 6 2 2 3" xfId="20544" xr:uid="{00000000-0005-0000-0000-00006D0F0000}"/>
    <cellStyle name="20% - Accent3 2 6 2 2 3 2" xfId="32411" xr:uid="{00000000-0005-0000-0000-00006E0F0000}"/>
    <cellStyle name="20% - Accent3 2 6 2 2 4" xfId="28435" xr:uid="{00000000-0005-0000-0000-00006F0F0000}"/>
    <cellStyle name="20% - Accent3 2 6 2 2 5" xfId="24494" xr:uid="{00000000-0005-0000-0000-0000700F0000}"/>
    <cellStyle name="20% - Accent3 2 6 2 3" xfId="14563" xr:uid="{00000000-0005-0000-0000-0000710F0000}"/>
    <cellStyle name="20% - Accent3 2 6 2 3 2" xfId="21320" xr:uid="{00000000-0005-0000-0000-0000720F0000}"/>
    <cellStyle name="20% - Accent3 2 6 2 3 2 2" xfId="33187" xr:uid="{00000000-0005-0000-0000-0000730F0000}"/>
    <cellStyle name="20% - Accent3 2 6 2 3 3" xfId="29211" xr:uid="{00000000-0005-0000-0000-0000740F0000}"/>
    <cellStyle name="20% - Accent3 2 6 2 3 4" xfId="25270" xr:uid="{00000000-0005-0000-0000-0000750F0000}"/>
    <cellStyle name="20% - Accent3 2 6 2 4" xfId="7818" xr:uid="{00000000-0005-0000-0000-0000760F0000}"/>
    <cellStyle name="20% - Accent3 2 6 2 4 2" xfId="19772" xr:uid="{00000000-0005-0000-0000-0000770F0000}"/>
    <cellStyle name="20% - Accent3 2 6 2 4 2 2" xfId="31639" xr:uid="{00000000-0005-0000-0000-0000780F0000}"/>
    <cellStyle name="20% - Accent3 2 6 2 4 3" xfId="27663" xr:uid="{00000000-0005-0000-0000-0000790F0000}"/>
    <cellStyle name="20% - Accent3 2 6 2 4 4" xfId="23722" xr:uid="{00000000-0005-0000-0000-00007A0F0000}"/>
    <cellStyle name="20% - Accent3 2 6 2 5" xfId="18999" xr:uid="{00000000-0005-0000-0000-00007B0F0000}"/>
    <cellStyle name="20% - Accent3 2 6 2 5 2" xfId="30866" xr:uid="{00000000-0005-0000-0000-00007C0F0000}"/>
    <cellStyle name="20% - Accent3 2 6 2 6" xfId="26892" xr:uid="{00000000-0005-0000-0000-00007D0F0000}"/>
    <cellStyle name="20% - Accent3 2 6 2 7" xfId="22949" xr:uid="{00000000-0005-0000-0000-00007E0F0000}"/>
    <cellStyle name="20% - Accent3 2 6 3" xfId="423" xr:uid="{00000000-0005-0000-0000-00007F0F0000}"/>
    <cellStyle name="20% - Accent3 2 6 3 2" xfId="11189" xr:uid="{00000000-0005-0000-0000-0000800F0000}"/>
    <cellStyle name="20% - Accent3 2 6 3 2 2" xfId="17575" xr:uid="{00000000-0005-0000-0000-0000810F0000}"/>
    <cellStyle name="20% - Accent3 2 6 3 2 2 2" xfId="22111" xr:uid="{00000000-0005-0000-0000-0000820F0000}"/>
    <cellStyle name="20% - Accent3 2 6 3 2 2 2 2" xfId="33978" xr:uid="{00000000-0005-0000-0000-0000830F0000}"/>
    <cellStyle name="20% - Accent3 2 6 3 2 2 3" xfId="30002" xr:uid="{00000000-0005-0000-0000-0000840F0000}"/>
    <cellStyle name="20% - Accent3 2 6 3 2 2 4" xfId="26061" xr:uid="{00000000-0005-0000-0000-0000850F0000}"/>
    <cellStyle name="20% - Accent3 2 6 3 2 3" xfId="20545" xr:uid="{00000000-0005-0000-0000-0000860F0000}"/>
    <cellStyle name="20% - Accent3 2 6 3 2 3 2" xfId="32412" xr:uid="{00000000-0005-0000-0000-0000870F0000}"/>
    <cellStyle name="20% - Accent3 2 6 3 2 4" xfId="28436" xr:uid="{00000000-0005-0000-0000-0000880F0000}"/>
    <cellStyle name="20% - Accent3 2 6 3 2 5" xfId="24495" xr:uid="{00000000-0005-0000-0000-0000890F0000}"/>
    <cellStyle name="20% - Accent3 2 6 3 3" xfId="14564" xr:uid="{00000000-0005-0000-0000-00008A0F0000}"/>
    <cellStyle name="20% - Accent3 2 6 3 3 2" xfId="21321" xr:uid="{00000000-0005-0000-0000-00008B0F0000}"/>
    <cellStyle name="20% - Accent3 2 6 3 3 2 2" xfId="33188" xr:uid="{00000000-0005-0000-0000-00008C0F0000}"/>
    <cellStyle name="20% - Accent3 2 6 3 3 3" xfId="29212" xr:uid="{00000000-0005-0000-0000-00008D0F0000}"/>
    <cellStyle name="20% - Accent3 2 6 3 3 4" xfId="25271" xr:uid="{00000000-0005-0000-0000-00008E0F0000}"/>
    <cellStyle name="20% - Accent3 2 6 3 4" xfId="7819" xr:uid="{00000000-0005-0000-0000-00008F0F0000}"/>
    <cellStyle name="20% - Accent3 2 6 3 4 2" xfId="19773" xr:uid="{00000000-0005-0000-0000-0000900F0000}"/>
    <cellStyle name="20% - Accent3 2 6 3 4 2 2" xfId="31640" xr:uid="{00000000-0005-0000-0000-0000910F0000}"/>
    <cellStyle name="20% - Accent3 2 6 3 4 3" xfId="27664" xr:uid="{00000000-0005-0000-0000-0000920F0000}"/>
    <cellStyle name="20% - Accent3 2 6 3 4 4" xfId="23723" xr:uid="{00000000-0005-0000-0000-0000930F0000}"/>
    <cellStyle name="20% - Accent3 2 6 3 5" xfId="19000" xr:uid="{00000000-0005-0000-0000-0000940F0000}"/>
    <cellStyle name="20% - Accent3 2 6 3 5 2" xfId="30867" xr:uid="{00000000-0005-0000-0000-0000950F0000}"/>
    <cellStyle name="20% - Accent3 2 6 3 6" xfId="26893" xr:uid="{00000000-0005-0000-0000-0000960F0000}"/>
    <cellStyle name="20% - Accent3 2 6 3 7" xfId="22950" xr:uid="{00000000-0005-0000-0000-0000970F0000}"/>
    <cellStyle name="20% - Accent3 2 6 4" xfId="424" xr:uid="{00000000-0005-0000-0000-0000980F0000}"/>
    <cellStyle name="20% - Accent3 2 6 4 2" xfId="11190" xr:uid="{00000000-0005-0000-0000-0000990F0000}"/>
    <cellStyle name="20% - Accent3 2 6 4 2 2" xfId="17576" xr:uid="{00000000-0005-0000-0000-00009A0F0000}"/>
    <cellStyle name="20% - Accent3 2 6 4 2 2 2" xfId="22112" xr:uid="{00000000-0005-0000-0000-00009B0F0000}"/>
    <cellStyle name="20% - Accent3 2 6 4 2 2 2 2" xfId="33979" xr:uid="{00000000-0005-0000-0000-00009C0F0000}"/>
    <cellStyle name="20% - Accent3 2 6 4 2 2 3" xfId="30003" xr:uid="{00000000-0005-0000-0000-00009D0F0000}"/>
    <cellStyle name="20% - Accent3 2 6 4 2 2 4" xfId="26062" xr:uid="{00000000-0005-0000-0000-00009E0F0000}"/>
    <cellStyle name="20% - Accent3 2 6 4 2 3" xfId="20546" xr:uid="{00000000-0005-0000-0000-00009F0F0000}"/>
    <cellStyle name="20% - Accent3 2 6 4 2 3 2" xfId="32413" xr:uid="{00000000-0005-0000-0000-0000A00F0000}"/>
    <cellStyle name="20% - Accent3 2 6 4 2 4" xfId="28437" xr:uid="{00000000-0005-0000-0000-0000A10F0000}"/>
    <cellStyle name="20% - Accent3 2 6 4 2 5" xfId="24496" xr:uid="{00000000-0005-0000-0000-0000A20F0000}"/>
    <cellStyle name="20% - Accent3 2 6 4 3" xfId="14565" xr:uid="{00000000-0005-0000-0000-0000A30F0000}"/>
    <cellStyle name="20% - Accent3 2 6 4 3 2" xfId="21322" xr:uid="{00000000-0005-0000-0000-0000A40F0000}"/>
    <cellStyle name="20% - Accent3 2 6 4 3 2 2" xfId="33189" xr:uid="{00000000-0005-0000-0000-0000A50F0000}"/>
    <cellStyle name="20% - Accent3 2 6 4 3 3" xfId="29213" xr:uid="{00000000-0005-0000-0000-0000A60F0000}"/>
    <cellStyle name="20% - Accent3 2 6 4 3 4" xfId="25272" xr:uid="{00000000-0005-0000-0000-0000A70F0000}"/>
    <cellStyle name="20% - Accent3 2 6 4 4" xfId="7820" xr:uid="{00000000-0005-0000-0000-0000A80F0000}"/>
    <cellStyle name="20% - Accent3 2 6 4 4 2" xfId="19774" xr:uid="{00000000-0005-0000-0000-0000A90F0000}"/>
    <cellStyle name="20% - Accent3 2 6 4 4 2 2" xfId="31641" xr:uid="{00000000-0005-0000-0000-0000AA0F0000}"/>
    <cellStyle name="20% - Accent3 2 6 4 4 3" xfId="27665" xr:uid="{00000000-0005-0000-0000-0000AB0F0000}"/>
    <cellStyle name="20% - Accent3 2 6 4 4 4" xfId="23724" xr:uid="{00000000-0005-0000-0000-0000AC0F0000}"/>
    <cellStyle name="20% - Accent3 2 6 4 5" xfId="19001" xr:uid="{00000000-0005-0000-0000-0000AD0F0000}"/>
    <cellStyle name="20% - Accent3 2 6 4 5 2" xfId="30868" xr:uid="{00000000-0005-0000-0000-0000AE0F0000}"/>
    <cellStyle name="20% - Accent3 2 6 4 6" xfId="26894" xr:uid="{00000000-0005-0000-0000-0000AF0F0000}"/>
    <cellStyle name="20% - Accent3 2 6 4 7" xfId="22951" xr:uid="{00000000-0005-0000-0000-0000B00F0000}"/>
    <cellStyle name="20% - Accent3 2 6 5" xfId="425" xr:uid="{00000000-0005-0000-0000-0000B10F0000}"/>
    <cellStyle name="20% - Accent3 2 6 5 2" xfId="11191" xr:uid="{00000000-0005-0000-0000-0000B20F0000}"/>
    <cellStyle name="20% - Accent3 2 6 5 2 2" xfId="17577" xr:uid="{00000000-0005-0000-0000-0000B30F0000}"/>
    <cellStyle name="20% - Accent3 2 6 5 2 2 2" xfId="22113" xr:uid="{00000000-0005-0000-0000-0000B40F0000}"/>
    <cellStyle name="20% - Accent3 2 6 5 2 2 2 2" xfId="33980" xr:uid="{00000000-0005-0000-0000-0000B50F0000}"/>
    <cellStyle name="20% - Accent3 2 6 5 2 2 3" xfId="30004" xr:uid="{00000000-0005-0000-0000-0000B60F0000}"/>
    <cellStyle name="20% - Accent3 2 6 5 2 2 4" xfId="26063" xr:uid="{00000000-0005-0000-0000-0000B70F0000}"/>
    <cellStyle name="20% - Accent3 2 6 5 2 3" xfId="20547" xr:uid="{00000000-0005-0000-0000-0000B80F0000}"/>
    <cellStyle name="20% - Accent3 2 6 5 2 3 2" xfId="32414" xr:uid="{00000000-0005-0000-0000-0000B90F0000}"/>
    <cellStyle name="20% - Accent3 2 6 5 2 4" xfId="28438" xr:uid="{00000000-0005-0000-0000-0000BA0F0000}"/>
    <cellStyle name="20% - Accent3 2 6 5 2 5" xfId="24497" xr:uid="{00000000-0005-0000-0000-0000BB0F0000}"/>
    <cellStyle name="20% - Accent3 2 6 5 3" xfId="14566" xr:uid="{00000000-0005-0000-0000-0000BC0F0000}"/>
    <cellStyle name="20% - Accent3 2 6 5 3 2" xfId="21323" xr:uid="{00000000-0005-0000-0000-0000BD0F0000}"/>
    <cellStyle name="20% - Accent3 2 6 5 3 2 2" xfId="33190" xr:uid="{00000000-0005-0000-0000-0000BE0F0000}"/>
    <cellStyle name="20% - Accent3 2 6 5 3 3" xfId="29214" xr:uid="{00000000-0005-0000-0000-0000BF0F0000}"/>
    <cellStyle name="20% - Accent3 2 6 5 3 4" xfId="25273" xr:uid="{00000000-0005-0000-0000-0000C00F0000}"/>
    <cellStyle name="20% - Accent3 2 6 5 4" xfId="7821" xr:uid="{00000000-0005-0000-0000-0000C10F0000}"/>
    <cellStyle name="20% - Accent3 2 6 5 4 2" xfId="19775" xr:uid="{00000000-0005-0000-0000-0000C20F0000}"/>
    <cellStyle name="20% - Accent3 2 6 5 4 2 2" xfId="31642" xr:uid="{00000000-0005-0000-0000-0000C30F0000}"/>
    <cellStyle name="20% - Accent3 2 6 5 4 3" xfId="27666" xr:uid="{00000000-0005-0000-0000-0000C40F0000}"/>
    <cellStyle name="20% - Accent3 2 6 5 4 4" xfId="23725" xr:uid="{00000000-0005-0000-0000-0000C50F0000}"/>
    <cellStyle name="20% - Accent3 2 6 5 5" xfId="19002" xr:uid="{00000000-0005-0000-0000-0000C60F0000}"/>
    <cellStyle name="20% - Accent3 2 6 5 5 2" xfId="30869" xr:uid="{00000000-0005-0000-0000-0000C70F0000}"/>
    <cellStyle name="20% - Accent3 2 6 5 6" xfId="26895" xr:uid="{00000000-0005-0000-0000-0000C80F0000}"/>
    <cellStyle name="20% - Accent3 2 6 5 7" xfId="22952" xr:uid="{00000000-0005-0000-0000-0000C90F0000}"/>
    <cellStyle name="20% - Accent3 2 6 6" xfId="11187" xr:uid="{00000000-0005-0000-0000-0000CA0F0000}"/>
    <cellStyle name="20% - Accent3 2 6 6 2" xfId="17573" xr:uid="{00000000-0005-0000-0000-0000CB0F0000}"/>
    <cellStyle name="20% - Accent3 2 6 6 2 2" xfId="22109" xr:uid="{00000000-0005-0000-0000-0000CC0F0000}"/>
    <cellStyle name="20% - Accent3 2 6 6 2 2 2" xfId="33976" xr:uid="{00000000-0005-0000-0000-0000CD0F0000}"/>
    <cellStyle name="20% - Accent3 2 6 6 2 3" xfId="30000" xr:uid="{00000000-0005-0000-0000-0000CE0F0000}"/>
    <cellStyle name="20% - Accent3 2 6 6 2 4" xfId="26059" xr:uid="{00000000-0005-0000-0000-0000CF0F0000}"/>
    <cellStyle name="20% - Accent3 2 6 6 3" xfId="20543" xr:uid="{00000000-0005-0000-0000-0000D00F0000}"/>
    <cellStyle name="20% - Accent3 2 6 6 3 2" xfId="32410" xr:uid="{00000000-0005-0000-0000-0000D10F0000}"/>
    <cellStyle name="20% - Accent3 2 6 6 4" xfId="28434" xr:uid="{00000000-0005-0000-0000-0000D20F0000}"/>
    <cellStyle name="20% - Accent3 2 6 6 5" xfId="24493" xr:uid="{00000000-0005-0000-0000-0000D30F0000}"/>
    <cellStyle name="20% - Accent3 2 6 7" xfId="14562" xr:uid="{00000000-0005-0000-0000-0000D40F0000}"/>
    <cellStyle name="20% - Accent3 2 6 7 2" xfId="21319" xr:uid="{00000000-0005-0000-0000-0000D50F0000}"/>
    <cellStyle name="20% - Accent3 2 6 7 2 2" xfId="33186" xr:uid="{00000000-0005-0000-0000-0000D60F0000}"/>
    <cellStyle name="20% - Accent3 2 6 7 3" xfId="29210" xr:uid="{00000000-0005-0000-0000-0000D70F0000}"/>
    <cellStyle name="20% - Accent3 2 6 7 4" xfId="25269" xr:uid="{00000000-0005-0000-0000-0000D80F0000}"/>
    <cellStyle name="20% - Accent3 2 6 8" xfId="7817" xr:uid="{00000000-0005-0000-0000-0000D90F0000}"/>
    <cellStyle name="20% - Accent3 2 6 8 2" xfId="19771" xr:uid="{00000000-0005-0000-0000-0000DA0F0000}"/>
    <cellStyle name="20% - Accent3 2 6 8 2 2" xfId="31638" xr:uid="{00000000-0005-0000-0000-0000DB0F0000}"/>
    <cellStyle name="20% - Accent3 2 6 8 3" xfId="27662" xr:uid="{00000000-0005-0000-0000-0000DC0F0000}"/>
    <cellStyle name="20% - Accent3 2 6 8 4" xfId="23721" xr:uid="{00000000-0005-0000-0000-0000DD0F0000}"/>
    <cellStyle name="20% - Accent3 2 6 9" xfId="18998" xr:uid="{00000000-0005-0000-0000-0000DE0F0000}"/>
    <cellStyle name="20% - Accent3 2 6 9 2" xfId="30865" xr:uid="{00000000-0005-0000-0000-0000DF0F0000}"/>
    <cellStyle name="20% - Accent3 2 7" xfId="426" xr:uid="{00000000-0005-0000-0000-0000E00F0000}"/>
    <cellStyle name="20% - Accent3 2 7 2" xfId="11192" xr:uid="{00000000-0005-0000-0000-0000E10F0000}"/>
    <cellStyle name="20% - Accent3 2 7 2 2" xfId="17578" xr:uid="{00000000-0005-0000-0000-0000E20F0000}"/>
    <cellStyle name="20% - Accent3 2 7 2 2 2" xfId="22114" xr:uid="{00000000-0005-0000-0000-0000E30F0000}"/>
    <cellStyle name="20% - Accent3 2 7 2 2 2 2" xfId="33981" xr:uid="{00000000-0005-0000-0000-0000E40F0000}"/>
    <cellStyle name="20% - Accent3 2 7 2 2 3" xfId="30005" xr:uid="{00000000-0005-0000-0000-0000E50F0000}"/>
    <cellStyle name="20% - Accent3 2 7 2 2 4" xfId="26064" xr:uid="{00000000-0005-0000-0000-0000E60F0000}"/>
    <cellStyle name="20% - Accent3 2 7 2 3" xfId="20548" xr:uid="{00000000-0005-0000-0000-0000E70F0000}"/>
    <cellStyle name="20% - Accent3 2 7 2 3 2" xfId="32415" xr:uid="{00000000-0005-0000-0000-0000E80F0000}"/>
    <cellStyle name="20% - Accent3 2 7 2 4" xfId="28439" xr:uid="{00000000-0005-0000-0000-0000E90F0000}"/>
    <cellStyle name="20% - Accent3 2 7 2 5" xfId="24498" xr:uid="{00000000-0005-0000-0000-0000EA0F0000}"/>
    <cellStyle name="20% - Accent3 2 7 3" xfId="14567" xr:uid="{00000000-0005-0000-0000-0000EB0F0000}"/>
    <cellStyle name="20% - Accent3 2 7 3 2" xfId="21324" xr:uid="{00000000-0005-0000-0000-0000EC0F0000}"/>
    <cellStyle name="20% - Accent3 2 7 3 2 2" xfId="33191" xr:uid="{00000000-0005-0000-0000-0000ED0F0000}"/>
    <cellStyle name="20% - Accent3 2 7 3 3" xfId="29215" xr:uid="{00000000-0005-0000-0000-0000EE0F0000}"/>
    <cellStyle name="20% - Accent3 2 7 3 4" xfId="25274" xr:uid="{00000000-0005-0000-0000-0000EF0F0000}"/>
    <cellStyle name="20% - Accent3 2 7 4" xfId="7822" xr:uid="{00000000-0005-0000-0000-0000F00F0000}"/>
    <cellStyle name="20% - Accent3 2 7 4 2" xfId="19776" xr:uid="{00000000-0005-0000-0000-0000F10F0000}"/>
    <cellStyle name="20% - Accent3 2 7 4 2 2" xfId="31643" xr:uid="{00000000-0005-0000-0000-0000F20F0000}"/>
    <cellStyle name="20% - Accent3 2 7 4 3" xfId="27667" xr:uid="{00000000-0005-0000-0000-0000F30F0000}"/>
    <cellStyle name="20% - Accent3 2 7 4 4" xfId="23726" xr:uid="{00000000-0005-0000-0000-0000F40F0000}"/>
    <cellStyle name="20% - Accent3 2 7 5" xfId="19003" xr:uid="{00000000-0005-0000-0000-0000F50F0000}"/>
    <cellStyle name="20% - Accent3 2 7 5 2" xfId="30870" xr:uid="{00000000-0005-0000-0000-0000F60F0000}"/>
    <cellStyle name="20% - Accent3 2 7 6" xfId="26896" xr:uid="{00000000-0005-0000-0000-0000F70F0000}"/>
    <cellStyle name="20% - Accent3 2 7 7" xfId="22953" xr:uid="{00000000-0005-0000-0000-0000F80F0000}"/>
    <cellStyle name="20% - Accent3 2 8" xfId="427" xr:uid="{00000000-0005-0000-0000-0000F90F0000}"/>
    <cellStyle name="20% - Accent3 2 8 2" xfId="11193" xr:uid="{00000000-0005-0000-0000-0000FA0F0000}"/>
    <cellStyle name="20% - Accent3 2 8 2 2" xfId="17579" xr:uid="{00000000-0005-0000-0000-0000FB0F0000}"/>
    <cellStyle name="20% - Accent3 2 8 2 2 2" xfId="22115" xr:uid="{00000000-0005-0000-0000-0000FC0F0000}"/>
    <cellStyle name="20% - Accent3 2 8 2 2 2 2" xfId="33982" xr:uid="{00000000-0005-0000-0000-0000FD0F0000}"/>
    <cellStyle name="20% - Accent3 2 8 2 2 3" xfId="30006" xr:uid="{00000000-0005-0000-0000-0000FE0F0000}"/>
    <cellStyle name="20% - Accent3 2 8 2 2 4" xfId="26065" xr:uid="{00000000-0005-0000-0000-0000FF0F0000}"/>
    <cellStyle name="20% - Accent3 2 8 2 3" xfId="20549" xr:uid="{00000000-0005-0000-0000-000000100000}"/>
    <cellStyle name="20% - Accent3 2 8 2 3 2" xfId="32416" xr:uid="{00000000-0005-0000-0000-000001100000}"/>
    <cellStyle name="20% - Accent3 2 8 2 4" xfId="28440" xr:uid="{00000000-0005-0000-0000-000002100000}"/>
    <cellStyle name="20% - Accent3 2 8 2 5" xfId="24499" xr:uid="{00000000-0005-0000-0000-000003100000}"/>
    <cellStyle name="20% - Accent3 2 8 3" xfId="14568" xr:uid="{00000000-0005-0000-0000-000004100000}"/>
    <cellStyle name="20% - Accent3 2 8 3 2" xfId="21325" xr:uid="{00000000-0005-0000-0000-000005100000}"/>
    <cellStyle name="20% - Accent3 2 8 3 2 2" xfId="33192" xr:uid="{00000000-0005-0000-0000-000006100000}"/>
    <cellStyle name="20% - Accent3 2 8 3 3" xfId="29216" xr:uid="{00000000-0005-0000-0000-000007100000}"/>
    <cellStyle name="20% - Accent3 2 8 3 4" xfId="25275" xr:uid="{00000000-0005-0000-0000-000008100000}"/>
    <cellStyle name="20% - Accent3 2 8 4" xfId="7823" xr:uid="{00000000-0005-0000-0000-000009100000}"/>
    <cellStyle name="20% - Accent3 2 8 4 2" xfId="19777" xr:uid="{00000000-0005-0000-0000-00000A100000}"/>
    <cellStyle name="20% - Accent3 2 8 4 2 2" xfId="31644" xr:uid="{00000000-0005-0000-0000-00000B100000}"/>
    <cellStyle name="20% - Accent3 2 8 4 3" xfId="27668" xr:uid="{00000000-0005-0000-0000-00000C100000}"/>
    <cellStyle name="20% - Accent3 2 8 4 4" xfId="23727" xr:uid="{00000000-0005-0000-0000-00000D100000}"/>
    <cellStyle name="20% - Accent3 2 8 5" xfId="19004" xr:uid="{00000000-0005-0000-0000-00000E100000}"/>
    <cellStyle name="20% - Accent3 2 8 5 2" xfId="30871" xr:uid="{00000000-0005-0000-0000-00000F100000}"/>
    <cellStyle name="20% - Accent3 2 8 6" xfId="26897" xr:uid="{00000000-0005-0000-0000-000010100000}"/>
    <cellStyle name="20% - Accent3 2 8 7" xfId="22954" xr:uid="{00000000-0005-0000-0000-000011100000}"/>
    <cellStyle name="20% - Accent3 2 9" xfId="428" xr:uid="{00000000-0005-0000-0000-000012100000}"/>
    <cellStyle name="20% - Accent3 2 9 2" xfId="11194" xr:uid="{00000000-0005-0000-0000-000013100000}"/>
    <cellStyle name="20% - Accent3 2 9 2 2" xfId="17580" xr:uid="{00000000-0005-0000-0000-000014100000}"/>
    <cellStyle name="20% - Accent3 2 9 2 2 2" xfId="22116" xr:uid="{00000000-0005-0000-0000-000015100000}"/>
    <cellStyle name="20% - Accent3 2 9 2 2 2 2" xfId="33983" xr:uid="{00000000-0005-0000-0000-000016100000}"/>
    <cellStyle name="20% - Accent3 2 9 2 2 3" xfId="30007" xr:uid="{00000000-0005-0000-0000-000017100000}"/>
    <cellStyle name="20% - Accent3 2 9 2 2 4" xfId="26066" xr:uid="{00000000-0005-0000-0000-000018100000}"/>
    <cellStyle name="20% - Accent3 2 9 2 3" xfId="20550" xr:uid="{00000000-0005-0000-0000-000019100000}"/>
    <cellStyle name="20% - Accent3 2 9 2 3 2" xfId="32417" xr:uid="{00000000-0005-0000-0000-00001A100000}"/>
    <cellStyle name="20% - Accent3 2 9 2 4" xfId="28441" xr:uid="{00000000-0005-0000-0000-00001B100000}"/>
    <cellStyle name="20% - Accent3 2 9 2 5" xfId="24500" xr:uid="{00000000-0005-0000-0000-00001C100000}"/>
    <cellStyle name="20% - Accent3 2 9 3" xfId="14569" xr:uid="{00000000-0005-0000-0000-00001D100000}"/>
    <cellStyle name="20% - Accent3 2 9 3 2" xfId="21326" xr:uid="{00000000-0005-0000-0000-00001E100000}"/>
    <cellStyle name="20% - Accent3 2 9 3 2 2" xfId="33193" xr:uid="{00000000-0005-0000-0000-00001F100000}"/>
    <cellStyle name="20% - Accent3 2 9 3 3" xfId="29217" xr:uid="{00000000-0005-0000-0000-000020100000}"/>
    <cellStyle name="20% - Accent3 2 9 3 4" xfId="25276" xr:uid="{00000000-0005-0000-0000-000021100000}"/>
    <cellStyle name="20% - Accent3 2 9 4" xfId="7824" xr:uid="{00000000-0005-0000-0000-000022100000}"/>
    <cellStyle name="20% - Accent3 2 9 4 2" xfId="19778" xr:uid="{00000000-0005-0000-0000-000023100000}"/>
    <cellStyle name="20% - Accent3 2 9 4 2 2" xfId="31645" xr:uid="{00000000-0005-0000-0000-000024100000}"/>
    <cellStyle name="20% - Accent3 2 9 4 3" xfId="27669" xr:uid="{00000000-0005-0000-0000-000025100000}"/>
    <cellStyle name="20% - Accent3 2 9 4 4" xfId="23728" xr:uid="{00000000-0005-0000-0000-000026100000}"/>
    <cellStyle name="20% - Accent3 2 9 5" xfId="19005" xr:uid="{00000000-0005-0000-0000-000027100000}"/>
    <cellStyle name="20% - Accent3 2 9 5 2" xfId="30872" xr:uid="{00000000-0005-0000-0000-000028100000}"/>
    <cellStyle name="20% - Accent3 2 9 6" xfId="26898" xr:uid="{00000000-0005-0000-0000-000029100000}"/>
    <cellStyle name="20% - Accent3 2 9 7" xfId="22955" xr:uid="{00000000-0005-0000-0000-00002A100000}"/>
    <cellStyle name="20% - Accent3 20" xfId="429" xr:uid="{00000000-0005-0000-0000-00002B100000}"/>
    <cellStyle name="20% - Accent3 21" xfId="430" xr:uid="{00000000-0005-0000-0000-00002C100000}"/>
    <cellStyle name="20% - Accent3 22" xfId="431" xr:uid="{00000000-0005-0000-0000-00002D100000}"/>
    <cellStyle name="20% - Accent3 23" xfId="432" xr:uid="{00000000-0005-0000-0000-00002E100000}"/>
    <cellStyle name="20% - Accent3 24" xfId="433" xr:uid="{00000000-0005-0000-0000-00002F100000}"/>
    <cellStyle name="20% - Accent3 25" xfId="434" xr:uid="{00000000-0005-0000-0000-000030100000}"/>
    <cellStyle name="20% - Accent3 26" xfId="435" xr:uid="{00000000-0005-0000-0000-000031100000}"/>
    <cellStyle name="20% - Accent3 3" xfId="436" xr:uid="{00000000-0005-0000-0000-000032100000}"/>
    <cellStyle name="20% - Accent3 3 10" xfId="437" xr:uid="{00000000-0005-0000-0000-000033100000}"/>
    <cellStyle name="20% - Accent3 3 11" xfId="18180" xr:uid="{00000000-0005-0000-0000-000034100000}"/>
    <cellStyle name="20% - Accent3 3 11 2" xfId="22715" xr:uid="{00000000-0005-0000-0000-000035100000}"/>
    <cellStyle name="20% - Accent3 3 11 2 2" xfId="34582" xr:uid="{00000000-0005-0000-0000-000036100000}"/>
    <cellStyle name="20% - Accent3 3 11 3" xfId="30606" xr:uid="{00000000-0005-0000-0000-000037100000}"/>
    <cellStyle name="20% - Accent3 3 11 4" xfId="26665" xr:uid="{00000000-0005-0000-0000-000038100000}"/>
    <cellStyle name="20% - Accent3 3 2" xfId="438" xr:uid="{00000000-0005-0000-0000-000039100000}"/>
    <cellStyle name="20% - Accent3 3 2 2" xfId="11195" xr:uid="{00000000-0005-0000-0000-00003A100000}"/>
    <cellStyle name="20% - Accent3 3 2 2 2" xfId="17581" xr:uid="{00000000-0005-0000-0000-00003B100000}"/>
    <cellStyle name="20% - Accent3 3 2 2 2 2" xfId="22117" xr:uid="{00000000-0005-0000-0000-00003C100000}"/>
    <cellStyle name="20% - Accent3 3 2 2 2 2 2" xfId="33984" xr:uid="{00000000-0005-0000-0000-00003D100000}"/>
    <cellStyle name="20% - Accent3 3 2 2 2 3" xfId="30008" xr:uid="{00000000-0005-0000-0000-00003E100000}"/>
    <cellStyle name="20% - Accent3 3 2 2 2 4" xfId="26067" xr:uid="{00000000-0005-0000-0000-00003F100000}"/>
    <cellStyle name="20% - Accent3 3 2 2 3" xfId="20551" xr:uid="{00000000-0005-0000-0000-000040100000}"/>
    <cellStyle name="20% - Accent3 3 2 2 3 2" xfId="32418" xr:uid="{00000000-0005-0000-0000-000041100000}"/>
    <cellStyle name="20% - Accent3 3 2 2 4" xfId="28442" xr:uid="{00000000-0005-0000-0000-000042100000}"/>
    <cellStyle name="20% - Accent3 3 2 2 5" xfId="24501" xr:uid="{00000000-0005-0000-0000-000043100000}"/>
    <cellStyle name="20% - Accent3 3 2 3" xfId="14577" xr:uid="{00000000-0005-0000-0000-000044100000}"/>
    <cellStyle name="20% - Accent3 3 2 3 2" xfId="21327" xr:uid="{00000000-0005-0000-0000-000045100000}"/>
    <cellStyle name="20% - Accent3 3 2 3 2 2" xfId="33194" xr:uid="{00000000-0005-0000-0000-000046100000}"/>
    <cellStyle name="20% - Accent3 3 2 3 3" xfId="29218" xr:uid="{00000000-0005-0000-0000-000047100000}"/>
    <cellStyle name="20% - Accent3 3 2 3 4" xfId="25277" xr:uid="{00000000-0005-0000-0000-000048100000}"/>
    <cellStyle name="20% - Accent3 3 2 4" xfId="7825" xr:uid="{00000000-0005-0000-0000-000049100000}"/>
    <cellStyle name="20% - Accent3 3 2 4 2" xfId="19779" xr:uid="{00000000-0005-0000-0000-00004A100000}"/>
    <cellStyle name="20% - Accent3 3 2 4 2 2" xfId="31646" xr:uid="{00000000-0005-0000-0000-00004B100000}"/>
    <cellStyle name="20% - Accent3 3 2 4 3" xfId="27670" xr:uid="{00000000-0005-0000-0000-00004C100000}"/>
    <cellStyle name="20% - Accent3 3 2 4 4" xfId="23729" xr:uid="{00000000-0005-0000-0000-00004D100000}"/>
    <cellStyle name="20% - Accent3 3 2 5" xfId="19006" xr:uid="{00000000-0005-0000-0000-00004E100000}"/>
    <cellStyle name="20% - Accent3 3 2 5 2" xfId="30873" xr:uid="{00000000-0005-0000-0000-00004F100000}"/>
    <cellStyle name="20% - Accent3 3 2 6" xfId="26899" xr:uid="{00000000-0005-0000-0000-000050100000}"/>
    <cellStyle name="20% - Accent3 3 2 7" xfId="22956" xr:uid="{00000000-0005-0000-0000-000051100000}"/>
    <cellStyle name="20% - Accent3 3 3" xfId="439" xr:uid="{00000000-0005-0000-0000-000052100000}"/>
    <cellStyle name="20% - Accent3 3 3 2" xfId="11196" xr:uid="{00000000-0005-0000-0000-000053100000}"/>
    <cellStyle name="20% - Accent3 3 3 2 2" xfId="17582" xr:uid="{00000000-0005-0000-0000-000054100000}"/>
    <cellStyle name="20% - Accent3 3 3 2 2 2" xfId="22118" xr:uid="{00000000-0005-0000-0000-000055100000}"/>
    <cellStyle name="20% - Accent3 3 3 2 2 2 2" xfId="33985" xr:uid="{00000000-0005-0000-0000-000056100000}"/>
    <cellStyle name="20% - Accent3 3 3 2 2 3" xfId="30009" xr:uid="{00000000-0005-0000-0000-000057100000}"/>
    <cellStyle name="20% - Accent3 3 3 2 2 4" xfId="26068" xr:uid="{00000000-0005-0000-0000-000058100000}"/>
    <cellStyle name="20% - Accent3 3 3 2 3" xfId="20552" xr:uid="{00000000-0005-0000-0000-000059100000}"/>
    <cellStyle name="20% - Accent3 3 3 2 3 2" xfId="32419" xr:uid="{00000000-0005-0000-0000-00005A100000}"/>
    <cellStyle name="20% - Accent3 3 3 2 4" xfId="28443" xr:uid="{00000000-0005-0000-0000-00005B100000}"/>
    <cellStyle name="20% - Accent3 3 3 2 5" xfId="24502" xr:uid="{00000000-0005-0000-0000-00005C100000}"/>
    <cellStyle name="20% - Accent3 3 3 3" xfId="14578" xr:uid="{00000000-0005-0000-0000-00005D100000}"/>
    <cellStyle name="20% - Accent3 3 3 3 2" xfId="21328" xr:uid="{00000000-0005-0000-0000-00005E100000}"/>
    <cellStyle name="20% - Accent3 3 3 3 2 2" xfId="33195" xr:uid="{00000000-0005-0000-0000-00005F100000}"/>
    <cellStyle name="20% - Accent3 3 3 3 3" xfId="29219" xr:uid="{00000000-0005-0000-0000-000060100000}"/>
    <cellStyle name="20% - Accent3 3 3 3 4" xfId="25278" xr:uid="{00000000-0005-0000-0000-000061100000}"/>
    <cellStyle name="20% - Accent3 3 3 4" xfId="7826" xr:uid="{00000000-0005-0000-0000-000062100000}"/>
    <cellStyle name="20% - Accent3 3 3 4 2" xfId="19780" xr:uid="{00000000-0005-0000-0000-000063100000}"/>
    <cellStyle name="20% - Accent3 3 3 4 2 2" xfId="31647" xr:uid="{00000000-0005-0000-0000-000064100000}"/>
    <cellStyle name="20% - Accent3 3 3 4 3" xfId="27671" xr:uid="{00000000-0005-0000-0000-000065100000}"/>
    <cellStyle name="20% - Accent3 3 3 4 4" xfId="23730" xr:uid="{00000000-0005-0000-0000-000066100000}"/>
    <cellStyle name="20% - Accent3 3 3 5" xfId="19007" xr:uid="{00000000-0005-0000-0000-000067100000}"/>
    <cellStyle name="20% - Accent3 3 3 5 2" xfId="30874" xr:uid="{00000000-0005-0000-0000-000068100000}"/>
    <cellStyle name="20% - Accent3 3 3 6" xfId="26900" xr:uid="{00000000-0005-0000-0000-000069100000}"/>
    <cellStyle name="20% - Accent3 3 3 7" xfId="22957" xr:uid="{00000000-0005-0000-0000-00006A100000}"/>
    <cellStyle name="20% - Accent3 3 4" xfId="440" xr:uid="{00000000-0005-0000-0000-00006B100000}"/>
    <cellStyle name="20% - Accent3 3 4 2" xfId="11197" xr:uid="{00000000-0005-0000-0000-00006C100000}"/>
    <cellStyle name="20% - Accent3 3 4 2 2" xfId="17583" xr:uid="{00000000-0005-0000-0000-00006D100000}"/>
    <cellStyle name="20% - Accent3 3 4 2 2 2" xfId="22119" xr:uid="{00000000-0005-0000-0000-00006E100000}"/>
    <cellStyle name="20% - Accent3 3 4 2 2 2 2" xfId="33986" xr:uid="{00000000-0005-0000-0000-00006F100000}"/>
    <cellStyle name="20% - Accent3 3 4 2 2 3" xfId="30010" xr:uid="{00000000-0005-0000-0000-000070100000}"/>
    <cellStyle name="20% - Accent3 3 4 2 2 4" xfId="26069" xr:uid="{00000000-0005-0000-0000-000071100000}"/>
    <cellStyle name="20% - Accent3 3 4 2 3" xfId="20553" xr:uid="{00000000-0005-0000-0000-000072100000}"/>
    <cellStyle name="20% - Accent3 3 4 2 3 2" xfId="32420" xr:uid="{00000000-0005-0000-0000-000073100000}"/>
    <cellStyle name="20% - Accent3 3 4 2 4" xfId="28444" xr:uid="{00000000-0005-0000-0000-000074100000}"/>
    <cellStyle name="20% - Accent3 3 4 2 5" xfId="24503" xr:uid="{00000000-0005-0000-0000-000075100000}"/>
    <cellStyle name="20% - Accent3 3 4 3" xfId="14579" xr:uid="{00000000-0005-0000-0000-000076100000}"/>
    <cellStyle name="20% - Accent3 3 4 3 2" xfId="21329" xr:uid="{00000000-0005-0000-0000-000077100000}"/>
    <cellStyle name="20% - Accent3 3 4 3 2 2" xfId="33196" xr:uid="{00000000-0005-0000-0000-000078100000}"/>
    <cellStyle name="20% - Accent3 3 4 3 3" xfId="29220" xr:uid="{00000000-0005-0000-0000-000079100000}"/>
    <cellStyle name="20% - Accent3 3 4 3 4" xfId="25279" xr:uid="{00000000-0005-0000-0000-00007A100000}"/>
    <cellStyle name="20% - Accent3 3 4 4" xfId="7827" xr:uid="{00000000-0005-0000-0000-00007B100000}"/>
    <cellStyle name="20% - Accent3 3 4 4 2" xfId="19781" xr:uid="{00000000-0005-0000-0000-00007C100000}"/>
    <cellStyle name="20% - Accent3 3 4 4 2 2" xfId="31648" xr:uid="{00000000-0005-0000-0000-00007D100000}"/>
    <cellStyle name="20% - Accent3 3 4 4 3" xfId="27672" xr:uid="{00000000-0005-0000-0000-00007E100000}"/>
    <cellStyle name="20% - Accent3 3 4 4 4" xfId="23731" xr:uid="{00000000-0005-0000-0000-00007F100000}"/>
    <cellStyle name="20% - Accent3 3 4 5" xfId="19008" xr:uid="{00000000-0005-0000-0000-000080100000}"/>
    <cellStyle name="20% - Accent3 3 4 5 2" xfId="30875" xr:uid="{00000000-0005-0000-0000-000081100000}"/>
    <cellStyle name="20% - Accent3 3 4 6" xfId="26901" xr:uid="{00000000-0005-0000-0000-000082100000}"/>
    <cellStyle name="20% - Accent3 3 4 7" xfId="22958" xr:uid="{00000000-0005-0000-0000-000083100000}"/>
    <cellStyle name="20% - Accent3 3 5" xfId="441" xr:uid="{00000000-0005-0000-0000-000084100000}"/>
    <cellStyle name="20% - Accent3 3 5 2" xfId="11198" xr:uid="{00000000-0005-0000-0000-000085100000}"/>
    <cellStyle name="20% - Accent3 3 5 2 2" xfId="17584" xr:uid="{00000000-0005-0000-0000-000086100000}"/>
    <cellStyle name="20% - Accent3 3 5 2 2 2" xfId="22120" xr:uid="{00000000-0005-0000-0000-000087100000}"/>
    <cellStyle name="20% - Accent3 3 5 2 2 2 2" xfId="33987" xr:uid="{00000000-0005-0000-0000-000088100000}"/>
    <cellStyle name="20% - Accent3 3 5 2 2 3" xfId="30011" xr:uid="{00000000-0005-0000-0000-000089100000}"/>
    <cellStyle name="20% - Accent3 3 5 2 2 4" xfId="26070" xr:uid="{00000000-0005-0000-0000-00008A100000}"/>
    <cellStyle name="20% - Accent3 3 5 2 3" xfId="20554" xr:uid="{00000000-0005-0000-0000-00008B100000}"/>
    <cellStyle name="20% - Accent3 3 5 2 3 2" xfId="32421" xr:uid="{00000000-0005-0000-0000-00008C100000}"/>
    <cellStyle name="20% - Accent3 3 5 2 4" xfId="28445" xr:uid="{00000000-0005-0000-0000-00008D100000}"/>
    <cellStyle name="20% - Accent3 3 5 2 5" xfId="24504" xr:uid="{00000000-0005-0000-0000-00008E100000}"/>
    <cellStyle name="20% - Accent3 3 5 3" xfId="14580" xr:uid="{00000000-0005-0000-0000-00008F100000}"/>
    <cellStyle name="20% - Accent3 3 5 3 2" xfId="21330" xr:uid="{00000000-0005-0000-0000-000090100000}"/>
    <cellStyle name="20% - Accent3 3 5 3 2 2" xfId="33197" xr:uid="{00000000-0005-0000-0000-000091100000}"/>
    <cellStyle name="20% - Accent3 3 5 3 3" xfId="29221" xr:uid="{00000000-0005-0000-0000-000092100000}"/>
    <cellStyle name="20% - Accent3 3 5 3 4" xfId="25280" xr:uid="{00000000-0005-0000-0000-000093100000}"/>
    <cellStyle name="20% - Accent3 3 5 4" xfId="7828" xr:uid="{00000000-0005-0000-0000-000094100000}"/>
    <cellStyle name="20% - Accent3 3 5 4 2" xfId="19782" xr:uid="{00000000-0005-0000-0000-000095100000}"/>
    <cellStyle name="20% - Accent3 3 5 4 2 2" xfId="31649" xr:uid="{00000000-0005-0000-0000-000096100000}"/>
    <cellStyle name="20% - Accent3 3 5 4 3" xfId="27673" xr:uid="{00000000-0005-0000-0000-000097100000}"/>
    <cellStyle name="20% - Accent3 3 5 4 4" xfId="23732" xr:uid="{00000000-0005-0000-0000-000098100000}"/>
    <cellStyle name="20% - Accent3 3 5 5" xfId="19009" xr:uid="{00000000-0005-0000-0000-000099100000}"/>
    <cellStyle name="20% - Accent3 3 5 5 2" xfId="30876" xr:uid="{00000000-0005-0000-0000-00009A100000}"/>
    <cellStyle name="20% - Accent3 3 5 6" xfId="26902" xr:uid="{00000000-0005-0000-0000-00009B100000}"/>
    <cellStyle name="20% - Accent3 3 5 7" xfId="22959" xr:uid="{00000000-0005-0000-0000-00009C100000}"/>
    <cellStyle name="20% - Accent3 3 6" xfId="442" xr:uid="{00000000-0005-0000-0000-00009D100000}"/>
    <cellStyle name="20% - Accent3 3 7" xfId="443" xr:uid="{00000000-0005-0000-0000-00009E100000}"/>
    <cellStyle name="20% - Accent3 3 8" xfId="444" xr:uid="{00000000-0005-0000-0000-00009F100000}"/>
    <cellStyle name="20% - Accent3 3 9" xfId="445" xr:uid="{00000000-0005-0000-0000-0000A0100000}"/>
    <cellStyle name="20% - Accent3 4" xfId="446" xr:uid="{00000000-0005-0000-0000-0000A1100000}"/>
    <cellStyle name="20% - Accent3 4 2" xfId="447" xr:uid="{00000000-0005-0000-0000-0000A2100000}"/>
    <cellStyle name="20% - Accent3 4 3" xfId="448" xr:uid="{00000000-0005-0000-0000-0000A3100000}"/>
    <cellStyle name="20% - Accent3 4 4" xfId="449" xr:uid="{00000000-0005-0000-0000-0000A4100000}"/>
    <cellStyle name="20% - Accent3 4 5" xfId="450" xr:uid="{00000000-0005-0000-0000-0000A5100000}"/>
    <cellStyle name="20% - Accent3 4 6" xfId="451" xr:uid="{00000000-0005-0000-0000-0000A6100000}"/>
    <cellStyle name="20% - Accent3 5" xfId="452" xr:uid="{00000000-0005-0000-0000-0000A7100000}"/>
    <cellStyle name="20% - Accent3 5 2" xfId="453" xr:uid="{00000000-0005-0000-0000-0000A8100000}"/>
    <cellStyle name="20% - Accent3 5 3" xfId="454" xr:uid="{00000000-0005-0000-0000-0000A9100000}"/>
    <cellStyle name="20% - Accent3 5 4" xfId="455" xr:uid="{00000000-0005-0000-0000-0000AA100000}"/>
    <cellStyle name="20% - Accent3 5 5" xfId="456" xr:uid="{00000000-0005-0000-0000-0000AB100000}"/>
    <cellStyle name="20% - Accent3 5 6" xfId="457" xr:uid="{00000000-0005-0000-0000-0000AC100000}"/>
    <cellStyle name="20% - Accent3 6" xfId="458" xr:uid="{00000000-0005-0000-0000-0000AD100000}"/>
    <cellStyle name="20% - Accent3 6 2" xfId="459" xr:uid="{00000000-0005-0000-0000-0000AE100000}"/>
    <cellStyle name="20% - Accent3 6 3" xfId="460" xr:uid="{00000000-0005-0000-0000-0000AF100000}"/>
    <cellStyle name="20% - Accent3 6 4" xfId="461" xr:uid="{00000000-0005-0000-0000-0000B0100000}"/>
    <cellStyle name="20% - Accent3 6 5" xfId="462" xr:uid="{00000000-0005-0000-0000-0000B1100000}"/>
    <cellStyle name="20% - Accent3 6 6" xfId="463" xr:uid="{00000000-0005-0000-0000-0000B2100000}"/>
    <cellStyle name="20% - Accent3 7" xfId="464" xr:uid="{00000000-0005-0000-0000-0000B3100000}"/>
    <cellStyle name="20% - Accent3 7 10" xfId="19010" xr:uid="{00000000-0005-0000-0000-0000B4100000}"/>
    <cellStyle name="20% - Accent3 7 10 2" xfId="30877" xr:uid="{00000000-0005-0000-0000-0000B5100000}"/>
    <cellStyle name="20% - Accent3 7 11" xfId="26903" xr:uid="{00000000-0005-0000-0000-0000B6100000}"/>
    <cellStyle name="20% - Accent3 7 12" xfId="22960" xr:uid="{00000000-0005-0000-0000-0000B7100000}"/>
    <cellStyle name="20% - Accent3 7 2" xfId="465" xr:uid="{00000000-0005-0000-0000-0000B8100000}"/>
    <cellStyle name="20% - Accent3 7 3" xfId="466" xr:uid="{00000000-0005-0000-0000-0000B9100000}"/>
    <cellStyle name="20% - Accent3 7 4" xfId="467" xr:uid="{00000000-0005-0000-0000-0000BA100000}"/>
    <cellStyle name="20% - Accent3 7 5" xfId="468" xr:uid="{00000000-0005-0000-0000-0000BB100000}"/>
    <cellStyle name="20% - Accent3 7 6" xfId="469" xr:uid="{00000000-0005-0000-0000-0000BC100000}"/>
    <cellStyle name="20% - Accent3 7 7" xfId="11199" xr:uid="{00000000-0005-0000-0000-0000BD100000}"/>
    <cellStyle name="20% - Accent3 7 7 2" xfId="17585" xr:uid="{00000000-0005-0000-0000-0000BE100000}"/>
    <cellStyle name="20% - Accent3 7 7 2 2" xfId="22121" xr:uid="{00000000-0005-0000-0000-0000BF100000}"/>
    <cellStyle name="20% - Accent3 7 7 2 2 2" xfId="33988" xr:uid="{00000000-0005-0000-0000-0000C0100000}"/>
    <cellStyle name="20% - Accent3 7 7 2 3" xfId="30012" xr:uid="{00000000-0005-0000-0000-0000C1100000}"/>
    <cellStyle name="20% - Accent3 7 7 2 4" xfId="26071" xr:uid="{00000000-0005-0000-0000-0000C2100000}"/>
    <cellStyle name="20% - Accent3 7 7 3" xfId="20555" xr:uid="{00000000-0005-0000-0000-0000C3100000}"/>
    <cellStyle name="20% - Accent3 7 7 3 2" xfId="32422" xr:uid="{00000000-0005-0000-0000-0000C4100000}"/>
    <cellStyle name="20% - Accent3 7 7 4" xfId="28446" xr:uid="{00000000-0005-0000-0000-0000C5100000}"/>
    <cellStyle name="20% - Accent3 7 7 5" xfId="24505" xr:uid="{00000000-0005-0000-0000-0000C6100000}"/>
    <cellStyle name="20% - Accent3 7 8" xfId="14598" xr:uid="{00000000-0005-0000-0000-0000C7100000}"/>
    <cellStyle name="20% - Accent3 7 8 2" xfId="21331" xr:uid="{00000000-0005-0000-0000-0000C8100000}"/>
    <cellStyle name="20% - Accent3 7 8 2 2" xfId="33198" xr:uid="{00000000-0005-0000-0000-0000C9100000}"/>
    <cellStyle name="20% - Accent3 7 8 3" xfId="29222" xr:uid="{00000000-0005-0000-0000-0000CA100000}"/>
    <cellStyle name="20% - Accent3 7 8 4" xfId="25281" xr:uid="{00000000-0005-0000-0000-0000CB100000}"/>
    <cellStyle name="20% - Accent3 7 9" xfId="7829" xr:uid="{00000000-0005-0000-0000-0000CC100000}"/>
    <cellStyle name="20% - Accent3 7 9 2" xfId="19783" xr:uid="{00000000-0005-0000-0000-0000CD100000}"/>
    <cellStyle name="20% - Accent3 7 9 2 2" xfId="31650" xr:uid="{00000000-0005-0000-0000-0000CE100000}"/>
    <cellStyle name="20% - Accent3 7 9 3" xfId="27674" xr:uid="{00000000-0005-0000-0000-0000CF100000}"/>
    <cellStyle name="20% - Accent3 7 9 4" xfId="23733" xr:uid="{00000000-0005-0000-0000-0000D0100000}"/>
    <cellStyle name="20% - Accent3 8" xfId="470" xr:uid="{00000000-0005-0000-0000-0000D1100000}"/>
    <cellStyle name="20% - Accent3 8 2" xfId="471" xr:uid="{00000000-0005-0000-0000-0000D2100000}"/>
    <cellStyle name="20% - Accent3 8 3" xfId="472" xr:uid="{00000000-0005-0000-0000-0000D3100000}"/>
    <cellStyle name="20% - Accent3 8 4" xfId="473" xr:uid="{00000000-0005-0000-0000-0000D4100000}"/>
    <cellStyle name="20% - Accent3 8 5" xfId="474" xr:uid="{00000000-0005-0000-0000-0000D5100000}"/>
    <cellStyle name="20% - Accent3 8 6" xfId="475" xr:uid="{00000000-0005-0000-0000-0000D6100000}"/>
    <cellStyle name="20% - Accent3 9" xfId="476" xr:uid="{00000000-0005-0000-0000-0000D7100000}"/>
    <cellStyle name="20% - Accent3 9 2" xfId="477" xr:uid="{00000000-0005-0000-0000-0000D8100000}"/>
    <cellStyle name="20% - Accent3 9 3" xfId="478" xr:uid="{00000000-0005-0000-0000-0000D9100000}"/>
    <cellStyle name="20% - Accent3 9 4" xfId="479" xr:uid="{00000000-0005-0000-0000-0000DA100000}"/>
    <cellStyle name="20% - Accent3 9 5" xfId="480" xr:uid="{00000000-0005-0000-0000-0000DB100000}"/>
    <cellStyle name="20% - Accent4 10" xfId="481" xr:uid="{00000000-0005-0000-0000-0000DC100000}"/>
    <cellStyle name="20% - Accent4 10 2" xfId="482" xr:uid="{00000000-0005-0000-0000-0000DD100000}"/>
    <cellStyle name="20% - Accent4 10 3" xfId="483" xr:uid="{00000000-0005-0000-0000-0000DE100000}"/>
    <cellStyle name="20% - Accent4 10 4" xfId="484" xr:uid="{00000000-0005-0000-0000-0000DF100000}"/>
    <cellStyle name="20% - Accent4 10 5" xfId="485" xr:uid="{00000000-0005-0000-0000-0000E0100000}"/>
    <cellStyle name="20% - Accent4 11" xfId="486" xr:uid="{00000000-0005-0000-0000-0000E1100000}"/>
    <cellStyle name="20% - Accent4 11 2" xfId="487" xr:uid="{00000000-0005-0000-0000-0000E2100000}"/>
    <cellStyle name="20% - Accent4 11 3" xfId="488" xr:uid="{00000000-0005-0000-0000-0000E3100000}"/>
    <cellStyle name="20% - Accent4 11 4" xfId="489" xr:uid="{00000000-0005-0000-0000-0000E4100000}"/>
    <cellStyle name="20% - Accent4 11 5" xfId="490" xr:uid="{00000000-0005-0000-0000-0000E5100000}"/>
    <cellStyle name="20% - Accent4 12" xfId="491" xr:uid="{00000000-0005-0000-0000-0000E6100000}"/>
    <cellStyle name="20% - Accent4 12 2" xfId="492" xr:uid="{00000000-0005-0000-0000-0000E7100000}"/>
    <cellStyle name="20% - Accent4 12 3" xfId="493" xr:uid="{00000000-0005-0000-0000-0000E8100000}"/>
    <cellStyle name="20% - Accent4 12 4" xfId="494" xr:uid="{00000000-0005-0000-0000-0000E9100000}"/>
    <cellStyle name="20% - Accent4 12 5" xfId="495" xr:uid="{00000000-0005-0000-0000-0000EA100000}"/>
    <cellStyle name="20% - Accent4 13" xfId="496" xr:uid="{00000000-0005-0000-0000-0000EB100000}"/>
    <cellStyle name="20% - Accent4 14" xfId="497" xr:uid="{00000000-0005-0000-0000-0000EC100000}"/>
    <cellStyle name="20% - Accent4 15" xfId="498" xr:uid="{00000000-0005-0000-0000-0000ED100000}"/>
    <cellStyle name="20% - Accent4 16" xfId="499" xr:uid="{00000000-0005-0000-0000-0000EE100000}"/>
    <cellStyle name="20% - Accent4 17" xfId="500" xr:uid="{00000000-0005-0000-0000-0000EF100000}"/>
    <cellStyle name="20% - Accent4 18" xfId="501" xr:uid="{00000000-0005-0000-0000-0000F0100000}"/>
    <cellStyle name="20% - Accent4 19" xfId="502" xr:uid="{00000000-0005-0000-0000-0000F1100000}"/>
    <cellStyle name="20% - Accent4 2" xfId="503" xr:uid="{00000000-0005-0000-0000-0000F2100000}"/>
    <cellStyle name="20% - Accent4 2 10" xfId="504" xr:uid="{00000000-0005-0000-0000-0000F3100000}"/>
    <cellStyle name="20% - Accent4 2 10 2" xfId="11200" xr:uid="{00000000-0005-0000-0000-0000F4100000}"/>
    <cellStyle name="20% - Accent4 2 10 2 2" xfId="17586" xr:uid="{00000000-0005-0000-0000-0000F5100000}"/>
    <cellStyle name="20% - Accent4 2 10 2 2 2" xfId="22122" xr:uid="{00000000-0005-0000-0000-0000F6100000}"/>
    <cellStyle name="20% - Accent4 2 10 2 2 2 2" xfId="33989" xr:uid="{00000000-0005-0000-0000-0000F7100000}"/>
    <cellStyle name="20% - Accent4 2 10 2 2 3" xfId="30013" xr:uid="{00000000-0005-0000-0000-0000F8100000}"/>
    <cellStyle name="20% - Accent4 2 10 2 2 4" xfId="26072" xr:uid="{00000000-0005-0000-0000-0000F9100000}"/>
    <cellStyle name="20% - Accent4 2 10 2 3" xfId="20556" xr:uid="{00000000-0005-0000-0000-0000FA100000}"/>
    <cellStyle name="20% - Accent4 2 10 2 3 2" xfId="32423" xr:uid="{00000000-0005-0000-0000-0000FB100000}"/>
    <cellStyle name="20% - Accent4 2 10 2 4" xfId="28447" xr:uid="{00000000-0005-0000-0000-0000FC100000}"/>
    <cellStyle name="20% - Accent4 2 10 2 5" xfId="24506" xr:uid="{00000000-0005-0000-0000-0000FD100000}"/>
    <cellStyle name="20% - Accent4 2 10 3" xfId="14630" xr:uid="{00000000-0005-0000-0000-0000FE100000}"/>
    <cellStyle name="20% - Accent4 2 10 3 2" xfId="21332" xr:uid="{00000000-0005-0000-0000-0000FF100000}"/>
    <cellStyle name="20% - Accent4 2 10 3 2 2" xfId="33199" xr:uid="{00000000-0005-0000-0000-000000110000}"/>
    <cellStyle name="20% - Accent4 2 10 3 3" xfId="29223" xr:uid="{00000000-0005-0000-0000-000001110000}"/>
    <cellStyle name="20% - Accent4 2 10 3 4" xfId="25282" xr:uid="{00000000-0005-0000-0000-000002110000}"/>
    <cellStyle name="20% - Accent4 2 10 4" xfId="7830" xr:uid="{00000000-0005-0000-0000-000003110000}"/>
    <cellStyle name="20% - Accent4 2 10 4 2" xfId="19784" xr:uid="{00000000-0005-0000-0000-000004110000}"/>
    <cellStyle name="20% - Accent4 2 10 4 2 2" xfId="31651" xr:uid="{00000000-0005-0000-0000-000005110000}"/>
    <cellStyle name="20% - Accent4 2 10 4 3" xfId="27675" xr:uid="{00000000-0005-0000-0000-000006110000}"/>
    <cellStyle name="20% - Accent4 2 10 4 4" xfId="23734" xr:uid="{00000000-0005-0000-0000-000007110000}"/>
    <cellStyle name="20% - Accent4 2 10 5" xfId="19011" xr:uid="{00000000-0005-0000-0000-000008110000}"/>
    <cellStyle name="20% - Accent4 2 10 5 2" xfId="30878" xr:uid="{00000000-0005-0000-0000-000009110000}"/>
    <cellStyle name="20% - Accent4 2 10 6" xfId="26904" xr:uid="{00000000-0005-0000-0000-00000A110000}"/>
    <cellStyle name="20% - Accent4 2 10 7" xfId="22961" xr:uid="{00000000-0005-0000-0000-00000B110000}"/>
    <cellStyle name="20% - Accent4 2 11" xfId="505" xr:uid="{00000000-0005-0000-0000-00000C110000}"/>
    <cellStyle name="20% - Accent4 2 11 2" xfId="506" xr:uid="{00000000-0005-0000-0000-00000D110000}"/>
    <cellStyle name="20% - Accent4 2 11 2 2" xfId="11201" xr:uid="{00000000-0005-0000-0000-00000E110000}"/>
    <cellStyle name="20% - Accent4 2 11 2 2 2" xfId="17587" xr:uid="{00000000-0005-0000-0000-00000F110000}"/>
    <cellStyle name="20% - Accent4 2 11 2 2 2 2" xfId="22123" xr:uid="{00000000-0005-0000-0000-000010110000}"/>
    <cellStyle name="20% - Accent4 2 11 2 2 2 2 2" xfId="33990" xr:uid="{00000000-0005-0000-0000-000011110000}"/>
    <cellStyle name="20% - Accent4 2 11 2 2 2 3" xfId="30014" xr:uid="{00000000-0005-0000-0000-000012110000}"/>
    <cellStyle name="20% - Accent4 2 11 2 2 2 4" xfId="26073" xr:uid="{00000000-0005-0000-0000-000013110000}"/>
    <cellStyle name="20% - Accent4 2 11 2 2 3" xfId="20557" xr:uid="{00000000-0005-0000-0000-000014110000}"/>
    <cellStyle name="20% - Accent4 2 11 2 2 3 2" xfId="32424" xr:uid="{00000000-0005-0000-0000-000015110000}"/>
    <cellStyle name="20% - Accent4 2 11 2 2 4" xfId="28448" xr:uid="{00000000-0005-0000-0000-000016110000}"/>
    <cellStyle name="20% - Accent4 2 11 2 2 5" xfId="24507" xr:uid="{00000000-0005-0000-0000-000017110000}"/>
    <cellStyle name="20% - Accent4 2 11 2 3" xfId="14632" xr:uid="{00000000-0005-0000-0000-000018110000}"/>
    <cellStyle name="20% - Accent4 2 11 2 3 2" xfId="21333" xr:uid="{00000000-0005-0000-0000-000019110000}"/>
    <cellStyle name="20% - Accent4 2 11 2 3 2 2" xfId="33200" xr:uid="{00000000-0005-0000-0000-00001A110000}"/>
    <cellStyle name="20% - Accent4 2 11 2 3 3" xfId="29224" xr:uid="{00000000-0005-0000-0000-00001B110000}"/>
    <cellStyle name="20% - Accent4 2 11 2 3 4" xfId="25283" xr:uid="{00000000-0005-0000-0000-00001C110000}"/>
    <cellStyle name="20% - Accent4 2 11 2 4" xfId="7831" xr:uid="{00000000-0005-0000-0000-00001D110000}"/>
    <cellStyle name="20% - Accent4 2 11 2 4 2" xfId="19785" xr:uid="{00000000-0005-0000-0000-00001E110000}"/>
    <cellStyle name="20% - Accent4 2 11 2 4 2 2" xfId="31652" xr:uid="{00000000-0005-0000-0000-00001F110000}"/>
    <cellStyle name="20% - Accent4 2 11 2 4 3" xfId="27676" xr:uid="{00000000-0005-0000-0000-000020110000}"/>
    <cellStyle name="20% - Accent4 2 11 2 4 4" xfId="23735" xr:uid="{00000000-0005-0000-0000-000021110000}"/>
    <cellStyle name="20% - Accent4 2 11 2 5" xfId="19012" xr:uid="{00000000-0005-0000-0000-000022110000}"/>
    <cellStyle name="20% - Accent4 2 11 2 5 2" xfId="30879" xr:uid="{00000000-0005-0000-0000-000023110000}"/>
    <cellStyle name="20% - Accent4 2 11 2 6" xfId="26905" xr:uid="{00000000-0005-0000-0000-000024110000}"/>
    <cellStyle name="20% - Accent4 2 11 2 7" xfId="22962" xr:uid="{00000000-0005-0000-0000-000025110000}"/>
    <cellStyle name="20% - Accent4 2 11 3" xfId="507" xr:uid="{00000000-0005-0000-0000-000026110000}"/>
    <cellStyle name="20% - Accent4 2 11 3 2" xfId="11202" xr:uid="{00000000-0005-0000-0000-000027110000}"/>
    <cellStyle name="20% - Accent4 2 11 3 2 2" xfId="17588" xr:uid="{00000000-0005-0000-0000-000028110000}"/>
    <cellStyle name="20% - Accent4 2 11 3 2 2 2" xfId="22124" xr:uid="{00000000-0005-0000-0000-000029110000}"/>
    <cellStyle name="20% - Accent4 2 11 3 2 2 2 2" xfId="33991" xr:uid="{00000000-0005-0000-0000-00002A110000}"/>
    <cellStyle name="20% - Accent4 2 11 3 2 2 3" xfId="30015" xr:uid="{00000000-0005-0000-0000-00002B110000}"/>
    <cellStyle name="20% - Accent4 2 11 3 2 2 4" xfId="26074" xr:uid="{00000000-0005-0000-0000-00002C110000}"/>
    <cellStyle name="20% - Accent4 2 11 3 2 3" xfId="20558" xr:uid="{00000000-0005-0000-0000-00002D110000}"/>
    <cellStyle name="20% - Accent4 2 11 3 2 3 2" xfId="32425" xr:uid="{00000000-0005-0000-0000-00002E110000}"/>
    <cellStyle name="20% - Accent4 2 11 3 2 4" xfId="28449" xr:uid="{00000000-0005-0000-0000-00002F110000}"/>
    <cellStyle name="20% - Accent4 2 11 3 2 5" xfId="24508" xr:uid="{00000000-0005-0000-0000-000030110000}"/>
    <cellStyle name="20% - Accent4 2 11 3 3" xfId="14633" xr:uid="{00000000-0005-0000-0000-000031110000}"/>
    <cellStyle name="20% - Accent4 2 11 3 3 2" xfId="21334" xr:uid="{00000000-0005-0000-0000-000032110000}"/>
    <cellStyle name="20% - Accent4 2 11 3 3 2 2" xfId="33201" xr:uid="{00000000-0005-0000-0000-000033110000}"/>
    <cellStyle name="20% - Accent4 2 11 3 3 3" xfId="29225" xr:uid="{00000000-0005-0000-0000-000034110000}"/>
    <cellStyle name="20% - Accent4 2 11 3 3 4" xfId="25284" xr:uid="{00000000-0005-0000-0000-000035110000}"/>
    <cellStyle name="20% - Accent4 2 11 3 4" xfId="7832" xr:uid="{00000000-0005-0000-0000-000036110000}"/>
    <cellStyle name="20% - Accent4 2 11 3 4 2" xfId="19786" xr:uid="{00000000-0005-0000-0000-000037110000}"/>
    <cellStyle name="20% - Accent4 2 11 3 4 2 2" xfId="31653" xr:uid="{00000000-0005-0000-0000-000038110000}"/>
    <cellStyle name="20% - Accent4 2 11 3 4 3" xfId="27677" xr:uid="{00000000-0005-0000-0000-000039110000}"/>
    <cellStyle name="20% - Accent4 2 11 3 4 4" xfId="23736" xr:uid="{00000000-0005-0000-0000-00003A110000}"/>
    <cellStyle name="20% - Accent4 2 11 3 5" xfId="19013" xr:uid="{00000000-0005-0000-0000-00003B110000}"/>
    <cellStyle name="20% - Accent4 2 11 3 5 2" xfId="30880" xr:uid="{00000000-0005-0000-0000-00003C110000}"/>
    <cellStyle name="20% - Accent4 2 11 3 6" xfId="26906" xr:uid="{00000000-0005-0000-0000-00003D110000}"/>
    <cellStyle name="20% - Accent4 2 11 3 7" xfId="22963" xr:uid="{00000000-0005-0000-0000-00003E110000}"/>
    <cellStyle name="20% - Accent4 2 11 4" xfId="508" xr:uid="{00000000-0005-0000-0000-00003F110000}"/>
    <cellStyle name="20% - Accent4 2 11 4 2" xfId="11203" xr:uid="{00000000-0005-0000-0000-000040110000}"/>
    <cellStyle name="20% - Accent4 2 11 4 2 2" xfId="17589" xr:uid="{00000000-0005-0000-0000-000041110000}"/>
    <cellStyle name="20% - Accent4 2 11 4 2 2 2" xfId="22125" xr:uid="{00000000-0005-0000-0000-000042110000}"/>
    <cellStyle name="20% - Accent4 2 11 4 2 2 2 2" xfId="33992" xr:uid="{00000000-0005-0000-0000-000043110000}"/>
    <cellStyle name="20% - Accent4 2 11 4 2 2 3" xfId="30016" xr:uid="{00000000-0005-0000-0000-000044110000}"/>
    <cellStyle name="20% - Accent4 2 11 4 2 2 4" xfId="26075" xr:uid="{00000000-0005-0000-0000-000045110000}"/>
    <cellStyle name="20% - Accent4 2 11 4 2 3" xfId="20559" xr:uid="{00000000-0005-0000-0000-000046110000}"/>
    <cellStyle name="20% - Accent4 2 11 4 2 3 2" xfId="32426" xr:uid="{00000000-0005-0000-0000-000047110000}"/>
    <cellStyle name="20% - Accent4 2 11 4 2 4" xfId="28450" xr:uid="{00000000-0005-0000-0000-000048110000}"/>
    <cellStyle name="20% - Accent4 2 11 4 2 5" xfId="24509" xr:uid="{00000000-0005-0000-0000-000049110000}"/>
    <cellStyle name="20% - Accent4 2 11 4 3" xfId="14634" xr:uid="{00000000-0005-0000-0000-00004A110000}"/>
    <cellStyle name="20% - Accent4 2 11 4 3 2" xfId="21335" xr:uid="{00000000-0005-0000-0000-00004B110000}"/>
    <cellStyle name="20% - Accent4 2 11 4 3 2 2" xfId="33202" xr:uid="{00000000-0005-0000-0000-00004C110000}"/>
    <cellStyle name="20% - Accent4 2 11 4 3 3" xfId="29226" xr:uid="{00000000-0005-0000-0000-00004D110000}"/>
    <cellStyle name="20% - Accent4 2 11 4 3 4" xfId="25285" xr:uid="{00000000-0005-0000-0000-00004E110000}"/>
    <cellStyle name="20% - Accent4 2 11 4 4" xfId="7833" xr:uid="{00000000-0005-0000-0000-00004F110000}"/>
    <cellStyle name="20% - Accent4 2 11 4 4 2" xfId="19787" xr:uid="{00000000-0005-0000-0000-000050110000}"/>
    <cellStyle name="20% - Accent4 2 11 4 4 2 2" xfId="31654" xr:uid="{00000000-0005-0000-0000-000051110000}"/>
    <cellStyle name="20% - Accent4 2 11 4 4 3" xfId="27678" xr:uid="{00000000-0005-0000-0000-000052110000}"/>
    <cellStyle name="20% - Accent4 2 11 4 4 4" xfId="23737" xr:uid="{00000000-0005-0000-0000-000053110000}"/>
    <cellStyle name="20% - Accent4 2 11 4 5" xfId="19014" xr:uid="{00000000-0005-0000-0000-000054110000}"/>
    <cellStyle name="20% - Accent4 2 11 4 5 2" xfId="30881" xr:uid="{00000000-0005-0000-0000-000055110000}"/>
    <cellStyle name="20% - Accent4 2 11 4 6" xfId="26907" xr:uid="{00000000-0005-0000-0000-000056110000}"/>
    <cellStyle name="20% - Accent4 2 11 4 7" xfId="22964" xr:uid="{00000000-0005-0000-0000-000057110000}"/>
    <cellStyle name="20% - Accent4 2 11 5" xfId="509" xr:uid="{00000000-0005-0000-0000-000058110000}"/>
    <cellStyle name="20% - Accent4 2 11 5 2" xfId="11204" xr:uid="{00000000-0005-0000-0000-000059110000}"/>
    <cellStyle name="20% - Accent4 2 11 5 2 2" xfId="17590" xr:uid="{00000000-0005-0000-0000-00005A110000}"/>
    <cellStyle name="20% - Accent4 2 11 5 2 2 2" xfId="22126" xr:uid="{00000000-0005-0000-0000-00005B110000}"/>
    <cellStyle name="20% - Accent4 2 11 5 2 2 2 2" xfId="33993" xr:uid="{00000000-0005-0000-0000-00005C110000}"/>
    <cellStyle name="20% - Accent4 2 11 5 2 2 3" xfId="30017" xr:uid="{00000000-0005-0000-0000-00005D110000}"/>
    <cellStyle name="20% - Accent4 2 11 5 2 2 4" xfId="26076" xr:uid="{00000000-0005-0000-0000-00005E110000}"/>
    <cellStyle name="20% - Accent4 2 11 5 2 3" xfId="20560" xr:uid="{00000000-0005-0000-0000-00005F110000}"/>
    <cellStyle name="20% - Accent4 2 11 5 2 3 2" xfId="32427" xr:uid="{00000000-0005-0000-0000-000060110000}"/>
    <cellStyle name="20% - Accent4 2 11 5 2 4" xfId="28451" xr:uid="{00000000-0005-0000-0000-000061110000}"/>
    <cellStyle name="20% - Accent4 2 11 5 2 5" xfId="24510" xr:uid="{00000000-0005-0000-0000-000062110000}"/>
    <cellStyle name="20% - Accent4 2 11 5 3" xfId="14635" xr:uid="{00000000-0005-0000-0000-000063110000}"/>
    <cellStyle name="20% - Accent4 2 11 5 3 2" xfId="21336" xr:uid="{00000000-0005-0000-0000-000064110000}"/>
    <cellStyle name="20% - Accent4 2 11 5 3 2 2" xfId="33203" xr:uid="{00000000-0005-0000-0000-000065110000}"/>
    <cellStyle name="20% - Accent4 2 11 5 3 3" xfId="29227" xr:uid="{00000000-0005-0000-0000-000066110000}"/>
    <cellStyle name="20% - Accent4 2 11 5 3 4" xfId="25286" xr:uid="{00000000-0005-0000-0000-000067110000}"/>
    <cellStyle name="20% - Accent4 2 11 5 4" xfId="7834" xr:uid="{00000000-0005-0000-0000-000068110000}"/>
    <cellStyle name="20% - Accent4 2 11 5 4 2" xfId="19788" xr:uid="{00000000-0005-0000-0000-000069110000}"/>
    <cellStyle name="20% - Accent4 2 11 5 4 2 2" xfId="31655" xr:uid="{00000000-0005-0000-0000-00006A110000}"/>
    <cellStyle name="20% - Accent4 2 11 5 4 3" xfId="27679" xr:uid="{00000000-0005-0000-0000-00006B110000}"/>
    <cellStyle name="20% - Accent4 2 11 5 4 4" xfId="23738" xr:uid="{00000000-0005-0000-0000-00006C110000}"/>
    <cellStyle name="20% - Accent4 2 11 5 5" xfId="19015" xr:uid="{00000000-0005-0000-0000-00006D110000}"/>
    <cellStyle name="20% - Accent4 2 11 5 5 2" xfId="30882" xr:uid="{00000000-0005-0000-0000-00006E110000}"/>
    <cellStyle name="20% - Accent4 2 11 5 6" xfId="26908" xr:uid="{00000000-0005-0000-0000-00006F110000}"/>
    <cellStyle name="20% - Accent4 2 11 5 7" xfId="22965" xr:uid="{00000000-0005-0000-0000-000070110000}"/>
    <cellStyle name="20% - Accent4 2 12" xfId="510" xr:uid="{00000000-0005-0000-0000-000071110000}"/>
    <cellStyle name="20% - Accent4 2 13" xfId="511" xr:uid="{00000000-0005-0000-0000-000072110000}"/>
    <cellStyle name="20% - Accent4 2 14" xfId="512" xr:uid="{00000000-0005-0000-0000-000073110000}"/>
    <cellStyle name="20% - Accent4 2 15" xfId="513" xr:uid="{00000000-0005-0000-0000-000074110000}"/>
    <cellStyle name="20% - Accent4 2 15 2" xfId="11205" xr:uid="{00000000-0005-0000-0000-000075110000}"/>
    <cellStyle name="20% - Accent4 2 15 2 2" xfId="17591" xr:uid="{00000000-0005-0000-0000-000076110000}"/>
    <cellStyle name="20% - Accent4 2 15 2 2 2" xfId="22127" xr:uid="{00000000-0005-0000-0000-000077110000}"/>
    <cellStyle name="20% - Accent4 2 15 2 2 2 2" xfId="33994" xr:uid="{00000000-0005-0000-0000-000078110000}"/>
    <cellStyle name="20% - Accent4 2 15 2 2 3" xfId="30018" xr:uid="{00000000-0005-0000-0000-000079110000}"/>
    <cellStyle name="20% - Accent4 2 15 2 2 4" xfId="26077" xr:uid="{00000000-0005-0000-0000-00007A110000}"/>
    <cellStyle name="20% - Accent4 2 15 2 3" xfId="20561" xr:uid="{00000000-0005-0000-0000-00007B110000}"/>
    <cellStyle name="20% - Accent4 2 15 2 3 2" xfId="32428" xr:uid="{00000000-0005-0000-0000-00007C110000}"/>
    <cellStyle name="20% - Accent4 2 15 2 4" xfId="28452" xr:uid="{00000000-0005-0000-0000-00007D110000}"/>
    <cellStyle name="20% - Accent4 2 15 2 5" xfId="24511" xr:uid="{00000000-0005-0000-0000-00007E110000}"/>
    <cellStyle name="20% - Accent4 2 15 3" xfId="14638" xr:uid="{00000000-0005-0000-0000-00007F110000}"/>
    <cellStyle name="20% - Accent4 2 15 3 2" xfId="21337" xr:uid="{00000000-0005-0000-0000-000080110000}"/>
    <cellStyle name="20% - Accent4 2 15 3 2 2" xfId="33204" xr:uid="{00000000-0005-0000-0000-000081110000}"/>
    <cellStyle name="20% - Accent4 2 15 3 3" xfId="29228" xr:uid="{00000000-0005-0000-0000-000082110000}"/>
    <cellStyle name="20% - Accent4 2 15 3 4" xfId="25287" xr:uid="{00000000-0005-0000-0000-000083110000}"/>
    <cellStyle name="20% - Accent4 2 15 4" xfId="7835" xr:uid="{00000000-0005-0000-0000-000084110000}"/>
    <cellStyle name="20% - Accent4 2 15 4 2" xfId="19789" xr:uid="{00000000-0005-0000-0000-000085110000}"/>
    <cellStyle name="20% - Accent4 2 15 4 2 2" xfId="31656" xr:uid="{00000000-0005-0000-0000-000086110000}"/>
    <cellStyle name="20% - Accent4 2 15 4 3" xfId="27680" xr:uid="{00000000-0005-0000-0000-000087110000}"/>
    <cellStyle name="20% - Accent4 2 15 4 4" xfId="23739" xr:uid="{00000000-0005-0000-0000-000088110000}"/>
    <cellStyle name="20% - Accent4 2 15 5" xfId="19016" xr:uid="{00000000-0005-0000-0000-000089110000}"/>
    <cellStyle name="20% - Accent4 2 15 5 2" xfId="30883" xr:uid="{00000000-0005-0000-0000-00008A110000}"/>
    <cellStyle name="20% - Accent4 2 15 6" xfId="26909" xr:uid="{00000000-0005-0000-0000-00008B110000}"/>
    <cellStyle name="20% - Accent4 2 15 7" xfId="22966" xr:uid="{00000000-0005-0000-0000-00008C110000}"/>
    <cellStyle name="20% - Accent4 2 16" xfId="514" xr:uid="{00000000-0005-0000-0000-00008D110000}"/>
    <cellStyle name="20% - Accent4 2 2" xfId="515" xr:uid="{00000000-0005-0000-0000-00008E110000}"/>
    <cellStyle name="20% - Accent4 2 2 10" xfId="11206" xr:uid="{00000000-0005-0000-0000-00008F110000}"/>
    <cellStyle name="20% - Accent4 2 2 10 2" xfId="17592" xr:uid="{00000000-0005-0000-0000-000090110000}"/>
    <cellStyle name="20% - Accent4 2 2 10 2 2" xfId="22128" xr:uid="{00000000-0005-0000-0000-000091110000}"/>
    <cellStyle name="20% - Accent4 2 2 10 2 2 2" xfId="33995" xr:uid="{00000000-0005-0000-0000-000092110000}"/>
    <cellStyle name="20% - Accent4 2 2 10 2 3" xfId="30019" xr:uid="{00000000-0005-0000-0000-000093110000}"/>
    <cellStyle name="20% - Accent4 2 2 10 2 4" xfId="26078" xr:uid="{00000000-0005-0000-0000-000094110000}"/>
    <cellStyle name="20% - Accent4 2 2 10 3" xfId="20562" xr:uid="{00000000-0005-0000-0000-000095110000}"/>
    <cellStyle name="20% - Accent4 2 2 10 3 2" xfId="32429" xr:uid="{00000000-0005-0000-0000-000096110000}"/>
    <cellStyle name="20% - Accent4 2 2 10 4" xfId="28453" xr:uid="{00000000-0005-0000-0000-000097110000}"/>
    <cellStyle name="20% - Accent4 2 2 10 5" xfId="24512" xr:uid="{00000000-0005-0000-0000-000098110000}"/>
    <cellStyle name="20% - Accent4 2 2 11" xfId="14639" xr:uid="{00000000-0005-0000-0000-000099110000}"/>
    <cellStyle name="20% - Accent4 2 2 11 2" xfId="21338" xr:uid="{00000000-0005-0000-0000-00009A110000}"/>
    <cellStyle name="20% - Accent4 2 2 11 2 2" xfId="33205" xr:uid="{00000000-0005-0000-0000-00009B110000}"/>
    <cellStyle name="20% - Accent4 2 2 11 3" xfId="29229" xr:uid="{00000000-0005-0000-0000-00009C110000}"/>
    <cellStyle name="20% - Accent4 2 2 11 4" xfId="25288" xr:uid="{00000000-0005-0000-0000-00009D110000}"/>
    <cellStyle name="20% - Accent4 2 2 12" xfId="7836" xr:uid="{00000000-0005-0000-0000-00009E110000}"/>
    <cellStyle name="20% - Accent4 2 2 12 2" xfId="19790" xr:uid="{00000000-0005-0000-0000-00009F110000}"/>
    <cellStyle name="20% - Accent4 2 2 12 2 2" xfId="31657" xr:uid="{00000000-0005-0000-0000-0000A0110000}"/>
    <cellStyle name="20% - Accent4 2 2 12 3" xfId="27681" xr:uid="{00000000-0005-0000-0000-0000A1110000}"/>
    <cellStyle name="20% - Accent4 2 2 12 4" xfId="23740" xr:uid="{00000000-0005-0000-0000-0000A2110000}"/>
    <cellStyle name="20% - Accent4 2 2 13" xfId="18181" xr:uid="{00000000-0005-0000-0000-0000A3110000}"/>
    <cellStyle name="20% - Accent4 2 2 13 2" xfId="22716" xr:uid="{00000000-0005-0000-0000-0000A4110000}"/>
    <cellStyle name="20% - Accent4 2 2 13 2 2" xfId="34583" xr:uid="{00000000-0005-0000-0000-0000A5110000}"/>
    <cellStyle name="20% - Accent4 2 2 13 3" xfId="30607" xr:uid="{00000000-0005-0000-0000-0000A6110000}"/>
    <cellStyle name="20% - Accent4 2 2 13 4" xfId="26666" xr:uid="{00000000-0005-0000-0000-0000A7110000}"/>
    <cellStyle name="20% - Accent4 2 2 14" xfId="19017" xr:uid="{00000000-0005-0000-0000-0000A8110000}"/>
    <cellStyle name="20% - Accent4 2 2 14 2" xfId="30884" xr:uid="{00000000-0005-0000-0000-0000A9110000}"/>
    <cellStyle name="20% - Accent4 2 2 15" xfId="26910" xr:uid="{00000000-0005-0000-0000-0000AA110000}"/>
    <cellStyle name="20% - Accent4 2 2 16" xfId="22967" xr:uid="{00000000-0005-0000-0000-0000AB110000}"/>
    <cellStyle name="20% - Accent4 2 2 2" xfId="516" xr:uid="{00000000-0005-0000-0000-0000AC110000}"/>
    <cellStyle name="20% - Accent4 2 2 2 2" xfId="11207" xr:uid="{00000000-0005-0000-0000-0000AD110000}"/>
    <cellStyle name="20% - Accent4 2 2 2 2 2" xfId="17593" xr:uid="{00000000-0005-0000-0000-0000AE110000}"/>
    <cellStyle name="20% - Accent4 2 2 2 2 2 2" xfId="22129" xr:uid="{00000000-0005-0000-0000-0000AF110000}"/>
    <cellStyle name="20% - Accent4 2 2 2 2 2 2 2" xfId="33996" xr:uid="{00000000-0005-0000-0000-0000B0110000}"/>
    <cellStyle name="20% - Accent4 2 2 2 2 2 3" xfId="30020" xr:uid="{00000000-0005-0000-0000-0000B1110000}"/>
    <cellStyle name="20% - Accent4 2 2 2 2 2 4" xfId="26079" xr:uid="{00000000-0005-0000-0000-0000B2110000}"/>
    <cellStyle name="20% - Accent4 2 2 2 2 3" xfId="20563" xr:uid="{00000000-0005-0000-0000-0000B3110000}"/>
    <cellStyle name="20% - Accent4 2 2 2 2 3 2" xfId="32430" xr:uid="{00000000-0005-0000-0000-0000B4110000}"/>
    <cellStyle name="20% - Accent4 2 2 2 2 4" xfId="28454" xr:uid="{00000000-0005-0000-0000-0000B5110000}"/>
    <cellStyle name="20% - Accent4 2 2 2 2 5" xfId="24513" xr:uid="{00000000-0005-0000-0000-0000B6110000}"/>
    <cellStyle name="20% - Accent4 2 2 2 3" xfId="14640" xr:uid="{00000000-0005-0000-0000-0000B7110000}"/>
    <cellStyle name="20% - Accent4 2 2 2 3 2" xfId="21339" xr:uid="{00000000-0005-0000-0000-0000B8110000}"/>
    <cellStyle name="20% - Accent4 2 2 2 3 2 2" xfId="33206" xr:uid="{00000000-0005-0000-0000-0000B9110000}"/>
    <cellStyle name="20% - Accent4 2 2 2 3 3" xfId="29230" xr:uid="{00000000-0005-0000-0000-0000BA110000}"/>
    <cellStyle name="20% - Accent4 2 2 2 3 4" xfId="25289" xr:uid="{00000000-0005-0000-0000-0000BB110000}"/>
    <cellStyle name="20% - Accent4 2 2 2 4" xfId="7837" xr:uid="{00000000-0005-0000-0000-0000BC110000}"/>
    <cellStyle name="20% - Accent4 2 2 2 4 2" xfId="19791" xr:uid="{00000000-0005-0000-0000-0000BD110000}"/>
    <cellStyle name="20% - Accent4 2 2 2 4 2 2" xfId="31658" xr:uid="{00000000-0005-0000-0000-0000BE110000}"/>
    <cellStyle name="20% - Accent4 2 2 2 4 3" xfId="27682" xr:uid="{00000000-0005-0000-0000-0000BF110000}"/>
    <cellStyle name="20% - Accent4 2 2 2 4 4" xfId="23741" xr:uid="{00000000-0005-0000-0000-0000C0110000}"/>
    <cellStyle name="20% - Accent4 2 2 2 5" xfId="19018" xr:uid="{00000000-0005-0000-0000-0000C1110000}"/>
    <cellStyle name="20% - Accent4 2 2 2 5 2" xfId="30885" xr:uid="{00000000-0005-0000-0000-0000C2110000}"/>
    <cellStyle name="20% - Accent4 2 2 2 6" xfId="26911" xr:uid="{00000000-0005-0000-0000-0000C3110000}"/>
    <cellStyle name="20% - Accent4 2 2 2 7" xfId="22968" xr:uid="{00000000-0005-0000-0000-0000C4110000}"/>
    <cellStyle name="20% - Accent4 2 2 3" xfId="517" xr:uid="{00000000-0005-0000-0000-0000C5110000}"/>
    <cellStyle name="20% - Accent4 2 2 3 2" xfId="11208" xr:uid="{00000000-0005-0000-0000-0000C6110000}"/>
    <cellStyle name="20% - Accent4 2 2 3 2 2" xfId="17594" xr:uid="{00000000-0005-0000-0000-0000C7110000}"/>
    <cellStyle name="20% - Accent4 2 2 3 2 2 2" xfId="22130" xr:uid="{00000000-0005-0000-0000-0000C8110000}"/>
    <cellStyle name="20% - Accent4 2 2 3 2 2 2 2" xfId="33997" xr:uid="{00000000-0005-0000-0000-0000C9110000}"/>
    <cellStyle name="20% - Accent4 2 2 3 2 2 3" xfId="30021" xr:uid="{00000000-0005-0000-0000-0000CA110000}"/>
    <cellStyle name="20% - Accent4 2 2 3 2 2 4" xfId="26080" xr:uid="{00000000-0005-0000-0000-0000CB110000}"/>
    <cellStyle name="20% - Accent4 2 2 3 2 3" xfId="20564" xr:uid="{00000000-0005-0000-0000-0000CC110000}"/>
    <cellStyle name="20% - Accent4 2 2 3 2 3 2" xfId="32431" xr:uid="{00000000-0005-0000-0000-0000CD110000}"/>
    <cellStyle name="20% - Accent4 2 2 3 2 4" xfId="28455" xr:uid="{00000000-0005-0000-0000-0000CE110000}"/>
    <cellStyle name="20% - Accent4 2 2 3 2 5" xfId="24514" xr:uid="{00000000-0005-0000-0000-0000CF110000}"/>
    <cellStyle name="20% - Accent4 2 2 3 3" xfId="14641" xr:uid="{00000000-0005-0000-0000-0000D0110000}"/>
    <cellStyle name="20% - Accent4 2 2 3 3 2" xfId="21340" xr:uid="{00000000-0005-0000-0000-0000D1110000}"/>
    <cellStyle name="20% - Accent4 2 2 3 3 2 2" xfId="33207" xr:uid="{00000000-0005-0000-0000-0000D2110000}"/>
    <cellStyle name="20% - Accent4 2 2 3 3 3" xfId="29231" xr:uid="{00000000-0005-0000-0000-0000D3110000}"/>
    <cellStyle name="20% - Accent4 2 2 3 3 4" xfId="25290" xr:uid="{00000000-0005-0000-0000-0000D4110000}"/>
    <cellStyle name="20% - Accent4 2 2 3 4" xfId="7838" xr:uid="{00000000-0005-0000-0000-0000D5110000}"/>
    <cellStyle name="20% - Accent4 2 2 3 4 2" xfId="19792" xr:uid="{00000000-0005-0000-0000-0000D6110000}"/>
    <cellStyle name="20% - Accent4 2 2 3 4 2 2" xfId="31659" xr:uid="{00000000-0005-0000-0000-0000D7110000}"/>
    <cellStyle name="20% - Accent4 2 2 3 4 3" xfId="27683" xr:uid="{00000000-0005-0000-0000-0000D8110000}"/>
    <cellStyle name="20% - Accent4 2 2 3 4 4" xfId="23742" xr:uid="{00000000-0005-0000-0000-0000D9110000}"/>
    <cellStyle name="20% - Accent4 2 2 3 5" xfId="19019" xr:uid="{00000000-0005-0000-0000-0000DA110000}"/>
    <cellStyle name="20% - Accent4 2 2 3 5 2" xfId="30886" xr:uid="{00000000-0005-0000-0000-0000DB110000}"/>
    <cellStyle name="20% - Accent4 2 2 3 6" xfId="26912" xr:uid="{00000000-0005-0000-0000-0000DC110000}"/>
    <cellStyle name="20% - Accent4 2 2 3 7" xfId="22969" xr:uid="{00000000-0005-0000-0000-0000DD110000}"/>
    <cellStyle name="20% - Accent4 2 2 4" xfId="518" xr:uid="{00000000-0005-0000-0000-0000DE110000}"/>
    <cellStyle name="20% - Accent4 2 2 4 2" xfId="11209" xr:uid="{00000000-0005-0000-0000-0000DF110000}"/>
    <cellStyle name="20% - Accent4 2 2 4 2 2" xfId="17595" xr:uid="{00000000-0005-0000-0000-0000E0110000}"/>
    <cellStyle name="20% - Accent4 2 2 4 2 2 2" xfId="22131" xr:uid="{00000000-0005-0000-0000-0000E1110000}"/>
    <cellStyle name="20% - Accent4 2 2 4 2 2 2 2" xfId="33998" xr:uid="{00000000-0005-0000-0000-0000E2110000}"/>
    <cellStyle name="20% - Accent4 2 2 4 2 2 3" xfId="30022" xr:uid="{00000000-0005-0000-0000-0000E3110000}"/>
    <cellStyle name="20% - Accent4 2 2 4 2 2 4" xfId="26081" xr:uid="{00000000-0005-0000-0000-0000E4110000}"/>
    <cellStyle name="20% - Accent4 2 2 4 2 3" xfId="20565" xr:uid="{00000000-0005-0000-0000-0000E5110000}"/>
    <cellStyle name="20% - Accent4 2 2 4 2 3 2" xfId="32432" xr:uid="{00000000-0005-0000-0000-0000E6110000}"/>
    <cellStyle name="20% - Accent4 2 2 4 2 4" xfId="28456" xr:uid="{00000000-0005-0000-0000-0000E7110000}"/>
    <cellStyle name="20% - Accent4 2 2 4 2 5" xfId="24515" xr:uid="{00000000-0005-0000-0000-0000E8110000}"/>
    <cellStyle name="20% - Accent4 2 2 4 3" xfId="14642" xr:uid="{00000000-0005-0000-0000-0000E9110000}"/>
    <cellStyle name="20% - Accent4 2 2 4 3 2" xfId="21341" xr:uid="{00000000-0005-0000-0000-0000EA110000}"/>
    <cellStyle name="20% - Accent4 2 2 4 3 2 2" xfId="33208" xr:uid="{00000000-0005-0000-0000-0000EB110000}"/>
    <cellStyle name="20% - Accent4 2 2 4 3 3" xfId="29232" xr:uid="{00000000-0005-0000-0000-0000EC110000}"/>
    <cellStyle name="20% - Accent4 2 2 4 3 4" xfId="25291" xr:uid="{00000000-0005-0000-0000-0000ED110000}"/>
    <cellStyle name="20% - Accent4 2 2 4 4" xfId="7839" xr:uid="{00000000-0005-0000-0000-0000EE110000}"/>
    <cellStyle name="20% - Accent4 2 2 4 4 2" xfId="19793" xr:uid="{00000000-0005-0000-0000-0000EF110000}"/>
    <cellStyle name="20% - Accent4 2 2 4 4 2 2" xfId="31660" xr:uid="{00000000-0005-0000-0000-0000F0110000}"/>
    <cellStyle name="20% - Accent4 2 2 4 4 3" xfId="27684" xr:uid="{00000000-0005-0000-0000-0000F1110000}"/>
    <cellStyle name="20% - Accent4 2 2 4 4 4" xfId="23743" xr:uid="{00000000-0005-0000-0000-0000F2110000}"/>
    <cellStyle name="20% - Accent4 2 2 4 5" xfId="19020" xr:uid="{00000000-0005-0000-0000-0000F3110000}"/>
    <cellStyle name="20% - Accent4 2 2 4 5 2" xfId="30887" xr:uid="{00000000-0005-0000-0000-0000F4110000}"/>
    <cellStyle name="20% - Accent4 2 2 4 6" xfId="26913" xr:uid="{00000000-0005-0000-0000-0000F5110000}"/>
    <cellStyle name="20% - Accent4 2 2 4 7" xfId="22970" xr:uid="{00000000-0005-0000-0000-0000F6110000}"/>
    <cellStyle name="20% - Accent4 2 2 5" xfId="519" xr:uid="{00000000-0005-0000-0000-0000F7110000}"/>
    <cellStyle name="20% - Accent4 2 2 5 2" xfId="11210" xr:uid="{00000000-0005-0000-0000-0000F8110000}"/>
    <cellStyle name="20% - Accent4 2 2 5 2 2" xfId="17596" xr:uid="{00000000-0005-0000-0000-0000F9110000}"/>
    <cellStyle name="20% - Accent4 2 2 5 2 2 2" xfId="22132" xr:uid="{00000000-0005-0000-0000-0000FA110000}"/>
    <cellStyle name="20% - Accent4 2 2 5 2 2 2 2" xfId="33999" xr:uid="{00000000-0005-0000-0000-0000FB110000}"/>
    <cellStyle name="20% - Accent4 2 2 5 2 2 3" xfId="30023" xr:uid="{00000000-0005-0000-0000-0000FC110000}"/>
    <cellStyle name="20% - Accent4 2 2 5 2 2 4" xfId="26082" xr:uid="{00000000-0005-0000-0000-0000FD110000}"/>
    <cellStyle name="20% - Accent4 2 2 5 2 3" xfId="20566" xr:uid="{00000000-0005-0000-0000-0000FE110000}"/>
    <cellStyle name="20% - Accent4 2 2 5 2 3 2" xfId="32433" xr:uid="{00000000-0005-0000-0000-0000FF110000}"/>
    <cellStyle name="20% - Accent4 2 2 5 2 4" xfId="28457" xr:uid="{00000000-0005-0000-0000-000000120000}"/>
    <cellStyle name="20% - Accent4 2 2 5 2 5" xfId="24516" xr:uid="{00000000-0005-0000-0000-000001120000}"/>
    <cellStyle name="20% - Accent4 2 2 5 3" xfId="14643" xr:uid="{00000000-0005-0000-0000-000002120000}"/>
    <cellStyle name="20% - Accent4 2 2 5 3 2" xfId="21342" xr:uid="{00000000-0005-0000-0000-000003120000}"/>
    <cellStyle name="20% - Accent4 2 2 5 3 2 2" xfId="33209" xr:uid="{00000000-0005-0000-0000-000004120000}"/>
    <cellStyle name="20% - Accent4 2 2 5 3 3" xfId="29233" xr:uid="{00000000-0005-0000-0000-000005120000}"/>
    <cellStyle name="20% - Accent4 2 2 5 3 4" xfId="25292" xr:uid="{00000000-0005-0000-0000-000006120000}"/>
    <cellStyle name="20% - Accent4 2 2 5 4" xfId="7840" xr:uid="{00000000-0005-0000-0000-000007120000}"/>
    <cellStyle name="20% - Accent4 2 2 5 4 2" xfId="19794" xr:uid="{00000000-0005-0000-0000-000008120000}"/>
    <cellStyle name="20% - Accent4 2 2 5 4 2 2" xfId="31661" xr:uid="{00000000-0005-0000-0000-000009120000}"/>
    <cellStyle name="20% - Accent4 2 2 5 4 3" xfId="27685" xr:uid="{00000000-0005-0000-0000-00000A120000}"/>
    <cellStyle name="20% - Accent4 2 2 5 4 4" xfId="23744" xr:uid="{00000000-0005-0000-0000-00000B120000}"/>
    <cellStyle name="20% - Accent4 2 2 5 5" xfId="19021" xr:uid="{00000000-0005-0000-0000-00000C120000}"/>
    <cellStyle name="20% - Accent4 2 2 5 5 2" xfId="30888" xr:uid="{00000000-0005-0000-0000-00000D120000}"/>
    <cellStyle name="20% - Accent4 2 2 5 6" xfId="26914" xr:uid="{00000000-0005-0000-0000-00000E120000}"/>
    <cellStyle name="20% - Accent4 2 2 5 7" xfId="22971" xr:uid="{00000000-0005-0000-0000-00000F120000}"/>
    <cellStyle name="20% - Accent4 2 2 6" xfId="520" xr:uid="{00000000-0005-0000-0000-000010120000}"/>
    <cellStyle name="20% - Accent4 2 2 6 2" xfId="11211" xr:uid="{00000000-0005-0000-0000-000011120000}"/>
    <cellStyle name="20% - Accent4 2 2 6 2 2" xfId="17597" xr:uid="{00000000-0005-0000-0000-000012120000}"/>
    <cellStyle name="20% - Accent4 2 2 6 2 2 2" xfId="22133" xr:uid="{00000000-0005-0000-0000-000013120000}"/>
    <cellStyle name="20% - Accent4 2 2 6 2 2 2 2" xfId="34000" xr:uid="{00000000-0005-0000-0000-000014120000}"/>
    <cellStyle name="20% - Accent4 2 2 6 2 2 3" xfId="30024" xr:uid="{00000000-0005-0000-0000-000015120000}"/>
    <cellStyle name="20% - Accent4 2 2 6 2 2 4" xfId="26083" xr:uid="{00000000-0005-0000-0000-000016120000}"/>
    <cellStyle name="20% - Accent4 2 2 6 2 3" xfId="20567" xr:uid="{00000000-0005-0000-0000-000017120000}"/>
    <cellStyle name="20% - Accent4 2 2 6 2 3 2" xfId="32434" xr:uid="{00000000-0005-0000-0000-000018120000}"/>
    <cellStyle name="20% - Accent4 2 2 6 2 4" xfId="28458" xr:uid="{00000000-0005-0000-0000-000019120000}"/>
    <cellStyle name="20% - Accent4 2 2 6 2 5" xfId="24517" xr:uid="{00000000-0005-0000-0000-00001A120000}"/>
    <cellStyle name="20% - Accent4 2 2 6 3" xfId="14644" xr:uid="{00000000-0005-0000-0000-00001B120000}"/>
    <cellStyle name="20% - Accent4 2 2 6 3 2" xfId="21343" xr:uid="{00000000-0005-0000-0000-00001C120000}"/>
    <cellStyle name="20% - Accent4 2 2 6 3 2 2" xfId="33210" xr:uid="{00000000-0005-0000-0000-00001D120000}"/>
    <cellStyle name="20% - Accent4 2 2 6 3 3" xfId="29234" xr:uid="{00000000-0005-0000-0000-00001E120000}"/>
    <cellStyle name="20% - Accent4 2 2 6 3 4" xfId="25293" xr:uid="{00000000-0005-0000-0000-00001F120000}"/>
    <cellStyle name="20% - Accent4 2 2 6 4" xfId="7841" xr:uid="{00000000-0005-0000-0000-000020120000}"/>
    <cellStyle name="20% - Accent4 2 2 6 4 2" xfId="19795" xr:uid="{00000000-0005-0000-0000-000021120000}"/>
    <cellStyle name="20% - Accent4 2 2 6 4 2 2" xfId="31662" xr:uid="{00000000-0005-0000-0000-000022120000}"/>
    <cellStyle name="20% - Accent4 2 2 6 4 3" xfId="27686" xr:uid="{00000000-0005-0000-0000-000023120000}"/>
    <cellStyle name="20% - Accent4 2 2 6 4 4" xfId="23745" xr:uid="{00000000-0005-0000-0000-000024120000}"/>
    <cellStyle name="20% - Accent4 2 2 6 5" xfId="19022" xr:uid="{00000000-0005-0000-0000-000025120000}"/>
    <cellStyle name="20% - Accent4 2 2 6 5 2" xfId="30889" xr:uid="{00000000-0005-0000-0000-000026120000}"/>
    <cellStyle name="20% - Accent4 2 2 6 6" xfId="26915" xr:uid="{00000000-0005-0000-0000-000027120000}"/>
    <cellStyle name="20% - Accent4 2 2 6 7" xfId="22972" xr:uid="{00000000-0005-0000-0000-000028120000}"/>
    <cellStyle name="20% - Accent4 2 2 7" xfId="521" xr:uid="{00000000-0005-0000-0000-000029120000}"/>
    <cellStyle name="20% - Accent4 2 2 7 2" xfId="11212" xr:uid="{00000000-0005-0000-0000-00002A120000}"/>
    <cellStyle name="20% - Accent4 2 2 7 2 2" xfId="17598" xr:uid="{00000000-0005-0000-0000-00002B120000}"/>
    <cellStyle name="20% - Accent4 2 2 7 2 2 2" xfId="22134" xr:uid="{00000000-0005-0000-0000-00002C120000}"/>
    <cellStyle name="20% - Accent4 2 2 7 2 2 2 2" xfId="34001" xr:uid="{00000000-0005-0000-0000-00002D120000}"/>
    <cellStyle name="20% - Accent4 2 2 7 2 2 3" xfId="30025" xr:uid="{00000000-0005-0000-0000-00002E120000}"/>
    <cellStyle name="20% - Accent4 2 2 7 2 2 4" xfId="26084" xr:uid="{00000000-0005-0000-0000-00002F120000}"/>
    <cellStyle name="20% - Accent4 2 2 7 2 3" xfId="20568" xr:uid="{00000000-0005-0000-0000-000030120000}"/>
    <cellStyle name="20% - Accent4 2 2 7 2 3 2" xfId="32435" xr:uid="{00000000-0005-0000-0000-000031120000}"/>
    <cellStyle name="20% - Accent4 2 2 7 2 4" xfId="28459" xr:uid="{00000000-0005-0000-0000-000032120000}"/>
    <cellStyle name="20% - Accent4 2 2 7 2 5" xfId="24518" xr:uid="{00000000-0005-0000-0000-000033120000}"/>
    <cellStyle name="20% - Accent4 2 2 7 3" xfId="14645" xr:uid="{00000000-0005-0000-0000-000034120000}"/>
    <cellStyle name="20% - Accent4 2 2 7 3 2" xfId="21344" xr:uid="{00000000-0005-0000-0000-000035120000}"/>
    <cellStyle name="20% - Accent4 2 2 7 3 2 2" xfId="33211" xr:uid="{00000000-0005-0000-0000-000036120000}"/>
    <cellStyle name="20% - Accent4 2 2 7 3 3" xfId="29235" xr:uid="{00000000-0005-0000-0000-000037120000}"/>
    <cellStyle name="20% - Accent4 2 2 7 3 4" xfId="25294" xr:uid="{00000000-0005-0000-0000-000038120000}"/>
    <cellStyle name="20% - Accent4 2 2 7 4" xfId="7842" xr:uid="{00000000-0005-0000-0000-000039120000}"/>
    <cellStyle name="20% - Accent4 2 2 7 4 2" xfId="19796" xr:uid="{00000000-0005-0000-0000-00003A120000}"/>
    <cellStyle name="20% - Accent4 2 2 7 4 2 2" xfId="31663" xr:uid="{00000000-0005-0000-0000-00003B120000}"/>
    <cellStyle name="20% - Accent4 2 2 7 4 3" xfId="27687" xr:uid="{00000000-0005-0000-0000-00003C120000}"/>
    <cellStyle name="20% - Accent4 2 2 7 4 4" xfId="23746" xr:uid="{00000000-0005-0000-0000-00003D120000}"/>
    <cellStyle name="20% - Accent4 2 2 7 5" xfId="19023" xr:uid="{00000000-0005-0000-0000-00003E120000}"/>
    <cellStyle name="20% - Accent4 2 2 7 5 2" xfId="30890" xr:uid="{00000000-0005-0000-0000-00003F120000}"/>
    <cellStyle name="20% - Accent4 2 2 7 6" xfId="26916" xr:uid="{00000000-0005-0000-0000-000040120000}"/>
    <cellStyle name="20% - Accent4 2 2 7 7" xfId="22973" xr:uid="{00000000-0005-0000-0000-000041120000}"/>
    <cellStyle name="20% - Accent4 2 2 8" xfId="522" xr:uid="{00000000-0005-0000-0000-000042120000}"/>
    <cellStyle name="20% - Accent4 2 2 8 2" xfId="11213" xr:uid="{00000000-0005-0000-0000-000043120000}"/>
    <cellStyle name="20% - Accent4 2 2 8 2 2" xfId="17599" xr:uid="{00000000-0005-0000-0000-000044120000}"/>
    <cellStyle name="20% - Accent4 2 2 8 2 2 2" xfId="22135" xr:uid="{00000000-0005-0000-0000-000045120000}"/>
    <cellStyle name="20% - Accent4 2 2 8 2 2 2 2" xfId="34002" xr:uid="{00000000-0005-0000-0000-000046120000}"/>
    <cellStyle name="20% - Accent4 2 2 8 2 2 3" xfId="30026" xr:uid="{00000000-0005-0000-0000-000047120000}"/>
    <cellStyle name="20% - Accent4 2 2 8 2 2 4" xfId="26085" xr:uid="{00000000-0005-0000-0000-000048120000}"/>
    <cellStyle name="20% - Accent4 2 2 8 2 3" xfId="20569" xr:uid="{00000000-0005-0000-0000-000049120000}"/>
    <cellStyle name="20% - Accent4 2 2 8 2 3 2" xfId="32436" xr:uid="{00000000-0005-0000-0000-00004A120000}"/>
    <cellStyle name="20% - Accent4 2 2 8 2 4" xfId="28460" xr:uid="{00000000-0005-0000-0000-00004B120000}"/>
    <cellStyle name="20% - Accent4 2 2 8 2 5" xfId="24519" xr:uid="{00000000-0005-0000-0000-00004C120000}"/>
    <cellStyle name="20% - Accent4 2 2 8 3" xfId="14646" xr:uid="{00000000-0005-0000-0000-00004D120000}"/>
    <cellStyle name="20% - Accent4 2 2 8 3 2" xfId="21345" xr:uid="{00000000-0005-0000-0000-00004E120000}"/>
    <cellStyle name="20% - Accent4 2 2 8 3 2 2" xfId="33212" xr:uid="{00000000-0005-0000-0000-00004F120000}"/>
    <cellStyle name="20% - Accent4 2 2 8 3 3" xfId="29236" xr:uid="{00000000-0005-0000-0000-000050120000}"/>
    <cellStyle name="20% - Accent4 2 2 8 3 4" xfId="25295" xr:uid="{00000000-0005-0000-0000-000051120000}"/>
    <cellStyle name="20% - Accent4 2 2 8 4" xfId="7843" xr:uid="{00000000-0005-0000-0000-000052120000}"/>
    <cellStyle name="20% - Accent4 2 2 8 4 2" xfId="19797" xr:uid="{00000000-0005-0000-0000-000053120000}"/>
    <cellStyle name="20% - Accent4 2 2 8 4 2 2" xfId="31664" xr:uid="{00000000-0005-0000-0000-000054120000}"/>
    <cellStyle name="20% - Accent4 2 2 8 4 3" xfId="27688" xr:uid="{00000000-0005-0000-0000-000055120000}"/>
    <cellStyle name="20% - Accent4 2 2 8 4 4" xfId="23747" xr:uid="{00000000-0005-0000-0000-000056120000}"/>
    <cellStyle name="20% - Accent4 2 2 8 5" xfId="19024" xr:uid="{00000000-0005-0000-0000-000057120000}"/>
    <cellStyle name="20% - Accent4 2 2 8 5 2" xfId="30891" xr:uid="{00000000-0005-0000-0000-000058120000}"/>
    <cellStyle name="20% - Accent4 2 2 8 6" xfId="26917" xr:uid="{00000000-0005-0000-0000-000059120000}"/>
    <cellStyle name="20% - Accent4 2 2 8 7" xfId="22974" xr:uid="{00000000-0005-0000-0000-00005A120000}"/>
    <cellStyle name="20% - Accent4 2 2 9" xfId="523" xr:uid="{00000000-0005-0000-0000-00005B120000}"/>
    <cellStyle name="20% - Accent4 2 2 9 2" xfId="11214" xr:uid="{00000000-0005-0000-0000-00005C120000}"/>
    <cellStyle name="20% - Accent4 2 2 9 2 2" xfId="17600" xr:uid="{00000000-0005-0000-0000-00005D120000}"/>
    <cellStyle name="20% - Accent4 2 2 9 2 2 2" xfId="22136" xr:uid="{00000000-0005-0000-0000-00005E120000}"/>
    <cellStyle name="20% - Accent4 2 2 9 2 2 2 2" xfId="34003" xr:uid="{00000000-0005-0000-0000-00005F120000}"/>
    <cellStyle name="20% - Accent4 2 2 9 2 2 3" xfId="30027" xr:uid="{00000000-0005-0000-0000-000060120000}"/>
    <cellStyle name="20% - Accent4 2 2 9 2 2 4" xfId="26086" xr:uid="{00000000-0005-0000-0000-000061120000}"/>
    <cellStyle name="20% - Accent4 2 2 9 2 3" xfId="20570" xr:uid="{00000000-0005-0000-0000-000062120000}"/>
    <cellStyle name="20% - Accent4 2 2 9 2 3 2" xfId="32437" xr:uid="{00000000-0005-0000-0000-000063120000}"/>
    <cellStyle name="20% - Accent4 2 2 9 2 4" xfId="28461" xr:uid="{00000000-0005-0000-0000-000064120000}"/>
    <cellStyle name="20% - Accent4 2 2 9 2 5" xfId="24520" xr:uid="{00000000-0005-0000-0000-000065120000}"/>
    <cellStyle name="20% - Accent4 2 2 9 3" xfId="14647" xr:uid="{00000000-0005-0000-0000-000066120000}"/>
    <cellStyle name="20% - Accent4 2 2 9 3 2" xfId="21346" xr:uid="{00000000-0005-0000-0000-000067120000}"/>
    <cellStyle name="20% - Accent4 2 2 9 3 2 2" xfId="33213" xr:uid="{00000000-0005-0000-0000-000068120000}"/>
    <cellStyle name="20% - Accent4 2 2 9 3 3" xfId="29237" xr:uid="{00000000-0005-0000-0000-000069120000}"/>
    <cellStyle name="20% - Accent4 2 2 9 3 4" xfId="25296" xr:uid="{00000000-0005-0000-0000-00006A120000}"/>
    <cellStyle name="20% - Accent4 2 2 9 4" xfId="7844" xr:uid="{00000000-0005-0000-0000-00006B120000}"/>
    <cellStyle name="20% - Accent4 2 2 9 4 2" xfId="19798" xr:uid="{00000000-0005-0000-0000-00006C120000}"/>
    <cellStyle name="20% - Accent4 2 2 9 4 2 2" xfId="31665" xr:uid="{00000000-0005-0000-0000-00006D120000}"/>
    <cellStyle name="20% - Accent4 2 2 9 4 3" xfId="27689" xr:uid="{00000000-0005-0000-0000-00006E120000}"/>
    <cellStyle name="20% - Accent4 2 2 9 4 4" xfId="23748" xr:uid="{00000000-0005-0000-0000-00006F120000}"/>
    <cellStyle name="20% - Accent4 2 2 9 5" xfId="19025" xr:uid="{00000000-0005-0000-0000-000070120000}"/>
    <cellStyle name="20% - Accent4 2 2 9 5 2" xfId="30892" xr:uid="{00000000-0005-0000-0000-000071120000}"/>
    <cellStyle name="20% - Accent4 2 2 9 6" xfId="26918" xr:uid="{00000000-0005-0000-0000-000072120000}"/>
    <cellStyle name="20% - Accent4 2 2 9 7" xfId="22975" xr:uid="{00000000-0005-0000-0000-000073120000}"/>
    <cellStyle name="20% - Accent4 2 3" xfId="524" xr:uid="{00000000-0005-0000-0000-000074120000}"/>
    <cellStyle name="20% - Accent4 2 3 10" xfId="11215" xr:uid="{00000000-0005-0000-0000-000075120000}"/>
    <cellStyle name="20% - Accent4 2 3 10 2" xfId="17601" xr:uid="{00000000-0005-0000-0000-000076120000}"/>
    <cellStyle name="20% - Accent4 2 3 10 2 2" xfId="22137" xr:uid="{00000000-0005-0000-0000-000077120000}"/>
    <cellStyle name="20% - Accent4 2 3 10 2 2 2" xfId="34004" xr:uid="{00000000-0005-0000-0000-000078120000}"/>
    <cellStyle name="20% - Accent4 2 3 10 2 3" xfId="30028" xr:uid="{00000000-0005-0000-0000-000079120000}"/>
    <cellStyle name="20% - Accent4 2 3 10 2 4" xfId="26087" xr:uid="{00000000-0005-0000-0000-00007A120000}"/>
    <cellStyle name="20% - Accent4 2 3 10 3" xfId="20571" xr:uid="{00000000-0005-0000-0000-00007B120000}"/>
    <cellStyle name="20% - Accent4 2 3 10 3 2" xfId="32438" xr:uid="{00000000-0005-0000-0000-00007C120000}"/>
    <cellStyle name="20% - Accent4 2 3 10 4" xfId="28462" xr:uid="{00000000-0005-0000-0000-00007D120000}"/>
    <cellStyle name="20% - Accent4 2 3 10 5" xfId="24521" xr:uid="{00000000-0005-0000-0000-00007E120000}"/>
    <cellStyle name="20% - Accent4 2 3 11" xfId="14648" xr:uid="{00000000-0005-0000-0000-00007F120000}"/>
    <cellStyle name="20% - Accent4 2 3 11 2" xfId="21347" xr:uid="{00000000-0005-0000-0000-000080120000}"/>
    <cellStyle name="20% - Accent4 2 3 11 2 2" xfId="33214" xr:uid="{00000000-0005-0000-0000-000081120000}"/>
    <cellStyle name="20% - Accent4 2 3 11 3" xfId="29238" xr:uid="{00000000-0005-0000-0000-000082120000}"/>
    <cellStyle name="20% - Accent4 2 3 11 4" xfId="25297" xr:uid="{00000000-0005-0000-0000-000083120000}"/>
    <cellStyle name="20% - Accent4 2 3 12" xfId="7845" xr:uid="{00000000-0005-0000-0000-000084120000}"/>
    <cellStyle name="20% - Accent4 2 3 12 2" xfId="19799" xr:uid="{00000000-0005-0000-0000-000085120000}"/>
    <cellStyle name="20% - Accent4 2 3 12 2 2" xfId="31666" xr:uid="{00000000-0005-0000-0000-000086120000}"/>
    <cellStyle name="20% - Accent4 2 3 12 3" xfId="27690" xr:uid="{00000000-0005-0000-0000-000087120000}"/>
    <cellStyle name="20% - Accent4 2 3 12 4" xfId="23749" xr:uid="{00000000-0005-0000-0000-000088120000}"/>
    <cellStyle name="20% - Accent4 2 3 13" xfId="19026" xr:uid="{00000000-0005-0000-0000-000089120000}"/>
    <cellStyle name="20% - Accent4 2 3 13 2" xfId="30893" xr:uid="{00000000-0005-0000-0000-00008A120000}"/>
    <cellStyle name="20% - Accent4 2 3 14" xfId="26919" xr:uid="{00000000-0005-0000-0000-00008B120000}"/>
    <cellStyle name="20% - Accent4 2 3 15" xfId="22976" xr:uid="{00000000-0005-0000-0000-00008C120000}"/>
    <cellStyle name="20% - Accent4 2 3 2" xfId="525" xr:uid="{00000000-0005-0000-0000-00008D120000}"/>
    <cellStyle name="20% - Accent4 2 3 2 2" xfId="11216" xr:uid="{00000000-0005-0000-0000-00008E120000}"/>
    <cellStyle name="20% - Accent4 2 3 2 2 2" xfId="17602" xr:uid="{00000000-0005-0000-0000-00008F120000}"/>
    <cellStyle name="20% - Accent4 2 3 2 2 2 2" xfId="22138" xr:uid="{00000000-0005-0000-0000-000090120000}"/>
    <cellStyle name="20% - Accent4 2 3 2 2 2 2 2" xfId="34005" xr:uid="{00000000-0005-0000-0000-000091120000}"/>
    <cellStyle name="20% - Accent4 2 3 2 2 2 3" xfId="30029" xr:uid="{00000000-0005-0000-0000-000092120000}"/>
    <cellStyle name="20% - Accent4 2 3 2 2 2 4" xfId="26088" xr:uid="{00000000-0005-0000-0000-000093120000}"/>
    <cellStyle name="20% - Accent4 2 3 2 2 3" xfId="20572" xr:uid="{00000000-0005-0000-0000-000094120000}"/>
    <cellStyle name="20% - Accent4 2 3 2 2 3 2" xfId="32439" xr:uid="{00000000-0005-0000-0000-000095120000}"/>
    <cellStyle name="20% - Accent4 2 3 2 2 4" xfId="28463" xr:uid="{00000000-0005-0000-0000-000096120000}"/>
    <cellStyle name="20% - Accent4 2 3 2 2 5" xfId="24522" xr:uid="{00000000-0005-0000-0000-000097120000}"/>
    <cellStyle name="20% - Accent4 2 3 2 3" xfId="14649" xr:uid="{00000000-0005-0000-0000-000098120000}"/>
    <cellStyle name="20% - Accent4 2 3 2 3 2" xfId="21348" xr:uid="{00000000-0005-0000-0000-000099120000}"/>
    <cellStyle name="20% - Accent4 2 3 2 3 2 2" xfId="33215" xr:uid="{00000000-0005-0000-0000-00009A120000}"/>
    <cellStyle name="20% - Accent4 2 3 2 3 3" xfId="29239" xr:uid="{00000000-0005-0000-0000-00009B120000}"/>
    <cellStyle name="20% - Accent4 2 3 2 3 4" xfId="25298" xr:uid="{00000000-0005-0000-0000-00009C120000}"/>
    <cellStyle name="20% - Accent4 2 3 2 4" xfId="7846" xr:uid="{00000000-0005-0000-0000-00009D120000}"/>
    <cellStyle name="20% - Accent4 2 3 2 4 2" xfId="19800" xr:uid="{00000000-0005-0000-0000-00009E120000}"/>
    <cellStyle name="20% - Accent4 2 3 2 4 2 2" xfId="31667" xr:uid="{00000000-0005-0000-0000-00009F120000}"/>
    <cellStyle name="20% - Accent4 2 3 2 4 3" xfId="27691" xr:uid="{00000000-0005-0000-0000-0000A0120000}"/>
    <cellStyle name="20% - Accent4 2 3 2 4 4" xfId="23750" xr:uid="{00000000-0005-0000-0000-0000A1120000}"/>
    <cellStyle name="20% - Accent4 2 3 2 5" xfId="19027" xr:uid="{00000000-0005-0000-0000-0000A2120000}"/>
    <cellStyle name="20% - Accent4 2 3 2 5 2" xfId="30894" xr:uid="{00000000-0005-0000-0000-0000A3120000}"/>
    <cellStyle name="20% - Accent4 2 3 2 6" xfId="26920" xr:uid="{00000000-0005-0000-0000-0000A4120000}"/>
    <cellStyle name="20% - Accent4 2 3 2 7" xfId="22977" xr:uid="{00000000-0005-0000-0000-0000A5120000}"/>
    <cellStyle name="20% - Accent4 2 3 3" xfId="526" xr:uid="{00000000-0005-0000-0000-0000A6120000}"/>
    <cellStyle name="20% - Accent4 2 3 3 2" xfId="11217" xr:uid="{00000000-0005-0000-0000-0000A7120000}"/>
    <cellStyle name="20% - Accent4 2 3 3 2 2" xfId="17603" xr:uid="{00000000-0005-0000-0000-0000A8120000}"/>
    <cellStyle name="20% - Accent4 2 3 3 2 2 2" xfId="22139" xr:uid="{00000000-0005-0000-0000-0000A9120000}"/>
    <cellStyle name="20% - Accent4 2 3 3 2 2 2 2" xfId="34006" xr:uid="{00000000-0005-0000-0000-0000AA120000}"/>
    <cellStyle name="20% - Accent4 2 3 3 2 2 3" xfId="30030" xr:uid="{00000000-0005-0000-0000-0000AB120000}"/>
    <cellStyle name="20% - Accent4 2 3 3 2 2 4" xfId="26089" xr:uid="{00000000-0005-0000-0000-0000AC120000}"/>
    <cellStyle name="20% - Accent4 2 3 3 2 3" xfId="20573" xr:uid="{00000000-0005-0000-0000-0000AD120000}"/>
    <cellStyle name="20% - Accent4 2 3 3 2 3 2" xfId="32440" xr:uid="{00000000-0005-0000-0000-0000AE120000}"/>
    <cellStyle name="20% - Accent4 2 3 3 2 4" xfId="28464" xr:uid="{00000000-0005-0000-0000-0000AF120000}"/>
    <cellStyle name="20% - Accent4 2 3 3 2 5" xfId="24523" xr:uid="{00000000-0005-0000-0000-0000B0120000}"/>
    <cellStyle name="20% - Accent4 2 3 3 3" xfId="14650" xr:uid="{00000000-0005-0000-0000-0000B1120000}"/>
    <cellStyle name="20% - Accent4 2 3 3 3 2" xfId="21349" xr:uid="{00000000-0005-0000-0000-0000B2120000}"/>
    <cellStyle name="20% - Accent4 2 3 3 3 2 2" xfId="33216" xr:uid="{00000000-0005-0000-0000-0000B3120000}"/>
    <cellStyle name="20% - Accent4 2 3 3 3 3" xfId="29240" xr:uid="{00000000-0005-0000-0000-0000B4120000}"/>
    <cellStyle name="20% - Accent4 2 3 3 3 4" xfId="25299" xr:uid="{00000000-0005-0000-0000-0000B5120000}"/>
    <cellStyle name="20% - Accent4 2 3 3 4" xfId="7847" xr:uid="{00000000-0005-0000-0000-0000B6120000}"/>
    <cellStyle name="20% - Accent4 2 3 3 4 2" xfId="19801" xr:uid="{00000000-0005-0000-0000-0000B7120000}"/>
    <cellStyle name="20% - Accent4 2 3 3 4 2 2" xfId="31668" xr:uid="{00000000-0005-0000-0000-0000B8120000}"/>
    <cellStyle name="20% - Accent4 2 3 3 4 3" xfId="27692" xr:uid="{00000000-0005-0000-0000-0000B9120000}"/>
    <cellStyle name="20% - Accent4 2 3 3 4 4" xfId="23751" xr:uid="{00000000-0005-0000-0000-0000BA120000}"/>
    <cellStyle name="20% - Accent4 2 3 3 5" xfId="19028" xr:uid="{00000000-0005-0000-0000-0000BB120000}"/>
    <cellStyle name="20% - Accent4 2 3 3 5 2" xfId="30895" xr:uid="{00000000-0005-0000-0000-0000BC120000}"/>
    <cellStyle name="20% - Accent4 2 3 3 6" xfId="26921" xr:uid="{00000000-0005-0000-0000-0000BD120000}"/>
    <cellStyle name="20% - Accent4 2 3 3 7" xfId="22978" xr:uid="{00000000-0005-0000-0000-0000BE120000}"/>
    <cellStyle name="20% - Accent4 2 3 4" xfId="527" xr:uid="{00000000-0005-0000-0000-0000BF120000}"/>
    <cellStyle name="20% - Accent4 2 3 4 2" xfId="11218" xr:uid="{00000000-0005-0000-0000-0000C0120000}"/>
    <cellStyle name="20% - Accent4 2 3 4 2 2" xfId="17604" xr:uid="{00000000-0005-0000-0000-0000C1120000}"/>
    <cellStyle name="20% - Accent4 2 3 4 2 2 2" xfId="22140" xr:uid="{00000000-0005-0000-0000-0000C2120000}"/>
    <cellStyle name="20% - Accent4 2 3 4 2 2 2 2" xfId="34007" xr:uid="{00000000-0005-0000-0000-0000C3120000}"/>
    <cellStyle name="20% - Accent4 2 3 4 2 2 3" xfId="30031" xr:uid="{00000000-0005-0000-0000-0000C4120000}"/>
    <cellStyle name="20% - Accent4 2 3 4 2 2 4" xfId="26090" xr:uid="{00000000-0005-0000-0000-0000C5120000}"/>
    <cellStyle name="20% - Accent4 2 3 4 2 3" xfId="20574" xr:uid="{00000000-0005-0000-0000-0000C6120000}"/>
    <cellStyle name="20% - Accent4 2 3 4 2 3 2" xfId="32441" xr:uid="{00000000-0005-0000-0000-0000C7120000}"/>
    <cellStyle name="20% - Accent4 2 3 4 2 4" xfId="28465" xr:uid="{00000000-0005-0000-0000-0000C8120000}"/>
    <cellStyle name="20% - Accent4 2 3 4 2 5" xfId="24524" xr:uid="{00000000-0005-0000-0000-0000C9120000}"/>
    <cellStyle name="20% - Accent4 2 3 4 3" xfId="14651" xr:uid="{00000000-0005-0000-0000-0000CA120000}"/>
    <cellStyle name="20% - Accent4 2 3 4 3 2" xfId="21350" xr:uid="{00000000-0005-0000-0000-0000CB120000}"/>
    <cellStyle name="20% - Accent4 2 3 4 3 2 2" xfId="33217" xr:uid="{00000000-0005-0000-0000-0000CC120000}"/>
    <cellStyle name="20% - Accent4 2 3 4 3 3" xfId="29241" xr:uid="{00000000-0005-0000-0000-0000CD120000}"/>
    <cellStyle name="20% - Accent4 2 3 4 3 4" xfId="25300" xr:uid="{00000000-0005-0000-0000-0000CE120000}"/>
    <cellStyle name="20% - Accent4 2 3 4 4" xfId="7848" xr:uid="{00000000-0005-0000-0000-0000CF120000}"/>
    <cellStyle name="20% - Accent4 2 3 4 4 2" xfId="19802" xr:uid="{00000000-0005-0000-0000-0000D0120000}"/>
    <cellStyle name="20% - Accent4 2 3 4 4 2 2" xfId="31669" xr:uid="{00000000-0005-0000-0000-0000D1120000}"/>
    <cellStyle name="20% - Accent4 2 3 4 4 3" xfId="27693" xr:uid="{00000000-0005-0000-0000-0000D2120000}"/>
    <cellStyle name="20% - Accent4 2 3 4 4 4" xfId="23752" xr:uid="{00000000-0005-0000-0000-0000D3120000}"/>
    <cellStyle name="20% - Accent4 2 3 4 5" xfId="19029" xr:uid="{00000000-0005-0000-0000-0000D4120000}"/>
    <cellStyle name="20% - Accent4 2 3 4 5 2" xfId="30896" xr:uid="{00000000-0005-0000-0000-0000D5120000}"/>
    <cellStyle name="20% - Accent4 2 3 4 6" xfId="26922" xr:uid="{00000000-0005-0000-0000-0000D6120000}"/>
    <cellStyle name="20% - Accent4 2 3 4 7" xfId="22979" xr:uid="{00000000-0005-0000-0000-0000D7120000}"/>
    <cellStyle name="20% - Accent4 2 3 5" xfId="528" xr:uid="{00000000-0005-0000-0000-0000D8120000}"/>
    <cellStyle name="20% - Accent4 2 3 5 2" xfId="11219" xr:uid="{00000000-0005-0000-0000-0000D9120000}"/>
    <cellStyle name="20% - Accent4 2 3 5 2 2" xfId="17605" xr:uid="{00000000-0005-0000-0000-0000DA120000}"/>
    <cellStyle name="20% - Accent4 2 3 5 2 2 2" xfId="22141" xr:uid="{00000000-0005-0000-0000-0000DB120000}"/>
    <cellStyle name="20% - Accent4 2 3 5 2 2 2 2" xfId="34008" xr:uid="{00000000-0005-0000-0000-0000DC120000}"/>
    <cellStyle name="20% - Accent4 2 3 5 2 2 3" xfId="30032" xr:uid="{00000000-0005-0000-0000-0000DD120000}"/>
    <cellStyle name="20% - Accent4 2 3 5 2 2 4" xfId="26091" xr:uid="{00000000-0005-0000-0000-0000DE120000}"/>
    <cellStyle name="20% - Accent4 2 3 5 2 3" xfId="20575" xr:uid="{00000000-0005-0000-0000-0000DF120000}"/>
    <cellStyle name="20% - Accent4 2 3 5 2 3 2" xfId="32442" xr:uid="{00000000-0005-0000-0000-0000E0120000}"/>
    <cellStyle name="20% - Accent4 2 3 5 2 4" xfId="28466" xr:uid="{00000000-0005-0000-0000-0000E1120000}"/>
    <cellStyle name="20% - Accent4 2 3 5 2 5" xfId="24525" xr:uid="{00000000-0005-0000-0000-0000E2120000}"/>
    <cellStyle name="20% - Accent4 2 3 5 3" xfId="14652" xr:uid="{00000000-0005-0000-0000-0000E3120000}"/>
    <cellStyle name="20% - Accent4 2 3 5 3 2" xfId="21351" xr:uid="{00000000-0005-0000-0000-0000E4120000}"/>
    <cellStyle name="20% - Accent4 2 3 5 3 2 2" xfId="33218" xr:uid="{00000000-0005-0000-0000-0000E5120000}"/>
    <cellStyle name="20% - Accent4 2 3 5 3 3" xfId="29242" xr:uid="{00000000-0005-0000-0000-0000E6120000}"/>
    <cellStyle name="20% - Accent4 2 3 5 3 4" xfId="25301" xr:uid="{00000000-0005-0000-0000-0000E7120000}"/>
    <cellStyle name="20% - Accent4 2 3 5 4" xfId="7849" xr:uid="{00000000-0005-0000-0000-0000E8120000}"/>
    <cellStyle name="20% - Accent4 2 3 5 4 2" xfId="19803" xr:uid="{00000000-0005-0000-0000-0000E9120000}"/>
    <cellStyle name="20% - Accent4 2 3 5 4 2 2" xfId="31670" xr:uid="{00000000-0005-0000-0000-0000EA120000}"/>
    <cellStyle name="20% - Accent4 2 3 5 4 3" xfId="27694" xr:uid="{00000000-0005-0000-0000-0000EB120000}"/>
    <cellStyle name="20% - Accent4 2 3 5 4 4" xfId="23753" xr:uid="{00000000-0005-0000-0000-0000EC120000}"/>
    <cellStyle name="20% - Accent4 2 3 5 5" xfId="19030" xr:uid="{00000000-0005-0000-0000-0000ED120000}"/>
    <cellStyle name="20% - Accent4 2 3 5 5 2" xfId="30897" xr:uid="{00000000-0005-0000-0000-0000EE120000}"/>
    <cellStyle name="20% - Accent4 2 3 5 6" xfId="26923" xr:uid="{00000000-0005-0000-0000-0000EF120000}"/>
    <cellStyle name="20% - Accent4 2 3 5 7" xfId="22980" xr:uid="{00000000-0005-0000-0000-0000F0120000}"/>
    <cellStyle name="20% - Accent4 2 3 6" xfId="529" xr:uid="{00000000-0005-0000-0000-0000F1120000}"/>
    <cellStyle name="20% - Accent4 2 3 6 2" xfId="11220" xr:uid="{00000000-0005-0000-0000-0000F2120000}"/>
    <cellStyle name="20% - Accent4 2 3 6 2 2" xfId="17606" xr:uid="{00000000-0005-0000-0000-0000F3120000}"/>
    <cellStyle name="20% - Accent4 2 3 6 2 2 2" xfId="22142" xr:uid="{00000000-0005-0000-0000-0000F4120000}"/>
    <cellStyle name="20% - Accent4 2 3 6 2 2 2 2" xfId="34009" xr:uid="{00000000-0005-0000-0000-0000F5120000}"/>
    <cellStyle name="20% - Accent4 2 3 6 2 2 3" xfId="30033" xr:uid="{00000000-0005-0000-0000-0000F6120000}"/>
    <cellStyle name="20% - Accent4 2 3 6 2 2 4" xfId="26092" xr:uid="{00000000-0005-0000-0000-0000F7120000}"/>
    <cellStyle name="20% - Accent4 2 3 6 2 3" xfId="20576" xr:uid="{00000000-0005-0000-0000-0000F8120000}"/>
    <cellStyle name="20% - Accent4 2 3 6 2 3 2" xfId="32443" xr:uid="{00000000-0005-0000-0000-0000F9120000}"/>
    <cellStyle name="20% - Accent4 2 3 6 2 4" xfId="28467" xr:uid="{00000000-0005-0000-0000-0000FA120000}"/>
    <cellStyle name="20% - Accent4 2 3 6 2 5" xfId="24526" xr:uid="{00000000-0005-0000-0000-0000FB120000}"/>
    <cellStyle name="20% - Accent4 2 3 6 3" xfId="14653" xr:uid="{00000000-0005-0000-0000-0000FC120000}"/>
    <cellStyle name="20% - Accent4 2 3 6 3 2" xfId="21352" xr:uid="{00000000-0005-0000-0000-0000FD120000}"/>
    <cellStyle name="20% - Accent4 2 3 6 3 2 2" xfId="33219" xr:uid="{00000000-0005-0000-0000-0000FE120000}"/>
    <cellStyle name="20% - Accent4 2 3 6 3 3" xfId="29243" xr:uid="{00000000-0005-0000-0000-0000FF120000}"/>
    <cellStyle name="20% - Accent4 2 3 6 3 4" xfId="25302" xr:uid="{00000000-0005-0000-0000-000000130000}"/>
    <cellStyle name="20% - Accent4 2 3 6 4" xfId="7850" xr:uid="{00000000-0005-0000-0000-000001130000}"/>
    <cellStyle name="20% - Accent4 2 3 6 4 2" xfId="19804" xr:uid="{00000000-0005-0000-0000-000002130000}"/>
    <cellStyle name="20% - Accent4 2 3 6 4 2 2" xfId="31671" xr:uid="{00000000-0005-0000-0000-000003130000}"/>
    <cellStyle name="20% - Accent4 2 3 6 4 3" xfId="27695" xr:uid="{00000000-0005-0000-0000-000004130000}"/>
    <cellStyle name="20% - Accent4 2 3 6 4 4" xfId="23754" xr:uid="{00000000-0005-0000-0000-000005130000}"/>
    <cellStyle name="20% - Accent4 2 3 6 5" xfId="19031" xr:uid="{00000000-0005-0000-0000-000006130000}"/>
    <cellStyle name="20% - Accent4 2 3 6 5 2" xfId="30898" xr:uid="{00000000-0005-0000-0000-000007130000}"/>
    <cellStyle name="20% - Accent4 2 3 6 6" xfId="26924" xr:uid="{00000000-0005-0000-0000-000008130000}"/>
    <cellStyle name="20% - Accent4 2 3 6 7" xfId="22981" xr:uid="{00000000-0005-0000-0000-000009130000}"/>
    <cellStyle name="20% - Accent4 2 3 7" xfId="530" xr:uid="{00000000-0005-0000-0000-00000A130000}"/>
    <cellStyle name="20% - Accent4 2 3 7 2" xfId="11221" xr:uid="{00000000-0005-0000-0000-00000B130000}"/>
    <cellStyle name="20% - Accent4 2 3 7 2 2" xfId="17607" xr:uid="{00000000-0005-0000-0000-00000C130000}"/>
    <cellStyle name="20% - Accent4 2 3 7 2 2 2" xfId="22143" xr:uid="{00000000-0005-0000-0000-00000D130000}"/>
    <cellStyle name="20% - Accent4 2 3 7 2 2 2 2" xfId="34010" xr:uid="{00000000-0005-0000-0000-00000E130000}"/>
    <cellStyle name="20% - Accent4 2 3 7 2 2 3" xfId="30034" xr:uid="{00000000-0005-0000-0000-00000F130000}"/>
    <cellStyle name="20% - Accent4 2 3 7 2 2 4" xfId="26093" xr:uid="{00000000-0005-0000-0000-000010130000}"/>
    <cellStyle name="20% - Accent4 2 3 7 2 3" xfId="20577" xr:uid="{00000000-0005-0000-0000-000011130000}"/>
    <cellStyle name="20% - Accent4 2 3 7 2 3 2" xfId="32444" xr:uid="{00000000-0005-0000-0000-000012130000}"/>
    <cellStyle name="20% - Accent4 2 3 7 2 4" xfId="28468" xr:uid="{00000000-0005-0000-0000-000013130000}"/>
    <cellStyle name="20% - Accent4 2 3 7 2 5" xfId="24527" xr:uid="{00000000-0005-0000-0000-000014130000}"/>
    <cellStyle name="20% - Accent4 2 3 7 3" xfId="14654" xr:uid="{00000000-0005-0000-0000-000015130000}"/>
    <cellStyle name="20% - Accent4 2 3 7 3 2" xfId="21353" xr:uid="{00000000-0005-0000-0000-000016130000}"/>
    <cellStyle name="20% - Accent4 2 3 7 3 2 2" xfId="33220" xr:uid="{00000000-0005-0000-0000-000017130000}"/>
    <cellStyle name="20% - Accent4 2 3 7 3 3" xfId="29244" xr:uid="{00000000-0005-0000-0000-000018130000}"/>
    <cellStyle name="20% - Accent4 2 3 7 3 4" xfId="25303" xr:uid="{00000000-0005-0000-0000-000019130000}"/>
    <cellStyle name="20% - Accent4 2 3 7 4" xfId="7851" xr:uid="{00000000-0005-0000-0000-00001A130000}"/>
    <cellStyle name="20% - Accent4 2 3 7 4 2" xfId="19805" xr:uid="{00000000-0005-0000-0000-00001B130000}"/>
    <cellStyle name="20% - Accent4 2 3 7 4 2 2" xfId="31672" xr:uid="{00000000-0005-0000-0000-00001C130000}"/>
    <cellStyle name="20% - Accent4 2 3 7 4 3" xfId="27696" xr:uid="{00000000-0005-0000-0000-00001D130000}"/>
    <cellStyle name="20% - Accent4 2 3 7 4 4" xfId="23755" xr:uid="{00000000-0005-0000-0000-00001E130000}"/>
    <cellStyle name="20% - Accent4 2 3 7 5" xfId="19032" xr:uid="{00000000-0005-0000-0000-00001F130000}"/>
    <cellStyle name="20% - Accent4 2 3 7 5 2" xfId="30899" xr:uid="{00000000-0005-0000-0000-000020130000}"/>
    <cellStyle name="20% - Accent4 2 3 7 6" xfId="26925" xr:uid="{00000000-0005-0000-0000-000021130000}"/>
    <cellStyle name="20% - Accent4 2 3 7 7" xfId="22982" xr:uid="{00000000-0005-0000-0000-000022130000}"/>
    <cellStyle name="20% - Accent4 2 3 8" xfId="531" xr:uid="{00000000-0005-0000-0000-000023130000}"/>
    <cellStyle name="20% - Accent4 2 3 8 2" xfId="11222" xr:uid="{00000000-0005-0000-0000-000024130000}"/>
    <cellStyle name="20% - Accent4 2 3 8 2 2" xfId="17608" xr:uid="{00000000-0005-0000-0000-000025130000}"/>
    <cellStyle name="20% - Accent4 2 3 8 2 2 2" xfId="22144" xr:uid="{00000000-0005-0000-0000-000026130000}"/>
    <cellStyle name="20% - Accent4 2 3 8 2 2 2 2" xfId="34011" xr:uid="{00000000-0005-0000-0000-000027130000}"/>
    <cellStyle name="20% - Accent4 2 3 8 2 2 3" xfId="30035" xr:uid="{00000000-0005-0000-0000-000028130000}"/>
    <cellStyle name="20% - Accent4 2 3 8 2 2 4" xfId="26094" xr:uid="{00000000-0005-0000-0000-000029130000}"/>
    <cellStyle name="20% - Accent4 2 3 8 2 3" xfId="20578" xr:uid="{00000000-0005-0000-0000-00002A130000}"/>
    <cellStyle name="20% - Accent4 2 3 8 2 3 2" xfId="32445" xr:uid="{00000000-0005-0000-0000-00002B130000}"/>
    <cellStyle name="20% - Accent4 2 3 8 2 4" xfId="28469" xr:uid="{00000000-0005-0000-0000-00002C130000}"/>
    <cellStyle name="20% - Accent4 2 3 8 2 5" xfId="24528" xr:uid="{00000000-0005-0000-0000-00002D130000}"/>
    <cellStyle name="20% - Accent4 2 3 8 3" xfId="14655" xr:uid="{00000000-0005-0000-0000-00002E130000}"/>
    <cellStyle name="20% - Accent4 2 3 8 3 2" xfId="21354" xr:uid="{00000000-0005-0000-0000-00002F130000}"/>
    <cellStyle name="20% - Accent4 2 3 8 3 2 2" xfId="33221" xr:uid="{00000000-0005-0000-0000-000030130000}"/>
    <cellStyle name="20% - Accent4 2 3 8 3 3" xfId="29245" xr:uid="{00000000-0005-0000-0000-000031130000}"/>
    <cellStyle name="20% - Accent4 2 3 8 3 4" xfId="25304" xr:uid="{00000000-0005-0000-0000-000032130000}"/>
    <cellStyle name="20% - Accent4 2 3 8 4" xfId="7852" xr:uid="{00000000-0005-0000-0000-000033130000}"/>
    <cellStyle name="20% - Accent4 2 3 8 4 2" xfId="19806" xr:uid="{00000000-0005-0000-0000-000034130000}"/>
    <cellStyle name="20% - Accent4 2 3 8 4 2 2" xfId="31673" xr:uid="{00000000-0005-0000-0000-000035130000}"/>
    <cellStyle name="20% - Accent4 2 3 8 4 3" xfId="27697" xr:uid="{00000000-0005-0000-0000-000036130000}"/>
    <cellStyle name="20% - Accent4 2 3 8 4 4" xfId="23756" xr:uid="{00000000-0005-0000-0000-000037130000}"/>
    <cellStyle name="20% - Accent4 2 3 8 5" xfId="19033" xr:uid="{00000000-0005-0000-0000-000038130000}"/>
    <cellStyle name="20% - Accent4 2 3 8 5 2" xfId="30900" xr:uid="{00000000-0005-0000-0000-000039130000}"/>
    <cellStyle name="20% - Accent4 2 3 8 6" xfId="26926" xr:uid="{00000000-0005-0000-0000-00003A130000}"/>
    <cellStyle name="20% - Accent4 2 3 8 7" xfId="22983" xr:uid="{00000000-0005-0000-0000-00003B130000}"/>
    <cellStyle name="20% - Accent4 2 3 9" xfId="532" xr:uid="{00000000-0005-0000-0000-00003C130000}"/>
    <cellStyle name="20% - Accent4 2 3 9 2" xfId="11223" xr:uid="{00000000-0005-0000-0000-00003D130000}"/>
    <cellStyle name="20% - Accent4 2 3 9 2 2" xfId="17609" xr:uid="{00000000-0005-0000-0000-00003E130000}"/>
    <cellStyle name="20% - Accent4 2 3 9 2 2 2" xfId="22145" xr:uid="{00000000-0005-0000-0000-00003F130000}"/>
    <cellStyle name="20% - Accent4 2 3 9 2 2 2 2" xfId="34012" xr:uid="{00000000-0005-0000-0000-000040130000}"/>
    <cellStyle name="20% - Accent4 2 3 9 2 2 3" xfId="30036" xr:uid="{00000000-0005-0000-0000-000041130000}"/>
    <cellStyle name="20% - Accent4 2 3 9 2 2 4" xfId="26095" xr:uid="{00000000-0005-0000-0000-000042130000}"/>
    <cellStyle name="20% - Accent4 2 3 9 2 3" xfId="20579" xr:uid="{00000000-0005-0000-0000-000043130000}"/>
    <cellStyle name="20% - Accent4 2 3 9 2 3 2" xfId="32446" xr:uid="{00000000-0005-0000-0000-000044130000}"/>
    <cellStyle name="20% - Accent4 2 3 9 2 4" xfId="28470" xr:uid="{00000000-0005-0000-0000-000045130000}"/>
    <cellStyle name="20% - Accent4 2 3 9 2 5" xfId="24529" xr:uid="{00000000-0005-0000-0000-000046130000}"/>
    <cellStyle name="20% - Accent4 2 3 9 3" xfId="14656" xr:uid="{00000000-0005-0000-0000-000047130000}"/>
    <cellStyle name="20% - Accent4 2 3 9 3 2" xfId="21355" xr:uid="{00000000-0005-0000-0000-000048130000}"/>
    <cellStyle name="20% - Accent4 2 3 9 3 2 2" xfId="33222" xr:uid="{00000000-0005-0000-0000-000049130000}"/>
    <cellStyle name="20% - Accent4 2 3 9 3 3" xfId="29246" xr:uid="{00000000-0005-0000-0000-00004A130000}"/>
    <cellStyle name="20% - Accent4 2 3 9 3 4" xfId="25305" xr:uid="{00000000-0005-0000-0000-00004B130000}"/>
    <cellStyle name="20% - Accent4 2 3 9 4" xfId="7853" xr:uid="{00000000-0005-0000-0000-00004C130000}"/>
    <cellStyle name="20% - Accent4 2 3 9 4 2" xfId="19807" xr:uid="{00000000-0005-0000-0000-00004D130000}"/>
    <cellStyle name="20% - Accent4 2 3 9 4 2 2" xfId="31674" xr:uid="{00000000-0005-0000-0000-00004E130000}"/>
    <cellStyle name="20% - Accent4 2 3 9 4 3" xfId="27698" xr:uid="{00000000-0005-0000-0000-00004F130000}"/>
    <cellStyle name="20% - Accent4 2 3 9 4 4" xfId="23757" xr:uid="{00000000-0005-0000-0000-000050130000}"/>
    <cellStyle name="20% - Accent4 2 3 9 5" xfId="19034" xr:uid="{00000000-0005-0000-0000-000051130000}"/>
    <cellStyle name="20% - Accent4 2 3 9 5 2" xfId="30901" xr:uid="{00000000-0005-0000-0000-000052130000}"/>
    <cellStyle name="20% - Accent4 2 3 9 6" xfId="26927" xr:uid="{00000000-0005-0000-0000-000053130000}"/>
    <cellStyle name="20% - Accent4 2 3 9 7" xfId="22984" xr:uid="{00000000-0005-0000-0000-000054130000}"/>
    <cellStyle name="20% - Accent4 2 4" xfId="533" xr:uid="{00000000-0005-0000-0000-000055130000}"/>
    <cellStyle name="20% - Accent4 2 4 10" xfId="11224" xr:uid="{00000000-0005-0000-0000-000056130000}"/>
    <cellStyle name="20% - Accent4 2 4 10 2" xfId="17610" xr:uid="{00000000-0005-0000-0000-000057130000}"/>
    <cellStyle name="20% - Accent4 2 4 10 2 2" xfId="22146" xr:uid="{00000000-0005-0000-0000-000058130000}"/>
    <cellStyle name="20% - Accent4 2 4 10 2 2 2" xfId="34013" xr:uid="{00000000-0005-0000-0000-000059130000}"/>
    <cellStyle name="20% - Accent4 2 4 10 2 3" xfId="30037" xr:uid="{00000000-0005-0000-0000-00005A130000}"/>
    <cellStyle name="20% - Accent4 2 4 10 2 4" xfId="26096" xr:uid="{00000000-0005-0000-0000-00005B130000}"/>
    <cellStyle name="20% - Accent4 2 4 10 3" xfId="20580" xr:uid="{00000000-0005-0000-0000-00005C130000}"/>
    <cellStyle name="20% - Accent4 2 4 10 3 2" xfId="32447" xr:uid="{00000000-0005-0000-0000-00005D130000}"/>
    <cellStyle name="20% - Accent4 2 4 10 4" xfId="28471" xr:uid="{00000000-0005-0000-0000-00005E130000}"/>
    <cellStyle name="20% - Accent4 2 4 10 5" xfId="24530" xr:uid="{00000000-0005-0000-0000-00005F130000}"/>
    <cellStyle name="20% - Accent4 2 4 11" xfId="14657" xr:uid="{00000000-0005-0000-0000-000060130000}"/>
    <cellStyle name="20% - Accent4 2 4 11 2" xfId="21356" xr:uid="{00000000-0005-0000-0000-000061130000}"/>
    <cellStyle name="20% - Accent4 2 4 11 2 2" xfId="33223" xr:uid="{00000000-0005-0000-0000-000062130000}"/>
    <cellStyle name="20% - Accent4 2 4 11 3" xfId="29247" xr:uid="{00000000-0005-0000-0000-000063130000}"/>
    <cellStyle name="20% - Accent4 2 4 11 4" xfId="25306" xr:uid="{00000000-0005-0000-0000-000064130000}"/>
    <cellStyle name="20% - Accent4 2 4 12" xfId="7854" xr:uid="{00000000-0005-0000-0000-000065130000}"/>
    <cellStyle name="20% - Accent4 2 4 12 2" xfId="19808" xr:uid="{00000000-0005-0000-0000-000066130000}"/>
    <cellStyle name="20% - Accent4 2 4 12 2 2" xfId="31675" xr:uid="{00000000-0005-0000-0000-000067130000}"/>
    <cellStyle name="20% - Accent4 2 4 12 3" xfId="27699" xr:uid="{00000000-0005-0000-0000-000068130000}"/>
    <cellStyle name="20% - Accent4 2 4 12 4" xfId="23758" xr:uid="{00000000-0005-0000-0000-000069130000}"/>
    <cellStyle name="20% - Accent4 2 4 13" xfId="19035" xr:uid="{00000000-0005-0000-0000-00006A130000}"/>
    <cellStyle name="20% - Accent4 2 4 13 2" xfId="30902" xr:uid="{00000000-0005-0000-0000-00006B130000}"/>
    <cellStyle name="20% - Accent4 2 4 14" xfId="26928" xr:uid="{00000000-0005-0000-0000-00006C130000}"/>
    <cellStyle name="20% - Accent4 2 4 15" xfId="22985" xr:uid="{00000000-0005-0000-0000-00006D130000}"/>
    <cellStyle name="20% - Accent4 2 4 2" xfId="534" xr:uid="{00000000-0005-0000-0000-00006E130000}"/>
    <cellStyle name="20% - Accent4 2 4 2 2" xfId="11225" xr:uid="{00000000-0005-0000-0000-00006F130000}"/>
    <cellStyle name="20% - Accent4 2 4 2 2 2" xfId="17611" xr:uid="{00000000-0005-0000-0000-000070130000}"/>
    <cellStyle name="20% - Accent4 2 4 2 2 2 2" xfId="22147" xr:uid="{00000000-0005-0000-0000-000071130000}"/>
    <cellStyle name="20% - Accent4 2 4 2 2 2 2 2" xfId="34014" xr:uid="{00000000-0005-0000-0000-000072130000}"/>
    <cellStyle name="20% - Accent4 2 4 2 2 2 3" xfId="30038" xr:uid="{00000000-0005-0000-0000-000073130000}"/>
    <cellStyle name="20% - Accent4 2 4 2 2 2 4" xfId="26097" xr:uid="{00000000-0005-0000-0000-000074130000}"/>
    <cellStyle name="20% - Accent4 2 4 2 2 3" xfId="20581" xr:uid="{00000000-0005-0000-0000-000075130000}"/>
    <cellStyle name="20% - Accent4 2 4 2 2 3 2" xfId="32448" xr:uid="{00000000-0005-0000-0000-000076130000}"/>
    <cellStyle name="20% - Accent4 2 4 2 2 4" xfId="28472" xr:uid="{00000000-0005-0000-0000-000077130000}"/>
    <cellStyle name="20% - Accent4 2 4 2 2 5" xfId="24531" xr:uid="{00000000-0005-0000-0000-000078130000}"/>
    <cellStyle name="20% - Accent4 2 4 2 3" xfId="14658" xr:uid="{00000000-0005-0000-0000-000079130000}"/>
    <cellStyle name="20% - Accent4 2 4 2 3 2" xfId="21357" xr:uid="{00000000-0005-0000-0000-00007A130000}"/>
    <cellStyle name="20% - Accent4 2 4 2 3 2 2" xfId="33224" xr:uid="{00000000-0005-0000-0000-00007B130000}"/>
    <cellStyle name="20% - Accent4 2 4 2 3 3" xfId="29248" xr:uid="{00000000-0005-0000-0000-00007C130000}"/>
    <cellStyle name="20% - Accent4 2 4 2 3 4" xfId="25307" xr:uid="{00000000-0005-0000-0000-00007D130000}"/>
    <cellStyle name="20% - Accent4 2 4 2 4" xfId="7855" xr:uid="{00000000-0005-0000-0000-00007E130000}"/>
    <cellStyle name="20% - Accent4 2 4 2 4 2" xfId="19809" xr:uid="{00000000-0005-0000-0000-00007F130000}"/>
    <cellStyle name="20% - Accent4 2 4 2 4 2 2" xfId="31676" xr:uid="{00000000-0005-0000-0000-000080130000}"/>
    <cellStyle name="20% - Accent4 2 4 2 4 3" xfId="27700" xr:uid="{00000000-0005-0000-0000-000081130000}"/>
    <cellStyle name="20% - Accent4 2 4 2 4 4" xfId="23759" xr:uid="{00000000-0005-0000-0000-000082130000}"/>
    <cellStyle name="20% - Accent4 2 4 2 5" xfId="19036" xr:uid="{00000000-0005-0000-0000-000083130000}"/>
    <cellStyle name="20% - Accent4 2 4 2 5 2" xfId="30903" xr:uid="{00000000-0005-0000-0000-000084130000}"/>
    <cellStyle name="20% - Accent4 2 4 2 6" xfId="26929" xr:uid="{00000000-0005-0000-0000-000085130000}"/>
    <cellStyle name="20% - Accent4 2 4 2 7" xfId="22986" xr:uid="{00000000-0005-0000-0000-000086130000}"/>
    <cellStyle name="20% - Accent4 2 4 3" xfId="535" xr:uid="{00000000-0005-0000-0000-000087130000}"/>
    <cellStyle name="20% - Accent4 2 4 3 2" xfId="11226" xr:uid="{00000000-0005-0000-0000-000088130000}"/>
    <cellStyle name="20% - Accent4 2 4 3 2 2" xfId="17612" xr:uid="{00000000-0005-0000-0000-000089130000}"/>
    <cellStyle name="20% - Accent4 2 4 3 2 2 2" xfId="22148" xr:uid="{00000000-0005-0000-0000-00008A130000}"/>
    <cellStyle name="20% - Accent4 2 4 3 2 2 2 2" xfId="34015" xr:uid="{00000000-0005-0000-0000-00008B130000}"/>
    <cellStyle name="20% - Accent4 2 4 3 2 2 3" xfId="30039" xr:uid="{00000000-0005-0000-0000-00008C130000}"/>
    <cellStyle name="20% - Accent4 2 4 3 2 2 4" xfId="26098" xr:uid="{00000000-0005-0000-0000-00008D130000}"/>
    <cellStyle name="20% - Accent4 2 4 3 2 3" xfId="20582" xr:uid="{00000000-0005-0000-0000-00008E130000}"/>
    <cellStyle name="20% - Accent4 2 4 3 2 3 2" xfId="32449" xr:uid="{00000000-0005-0000-0000-00008F130000}"/>
    <cellStyle name="20% - Accent4 2 4 3 2 4" xfId="28473" xr:uid="{00000000-0005-0000-0000-000090130000}"/>
    <cellStyle name="20% - Accent4 2 4 3 2 5" xfId="24532" xr:uid="{00000000-0005-0000-0000-000091130000}"/>
    <cellStyle name="20% - Accent4 2 4 3 3" xfId="14659" xr:uid="{00000000-0005-0000-0000-000092130000}"/>
    <cellStyle name="20% - Accent4 2 4 3 3 2" xfId="21358" xr:uid="{00000000-0005-0000-0000-000093130000}"/>
    <cellStyle name="20% - Accent4 2 4 3 3 2 2" xfId="33225" xr:uid="{00000000-0005-0000-0000-000094130000}"/>
    <cellStyle name="20% - Accent4 2 4 3 3 3" xfId="29249" xr:uid="{00000000-0005-0000-0000-000095130000}"/>
    <cellStyle name="20% - Accent4 2 4 3 3 4" xfId="25308" xr:uid="{00000000-0005-0000-0000-000096130000}"/>
    <cellStyle name="20% - Accent4 2 4 3 4" xfId="7856" xr:uid="{00000000-0005-0000-0000-000097130000}"/>
    <cellStyle name="20% - Accent4 2 4 3 4 2" xfId="19810" xr:uid="{00000000-0005-0000-0000-000098130000}"/>
    <cellStyle name="20% - Accent4 2 4 3 4 2 2" xfId="31677" xr:uid="{00000000-0005-0000-0000-000099130000}"/>
    <cellStyle name="20% - Accent4 2 4 3 4 3" xfId="27701" xr:uid="{00000000-0005-0000-0000-00009A130000}"/>
    <cellStyle name="20% - Accent4 2 4 3 4 4" xfId="23760" xr:uid="{00000000-0005-0000-0000-00009B130000}"/>
    <cellStyle name="20% - Accent4 2 4 3 5" xfId="19037" xr:uid="{00000000-0005-0000-0000-00009C130000}"/>
    <cellStyle name="20% - Accent4 2 4 3 5 2" xfId="30904" xr:uid="{00000000-0005-0000-0000-00009D130000}"/>
    <cellStyle name="20% - Accent4 2 4 3 6" xfId="26930" xr:uid="{00000000-0005-0000-0000-00009E130000}"/>
    <cellStyle name="20% - Accent4 2 4 3 7" xfId="22987" xr:uid="{00000000-0005-0000-0000-00009F130000}"/>
    <cellStyle name="20% - Accent4 2 4 4" xfId="536" xr:uid="{00000000-0005-0000-0000-0000A0130000}"/>
    <cellStyle name="20% - Accent4 2 4 4 2" xfId="11227" xr:uid="{00000000-0005-0000-0000-0000A1130000}"/>
    <cellStyle name="20% - Accent4 2 4 4 2 2" xfId="17613" xr:uid="{00000000-0005-0000-0000-0000A2130000}"/>
    <cellStyle name="20% - Accent4 2 4 4 2 2 2" xfId="22149" xr:uid="{00000000-0005-0000-0000-0000A3130000}"/>
    <cellStyle name="20% - Accent4 2 4 4 2 2 2 2" xfId="34016" xr:uid="{00000000-0005-0000-0000-0000A4130000}"/>
    <cellStyle name="20% - Accent4 2 4 4 2 2 3" xfId="30040" xr:uid="{00000000-0005-0000-0000-0000A5130000}"/>
    <cellStyle name="20% - Accent4 2 4 4 2 2 4" xfId="26099" xr:uid="{00000000-0005-0000-0000-0000A6130000}"/>
    <cellStyle name="20% - Accent4 2 4 4 2 3" xfId="20583" xr:uid="{00000000-0005-0000-0000-0000A7130000}"/>
    <cellStyle name="20% - Accent4 2 4 4 2 3 2" xfId="32450" xr:uid="{00000000-0005-0000-0000-0000A8130000}"/>
    <cellStyle name="20% - Accent4 2 4 4 2 4" xfId="28474" xr:uid="{00000000-0005-0000-0000-0000A9130000}"/>
    <cellStyle name="20% - Accent4 2 4 4 2 5" xfId="24533" xr:uid="{00000000-0005-0000-0000-0000AA130000}"/>
    <cellStyle name="20% - Accent4 2 4 4 3" xfId="14660" xr:uid="{00000000-0005-0000-0000-0000AB130000}"/>
    <cellStyle name="20% - Accent4 2 4 4 3 2" xfId="21359" xr:uid="{00000000-0005-0000-0000-0000AC130000}"/>
    <cellStyle name="20% - Accent4 2 4 4 3 2 2" xfId="33226" xr:uid="{00000000-0005-0000-0000-0000AD130000}"/>
    <cellStyle name="20% - Accent4 2 4 4 3 3" xfId="29250" xr:uid="{00000000-0005-0000-0000-0000AE130000}"/>
    <cellStyle name="20% - Accent4 2 4 4 3 4" xfId="25309" xr:uid="{00000000-0005-0000-0000-0000AF130000}"/>
    <cellStyle name="20% - Accent4 2 4 4 4" xfId="7857" xr:uid="{00000000-0005-0000-0000-0000B0130000}"/>
    <cellStyle name="20% - Accent4 2 4 4 4 2" xfId="19811" xr:uid="{00000000-0005-0000-0000-0000B1130000}"/>
    <cellStyle name="20% - Accent4 2 4 4 4 2 2" xfId="31678" xr:uid="{00000000-0005-0000-0000-0000B2130000}"/>
    <cellStyle name="20% - Accent4 2 4 4 4 3" xfId="27702" xr:uid="{00000000-0005-0000-0000-0000B3130000}"/>
    <cellStyle name="20% - Accent4 2 4 4 4 4" xfId="23761" xr:uid="{00000000-0005-0000-0000-0000B4130000}"/>
    <cellStyle name="20% - Accent4 2 4 4 5" xfId="19038" xr:uid="{00000000-0005-0000-0000-0000B5130000}"/>
    <cellStyle name="20% - Accent4 2 4 4 5 2" xfId="30905" xr:uid="{00000000-0005-0000-0000-0000B6130000}"/>
    <cellStyle name="20% - Accent4 2 4 4 6" xfId="26931" xr:uid="{00000000-0005-0000-0000-0000B7130000}"/>
    <cellStyle name="20% - Accent4 2 4 4 7" xfId="22988" xr:uid="{00000000-0005-0000-0000-0000B8130000}"/>
    <cellStyle name="20% - Accent4 2 4 5" xfId="537" xr:uid="{00000000-0005-0000-0000-0000B9130000}"/>
    <cellStyle name="20% - Accent4 2 4 5 2" xfId="11228" xr:uid="{00000000-0005-0000-0000-0000BA130000}"/>
    <cellStyle name="20% - Accent4 2 4 5 2 2" xfId="17614" xr:uid="{00000000-0005-0000-0000-0000BB130000}"/>
    <cellStyle name="20% - Accent4 2 4 5 2 2 2" xfId="22150" xr:uid="{00000000-0005-0000-0000-0000BC130000}"/>
    <cellStyle name="20% - Accent4 2 4 5 2 2 2 2" xfId="34017" xr:uid="{00000000-0005-0000-0000-0000BD130000}"/>
    <cellStyle name="20% - Accent4 2 4 5 2 2 3" xfId="30041" xr:uid="{00000000-0005-0000-0000-0000BE130000}"/>
    <cellStyle name="20% - Accent4 2 4 5 2 2 4" xfId="26100" xr:uid="{00000000-0005-0000-0000-0000BF130000}"/>
    <cellStyle name="20% - Accent4 2 4 5 2 3" xfId="20584" xr:uid="{00000000-0005-0000-0000-0000C0130000}"/>
    <cellStyle name="20% - Accent4 2 4 5 2 3 2" xfId="32451" xr:uid="{00000000-0005-0000-0000-0000C1130000}"/>
    <cellStyle name="20% - Accent4 2 4 5 2 4" xfId="28475" xr:uid="{00000000-0005-0000-0000-0000C2130000}"/>
    <cellStyle name="20% - Accent4 2 4 5 2 5" xfId="24534" xr:uid="{00000000-0005-0000-0000-0000C3130000}"/>
    <cellStyle name="20% - Accent4 2 4 5 3" xfId="14661" xr:uid="{00000000-0005-0000-0000-0000C4130000}"/>
    <cellStyle name="20% - Accent4 2 4 5 3 2" xfId="21360" xr:uid="{00000000-0005-0000-0000-0000C5130000}"/>
    <cellStyle name="20% - Accent4 2 4 5 3 2 2" xfId="33227" xr:uid="{00000000-0005-0000-0000-0000C6130000}"/>
    <cellStyle name="20% - Accent4 2 4 5 3 3" xfId="29251" xr:uid="{00000000-0005-0000-0000-0000C7130000}"/>
    <cellStyle name="20% - Accent4 2 4 5 3 4" xfId="25310" xr:uid="{00000000-0005-0000-0000-0000C8130000}"/>
    <cellStyle name="20% - Accent4 2 4 5 4" xfId="7858" xr:uid="{00000000-0005-0000-0000-0000C9130000}"/>
    <cellStyle name="20% - Accent4 2 4 5 4 2" xfId="19812" xr:uid="{00000000-0005-0000-0000-0000CA130000}"/>
    <cellStyle name="20% - Accent4 2 4 5 4 2 2" xfId="31679" xr:uid="{00000000-0005-0000-0000-0000CB130000}"/>
    <cellStyle name="20% - Accent4 2 4 5 4 3" xfId="27703" xr:uid="{00000000-0005-0000-0000-0000CC130000}"/>
    <cellStyle name="20% - Accent4 2 4 5 4 4" xfId="23762" xr:uid="{00000000-0005-0000-0000-0000CD130000}"/>
    <cellStyle name="20% - Accent4 2 4 5 5" xfId="19039" xr:uid="{00000000-0005-0000-0000-0000CE130000}"/>
    <cellStyle name="20% - Accent4 2 4 5 5 2" xfId="30906" xr:uid="{00000000-0005-0000-0000-0000CF130000}"/>
    <cellStyle name="20% - Accent4 2 4 5 6" xfId="26932" xr:uid="{00000000-0005-0000-0000-0000D0130000}"/>
    <cellStyle name="20% - Accent4 2 4 5 7" xfId="22989" xr:uid="{00000000-0005-0000-0000-0000D1130000}"/>
    <cellStyle name="20% - Accent4 2 4 6" xfId="538" xr:uid="{00000000-0005-0000-0000-0000D2130000}"/>
    <cellStyle name="20% - Accent4 2 4 6 2" xfId="11229" xr:uid="{00000000-0005-0000-0000-0000D3130000}"/>
    <cellStyle name="20% - Accent4 2 4 6 2 2" xfId="17615" xr:uid="{00000000-0005-0000-0000-0000D4130000}"/>
    <cellStyle name="20% - Accent4 2 4 6 2 2 2" xfId="22151" xr:uid="{00000000-0005-0000-0000-0000D5130000}"/>
    <cellStyle name="20% - Accent4 2 4 6 2 2 2 2" xfId="34018" xr:uid="{00000000-0005-0000-0000-0000D6130000}"/>
    <cellStyle name="20% - Accent4 2 4 6 2 2 3" xfId="30042" xr:uid="{00000000-0005-0000-0000-0000D7130000}"/>
    <cellStyle name="20% - Accent4 2 4 6 2 2 4" xfId="26101" xr:uid="{00000000-0005-0000-0000-0000D8130000}"/>
    <cellStyle name="20% - Accent4 2 4 6 2 3" xfId="20585" xr:uid="{00000000-0005-0000-0000-0000D9130000}"/>
    <cellStyle name="20% - Accent4 2 4 6 2 3 2" xfId="32452" xr:uid="{00000000-0005-0000-0000-0000DA130000}"/>
    <cellStyle name="20% - Accent4 2 4 6 2 4" xfId="28476" xr:uid="{00000000-0005-0000-0000-0000DB130000}"/>
    <cellStyle name="20% - Accent4 2 4 6 2 5" xfId="24535" xr:uid="{00000000-0005-0000-0000-0000DC130000}"/>
    <cellStyle name="20% - Accent4 2 4 6 3" xfId="14662" xr:uid="{00000000-0005-0000-0000-0000DD130000}"/>
    <cellStyle name="20% - Accent4 2 4 6 3 2" xfId="21361" xr:uid="{00000000-0005-0000-0000-0000DE130000}"/>
    <cellStyle name="20% - Accent4 2 4 6 3 2 2" xfId="33228" xr:uid="{00000000-0005-0000-0000-0000DF130000}"/>
    <cellStyle name="20% - Accent4 2 4 6 3 3" xfId="29252" xr:uid="{00000000-0005-0000-0000-0000E0130000}"/>
    <cellStyle name="20% - Accent4 2 4 6 3 4" xfId="25311" xr:uid="{00000000-0005-0000-0000-0000E1130000}"/>
    <cellStyle name="20% - Accent4 2 4 6 4" xfId="7859" xr:uid="{00000000-0005-0000-0000-0000E2130000}"/>
    <cellStyle name="20% - Accent4 2 4 6 4 2" xfId="19813" xr:uid="{00000000-0005-0000-0000-0000E3130000}"/>
    <cellStyle name="20% - Accent4 2 4 6 4 2 2" xfId="31680" xr:uid="{00000000-0005-0000-0000-0000E4130000}"/>
    <cellStyle name="20% - Accent4 2 4 6 4 3" xfId="27704" xr:uid="{00000000-0005-0000-0000-0000E5130000}"/>
    <cellStyle name="20% - Accent4 2 4 6 4 4" xfId="23763" xr:uid="{00000000-0005-0000-0000-0000E6130000}"/>
    <cellStyle name="20% - Accent4 2 4 6 5" xfId="19040" xr:uid="{00000000-0005-0000-0000-0000E7130000}"/>
    <cellStyle name="20% - Accent4 2 4 6 5 2" xfId="30907" xr:uid="{00000000-0005-0000-0000-0000E8130000}"/>
    <cellStyle name="20% - Accent4 2 4 6 6" xfId="26933" xr:uid="{00000000-0005-0000-0000-0000E9130000}"/>
    <cellStyle name="20% - Accent4 2 4 6 7" xfId="22990" xr:uid="{00000000-0005-0000-0000-0000EA130000}"/>
    <cellStyle name="20% - Accent4 2 4 7" xfId="539" xr:uid="{00000000-0005-0000-0000-0000EB130000}"/>
    <cellStyle name="20% - Accent4 2 4 7 2" xfId="11230" xr:uid="{00000000-0005-0000-0000-0000EC130000}"/>
    <cellStyle name="20% - Accent4 2 4 7 2 2" xfId="17616" xr:uid="{00000000-0005-0000-0000-0000ED130000}"/>
    <cellStyle name="20% - Accent4 2 4 7 2 2 2" xfId="22152" xr:uid="{00000000-0005-0000-0000-0000EE130000}"/>
    <cellStyle name="20% - Accent4 2 4 7 2 2 2 2" xfId="34019" xr:uid="{00000000-0005-0000-0000-0000EF130000}"/>
    <cellStyle name="20% - Accent4 2 4 7 2 2 3" xfId="30043" xr:uid="{00000000-0005-0000-0000-0000F0130000}"/>
    <cellStyle name="20% - Accent4 2 4 7 2 2 4" xfId="26102" xr:uid="{00000000-0005-0000-0000-0000F1130000}"/>
    <cellStyle name="20% - Accent4 2 4 7 2 3" xfId="20586" xr:uid="{00000000-0005-0000-0000-0000F2130000}"/>
    <cellStyle name="20% - Accent4 2 4 7 2 3 2" xfId="32453" xr:uid="{00000000-0005-0000-0000-0000F3130000}"/>
    <cellStyle name="20% - Accent4 2 4 7 2 4" xfId="28477" xr:uid="{00000000-0005-0000-0000-0000F4130000}"/>
    <cellStyle name="20% - Accent4 2 4 7 2 5" xfId="24536" xr:uid="{00000000-0005-0000-0000-0000F5130000}"/>
    <cellStyle name="20% - Accent4 2 4 7 3" xfId="14663" xr:uid="{00000000-0005-0000-0000-0000F6130000}"/>
    <cellStyle name="20% - Accent4 2 4 7 3 2" xfId="21362" xr:uid="{00000000-0005-0000-0000-0000F7130000}"/>
    <cellStyle name="20% - Accent4 2 4 7 3 2 2" xfId="33229" xr:uid="{00000000-0005-0000-0000-0000F8130000}"/>
    <cellStyle name="20% - Accent4 2 4 7 3 3" xfId="29253" xr:uid="{00000000-0005-0000-0000-0000F9130000}"/>
    <cellStyle name="20% - Accent4 2 4 7 3 4" xfId="25312" xr:uid="{00000000-0005-0000-0000-0000FA130000}"/>
    <cellStyle name="20% - Accent4 2 4 7 4" xfId="7860" xr:uid="{00000000-0005-0000-0000-0000FB130000}"/>
    <cellStyle name="20% - Accent4 2 4 7 4 2" xfId="19814" xr:uid="{00000000-0005-0000-0000-0000FC130000}"/>
    <cellStyle name="20% - Accent4 2 4 7 4 2 2" xfId="31681" xr:uid="{00000000-0005-0000-0000-0000FD130000}"/>
    <cellStyle name="20% - Accent4 2 4 7 4 3" xfId="27705" xr:uid="{00000000-0005-0000-0000-0000FE130000}"/>
    <cellStyle name="20% - Accent4 2 4 7 4 4" xfId="23764" xr:uid="{00000000-0005-0000-0000-0000FF130000}"/>
    <cellStyle name="20% - Accent4 2 4 7 5" xfId="19041" xr:uid="{00000000-0005-0000-0000-000000140000}"/>
    <cellStyle name="20% - Accent4 2 4 7 5 2" xfId="30908" xr:uid="{00000000-0005-0000-0000-000001140000}"/>
    <cellStyle name="20% - Accent4 2 4 7 6" xfId="26934" xr:uid="{00000000-0005-0000-0000-000002140000}"/>
    <cellStyle name="20% - Accent4 2 4 7 7" xfId="22991" xr:uid="{00000000-0005-0000-0000-000003140000}"/>
    <cellStyle name="20% - Accent4 2 4 8" xfId="540" xr:uid="{00000000-0005-0000-0000-000004140000}"/>
    <cellStyle name="20% - Accent4 2 4 8 2" xfId="11231" xr:uid="{00000000-0005-0000-0000-000005140000}"/>
    <cellStyle name="20% - Accent4 2 4 8 2 2" xfId="17617" xr:uid="{00000000-0005-0000-0000-000006140000}"/>
    <cellStyle name="20% - Accent4 2 4 8 2 2 2" xfId="22153" xr:uid="{00000000-0005-0000-0000-000007140000}"/>
    <cellStyle name="20% - Accent4 2 4 8 2 2 2 2" xfId="34020" xr:uid="{00000000-0005-0000-0000-000008140000}"/>
    <cellStyle name="20% - Accent4 2 4 8 2 2 3" xfId="30044" xr:uid="{00000000-0005-0000-0000-000009140000}"/>
    <cellStyle name="20% - Accent4 2 4 8 2 2 4" xfId="26103" xr:uid="{00000000-0005-0000-0000-00000A140000}"/>
    <cellStyle name="20% - Accent4 2 4 8 2 3" xfId="20587" xr:uid="{00000000-0005-0000-0000-00000B140000}"/>
    <cellStyle name="20% - Accent4 2 4 8 2 3 2" xfId="32454" xr:uid="{00000000-0005-0000-0000-00000C140000}"/>
    <cellStyle name="20% - Accent4 2 4 8 2 4" xfId="28478" xr:uid="{00000000-0005-0000-0000-00000D140000}"/>
    <cellStyle name="20% - Accent4 2 4 8 2 5" xfId="24537" xr:uid="{00000000-0005-0000-0000-00000E140000}"/>
    <cellStyle name="20% - Accent4 2 4 8 3" xfId="14664" xr:uid="{00000000-0005-0000-0000-00000F140000}"/>
    <cellStyle name="20% - Accent4 2 4 8 3 2" xfId="21363" xr:uid="{00000000-0005-0000-0000-000010140000}"/>
    <cellStyle name="20% - Accent4 2 4 8 3 2 2" xfId="33230" xr:uid="{00000000-0005-0000-0000-000011140000}"/>
    <cellStyle name="20% - Accent4 2 4 8 3 3" xfId="29254" xr:uid="{00000000-0005-0000-0000-000012140000}"/>
    <cellStyle name="20% - Accent4 2 4 8 3 4" xfId="25313" xr:uid="{00000000-0005-0000-0000-000013140000}"/>
    <cellStyle name="20% - Accent4 2 4 8 4" xfId="7861" xr:uid="{00000000-0005-0000-0000-000014140000}"/>
    <cellStyle name="20% - Accent4 2 4 8 4 2" xfId="19815" xr:uid="{00000000-0005-0000-0000-000015140000}"/>
    <cellStyle name="20% - Accent4 2 4 8 4 2 2" xfId="31682" xr:uid="{00000000-0005-0000-0000-000016140000}"/>
    <cellStyle name="20% - Accent4 2 4 8 4 3" xfId="27706" xr:uid="{00000000-0005-0000-0000-000017140000}"/>
    <cellStyle name="20% - Accent4 2 4 8 4 4" xfId="23765" xr:uid="{00000000-0005-0000-0000-000018140000}"/>
    <cellStyle name="20% - Accent4 2 4 8 5" xfId="19042" xr:uid="{00000000-0005-0000-0000-000019140000}"/>
    <cellStyle name="20% - Accent4 2 4 8 5 2" xfId="30909" xr:uid="{00000000-0005-0000-0000-00001A140000}"/>
    <cellStyle name="20% - Accent4 2 4 8 6" xfId="26935" xr:uid="{00000000-0005-0000-0000-00001B140000}"/>
    <cellStyle name="20% - Accent4 2 4 8 7" xfId="22992" xr:uid="{00000000-0005-0000-0000-00001C140000}"/>
    <cellStyle name="20% - Accent4 2 4 9" xfId="541" xr:uid="{00000000-0005-0000-0000-00001D140000}"/>
    <cellStyle name="20% - Accent4 2 4 9 2" xfId="11232" xr:uid="{00000000-0005-0000-0000-00001E140000}"/>
    <cellStyle name="20% - Accent4 2 4 9 2 2" xfId="17618" xr:uid="{00000000-0005-0000-0000-00001F140000}"/>
    <cellStyle name="20% - Accent4 2 4 9 2 2 2" xfId="22154" xr:uid="{00000000-0005-0000-0000-000020140000}"/>
    <cellStyle name="20% - Accent4 2 4 9 2 2 2 2" xfId="34021" xr:uid="{00000000-0005-0000-0000-000021140000}"/>
    <cellStyle name="20% - Accent4 2 4 9 2 2 3" xfId="30045" xr:uid="{00000000-0005-0000-0000-000022140000}"/>
    <cellStyle name="20% - Accent4 2 4 9 2 2 4" xfId="26104" xr:uid="{00000000-0005-0000-0000-000023140000}"/>
    <cellStyle name="20% - Accent4 2 4 9 2 3" xfId="20588" xr:uid="{00000000-0005-0000-0000-000024140000}"/>
    <cellStyle name="20% - Accent4 2 4 9 2 3 2" xfId="32455" xr:uid="{00000000-0005-0000-0000-000025140000}"/>
    <cellStyle name="20% - Accent4 2 4 9 2 4" xfId="28479" xr:uid="{00000000-0005-0000-0000-000026140000}"/>
    <cellStyle name="20% - Accent4 2 4 9 2 5" xfId="24538" xr:uid="{00000000-0005-0000-0000-000027140000}"/>
    <cellStyle name="20% - Accent4 2 4 9 3" xfId="14665" xr:uid="{00000000-0005-0000-0000-000028140000}"/>
    <cellStyle name="20% - Accent4 2 4 9 3 2" xfId="21364" xr:uid="{00000000-0005-0000-0000-000029140000}"/>
    <cellStyle name="20% - Accent4 2 4 9 3 2 2" xfId="33231" xr:uid="{00000000-0005-0000-0000-00002A140000}"/>
    <cellStyle name="20% - Accent4 2 4 9 3 3" xfId="29255" xr:uid="{00000000-0005-0000-0000-00002B140000}"/>
    <cellStyle name="20% - Accent4 2 4 9 3 4" xfId="25314" xr:uid="{00000000-0005-0000-0000-00002C140000}"/>
    <cellStyle name="20% - Accent4 2 4 9 4" xfId="7862" xr:uid="{00000000-0005-0000-0000-00002D140000}"/>
    <cellStyle name="20% - Accent4 2 4 9 4 2" xfId="19816" xr:uid="{00000000-0005-0000-0000-00002E140000}"/>
    <cellStyle name="20% - Accent4 2 4 9 4 2 2" xfId="31683" xr:uid="{00000000-0005-0000-0000-00002F140000}"/>
    <cellStyle name="20% - Accent4 2 4 9 4 3" xfId="27707" xr:uid="{00000000-0005-0000-0000-000030140000}"/>
    <cellStyle name="20% - Accent4 2 4 9 4 4" xfId="23766" xr:uid="{00000000-0005-0000-0000-000031140000}"/>
    <cellStyle name="20% - Accent4 2 4 9 5" xfId="19043" xr:uid="{00000000-0005-0000-0000-000032140000}"/>
    <cellStyle name="20% - Accent4 2 4 9 5 2" xfId="30910" xr:uid="{00000000-0005-0000-0000-000033140000}"/>
    <cellStyle name="20% - Accent4 2 4 9 6" xfId="26936" xr:uid="{00000000-0005-0000-0000-000034140000}"/>
    <cellStyle name="20% - Accent4 2 4 9 7" xfId="22993" xr:uid="{00000000-0005-0000-0000-000035140000}"/>
    <cellStyle name="20% - Accent4 2 5" xfId="542" xr:uid="{00000000-0005-0000-0000-000036140000}"/>
    <cellStyle name="20% - Accent4 2 5 10" xfId="11233" xr:uid="{00000000-0005-0000-0000-000037140000}"/>
    <cellStyle name="20% - Accent4 2 5 10 2" xfId="17619" xr:uid="{00000000-0005-0000-0000-000038140000}"/>
    <cellStyle name="20% - Accent4 2 5 10 2 2" xfId="22155" xr:uid="{00000000-0005-0000-0000-000039140000}"/>
    <cellStyle name="20% - Accent4 2 5 10 2 2 2" xfId="34022" xr:uid="{00000000-0005-0000-0000-00003A140000}"/>
    <cellStyle name="20% - Accent4 2 5 10 2 3" xfId="30046" xr:uid="{00000000-0005-0000-0000-00003B140000}"/>
    <cellStyle name="20% - Accent4 2 5 10 2 4" xfId="26105" xr:uid="{00000000-0005-0000-0000-00003C140000}"/>
    <cellStyle name="20% - Accent4 2 5 10 3" xfId="20589" xr:uid="{00000000-0005-0000-0000-00003D140000}"/>
    <cellStyle name="20% - Accent4 2 5 10 3 2" xfId="32456" xr:uid="{00000000-0005-0000-0000-00003E140000}"/>
    <cellStyle name="20% - Accent4 2 5 10 4" xfId="28480" xr:uid="{00000000-0005-0000-0000-00003F140000}"/>
    <cellStyle name="20% - Accent4 2 5 10 5" xfId="24539" xr:uid="{00000000-0005-0000-0000-000040140000}"/>
    <cellStyle name="20% - Accent4 2 5 11" xfId="14666" xr:uid="{00000000-0005-0000-0000-000041140000}"/>
    <cellStyle name="20% - Accent4 2 5 11 2" xfId="21365" xr:uid="{00000000-0005-0000-0000-000042140000}"/>
    <cellStyle name="20% - Accent4 2 5 11 2 2" xfId="33232" xr:uid="{00000000-0005-0000-0000-000043140000}"/>
    <cellStyle name="20% - Accent4 2 5 11 3" xfId="29256" xr:uid="{00000000-0005-0000-0000-000044140000}"/>
    <cellStyle name="20% - Accent4 2 5 11 4" xfId="25315" xr:uid="{00000000-0005-0000-0000-000045140000}"/>
    <cellStyle name="20% - Accent4 2 5 12" xfId="7863" xr:uid="{00000000-0005-0000-0000-000046140000}"/>
    <cellStyle name="20% - Accent4 2 5 12 2" xfId="19817" xr:uid="{00000000-0005-0000-0000-000047140000}"/>
    <cellStyle name="20% - Accent4 2 5 12 2 2" xfId="31684" xr:uid="{00000000-0005-0000-0000-000048140000}"/>
    <cellStyle name="20% - Accent4 2 5 12 3" xfId="27708" xr:uid="{00000000-0005-0000-0000-000049140000}"/>
    <cellStyle name="20% - Accent4 2 5 12 4" xfId="23767" xr:uid="{00000000-0005-0000-0000-00004A140000}"/>
    <cellStyle name="20% - Accent4 2 5 13" xfId="19044" xr:uid="{00000000-0005-0000-0000-00004B140000}"/>
    <cellStyle name="20% - Accent4 2 5 13 2" xfId="30911" xr:uid="{00000000-0005-0000-0000-00004C140000}"/>
    <cellStyle name="20% - Accent4 2 5 14" xfId="26937" xr:uid="{00000000-0005-0000-0000-00004D140000}"/>
    <cellStyle name="20% - Accent4 2 5 15" xfId="22994" xr:uid="{00000000-0005-0000-0000-00004E140000}"/>
    <cellStyle name="20% - Accent4 2 5 2" xfId="543" xr:uid="{00000000-0005-0000-0000-00004F140000}"/>
    <cellStyle name="20% - Accent4 2 5 2 2" xfId="11234" xr:uid="{00000000-0005-0000-0000-000050140000}"/>
    <cellStyle name="20% - Accent4 2 5 2 2 2" xfId="17620" xr:uid="{00000000-0005-0000-0000-000051140000}"/>
    <cellStyle name="20% - Accent4 2 5 2 2 2 2" xfId="22156" xr:uid="{00000000-0005-0000-0000-000052140000}"/>
    <cellStyle name="20% - Accent4 2 5 2 2 2 2 2" xfId="34023" xr:uid="{00000000-0005-0000-0000-000053140000}"/>
    <cellStyle name="20% - Accent4 2 5 2 2 2 3" xfId="30047" xr:uid="{00000000-0005-0000-0000-000054140000}"/>
    <cellStyle name="20% - Accent4 2 5 2 2 2 4" xfId="26106" xr:uid="{00000000-0005-0000-0000-000055140000}"/>
    <cellStyle name="20% - Accent4 2 5 2 2 3" xfId="20590" xr:uid="{00000000-0005-0000-0000-000056140000}"/>
    <cellStyle name="20% - Accent4 2 5 2 2 3 2" xfId="32457" xr:uid="{00000000-0005-0000-0000-000057140000}"/>
    <cellStyle name="20% - Accent4 2 5 2 2 4" xfId="28481" xr:uid="{00000000-0005-0000-0000-000058140000}"/>
    <cellStyle name="20% - Accent4 2 5 2 2 5" xfId="24540" xr:uid="{00000000-0005-0000-0000-000059140000}"/>
    <cellStyle name="20% - Accent4 2 5 2 3" xfId="14667" xr:uid="{00000000-0005-0000-0000-00005A140000}"/>
    <cellStyle name="20% - Accent4 2 5 2 3 2" xfId="21366" xr:uid="{00000000-0005-0000-0000-00005B140000}"/>
    <cellStyle name="20% - Accent4 2 5 2 3 2 2" xfId="33233" xr:uid="{00000000-0005-0000-0000-00005C140000}"/>
    <cellStyle name="20% - Accent4 2 5 2 3 3" xfId="29257" xr:uid="{00000000-0005-0000-0000-00005D140000}"/>
    <cellStyle name="20% - Accent4 2 5 2 3 4" xfId="25316" xr:uid="{00000000-0005-0000-0000-00005E140000}"/>
    <cellStyle name="20% - Accent4 2 5 2 4" xfId="7864" xr:uid="{00000000-0005-0000-0000-00005F140000}"/>
    <cellStyle name="20% - Accent4 2 5 2 4 2" xfId="19818" xr:uid="{00000000-0005-0000-0000-000060140000}"/>
    <cellStyle name="20% - Accent4 2 5 2 4 2 2" xfId="31685" xr:uid="{00000000-0005-0000-0000-000061140000}"/>
    <cellStyle name="20% - Accent4 2 5 2 4 3" xfId="27709" xr:uid="{00000000-0005-0000-0000-000062140000}"/>
    <cellStyle name="20% - Accent4 2 5 2 4 4" xfId="23768" xr:uid="{00000000-0005-0000-0000-000063140000}"/>
    <cellStyle name="20% - Accent4 2 5 2 5" xfId="19045" xr:uid="{00000000-0005-0000-0000-000064140000}"/>
    <cellStyle name="20% - Accent4 2 5 2 5 2" xfId="30912" xr:uid="{00000000-0005-0000-0000-000065140000}"/>
    <cellStyle name="20% - Accent4 2 5 2 6" xfId="26938" xr:uid="{00000000-0005-0000-0000-000066140000}"/>
    <cellStyle name="20% - Accent4 2 5 2 7" xfId="22995" xr:uid="{00000000-0005-0000-0000-000067140000}"/>
    <cellStyle name="20% - Accent4 2 5 3" xfId="544" xr:uid="{00000000-0005-0000-0000-000068140000}"/>
    <cellStyle name="20% - Accent4 2 5 3 2" xfId="11235" xr:uid="{00000000-0005-0000-0000-000069140000}"/>
    <cellStyle name="20% - Accent4 2 5 3 2 2" xfId="17621" xr:uid="{00000000-0005-0000-0000-00006A140000}"/>
    <cellStyle name="20% - Accent4 2 5 3 2 2 2" xfId="22157" xr:uid="{00000000-0005-0000-0000-00006B140000}"/>
    <cellStyle name="20% - Accent4 2 5 3 2 2 2 2" xfId="34024" xr:uid="{00000000-0005-0000-0000-00006C140000}"/>
    <cellStyle name="20% - Accent4 2 5 3 2 2 3" xfId="30048" xr:uid="{00000000-0005-0000-0000-00006D140000}"/>
    <cellStyle name="20% - Accent4 2 5 3 2 2 4" xfId="26107" xr:uid="{00000000-0005-0000-0000-00006E140000}"/>
    <cellStyle name="20% - Accent4 2 5 3 2 3" xfId="20591" xr:uid="{00000000-0005-0000-0000-00006F140000}"/>
    <cellStyle name="20% - Accent4 2 5 3 2 3 2" xfId="32458" xr:uid="{00000000-0005-0000-0000-000070140000}"/>
    <cellStyle name="20% - Accent4 2 5 3 2 4" xfId="28482" xr:uid="{00000000-0005-0000-0000-000071140000}"/>
    <cellStyle name="20% - Accent4 2 5 3 2 5" xfId="24541" xr:uid="{00000000-0005-0000-0000-000072140000}"/>
    <cellStyle name="20% - Accent4 2 5 3 3" xfId="14668" xr:uid="{00000000-0005-0000-0000-000073140000}"/>
    <cellStyle name="20% - Accent4 2 5 3 3 2" xfId="21367" xr:uid="{00000000-0005-0000-0000-000074140000}"/>
    <cellStyle name="20% - Accent4 2 5 3 3 2 2" xfId="33234" xr:uid="{00000000-0005-0000-0000-000075140000}"/>
    <cellStyle name="20% - Accent4 2 5 3 3 3" xfId="29258" xr:uid="{00000000-0005-0000-0000-000076140000}"/>
    <cellStyle name="20% - Accent4 2 5 3 3 4" xfId="25317" xr:uid="{00000000-0005-0000-0000-000077140000}"/>
    <cellStyle name="20% - Accent4 2 5 3 4" xfId="7865" xr:uid="{00000000-0005-0000-0000-000078140000}"/>
    <cellStyle name="20% - Accent4 2 5 3 4 2" xfId="19819" xr:uid="{00000000-0005-0000-0000-000079140000}"/>
    <cellStyle name="20% - Accent4 2 5 3 4 2 2" xfId="31686" xr:uid="{00000000-0005-0000-0000-00007A140000}"/>
    <cellStyle name="20% - Accent4 2 5 3 4 3" xfId="27710" xr:uid="{00000000-0005-0000-0000-00007B140000}"/>
    <cellStyle name="20% - Accent4 2 5 3 4 4" xfId="23769" xr:uid="{00000000-0005-0000-0000-00007C140000}"/>
    <cellStyle name="20% - Accent4 2 5 3 5" xfId="19046" xr:uid="{00000000-0005-0000-0000-00007D140000}"/>
    <cellStyle name="20% - Accent4 2 5 3 5 2" xfId="30913" xr:uid="{00000000-0005-0000-0000-00007E140000}"/>
    <cellStyle name="20% - Accent4 2 5 3 6" xfId="26939" xr:uid="{00000000-0005-0000-0000-00007F140000}"/>
    <cellStyle name="20% - Accent4 2 5 3 7" xfId="22996" xr:uid="{00000000-0005-0000-0000-000080140000}"/>
    <cellStyle name="20% - Accent4 2 5 4" xfId="545" xr:uid="{00000000-0005-0000-0000-000081140000}"/>
    <cellStyle name="20% - Accent4 2 5 4 2" xfId="11236" xr:uid="{00000000-0005-0000-0000-000082140000}"/>
    <cellStyle name="20% - Accent4 2 5 4 2 2" xfId="17622" xr:uid="{00000000-0005-0000-0000-000083140000}"/>
    <cellStyle name="20% - Accent4 2 5 4 2 2 2" xfId="22158" xr:uid="{00000000-0005-0000-0000-000084140000}"/>
    <cellStyle name="20% - Accent4 2 5 4 2 2 2 2" xfId="34025" xr:uid="{00000000-0005-0000-0000-000085140000}"/>
    <cellStyle name="20% - Accent4 2 5 4 2 2 3" xfId="30049" xr:uid="{00000000-0005-0000-0000-000086140000}"/>
    <cellStyle name="20% - Accent4 2 5 4 2 2 4" xfId="26108" xr:uid="{00000000-0005-0000-0000-000087140000}"/>
    <cellStyle name="20% - Accent4 2 5 4 2 3" xfId="20592" xr:uid="{00000000-0005-0000-0000-000088140000}"/>
    <cellStyle name="20% - Accent4 2 5 4 2 3 2" xfId="32459" xr:uid="{00000000-0005-0000-0000-000089140000}"/>
    <cellStyle name="20% - Accent4 2 5 4 2 4" xfId="28483" xr:uid="{00000000-0005-0000-0000-00008A140000}"/>
    <cellStyle name="20% - Accent4 2 5 4 2 5" xfId="24542" xr:uid="{00000000-0005-0000-0000-00008B140000}"/>
    <cellStyle name="20% - Accent4 2 5 4 3" xfId="14669" xr:uid="{00000000-0005-0000-0000-00008C140000}"/>
    <cellStyle name="20% - Accent4 2 5 4 3 2" xfId="21368" xr:uid="{00000000-0005-0000-0000-00008D140000}"/>
    <cellStyle name="20% - Accent4 2 5 4 3 2 2" xfId="33235" xr:uid="{00000000-0005-0000-0000-00008E140000}"/>
    <cellStyle name="20% - Accent4 2 5 4 3 3" xfId="29259" xr:uid="{00000000-0005-0000-0000-00008F140000}"/>
    <cellStyle name="20% - Accent4 2 5 4 3 4" xfId="25318" xr:uid="{00000000-0005-0000-0000-000090140000}"/>
    <cellStyle name="20% - Accent4 2 5 4 4" xfId="7866" xr:uid="{00000000-0005-0000-0000-000091140000}"/>
    <cellStyle name="20% - Accent4 2 5 4 4 2" xfId="19820" xr:uid="{00000000-0005-0000-0000-000092140000}"/>
    <cellStyle name="20% - Accent4 2 5 4 4 2 2" xfId="31687" xr:uid="{00000000-0005-0000-0000-000093140000}"/>
    <cellStyle name="20% - Accent4 2 5 4 4 3" xfId="27711" xr:uid="{00000000-0005-0000-0000-000094140000}"/>
    <cellStyle name="20% - Accent4 2 5 4 4 4" xfId="23770" xr:uid="{00000000-0005-0000-0000-000095140000}"/>
    <cellStyle name="20% - Accent4 2 5 4 5" xfId="19047" xr:uid="{00000000-0005-0000-0000-000096140000}"/>
    <cellStyle name="20% - Accent4 2 5 4 5 2" xfId="30914" xr:uid="{00000000-0005-0000-0000-000097140000}"/>
    <cellStyle name="20% - Accent4 2 5 4 6" xfId="26940" xr:uid="{00000000-0005-0000-0000-000098140000}"/>
    <cellStyle name="20% - Accent4 2 5 4 7" xfId="22997" xr:uid="{00000000-0005-0000-0000-000099140000}"/>
    <cellStyle name="20% - Accent4 2 5 5" xfId="546" xr:uid="{00000000-0005-0000-0000-00009A140000}"/>
    <cellStyle name="20% - Accent4 2 5 5 2" xfId="11237" xr:uid="{00000000-0005-0000-0000-00009B140000}"/>
    <cellStyle name="20% - Accent4 2 5 5 2 2" xfId="17623" xr:uid="{00000000-0005-0000-0000-00009C140000}"/>
    <cellStyle name="20% - Accent4 2 5 5 2 2 2" xfId="22159" xr:uid="{00000000-0005-0000-0000-00009D140000}"/>
    <cellStyle name="20% - Accent4 2 5 5 2 2 2 2" xfId="34026" xr:uid="{00000000-0005-0000-0000-00009E140000}"/>
    <cellStyle name="20% - Accent4 2 5 5 2 2 3" xfId="30050" xr:uid="{00000000-0005-0000-0000-00009F140000}"/>
    <cellStyle name="20% - Accent4 2 5 5 2 2 4" xfId="26109" xr:uid="{00000000-0005-0000-0000-0000A0140000}"/>
    <cellStyle name="20% - Accent4 2 5 5 2 3" xfId="20593" xr:uid="{00000000-0005-0000-0000-0000A1140000}"/>
    <cellStyle name="20% - Accent4 2 5 5 2 3 2" xfId="32460" xr:uid="{00000000-0005-0000-0000-0000A2140000}"/>
    <cellStyle name="20% - Accent4 2 5 5 2 4" xfId="28484" xr:uid="{00000000-0005-0000-0000-0000A3140000}"/>
    <cellStyle name="20% - Accent4 2 5 5 2 5" xfId="24543" xr:uid="{00000000-0005-0000-0000-0000A4140000}"/>
    <cellStyle name="20% - Accent4 2 5 5 3" xfId="14670" xr:uid="{00000000-0005-0000-0000-0000A5140000}"/>
    <cellStyle name="20% - Accent4 2 5 5 3 2" xfId="21369" xr:uid="{00000000-0005-0000-0000-0000A6140000}"/>
    <cellStyle name="20% - Accent4 2 5 5 3 2 2" xfId="33236" xr:uid="{00000000-0005-0000-0000-0000A7140000}"/>
    <cellStyle name="20% - Accent4 2 5 5 3 3" xfId="29260" xr:uid="{00000000-0005-0000-0000-0000A8140000}"/>
    <cellStyle name="20% - Accent4 2 5 5 3 4" xfId="25319" xr:uid="{00000000-0005-0000-0000-0000A9140000}"/>
    <cellStyle name="20% - Accent4 2 5 5 4" xfId="7867" xr:uid="{00000000-0005-0000-0000-0000AA140000}"/>
    <cellStyle name="20% - Accent4 2 5 5 4 2" xfId="19821" xr:uid="{00000000-0005-0000-0000-0000AB140000}"/>
    <cellStyle name="20% - Accent4 2 5 5 4 2 2" xfId="31688" xr:uid="{00000000-0005-0000-0000-0000AC140000}"/>
    <cellStyle name="20% - Accent4 2 5 5 4 3" xfId="27712" xr:uid="{00000000-0005-0000-0000-0000AD140000}"/>
    <cellStyle name="20% - Accent4 2 5 5 4 4" xfId="23771" xr:uid="{00000000-0005-0000-0000-0000AE140000}"/>
    <cellStyle name="20% - Accent4 2 5 5 5" xfId="19048" xr:uid="{00000000-0005-0000-0000-0000AF140000}"/>
    <cellStyle name="20% - Accent4 2 5 5 5 2" xfId="30915" xr:uid="{00000000-0005-0000-0000-0000B0140000}"/>
    <cellStyle name="20% - Accent4 2 5 5 6" xfId="26941" xr:uid="{00000000-0005-0000-0000-0000B1140000}"/>
    <cellStyle name="20% - Accent4 2 5 5 7" xfId="22998" xr:uid="{00000000-0005-0000-0000-0000B2140000}"/>
    <cellStyle name="20% - Accent4 2 5 6" xfId="547" xr:uid="{00000000-0005-0000-0000-0000B3140000}"/>
    <cellStyle name="20% - Accent4 2 5 6 2" xfId="11238" xr:uid="{00000000-0005-0000-0000-0000B4140000}"/>
    <cellStyle name="20% - Accent4 2 5 6 2 2" xfId="17624" xr:uid="{00000000-0005-0000-0000-0000B5140000}"/>
    <cellStyle name="20% - Accent4 2 5 6 2 2 2" xfId="22160" xr:uid="{00000000-0005-0000-0000-0000B6140000}"/>
    <cellStyle name="20% - Accent4 2 5 6 2 2 2 2" xfId="34027" xr:uid="{00000000-0005-0000-0000-0000B7140000}"/>
    <cellStyle name="20% - Accent4 2 5 6 2 2 3" xfId="30051" xr:uid="{00000000-0005-0000-0000-0000B8140000}"/>
    <cellStyle name="20% - Accent4 2 5 6 2 2 4" xfId="26110" xr:uid="{00000000-0005-0000-0000-0000B9140000}"/>
    <cellStyle name="20% - Accent4 2 5 6 2 3" xfId="20594" xr:uid="{00000000-0005-0000-0000-0000BA140000}"/>
    <cellStyle name="20% - Accent4 2 5 6 2 3 2" xfId="32461" xr:uid="{00000000-0005-0000-0000-0000BB140000}"/>
    <cellStyle name="20% - Accent4 2 5 6 2 4" xfId="28485" xr:uid="{00000000-0005-0000-0000-0000BC140000}"/>
    <cellStyle name="20% - Accent4 2 5 6 2 5" xfId="24544" xr:uid="{00000000-0005-0000-0000-0000BD140000}"/>
    <cellStyle name="20% - Accent4 2 5 6 3" xfId="14671" xr:uid="{00000000-0005-0000-0000-0000BE140000}"/>
    <cellStyle name="20% - Accent4 2 5 6 3 2" xfId="21370" xr:uid="{00000000-0005-0000-0000-0000BF140000}"/>
    <cellStyle name="20% - Accent4 2 5 6 3 2 2" xfId="33237" xr:uid="{00000000-0005-0000-0000-0000C0140000}"/>
    <cellStyle name="20% - Accent4 2 5 6 3 3" xfId="29261" xr:uid="{00000000-0005-0000-0000-0000C1140000}"/>
    <cellStyle name="20% - Accent4 2 5 6 3 4" xfId="25320" xr:uid="{00000000-0005-0000-0000-0000C2140000}"/>
    <cellStyle name="20% - Accent4 2 5 6 4" xfId="7868" xr:uid="{00000000-0005-0000-0000-0000C3140000}"/>
    <cellStyle name="20% - Accent4 2 5 6 4 2" xfId="19822" xr:uid="{00000000-0005-0000-0000-0000C4140000}"/>
    <cellStyle name="20% - Accent4 2 5 6 4 2 2" xfId="31689" xr:uid="{00000000-0005-0000-0000-0000C5140000}"/>
    <cellStyle name="20% - Accent4 2 5 6 4 3" xfId="27713" xr:uid="{00000000-0005-0000-0000-0000C6140000}"/>
    <cellStyle name="20% - Accent4 2 5 6 4 4" xfId="23772" xr:uid="{00000000-0005-0000-0000-0000C7140000}"/>
    <cellStyle name="20% - Accent4 2 5 6 5" xfId="19049" xr:uid="{00000000-0005-0000-0000-0000C8140000}"/>
    <cellStyle name="20% - Accent4 2 5 6 5 2" xfId="30916" xr:uid="{00000000-0005-0000-0000-0000C9140000}"/>
    <cellStyle name="20% - Accent4 2 5 6 6" xfId="26942" xr:uid="{00000000-0005-0000-0000-0000CA140000}"/>
    <cellStyle name="20% - Accent4 2 5 6 7" xfId="22999" xr:uid="{00000000-0005-0000-0000-0000CB140000}"/>
    <cellStyle name="20% - Accent4 2 5 7" xfId="548" xr:uid="{00000000-0005-0000-0000-0000CC140000}"/>
    <cellStyle name="20% - Accent4 2 5 7 2" xfId="11239" xr:uid="{00000000-0005-0000-0000-0000CD140000}"/>
    <cellStyle name="20% - Accent4 2 5 7 2 2" xfId="17625" xr:uid="{00000000-0005-0000-0000-0000CE140000}"/>
    <cellStyle name="20% - Accent4 2 5 7 2 2 2" xfId="22161" xr:uid="{00000000-0005-0000-0000-0000CF140000}"/>
    <cellStyle name="20% - Accent4 2 5 7 2 2 2 2" xfId="34028" xr:uid="{00000000-0005-0000-0000-0000D0140000}"/>
    <cellStyle name="20% - Accent4 2 5 7 2 2 3" xfId="30052" xr:uid="{00000000-0005-0000-0000-0000D1140000}"/>
    <cellStyle name="20% - Accent4 2 5 7 2 2 4" xfId="26111" xr:uid="{00000000-0005-0000-0000-0000D2140000}"/>
    <cellStyle name="20% - Accent4 2 5 7 2 3" xfId="20595" xr:uid="{00000000-0005-0000-0000-0000D3140000}"/>
    <cellStyle name="20% - Accent4 2 5 7 2 3 2" xfId="32462" xr:uid="{00000000-0005-0000-0000-0000D4140000}"/>
    <cellStyle name="20% - Accent4 2 5 7 2 4" xfId="28486" xr:uid="{00000000-0005-0000-0000-0000D5140000}"/>
    <cellStyle name="20% - Accent4 2 5 7 2 5" xfId="24545" xr:uid="{00000000-0005-0000-0000-0000D6140000}"/>
    <cellStyle name="20% - Accent4 2 5 7 3" xfId="14672" xr:uid="{00000000-0005-0000-0000-0000D7140000}"/>
    <cellStyle name="20% - Accent4 2 5 7 3 2" xfId="21371" xr:uid="{00000000-0005-0000-0000-0000D8140000}"/>
    <cellStyle name="20% - Accent4 2 5 7 3 2 2" xfId="33238" xr:uid="{00000000-0005-0000-0000-0000D9140000}"/>
    <cellStyle name="20% - Accent4 2 5 7 3 3" xfId="29262" xr:uid="{00000000-0005-0000-0000-0000DA140000}"/>
    <cellStyle name="20% - Accent4 2 5 7 3 4" xfId="25321" xr:uid="{00000000-0005-0000-0000-0000DB140000}"/>
    <cellStyle name="20% - Accent4 2 5 7 4" xfId="7869" xr:uid="{00000000-0005-0000-0000-0000DC140000}"/>
    <cellStyle name="20% - Accent4 2 5 7 4 2" xfId="19823" xr:uid="{00000000-0005-0000-0000-0000DD140000}"/>
    <cellStyle name="20% - Accent4 2 5 7 4 2 2" xfId="31690" xr:uid="{00000000-0005-0000-0000-0000DE140000}"/>
    <cellStyle name="20% - Accent4 2 5 7 4 3" xfId="27714" xr:uid="{00000000-0005-0000-0000-0000DF140000}"/>
    <cellStyle name="20% - Accent4 2 5 7 4 4" xfId="23773" xr:uid="{00000000-0005-0000-0000-0000E0140000}"/>
    <cellStyle name="20% - Accent4 2 5 7 5" xfId="19050" xr:uid="{00000000-0005-0000-0000-0000E1140000}"/>
    <cellStyle name="20% - Accent4 2 5 7 5 2" xfId="30917" xr:uid="{00000000-0005-0000-0000-0000E2140000}"/>
    <cellStyle name="20% - Accent4 2 5 7 6" xfId="26943" xr:uid="{00000000-0005-0000-0000-0000E3140000}"/>
    <cellStyle name="20% - Accent4 2 5 7 7" xfId="23000" xr:uid="{00000000-0005-0000-0000-0000E4140000}"/>
    <cellStyle name="20% - Accent4 2 5 8" xfId="549" xr:uid="{00000000-0005-0000-0000-0000E5140000}"/>
    <cellStyle name="20% - Accent4 2 5 8 2" xfId="11240" xr:uid="{00000000-0005-0000-0000-0000E6140000}"/>
    <cellStyle name="20% - Accent4 2 5 8 2 2" xfId="17626" xr:uid="{00000000-0005-0000-0000-0000E7140000}"/>
    <cellStyle name="20% - Accent4 2 5 8 2 2 2" xfId="22162" xr:uid="{00000000-0005-0000-0000-0000E8140000}"/>
    <cellStyle name="20% - Accent4 2 5 8 2 2 2 2" xfId="34029" xr:uid="{00000000-0005-0000-0000-0000E9140000}"/>
    <cellStyle name="20% - Accent4 2 5 8 2 2 3" xfId="30053" xr:uid="{00000000-0005-0000-0000-0000EA140000}"/>
    <cellStyle name="20% - Accent4 2 5 8 2 2 4" xfId="26112" xr:uid="{00000000-0005-0000-0000-0000EB140000}"/>
    <cellStyle name="20% - Accent4 2 5 8 2 3" xfId="20596" xr:uid="{00000000-0005-0000-0000-0000EC140000}"/>
    <cellStyle name="20% - Accent4 2 5 8 2 3 2" xfId="32463" xr:uid="{00000000-0005-0000-0000-0000ED140000}"/>
    <cellStyle name="20% - Accent4 2 5 8 2 4" xfId="28487" xr:uid="{00000000-0005-0000-0000-0000EE140000}"/>
    <cellStyle name="20% - Accent4 2 5 8 2 5" xfId="24546" xr:uid="{00000000-0005-0000-0000-0000EF140000}"/>
    <cellStyle name="20% - Accent4 2 5 8 3" xfId="14673" xr:uid="{00000000-0005-0000-0000-0000F0140000}"/>
    <cellStyle name="20% - Accent4 2 5 8 3 2" xfId="21372" xr:uid="{00000000-0005-0000-0000-0000F1140000}"/>
    <cellStyle name="20% - Accent4 2 5 8 3 2 2" xfId="33239" xr:uid="{00000000-0005-0000-0000-0000F2140000}"/>
    <cellStyle name="20% - Accent4 2 5 8 3 3" xfId="29263" xr:uid="{00000000-0005-0000-0000-0000F3140000}"/>
    <cellStyle name="20% - Accent4 2 5 8 3 4" xfId="25322" xr:uid="{00000000-0005-0000-0000-0000F4140000}"/>
    <cellStyle name="20% - Accent4 2 5 8 4" xfId="7870" xr:uid="{00000000-0005-0000-0000-0000F5140000}"/>
    <cellStyle name="20% - Accent4 2 5 8 4 2" xfId="19824" xr:uid="{00000000-0005-0000-0000-0000F6140000}"/>
    <cellStyle name="20% - Accent4 2 5 8 4 2 2" xfId="31691" xr:uid="{00000000-0005-0000-0000-0000F7140000}"/>
    <cellStyle name="20% - Accent4 2 5 8 4 3" xfId="27715" xr:uid="{00000000-0005-0000-0000-0000F8140000}"/>
    <cellStyle name="20% - Accent4 2 5 8 4 4" xfId="23774" xr:uid="{00000000-0005-0000-0000-0000F9140000}"/>
    <cellStyle name="20% - Accent4 2 5 8 5" xfId="19051" xr:uid="{00000000-0005-0000-0000-0000FA140000}"/>
    <cellStyle name="20% - Accent4 2 5 8 5 2" xfId="30918" xr:uid="{00000000-0005-0000-0000-0000FB140000}"/>
    <cellStyle name="20% - Accent4 2 5 8 6" xfId="26944" xr:uid="{00000000-0005-0000-0000-0000FC140000}"/>
    <cellStyle name="20% - Accent4 2 5 8 7" xfId="23001" xr:uid="{00000000-0005-0000-0000-0000FD140000}"/>
    <cellStyle name="20% - Accent4 2 5 9" xfId="550" xr:uid="{00000000-0005-0000-0000-0000FE140000}"/>
    <cellStyle name="20% - Accent4 2 5 9 2" xfId="11241" xr:uid="{00000000-0005-0000-0000-0000FF140000}"/>
    <cellStyle name="20% - Accent4 2 5 9 2 2" xfId="17627" xr:uid="{00000000-0005-0000-0000-000000150000}"/>
    <cellStyle name="20% - Accent4 2 5 9 2 2 2" xfId="22163" xr:uid="{00000000-0005-0000-0000-000001150000}"/>
    <cellStyle name="20% - Accent4 2 5 9 2 2 2 2" xfId="34030" xr:uid="{00000000-0005-0000-0000-000002150000}"/>
    <cellStyle name="20% - Accent4 2 5 9 2 2 3" xfId="30054" xr:uid="{00000000-0005-0000-0000-000003150000}"/>
    <cellStyle name="20% - Accent4 2 5 9 2 2 4" xfId="26113" xr:uid="{00000000-0005-0000-0000-000004150000}"/>
    <cellStyle name="20% - Accent4 2 5 9 2 3" xfId="20597" xr:uid="{00000000-0005-0000-0000-000005150000}"/>
    <cellStyle name="20% - Accent4 2 5 9 2 3 2" xfId="32464" xr:uid="{00000000-0005-0000-0000-000006150000}"/>
    <cellStyle name="20% - Accent4 2 5 9 2 4" xfId="28488" xr:uid="{00000000-0005-0000-0000-000007150000}"/>
    <cellStyle name="20% - Accent4 2 5 9 2 5" xfId="24547" xr:uid="{00000000-0005-0000-0000-000008150000}"/>
    <cellStyle name="20% - Accent4 2 5 9 3" xfId="14674" xr:uid="{00000000-0005-0000-0000-000009150000}"/>
    <cellStyle name="20% - Accent4 2 5 9 3 2" xfId="21373" xr:uid="{00000000-0005-0000-0000-00000A150000}"/>
    <cellStyle name="20% - Accent4 2 5 9 3 2 2" xfId="33240" xr:uid="{00000000-0005-0000-0000-00000B150000}"/>
    <cellStyle name="20% - Accent4 2 5 9 3 3" xfId="29264" xr:uid="{00000000-0005-0000-0000-00000C150000}"/>
    <cellStyle name="20% - Accent4 2 5 9 3 4" xfId="25323" xr:uid="{00000000-0005-0000-0000-00000D150000}"/>
    <cellStyle name="20% - Accent4 2 5 9 4" xfId="7871" xr:uid="{00000000-0005-0000-0000-00000E150000}"/>
    <cellStyle name="20% - Accent4 2 5 9 4 2" xfId="19825" xr:uid="{00000000-0005-0000-0000-00000F150000}"/>
    <cellStyle name="20% - Accent4 2 5 9 4 2 2" xfId="31692" xr:uid="{00000000-0005-0000-0000-000010150000}"/>
    <cellStyle name="20% - Accent4 2 5 9 4 3" xfId="27716" xr:uid="{00000000-0005-0000-0000-000011150000}"/>
    <cellStyle name="20% - Accent4 2 5 9 4 4" xfId="23775" xr:uid="{00000000-0005-0000-0000-000012150000}"/>
    <cellStyle name="20% - Accent4 2 5 9 5" xfId="19052" xr:uid="{00000000-0005-0000-0000-000013150000}"/>
    <cellStyle name="20% - Accent4 2 5 9 5 2" xfId="30919" xr:uid="{00000000-0005-0000-0000-000014150000}"/>
    <cellStyle name="20% - Accent4 2 5 9 6" xfId="26945" xr:uid="{00000000-0005-0000-0000-000015150000}"/>
    <cellStyle name="20% - Accent4 2 5 9 7" xfId="23002" xr:uid="{00000000-0005-0000-0000-000016150000}"/>
    <cellStyle name="20% - Accent4 2 6" xfId="551" xr:uid="{00000000-0005-0000-0000-000017150000}"/>
    <cellStyle name="20% - Accent4 2 6 10" xfId="26946" xr:uid="{00000000-0005-0000-0000-000018150000}"/>
    <cellStyle name="20% - Accent4 2 6 11" xfId="23003" xr:uid="{00000000-0005-0000-0000-000019150000}"/>
    <cellStyle name="20% - Accent4 2 6 2" xfId="552" xr:uid="{00000000-0005-0000-0000-00001A150000}"/>
    <cellStyle name="20% - Accent4 2 6 2 2" xfId="11243" xr:uid="{00000000-0005-0000-0000-00001B150000}"/>
    <cellStyle name="20% - Accent4 2 6 2 2 2" xfId="17629" xr:uid="{00000000-0005-0000-0000-00001C150000}"/>
    <cellStyle name="20% - Accent4 2 6 2 2 2 2" xfId="22165" xr:uid="{00000000-0005-0000-0000-00001D150000}"/>
    <cellStyle name="20% - Accent4 2 6 2 2 2 2 2" xfId="34032" xr:uid="{00000000-0005-0000-0000-00001E150000}"/>
    <cellStyle name="20% - Accent4 2 6 2 2 2 3" xfId="30056" xr:uid="{00000000-0005-0000-0000-00001F150000}"/>
    <cellStyle name="20% - Accent4 2 6 2 2 2 4" xfId="26115" xr:uid="{00000000-0005-0000-0000-000020150000}"/>
    <cellStyle name="20% - Accent4 2 6 2 2 3" xfId="20599" xr:uid="{00000000-0005-0000-0000-000021150000}"/>
    <cellStyle name="20% - Accent4 2 6 2 2 3 2" xfId="32466" xr:uid="{00000000-0005-0000-0000-000022150000}"/>
    <cellStyle name="20% - Accent4 2 6 2 2 4" xfId="28490" xr:uid="{00000000-0005-0000-0000-000023150000}"/>
    <cellStyle name="20% - Accent4 2 6 2 2 5" xfId="24549" xr:uid="{00000000-0005-0000-0000-000024150000}"/>
    <cellStyle name="20% - Accent4 2 6 2 3" xfId="14676" xr:uid="{00000000-0005-0000-0000-000025150000}"/>
    <cellStyle name="20% - Accent4 2 6 2 3 2" xfId="21375" xr:uid="{00000000-0005-0000-0000-000026150000}"/>
    <cellStyle name="20% - Accent4 2 6 2 3 2 2" xfId="33242" xr:uid="{00000000-0005-0000-0000-000027150000}"/>
    <cellStyle name="20% - Accent4 2 6 2 3 3" xfId="29266" xr:uid="{00000000-0005-0000-0000-000028150000}"/>
    <cellStyle name="20% - Accent4 2 6 2 3 4" xfId="25325" xr:uid="{00000000-0005-0000-0000-000029150000}"/>
    <cellStyle name="20% - Accent4 2 6 2 4" xfId="7873" xr:uid="{00000000-0005-0000-0000-00002A150000}"/>
    <cellStyle name="20% - Accent4 2 6 2 4 2" xfId="19827" xr:uid="{00000000-0005-0000-0000-00002B150000}"/>
    <cellStyle name="20% - Accent4 2 6 2 4 2 2" xfId="31694" xr:uid="{00000000-0005-0000-0000-00002C150000}"/>
    <cellStyle name="20% - Accent4 2 6 2 4 3" xfId="27718" xr:uid="{00000000-0005-0000-0000-00002D150000}"/>
    <cellStyle name="20% - Accent4 2 6 2 4 4" xfId="23777" xr:uid="{00000000-0005-0000-0000-00002E150000}"/>
    <cellStyle name="20% - Accent4 2 6 2 5" xfId="19054" xr:uid="{00000000-0005-0000-0000-00002F150000}"/>
    <cellStyle name="20% - Accent4 2 6 2 5 2" xfId="30921" xr:uid="{00000000-0005-0000-0000-000030150000}"/>
    <cellStyle name="20% - Accent4 2 6 2 6" xfId="26947" xr:uid="{00000000-0005-0000-0000-000031150000}"/>
    <cellStyle name="20% - Accent4 2 6 2 7" xfId="23004" xr:uid="{00000000-0005-0000-0000-000032150000}"/>
    <cellStyle name="20% - Accent4 2 6 3" xfId="553" xr:uid="{00000000-0005-0000-0000-000033150000}"/>
    <cellStyle name="20% - Accent4 2 6 3 2" xfId="11244" xr:uid="{00000000-0005-0000-0000-000034150000}"/>
    <cellStyle name="20% - Accent4 2 6 3 2 2" xfId="17630" xr:uid="{00000000-0005-0000-0000-000035150000}"/>
    <cellStyle name="20% - Accent4 2 6 3 2 2 2" xfId="22166" xr:uid="{00000000-0005-0000-0000-000036150000}"/>
    <cellStyle name="20% - Accent4 2 6 3 2 2 2 2" xfId="34033" xr:uid="{00000000-0005-0000-0000-000037150000}"/>
    <cellStyle name="20% - Accent4 2 6 3 2 2 3" xfId="30057" xr:uid="{00000000-0005-0000-0000-000038150000}"/>
    <cellStyle name="20% - Accent4 2 6 3 2 2 4" xfId="26116" xr:uid="{00000000-0005-0000-0000-000039150000}"/>
    <cellStyle name="20% - Accent4 2 6 3 2 3" xfId="20600" xr:uid="{00000000-0005-0000-0000-00003A150000}"/>
    <cellStyle name="20% - Accent4 2 6 3 2 3 2" xfId="32467" xr:uid="{00000000-0005-0000-0000-00003B150000}"/>
    <cellStyle name="20% - Accent4 2 6 3 2 4" xfId="28491" xr:uid="{00000000-0005-0000-0000-00003C150000}"/>
    <cellStyle name="20% - Accent4 2 6 3 2 5" xfId="24550" xr:uid="{00000000-0005-0000-0000-00003D150000}"/>
    <cellStyle name="20% - Accent4 2 6 3 3" xfId="14677" xr:uid="{00000000-0005-0000-0000-00003E150000}"/>
    <cellStyle name="20% - Accent4 2 6 3 3 2" xfId="21376" xr:uid="{00000000-0005-0000-0000-00003F150000}"/>
    <cellStyle name="20% - Accent4 2 6 3 3 2 2" xfId="33243" xr:uid="{00000000-0005-0000-0000-000040150000}"/>
    <cellStyle name="20% - Accent4 2 6 3 3 3" xfId="29267" xr:uid="{00000000-0005-0000-0000-000041150000}"/>
    <cellStyle name="20% - Accent4 2 6 3 3 4" xfId="25326" xr:uid="{00000000-0005-0000-0000-000042150000}"/>
    <cellStyle name="20% - Accent4 2 6 3 4" xfId="7874" xr:uid="{00000000-0005-0000-0000-000043150000}"/>
    <cellStyle name="20% - Accent4 2 6 3 4 2" xfId="19828" xr:uid="{00000000-0005-0000-0000-000044150000}"/>
    <cellStyle name="20% - Accent4 2 6 3 4 2 2" xfId="31695" xr:uid="{00000000-0005-0000-0000-000045150000}"/>
    <cellStyle name="20% - Accent4 2 6 3 4 3" xfId="27719" xr:uid="{00000000-0005-0000-0000-000046150000}"/>
    <cellStyle name="20% - Accent4 2 6 3 4 4" xfId="23778" xr:uid="{00000000-0005-0000-0000-000047150000}"/>
    <cellStyle name="20% - Accent4 2 6 3 5" xfId="19055" xr:uid="{00000000-0005-0000-0000-000048150000}"/>
    <cellStyle name="20% - Accent4 2 6 3 5 2" xfId="30922" xr:uid="{00000000-0005-0000-0000-000049150000}"/>
    <cellStyle name="20% - Accent4 2 6 3 6" xfId="26948" xr:uid="{00000000-0005-0000-0000-00004A150000}"/>
    <cellStyle name="20% - Accent4 2 6 3 7" xfId="23005" xr:uid="{00000000-0005-0000-0000-00004B150000}"/>
    <cellStyle name="20% - Accent4 2 6 4" xfId="554" xr:uid="{00000000-0005-0000-0000-00004C150000}"/>
    <cellStyle name="20% - Accent4 2 6 4 2" xfId="11245" xr:uid="{00000000-0005-0000-0000-00004D150000}"/>
    <cellStyle name="20% - Accent4 2 6 4 2 2" xfId="17631" xr:uid="{00000000-0005-0000-0000-00004E150000}"/>
    <cellStyle name="20% - Accent4 2 6 4 2 2 2" xfId="22167" xr:uid="{00000000-0005-0000-0000-00004F150000}"/>
    <cellStyle name="20% - Accent4 2 6 4 2 2 2 2" xfId="34034" xr:uid="{00000000-0005-0000-0000-000050150000}"/>
    <cellStyle name="20% - Accent4 2 6 4 2 2 3" xfId="30058" xr:uid="{00000000-0005-0000-0000-000051150000}"/>
    <cellStyle name="20% - Accent4 2 6 4 2 2 4" xfId="26117" xr:uid="{00000000-0005-0000-0000-000052150000}"/>
    <cellStyle name="20% - Accent4 2 6 4 2 3" xfId="20601" xr:uid="{00000000-0005-0000-0000-000053150000}"/>
    <cellStyle name="20% - Accent4 2 6 4 2 3 2" xfId="32468" xr:uid="{00000000-0005-0000-0000-000054150000}"/>
    <cellStyle name="20% - Accent4 2 6 4 2 4" xfId="28492" xr:uid="{00000000-0005-0000-0000-000055150000}"/>
    <cellStyle name="20% - Accent4 2 6 4 2 5" xfId="24551" xr:uid="{00000000-0005-0000-0000-000056150000}"/>
    <cellStyle name="20% - Accent4 2 6 4 3" xfId="14678" xr:uid="{00000000-0005-0000-0000-000057150000}"/>
    <cellStyle name="20% - Accent4 2 6 4 3 2" xfId="21377" xr:uid="{00000000-0005-0000-0000-000058150000}"/>
    <cellStyle name="20% - Accent4 2 6 4 3 2 2" xfId="33244" xr:uid="{00000000-0005-0000-0000-000059150000}"/>
    <cellStyle name="20% - Accent4 2 6 4 3 3" xfId="29268" xr:uid="{00000000-0005-0000-0000-00005A150000}"/>
    <cellStyle name="20% - Accent4 2 6 4 3 4" xfId="25327" xr:uid="{00000000-0005-0000-0000-00005B150000}"/>
    <cellStyle name="20% - Accent4 2 6 4 4" xfId="7875" xr:uid="{00000000-0005-0000-0000-00005C150000}"/>
    <cellStyle name="20% - Accent4 2 6 4 4 2" xfId="19829" xr:uid="{00000000-0005-0000-0000-00005D150000}"/>
    <cellStyle name="20% - Accent4 2 6 4 4 2 2" xfId="31696" xr:uid="{00000000-0005-0000-0000-00005E150000}"/>
    <cellStyle name="20% - Accent4 2 6 4 4 3" xfId="27720" xr:uid="{00000000-0005-0000-0000-00005F150000}"/>
    <cellStyle name="20% - Accent4 2 6 4 4 4" xfId="23779" xr:uid="{00000000-0005-0000-0000-000060150000}"/>
    <cellStyle name="20% - Accent4 2 6 4 5" xfId="19056" xr:uid="{00000000-0005-0000-0000-000061150000}"/>
    <cellStyle name="20% - Accent4 2 6 4 5 2" xfId="30923" xr:uid="{00000000-0005-0000-0000-000062150000}"/>
    <cellStyle name="20% - Accent4 2 6 4 6" xfId="26949" xr:uid="{00000000-0005-0000-0000-000063150000}"/>
    <cellStyle name="20% - Accent4 2 6 4 7" xfId="23006" xr:uid="{00000000-0005-0000-0000-000064150000}"/>
    <cellStyle name="20% - Accent4 2 6 5" xfId="555" xr:uid="{00000000-0005-0000-0000-000065150000}"/>
    <cellStyle name="20% - Accent4 2 6 5 2" xfId="11246" xr:uid="{00000000-0005-0000-0000-000066150000}"/>
    <cellStyle name="20% - Accent4 2 6 5 2 2" xfId="17632" xr:uid="{00000000-0005-0000-0000-000067150000}"/>
    <cellStyle name="20% - Accent4 2 6 5 2 2 2" xfId="22168" xr:uid="{00000000-0005-0000-0000-000068150000}"/>
    <cellStyle name="20% - Accent4 2 6 5 2 2 2 2" xfId="34035" xr:uid="{00000000-0005-0000-0000-000069150000}"/>
    <cellStyle name="20% - Accent4 2 6 5 2 2 3" xfId="30059" xr:uid="{00000000-0005-0000-0000-00006A150000}"/>
    <cellStyle name="20% - Accent4 2 6 5 2 2 4" xfId="26118" xr:uid="{00000000-0005-0000-0000-00006B150000}"/>
    <cellStyle name="20% - Accent4 2 6 5 2 3" xfId="20602" xr:uid="{00000000-0005-0000-0000-00006C150000}"/>
    <cellStyle name="20% - Accent4 2 6 5 2 3 2" xfId="32469" xr:uid="{00000000-0005-0000-0000-00006D150000}"/>
    <cellStyle name="20% - Accent4 2 6 5 2 4" xfId="28493" xr:uid="{00000000-0005-0000-0000-00006E150000}"/>
    <cellStyle name="20% - Accent4 2 6 5 2 5" xfId="24552" xr:uid="{00000000-0005-0000-0000-00006F150000}"/>
    <cellStyle name="20% - Accent4 2 6 5 3" xfId="14679" xr:uid="{00000000-0005-0000-0000-000070150000}"/>
    <cellStyle name="20% - Accent4 2 6 5 3 2" xfId="21378" xr:uid="{00000000-0005-0000-0000-000071150000}"/>
    <cellStyle name="20% - Accent4 2 6 5 3 2 2" xfId="33245" xr:uid="{00000000-0005-0000-0000-000072150000}"/>
    <cellStyle name="20% - Accent4 2 6 5 3 3" xfId="29269" xr:uid="{00000000-0005-0000-0000-000073150000}"/>
    <cellStyle name="20% - Accent4 2 6 5 3 4" xfId="25328" xr:uid="{00000000-0005-0000-0000-000074150000}"/>
    <cellStyle name="20% - Accent4 2 6 5 4" xfId="7876" xr:uid="{00000000-0005-0000-0000-000075150000}"/>
    <cellStyle name="20% - Accent4 2 6 5 4 2" xfId="19830" xr:uid="{00000000-0005-0000-0000-000076150000}"/>
    <cellStyle name="20% - Accent4 2 6 5 4 2 2" xfId="31697" xr:uid="{00000000-0005-0000-0000-000077150000}"/>
    <cellStyle name="20% - Accent4 2 6 5 4 3" xfId="27721" xr:uid="{00000000-0005-0000-0000-000078150000}"/>
    <cellStyle name="20% - Accent4 2 6 5 4 4" xfId="23780" xr:uid="{00000000-0005-0000-0000-000079150000}"/>
    <cellStyle name="20% - Accent4 2 6 5 5" xfId="19057" xr:uid="{00000000-0005-0000-0000-00007A150000}"/>
    <cellStyle name="20% - Accent4 2 6 5 5 2" xfId="30924" xr:uid="{00000000-0005-0000-0000-00007B150000}"/>
    <cellStyle name="20% - Accent4 2 6 5 6" xfId="26950" xr:uid="{00000000-0005-0000-0000-00007C150000}"/>
    <cellStyle name="20% - Accent4 2 6 5 7" xfId="23007" xr:uid="{00000000-0005-0000-0000-00007D150000}"/>
    <cellStyle name="20% - Accent4 2 6 6" xfId="11242" xr:uid="{00000000-0005-0000-0000-00007E150000}"/>
    <cellStyle name="20% - Accent4 2 6 6 2" xfId="17628" xr:uid="{00000000-0005-0000-0000-00007F150000}"/>
    <cellStyle name="20% - Accent4 2 6 6 2 2" xfId="22164" xr:uid="{00000000-0005-0000-0000-000080150000}"/>
    <cellStyle name="20% - Accent4 2 6 6 2 2 2" xfId="34031" xr:uid="{00000000-0005-0000-0000-000081150000}"/>
    <cellStyle name="20% - Accent4 2 6 6 2 3" xfId="30055" xr:uid="{00000000-0005-0000-0000-000082150000}"/>
    <cellStyle name="20% - Accent4 2 6 6 2 4" xfId="26114" xr:uid="{00000000-0005-0000-0000-000083150000}"/>
    <cellStyle name="20% - Accent4 2 6 6 3" xfId="20598" xr:uid="{00000000-0005-0000-0000-000084150000}"/>
    <cellStyle name="20% - Accent4 2 6 6 3 2" xfId="32465" xr:uid="{00000000-0005-0000-0000-000085150000}"/>
    <cellStyle name="20% - Accent4 2 6 6 4" xfId="28489" xr:uid="{00000000-0005-0000-0000-000086150000}"/>
    <cellStyle name="20% - Accent4 2 6 6 5" xfId="24548" xr:uid="{00000000-0005-0000-0000-000087150000}"/>
    <cellStyle name="20% - Accent4 2 6 7" xfId="14675" xr:uid="{00000000-0005-0000-0000-000088150000}"/>
    <cellStyle name="20% - Accent4 2 6 7 2" xfId="21374" xr:uid="{00000000-0005-0000-0000-000089150000}"/>
    <cellStyle name="20% - Accent4 2 6 7 2 2" xfId="33241" xr:uid="{00000000-0005-0000-0000-00008A150000}"/>
    <cellStyle name="20% - Accent4 2 6 7 3" xfId="29265" xr:uid="{00000000-0005-0000-0000-00008B150000}"/>
    <cellStyle name="20% - Accent4 2 6 7 4" xfId="25324" xr:uid="{00000000-0005-0000-0000-00008C150000}"/>
    <cellStyle name="20% - Accent4 2 6 8" xfId="7872" xr:uid="{00000000-0005-0000-0000-00008D150000}"/>
    <cellStyle name="20% - Accent4 2 6 8 2" xfId="19826" xr:uid="{00000000-0005-0000-0000-00008E150000}"/>
    <cellStyle name="20% - Accent4 2 6 8 2 2" xfId="31693" xr:uid="{00000000-0005-0000-0000-00008F150000}"/>
    <cellStyle name="20% - Accent4 2 6 8 3" xfId="27717" xr:uid="{00000000-0005-0000-0000-000090150000}"/>
    <cellStyle name="20% - Accent4 2 6 8 4" xfId="23776" xr:uid="{00000000-0005-0000-0000-000091150000}"/>
    <cellStyle name="20% - Accent4 2 6 9" xfId="19053" xr:uid="{00000000-0005-0000-0000-000092150000}"/>
    <cellStyle name="20% - Accent4 2 6 9 2" xfId="30920" xr:uid="{00000000-0005-0000-0000-000093150000}"/>
    <cellStyle name="20% - Accent4 2 7" xfId="556" xr:uid="{00000000-0005-0000-0000-000094150000}"/>
    <cellStyle name="20% - Accent4 2 7 2" xfId="11247" xr:uid="{00000000-0005-0000-0000-000095150000}"/>
    <cellStyle name="20% - Accent4 2 7 2 2" xfId="17633" xr:uid="{00000000-0005-0000-0000-000096150000}"/>
    <cellStyle name="20% - Accent4 2 7 2 2 2" xfId="22169" xr:uid="{00000000-0005-0000-0000-000097150000}"/>
    <cellStyle name="20% - Accent4 2 7 2 2 2 2" xfId="34036" xr:uid="{00000000-0005-0000-0000-000098150000}"/>
    <cellStyle name="20% - Accent4 2 7 2 2 3" xfId="30060" xr:uid="{00000000-0005-0000-0000-000099150000}"/>
    <cellStyle name="20% - Accent4 2 7 2 2 4" xfId="26119" xr:uid="{00000000-0005-0000-0000-00009A150000}"/>
    <cellStyle name="20% - Accent4 2 7 2 3" xfId="20603" xr:uid="{00000000-0005-0000-0000-00009B150000}"/>
    <cellStyle name="20% - Accent4 2 7 2 3 2" xfId="32470" xr:uid="{00000000-0005-0000-0000-00009C150000}"/>
    <cellStyle name="20% - Accent4 2 7 2 4" xfId="28494" xr:uid="{00000000-0005-0000-0000-00009D150000}"/>
    <cellStyle name="20% - Accent4 2 7 2 5" xfId="24553" xr:uid="{00000000-0005-0000-0000-00009E150000}"/>
    <cellStyle name="20% - Accent4 2 7 3" xfId="14680" xr:uid="{00000000-0005-0000-0000-00009F150000}"/>
    <cellStyle name="20% - Accent4 2 7 3 2" xfId="21379" xr:uid="{00000000-0005-0000-0000-0000A0150000}"/>
    <cellStyle name="20% - Accent4 2 7 3 2 2" xfId="33246" xr:uid="{00000000-0005-0000-0000-0000A1150000}"/>
    <cellStyle name="20% - Accent4 2 7 3 3" xfId="29270" xr:uid="{00000000-0005-0000-0000-0000A2150000}"/>
    <cellStyle name="20% - Accent4 2 7 3 4" xfId="25329" xr:uid="{00000000-0005-0000-0000-0000A3150000}"/>
    <cellStyle name="20% - Accent4 2 7 4" xfId="7877" xr:uid="{00000000-0005-0000-0000-0000A4150000}"/>
    <cellStyle name="20% - Accent4 2 7 4 2" xfId="19831" xr:uid="{00000000-0005-0000-0000-0000A5150000}"/>
    <cellStyle name="20% - Accent4 2 7 4 2 2" xfId="31698" xr:uid="{00000000-0005-0000-0000-0000A6150000}"/>
    <cellStyle name="20% - Accent4 2 7 4 3" xfId="27722" xr:uid="{00000000-0005-0000-0000-0000A7150000}"/>
    <cellStyle name="20% - Accent4 2 7 4 4" xfId="23781" xr:uid="{00000000-0005-0000-0000-0000A8150000}"/>
    <cellStyle name="20% - Accent4 2 7 5" xfId="19058" xr:uid="{00000000-0005-0000-0000-0000A9150000}"/>
    <cellStyle name="20% - Accent4 2 7 5 2" xfId="30925" xr:uid="{00000000-0005-0000-0000-0000AA150000}"/>
    <cellStyle name="20% - Accent4 2 7 6" xfId="26951" xr:uid="{00000000-0005-0000-0000-0000AB150000}"/>
    <cellStyle name="20% - Accent4 2 7 7" xfId="23008" xr:uid="{00000000-0005-0000-0000-0000AC150000}"/>
    <cellStyle name="20% - Accent4 2 8" xfId="557" xr:uid="{00000000-0005-0000-0000-0000AD150000}"/>
    <cellStyle name="20% - Accent4 2 8 2" xfId="11248" xr:uid="{00000000-0005-0000-0000-0000AE150000}"/>
    <cellStyle name="20% - Accent4 2 8 2 2" xfId="17634" xr:uid="{00000000-0005-0000-0000-0000AF150000}"/>
    <cellStyle name="20% - Accent4 2 8 2 2 2" xfId="22170" xr:uid="{00000000-0005-0000-0000-0000B0150000}"/>
    <cellStyle name="20% - Accent4 2 8 2 2 2 2" xfId="34037" xr:uid="{00000000-0005-0000-0000-0000B1150000}"/>
    <cellStyle name="20% - Accent4 2 8 2 2 3" xfId="30061" xr:uid="{00000000-0005-0000-0000-0000B2150000}"/>
    <cellStyle name="20% - Accent4 2 8 2 2 4" xfId="26120" xr:uid="{00000000-0005-0000-0000-0000B3150000}"/>
    <cellStyle name="20% - Accent4 2 8 2 3" xfId="20604" xr:uid="{00000000-0005-0000-0000-0000B4150000}"/>
    <cellStyle name="20% - Accent4 2 8 2 3 2" xfId="32471" xr:uid="{00000000-0005-0000-0000-0000B5150000}"/>
    <cellStyle name="20% - Accent4 2 8 2 4" xfId="28495" xr:uid="{00000000-0005-0000-0000-0000B6150000}"/>
    <cellStyle name="20% - Accent4 2 8 2 5" xfId="24554" xr:uid="{00000000-0005-0000-0000-0000B7150000}"/>
    <cellStyle name="20% - Accent4 2 8 3" xfId="14681" xr:uid="{00000000-0005-0000-0000-0000B8150000}"/>
    <cellStyle name="20% - Accent4 2 8 3 2" xfId="21380" xr:uid="{00000000-0005-0000-0000-0000B9150000}"/>
    <cellStyle name="20% - Accent4 2 8 3 2 2" xfId="33247" xr:uid="{00000000-0005-0000-0000-0000BA150000}"/>
    <cellStyle name="20% - Accent4 2 8 3 3" xfId="29271" xr:uid="{00000000-0005-0000-0000-0000BB150000}"/>
    <cellStyle name="20% - Accent4 2 8 3 4" xfId="25330" xr:uid="{00000000-0005-0000-0000-0000BC150000}"/>
    <cellStyle name="20% - Accent4 2 8 4" xfId="7878" xr:uid="{00000000-0005-0000-0000-0000BD150000}"/>
    <cellStyle name="20% - Accent4 2 8 4 2" xfId="19832" xr:uid="{00000000-0005-0000-0000-0000BE150000}"/>
    <cellStyle name="20% - Accent4 2 8 4 2 2" xfId="31699" xr:uid="{00000000-0005-0000-0000-0000BF150000}"/>
    <cellStyle name="20% - Accent4 2 8 4 3" xfId="27723" xr:uid="{00000000-0005-0000-0000-0000C0150000}"/>
    <cellStyle name="20% - Accent4 2 8 4 4" xfId="23782" xr:uid="{00000000-0005-0000-0000-0000C1150000}"/>
    <cellStyle name="20% - Accent4 2 8 5" xfId="19059" xr:uid="{00000000-0005-0000-0000-0000C2150000}"/>
    <cellStyle name="20% - Accent4 2 8 5 2" xfId="30926" xr:uid="{00000000-0005-0000-0000-0000C3150000}"/>
    <cellStyle name="20% - Accent4 2 8 6" xfId="26952" xr:uid="{00000000-0005-0000-0000-0000C4150000}"/>
    <cellStyle name="20% - Accent4 2 8 7" xfId="23009" xr:uid="{00000000-0005-0000-0000-0000C5150000}"/>
    <cellStyle name="20% - Accent4 2 9" xfId="558" xr:uid="{00000000-0005-0000-0000-0000C6150000}"/>
    <cellStyle name="20% - Accent4 2 9 2" xfId="11249" xr:uid="{00000000-0005-0000-0000-0000C7150000}"/>
    <cellStyle name="20% - Accent4 2 9 2 2" xfId="17635" xr:uid="{00000000-0005-0000-0000-0000C8150000}"/>
    <cellStyle name="20% - Accent4 2 9 2 2 2" xfId="22171" xr:uid="{00000000-0005-0000-0000-0000C9150000}"/>
    <cellStyle name="20% - Accent4 2 9 2 2 2 2" xfId="34038" xr:uid="{00000000-0005-0000-0000-0000CA150000}"/>
    <cellStyle name="20% - Accent4 2 9 2 2 3" xfId="30062" xr:uid="{00000000-0005-0000-0000-0000CB150000}"/>
    <cellStyle name="20% - Accent4 2 9 2 2 4" xfId="26121" xr:uid="{00000000-0005-0000-0000-0000CC150000}"/>
    <cellStyle name="20% - Accent4 2 9 2 3" xfId="20605" xr:uid="{00000000-0005-0000-0000-0000CD150000}"/>
    <cellStyle name="20% - Accent4 2 9 2 3 2" xfId="32472" xr:uid="{00000000-0005-0000-0000-0000CE150000}"/>
    <cellStyle name="20% - Accent4 2 9 2 4" xfId="28496" xr:uid="{00000000-0005-0000-0000-0000CF150000}"/>
    <cellStyle name="20% - Accent4 2 9 2 5" xfId="24555" xr:uid="{00000000-0005-0000-0000-0000D0150000}"/>
    <cellStyle name="20% - Accent4 2 9 3" xfId="14682" xr:uid="{00000000-0005-0000-0000-0000D1150000}"/>
    <cellStyle name="20% - Accent4 2 9 3 2" xfId="21381" xr:uid="{00000000-0005-0000-0000-0000D2150000}"/>
    <cellStyle name="20% - Accent4 2 9 3 2 2" xfId="33248" xr:uid="{00000000-0005-0000-0000-0000D3150000}"/>
    <cellStyle name="20% - Accent4 2 9 3 3" xfId="29272" xr:uid="{00000000-0005-0000-0000-0000D4150000}"/>
    <cellStyle name="20% - Accent4 2 9 3 4" xfId="25331" xr:uid="{00000000-0005-0000-0000-0000D5150000}"/>
    <cellStyle name="20% - Accent4 2 9 4" xfId="7879" xr:uid="{00000000-0005-0000-0000-0000D6150000}"/>
    <cellStyle name="20% - Accent4 2 9 4 2" xfId="19833" xr:uid="{00000000-0005-0000-0000-0000D7150000}"/>
    <cellStyle name="20% - Accent4 2 9 4 2 2" xfId="31700" xr:uid="{00000000-0005-0000-0000-0000D8150000}"/>
    <cellStyle name="20% - Accent4 2 9 4 3" xfId="27724" xr:uid="{00000000-0005-0000-0000-0000D9150000}"/>
    <cellStyle name="20% - Accent4 2 9 4 4" xfId="23783" xr:uid="{00000000-0005-0000-0000-0000DA150000}"/>
    <cellStyle name="20% - Accent4 2 9 5" xfId="19060" xr:uid="{00000000-0005-0000-0000-0000DB150000}"/>
    <cellStyle name="20% - Accent4 2 9 5 2" xfId="30927" xr:uid="{00000000-0005-0000-0000-0000DC150000}"/>
    <cellStyle name="20% - Accent4 2 9 6" xfId="26953" xr:uid="{00000000-0005-0000-0000-0000DD150000}"/>
    <cellStyle name="20% - Accent4 2 9 7" xfId="23010" xr:uid="{00000000-0005-0000-0000-0000DE150000}"/>
    <cellStyle name="20% - Accent4 20" xfId="559" xr:uid="{00000000-0005-0000-0000-0000DF150000}"/>
    <cellStyle name="20% - Accent4 21" xfId="560" xr:uid="{00000000-0005-0000-0000-0000E0150000}"/>
    <cellStyle name="20% - Accent4 22" xfId="561" xr:uid="{00000000-0005-0000-0000-0000E1150000}"/>
    <cellStyle name="20% - Accent4 23" xfId="562" xr:uid="{00000000-0005-0000-0000-0000E2150000}"/>
    <cellStyle name="20% - Accent4 24" xfId="563" xr:uid="{00000000-0005-0000-0000-0000E3150000}"/>
    <cellStyle name="20% - Accent4 25" xfId="564" xr:uid="{00000000-0005-0000-0000-0000E4150000}"/>
    <cellStyle name="20% - Accent4 26" xfId="565" xr:uid="{00000000-0005-0000-0000-0000E5150000}"/>
    <cellStyle name="20% - Accent4 3" xfId="566" xr:uid="{00000000-0005-0000-0000-0000E6150000}"/>
    <cellStyle name="20% - Accent4 3 10" xfId="567" xr:uid="{00000000-0005-0000-0000-0000E7150000}"/>
    <cellStyle name="20% - Accent4 3 11" xfId="18182" xr:uid="{00000000-0005-0000-0000-0000E8150000}"/>
    <cellStyle name="20% - Accent4 3 11 2" xfId="22717" xr:uid="{00000000-0005-0000-0000-0000E9150000}"/>
    <cellStyle name="20% - Accent4 3 11 2 2" xfId="34584" xr:uid="{00000000-0005-0000-0000-0000EA150000}"/>
    <cellStyle name="20% - Accent4 3 11 3" xfId="30608" xr:uid="{00000000-0005-0000-0000-0000EB150000}"/>
    <cellStyle name="20% - Accent4 3 11 4" xfId="26667" xr:uid="{00000000-0005-0000-0000-0000EC150000}"/>
    <cellStyle name="20% - Accent4 3 2" xfId="568" xr:uid="{00000000-0005-0000-0000-0000ED150000}"/>
    <cellStyle name="20% - Accent4 3 2 2" xfId="11250" xr:uid="{00000000-0005-0000-0000-0000EE150000}"/>
    <cellStyle name="20% - Accent4 3 2 2 2" xfId="17636" xr:uid="{00000000-0005-0000-0000-0000EF150000}"/>
    <cellStyle name="20% - Accent4 3 2 2 2 2" xfId="22172" xr:uid="{00000000-0005-0000-0000-0000F0150000}"/>
    <cellStyle name="20% - Accent4 3 2 2 2 2 2" xfId="34039" xr:uid="{00000000-0005-0000-0000-0000F1150000}"/>
    <cellStyle name="20% - Accent4 3 2 2 2 3" xfId="30063" xr:uid="{00000000-0005-0000-0000-0000F2150000}"/>
    <cellStyle name="20% - Accent4 3 2 2 2 4" xfId="26122" xr:uid="{00000000-0005-0000-0000-0000F3150000}"/>
    <cellStyle name="20% - Accent4 3 2 2 3" xfId="20606" xr:uid="{00000000-0005-0000-0000-0000F4150000}"/>
    <cellStyle name="20% - Accent4 3 2 2 3 2" xfId="32473" xr:uid="{00000000-0005-0000-0000-0000F5150000}"/>
    <cellStyle name="20% - Accent4 3 2 2 4" xfId="28497" xr:uid="{00000000-0005-0000-0000-0000F6150000}"/>
    <cellStyle name="20% - Accent4 3 2 2 5" xfId="24556" xr:uid="{00000000-0005-0000-0000-0000F7150000}"/>
    <cellStyle name="20% - Accent4 3 2 3" xfId="14684" xr:uid="{00000000-0005-0000-0000-0000F8150000}"/>
    <cellStyle name="20% - Accent4 3 2 3 2" xfId="21383" xr:uid="{00000000-0005-0000-0000-0000F9150000}"/>
    <cellStyle name="20% - Accent4 3 2 3 2 2" xfId="33250" xr:uid="{00000000-0005-0000-0000-0000FA150000}"/>
    <cellStyle name="20% - Accent4 3 2 3 3" xfId="29274" xr:uid="{00000000-0005-0000-0000-0000FB150000}"/>
    <cellStyle name="20% - Accent4 3 2 3 4" xfId="25333" xr:uid="{00000000-0005-0000-0000-0000FC150000}"/>
    <cellStyle name="20% - Accent4 3 2 4" xfId="7880" xr:uid="{00000000-0005-0000-0000-0000FD150000}"/>
    <cellStyle name="20% - Accent4 3 2 4 2" xfId="19834" xr:uid="{00000000-0005-0000-0000-0000FE150000}"/>
    <cellStyle name="20% - Accent4 3 2 4 2 2" xfId="31701" xr:uid="{00000000-0005-0000-0000-0000FF150000}"/>
    <cellStyle name="20% - Accent4 3 2 4 3" xfId="27725" xr:uid="{00000000-0005-0000-0000-000000160000}"/>
    <cellStyle name="20% - Accent4 3 2 4 4" xfId="23784" xr:uid="{00000000-0005-0000-0000-000001160000}"/>
    <cellStyle name="20% - Accent4 3 2 5" xfId="19061" xr:uid="{00000000-0005-0000-0000-000002160000}"/>
    <cellStyle name="20% - Accent4 3 2 5 2" xfId="30928" xr:uid="{00000000-0005-0000-0000-000003160000}"/>
    <cellStyle name="20% - Accent4 3 2 6" xfId="26954" xr:uid="{00000000-0005-0000-0000-000004160000}"/>
    <cellStyle name="20% - Accent4 3 2 7" xfId="23011" xr:uid="{00000000-0005-0000-0000-000005160000}"/>
    <cellStyle name="20% - Accent4 3 3" xfId="569" xr:uid="{00000000-0005-0000-0000-000006160000}"/>
    <cellStyle name="20% - Accent4 3 3 2" xfId="11251" xr:uid="{00000000-0005-0000-0000-000007160000}"/>
    <cellStyle name="20% - Accent4 3 3 2 2" xfId="17637" xr:uid="{00000000-0005-0000-0000-000008160000}"/>
    <cellStyle name="20% - Accent4 3 3 2 2 2" xfId="22173" xr:uid="{00000000-0005-0000-0000-000009160000}"/>
    <cellStyle name="20% - Accent4 3 3 2 2 2 2" xfId="34040" xr:uid="{00000000-0005-0000-0000-00000A160000}"/>
    <cellStyle name="20% - Accent4 3 3 2 2 3" xfId="30064" xr:uid="{00000000-0005-0000-0000-00000B160000}"/>
    <cellStyle name="20% - Accent4 3 3 2 2 4" xfId="26123" xr:uid="{00000000-0005-0000-0000-00000C160000}"/>
    <cellStyle name="20% - Accent4 3 3 2 3" xfId="20607" xr:uid="{00000000-0005-0000-0000-00000D160000}"/>
    <cellStyle name="20% - Accent4 3 3 2 3 2" xfId="32474" xr:uid="{00000000-0005-0000-0000-00000E160000}"/>
    <cellStyle name="20% - Accent4 3 3 2 4" xfId="28498" xr:uid="{00000000-0005-0000-0000-00000F160000}"/>
    <cellStyle name="20% - Accent4 3 3 2 5" xfId="24557" xr:uid="{00000000-0005-0000-0000-000010160000}"/>
    <cellStyle name="20% - Accent4 3 3 3" xfId="14685" xr:uid="{00000000-0005-0000-0000-000011160000}"/>
    <cellStyle name="20% - Accent4 3 3 3 2" xfId="21384" xr:uid="{00000000-0005-0000-0000-000012160000}"/>
    <cellStyle name="20% - Accent4 3 3 3 2 2" xfId="33251" xr:uid="{00000000-0005-0000-0000-000013160000}"/>
    <cellStyle name="20% - Accent4 3 3 3 3" xfId="29275" xr:uid="{00000000-0005-0000-0000-000014160000}"/>
    <cellStyle name="20% - Accent4 3 3 3 4" xfId="25334" xr:uid="{00000000-0005-0000-0000-000015160000}"/>
    <cellStyle name="20% - Accent4 3 3 4" xfId="7881" xr:uid="{00000000-0005-0000-0000-000016160000}"/>
    <cellStyle name="20% - Accent4 3 3 4 2" xfId="19835" xr:uid="{00000000-0005-0000-0000-000017160000}"/>
    <cellStyle name="20% - Accent4 3 3 4 2 2" xfId="31702" xr:uid="{00000000-0005-0000-0000-000018160000}"/>
    <cellStyle name="20% - Accent4 3 3 4 3" xfId="27726" xr:uid="{00000000-0005-0000-0000-000019160000}"/>
    <cellStyle name="20% - Accent4 3 3 4 4" xfId="23785" xr:uid="{00000000-0005-0000-0000-00001A160000}"/>
    <cellStyle name="20% - Accent4 3 3 5" xfId="19062" xr:uid="{00000000-0005-0000-0000-00001B160000}"/>
    <cellStyle name="20% - Accent4 3 3 5 2" xfId="30929" xr:uid="{00000000-0005-0000-0000-00001C160000}"/>
    <cellStyle name="20% - Accent4 3 3 6" xfId="26955" xr:uid="{00000000-0005-0000-0000-00001D160000}"/>
    <cellStyle name="20% - Accent4 3 3 7" xfId="23012" xr:uid="{00000000-0005-0000-0000-00001E160000}"/>
    <cellStyle name="20% - Accent4 3 4" xfId="570" xr:uid="{00000000-0005-0000-0000-00001F160000}"/>
    <cellStyle name="20% - Accent4 3 4 2" xfId="11252" xr:uid="{00000000-0005-0000-0000-000020160000}"/>
    <cellStyle name="20% - Accent4 3 4 2 2" xfId="17638" xr:uid="{00000000-0005-0000-0000-000021160000}"/>
    <cellStyle name="20% - Accent4 3 4 2 2 2" xfId="22174" xr:uid="{00000000-0005-0000-0000-000022160000}"/>
    <cellStyle name="20% - Accent4 3 4 2 2 2 2" xfId="34041" xr:uid="{00000000-0005-0000-0000-000023160000}"/>
    <cellStyle name="20% - Accent4 3 4 2 2 3" xfId="30065" xr:uid="{00000000-0005-0000-0000-000024160000}"/>
    <cellStyle name="20% - Accent4 3 4 2 2 4" xfId="26124" xr:uid="{00000000-0005-0000-0000-000025160000}"/>
    <cellStyle name="20% - Accent4 3 4 2 3" xfId="20608" xr:uid="{00000000-0005-0000-0000-000026160000}"/>
    <cellStyle name="20% - Accent4 3 4 2 3 2" xfId="32475" xr:uid="{00000000-0005-0000-0000-000027160000}"/>
    <cellStyle name="20% - Accent4 3 4 2 4" xfId="28499" xr:uid="{00000000-0005-0000-0000-000028160000}"/>
    <cellStyle name="20% - Accent4 3 4 2 5" xfId="24558" xr:uid="{00000000-0005-0000-0000-000029160000}"/>
    <cellStyle name="20% - Accent4 3 4 3" xfId="14686" xr:uid="{00000000-0005-0000-0000-00002A160000}"/>
    <cellStyle name="20% - Accent4 3 4 3 2" xfId="21385" xr:uid="{00000000-0005-0000-0000-00002B160000}"/>
    <cellStyle name="20% - Accent4 3 4 3 2 2" xfId="33252" xr:uid="{00000000-0005-0000-0000-00002C160000}"/>
    <cellStyle name="20% - Accent4 3 4 3 3" xfId="29276" xr:uid="{00000000-0005-0000-0000-00002D160000}"/>
    <cellStyle name="20% - Accent4 3 4 3 4" xfId="25335" xr:uid="{00000000-0005-0000-0000-00002E160000}"/>
    <cellStyle name="20% - Accent4 3 4 4" xfId="7882" xr:uid="{00000000-0005-0000-0000-00002F160000}"/>
    <cellStyle name="20% - Accent4 3 4 4 2" xfId="19836" xr:uid="{00000000-0005-0000-0000-000030160000}"/>
    <cellStyle name="20% - Accent4 3 4 4 2 2" xfId="31703" xr:uid="{00000000-0005-0000-0000-000031160000}"/>
    <cellStyle name="20% - Accent4 3 4 4 3" xfId="27727" xr:uid="{00000000-0005-0000-0000-000032160000}"/>
    <cellStyle name="20% - Accent4 3 4 4 4" xfId="23786" xr:uid="{00000000-0005-0000-0000-000033160000}"/>
    <cellStyle name="20% - Accent4 3 4 5" xfId="19063" xr:uid="{00000000-0005-0000-0000-000034160000}"/>
    <cellStyle name="20% - Accent4 3 4 5 2" xfId="30930" xr:uid="{00000000-0005-0000-0000-000035160000}"/>
    <cellStyle name="20% - Accent4 3 4 6" xfId="26956" xr:uid="{00000000-0005-0000-0000-000036160000}"/>
    <cellStyle name="20% - Accent4 3 4 7" xfId="23013" xr:uid="{00000000-0005-0000-0000-000037160000}"/>
    <cellStyle name="20% - Accent4 3 5" xfId="571" xr:uid="{00000000-0005-0000-0000-000038160000}"/>
    <cellStyle name="20% - Accent4 3 5 2" xfId="11253" xr:uid="{00000000-0005-0000-0000-000039160000}"/>
    <cellStyle name="20% - Accent4 3 5 2 2" xfId="17639" xr:uid="{00000000-0005-0000-0000-00003A160000}"/>
    <cellStyle name="20% - Accent4 3 5 2 2 2" xfId="22175" xr:uid="{00000000-0005-0000-0000-00003B160000}"/>
    <cellStyle name="20% - Accent4 3 5 2 2 2 2" xfId="34042" xr:uid="{00000000-0005-0000-0000-00003C160000}"/>
    <cellStyle name="20% - Accent4 3 5 2 2 3" xfId="30066" xr:uid="{00000000-0005-0000-0000-00003D160000}"/>
    <cellStyle name="20% - Accent4 3 5 2 2 4" xfId="26125" xr:uid="{00000000-0005-0000-0000-00003E160000}"/>
    <cellStyle name="20% - Accent4 3 5 2 3" xfId="20609" xr:uid="{00000000-0005-0000-0000-00003F160000}"/>
    <cellStyle name="20% - Accent4 3 5 2 3 2" xfId="32476" xr:uid="{00000000-0005-0000-0000-000040160000}"/>
    <cellStyle name="20% - Accent4 3 5 2 4" xfId="28500" xr:uid="{00000000-0005-0000-0000-000041160000}"/>
    <cellStyle name="20% - Accent4 3 5 2 5" xfId="24559" xr:uid="{00000000-0005-0000-0000-000042160000}"/>
    <cellStyle name="20% - Accent4 3 5 3" xfId="14687" xr:uid="{00000000-0005-0000-0000-000043160000}"/>
    <cellStyle name="20% - Accent4 3 5 3 2" xfId="21386" xr:uid="{00000000-0005-0000-0000-000044160000}"/>
    <cellStyle name="20% - Accent4 3 5 3 2 2" xfId="33253" xr:uid="{00000000-0005-0000-0000-000045160000}"/>
    <cellStyle name="20% - Accent4 3 5 3 3" xfId="29277" xr:uid="{00000000-0005-0000-0000-000046160000}"/>
    <cellStyle name="20% - Accent4 3 5 3 4" xfId="25336" xr:uid="{00000000-0005-0000-0000-000047160000}"/>
    <cellStyle name="20% - Accent4 3 5 4" xfId="7883" xr:uid="{00000000-0005-0000-0000-000048160000}"/>
    <cellStyle name="20% - Accent4 3 5 4 2" xfId="19837" xr:uid="{00000000-0005-0000-0000-000049160000}"/>
    <cellStyle name="20% - Accent4 3 5 4 2 2" xfId="31704" xr:uid="{00000000-0005-0000-0000-00004A160000}"/>
    <cellStyle name="20% - Accent4 3 5 4 3" xfId="27728" xr:uid="{00000000-0005-0000-0000-00004B160000}"/>
    <cellStyle name="20% - Accent4 3 5 4 4" xfId="23787" xr:uid="{00000000-0005-0000-0000-00004C160000}"/>
    <cellStyle name="20% - Accent4 3 5 5" xfId="19064" xr:uid="{00000000-0005-0000-0000-00004D160000}"/>
    <cellStyle name="20% - Accent4 3 5 5 2" xfId="30931" xr:uid="{00000000-0005-0000-0000-00004E160000}"/>
    <cellStyle name="20% - Accent4 3 5 6" xfId="26957" xr:uid="{00000000-0005-0000-0000-00004F160000}"/>
    <cellStyle name="20% - Accent4 3 5 7" xfId="23014" xr:uid="{00000000-0005-0000-0000-000050160000}"/>
    <cellStyle name="20% - Accent4 3 6" xfId="572" xr:uid="{00000000-0005-0000-0000-000051160000}"/>
    <cellStyle name="20% - Accent4 3 7" xfId="573" xr:uid="{00000000-0005-0000-0000-000052160000}"/>
    <cellStyle name="20% - Accent4 3 8" xfId="574" xr:uid="{00000000-0005-0000-0000-000053160000}"/>
    <cellStyle name="20% - Accent4 3 9" xfId="575" xr:uid="{00000000-0005-0000-0000-000054160000}"/>
    <cellStyle name="20% - Accent4 4" xfId="576" xr:uid="{00000000-0005-0000-0000-000055160000}"/>
    <cellStyle name="20% - Accent4 4 2" xfId="577" xr:uid="{00000000-0005-0000-0000-000056160000}"/>
    <cellStyle name="20% - Accent4 4 3" xfId="578" xr:uid="{00000000-0005-0000-0000-000057160000}"/>
    <cellStyle name="20% - Accent4 4 4" xfId="579" xr:uid="{00000000-0005-0000-0000-000058160000}"/>
    <cellStyle name="20% - Accent4 4 5" xfId="580" xr:uid="{00000000-0005-0000-0000-000059160000}"/>
    <cellStyle name="20% - Accent4 4 6" xfId="581" xr:uid="{00000000-0005-0000-0000-00005A160000}"/>
    <cellStyle name="20% - Accent4 5" xfId="582" xr:uid="{00000000-0005-0000-0000-00005B160000}"/>
    <cellStyle name="20% - Accent4 5 2" xfId="583" xr:uid="{00000000-0005-0000-0000-00005C160000}"/>
    <cellStyle name="20% - Accent4 5 3" xfId="584" xr:uid="{00000000-0005-0000-0000-00005D160000}"/>
    <cellStyle name="20% - Accent4 5 4" xfId="585" xr:uid="{00000000-0005-0000-0000-00005E160000}"/>
    <cellStyle name="20% - Accent4 5 5" xfId="586" xr:uid="{00000000-0005-0000-0000-00005F160000}"/>
    <cellStyle name="20% - Accent4 5 6" xfId="587" xr:uid="{00000000-0005-0000-0000-000060160000}"/>
    <cellStyle name="20% - Accent4 6" xfId="588" xr:uid="{00000000-0005-0000-0000-000061160000}"/>
    <cellStyle name="20% - Accent4 6 2" xfId="589" xr:uid="{00000000-0005-0000-0000-000062160000}"/>
    <cellStyle name="20% - Accent4 6 3" xfId="590" xr:uid="{00000000-0005-0000-0000-000063160000}"/>
    <cellStyle name="20% - Accent4 6 4" xfId="591" xr:uid="{00000000-0005-0000-0000-000064160000}"/>
    <cellStyle name="20% - Accent4 6 5" xfId="592" xr:uid="{00000000-0005-0000-0000-000065160000}"/>
    <cellStyle name="20% - Accent4 6 6" xfId="593" xr:uid="{00000000-0005-0000-0000-000066160000}"/>
    <cellStyle name="20% - Accent4 7" xfId="594" xr:uid="{00000000-0005-0000-0000-000067160000}"/>
    <cellStyle name="20% - Accent4 7 10" xfId="19065" xr:uid="{00000000-0005-0000-0000-000068160000}"/>
    <cellStyle name="20% - Accent4 7 10 2" xfId="30932" xr:uid="{00000000-0005-0000-0000-000069160000}"/>
    <cellStyle name="20% - Accent4 7 11" xfId="26958" xr:uid="{00000000-0005-0000-0000-00006A160000}"/>
    <cellStyle name="20% - Accent4 7 12" xfId="23015" xr:uid="{00000000-0005-0000-0000-00006B160000}"/>
    <cellStyle name="20% - Accent4 7 2" xfId="595" xr:uid="{00000000-0005-0000-0000-00006C160000}"/>
    <cellStyle name="20% - Accent4 7 3" xfId="596" xr:uid="{00000000-0005-0000-0000-00006D160000}"/>
    <cellStyle name="20% - Accent4 7 4" xfId="597" xr:uid="{00000000-0005-0000-0000-00006E160000}"/>
    <cellStyle name="20% - Accent4 7 5" xfId="598" xr:uid="{00000000-0005-0000-0000-00006F160000}"/>
    <cellStyle name="20% - Accent4 7 6" xfId="599" xr:uid="{00000000-0005-0000-0000-000070160000}"/>
    <cellStyle name="20% - Accent4 7 7" xfId="11254" xr:uid="{00000000-0005-0000-0000-000071160000}"/>
    <cellStyle name="20% - Accent4 7 7 2" xfId="17640" xr:uid="{00000000-0005-0000-0000-000072160000}"/>
    <cellStyle name="20% - Accent4 7 7 2 2" xfId="22176" xr:uid="{00000000-0005-0000-0000-000073160000}"/>
    <cellStyle name="20% - Accent4 7 7 2 2 2" xfId="34043" xr:uid="{00000000-0005-0000-0000-000074160000}"/>
    <cellStyle name="20% - Accent4 7 7 2 3" xfId="30067" xr:uid="{00000000-0005-0000-0000-000075160000}"/>
    <cellStyle name="20% - Accent4 7 7 2 4" xfId="26126" xr:uid="{00000000-0005-0000-0000-000076160000}"/>
    <cellStyle name="20% - Accent4 7 7 3" xfId="20610" xr:uid="{00000000-0005-0000-0000-000077160000}"/>
    <cellStyle name="20% - Accent4 7 7 3 2" xfId="32477" xr:uid="{00000000-0005-0000-0000-000078160000}"/>
    <cellStyle name="20% - Accent4 7 7 4" xfId="28501" xr:uid="{00000000-0005-0000-0000-000079160000}"/>
    <cellStyle name="20% - Accent4 7 7 5" xfId="24560" xr:uid="{00000000-0005-0000-0000-00007A160000}"/>
    <cellStyle name="20% - Accent4 7 8" xfId="14694" xr:uid="{00000000-0005-0000-0000-00007B160000}"/>
    <cellStyle name="20% - Accent4 7 8 2" xfId="21387" xr:uid="{00000000-0005-0000-0000-00007C160000}"/>
    <cellStyle name="20% - Accent4 7 8 2 2" xfId="33254" xr:uid="{00000000-0005-0000-0000-00007D160000}"/>
    <cellStyle name="20% - Accent4 7 8 3" xfId="29278" xr:uid="{00000000-0005-0000-0000-00007E160000}"/>
    <cellStyle name="20% - Accent4 7 8 4" xfId="25337" xr:uid="{00000000-0005-0000-0000-00007F160000}"/>
    <cellStyle name="20% - Accent4 7 9" xfId="7885" xr:uid="{00000000-0005-0000-0000-000080160000}"/>
    <cellStyle name="20% - Accent4 7 9 2" xfId="19839" xr:uid="{00000000-0005-0000-0000-000081160000}"/>
    <cellStyle name="20% - Accent4 7 9 2 2" xfId="31706" xr:uid="{00000000-0005-0000-0000-000082160000}"/>
    <cellStyle name="20% - Accent4 7 9 3" xfId="27730" xr:uid="{00000000-0005-0000-0000-000083160000}"/>
    <cellStyle name="20% - Accent4 7 9 4" xfId="23789" xr:uid="{00000000-0005-0000-0000-000084160000}"/>
    <cellStyle name="20% - Accent4 8" xfId="600" xr:uid="{00000000-0005-0000-0000-000085160000}"/>
    <cellStyle name="20% - Accent4 8 2" xfId="601" xr:uid="{00000000-0005-0000-0000-000086160000}"/>
    <cellStyle name="20% - Accent4 8 3" xfId="602" xr:uid="{00000000-0005-0000-0000-000087160000}"/>
    <cellStyle name="20% - Accent4 8 4" xfId="603" xr:uid="{00000000-0005-0000-0000-000088160000}"/>
    <cellStyle name="20% - Accent4 8 5" xfId="604" xr:uid="{00000000-0005-0000-0000-000089160000}"/>
    <cellStyle name="20% - Accent4 8 6" xfId="605" xr:uid="{00000000-0005-0000-0000-00008A160000}"/>
    <cellStyle name="20% - Accent4 9" xfId="606" xr:uid="{00000000-0005-0000-0000-00008B160000}"/>
    <cellStyle name="20% - Accent4 9 2" xfId="607" xr:uid="{00000000-0005-0000-0000-00008C160000}"/>
    <cellStyle name="20% - Accent4 9 3" xfId="608" xr:uid="{00000000-0005-0000-0000-00008D160000}"/>
    <cellStyle name="20% - Accent4 9 4" xfId="609" xr:uid="{00000000-0005-0000-0000-00008E160000}"/>
    <cellStyle name="20% - Accent4 9 5" xfId="610" xr:uid="{00000000-0005-0000-0000-00008F160000}"/>
    <cellStyle name="20% - Accent5" xfId="1" builtinId="46"/>
    <cellStyle name="20% - Accent5 10" xfId="611" xr:uid="{00000000-0005-0000-0000-000091160000}"/>
    <cellStyle name="20% - Accent5 11" xfId="612" xr:uid="{00000000-0005-0000-0000-000092160000}"/>
    <cellStyle name="20% - Accent5 12" xfId="613" xr:uid="{00000000-0005-0000-0000-000093160000}"/>
    <cellStyle name="20% - Accent5 13" xfId="614" xr:uid="{00000000-0005-0000-0000-000094160000}"/>
    <cellStyle name="20% - Accent5 14" xfId="615" xr:uid="{00000000-0005-0000-0000-000095160000}"/>
    <cellStyle name="20% - Accent5 15" xfId="616" xr:uid="{00000000-0005-0000-0000-000096160000}"/>
    <cellStyle name="20% - Accent5 16" xfId="617" xr:uid="{00000000-0005-0000-0000-000097160000}"/>
    <cellStyle name="20% - Accent5 17" xfId="21" xr:uid="{00000000-0005-0000-0000-000098160000}"/>
    <cellStyle name="20% - Accent5 17 2" xfId="10987" xr:uid="{00000000-0005-0000-0000-000099160000}"/>
    <cellStyle name="20% - Accent5 17 2 2" xfId="17406" xr:uid="{00000000-0005-0000-0000-00009A160000}"/>
    <cellStyle name="20% - Accent5 17 2 2 2" xfId="21942" xr:uid="{00000000-0005-0000-0000-00009B160000}"/>
    <cellStyle name="20% - Accent5 17 2 2 2 2" xfId="33809" xr:uid="{00000000-0005-0000-0000-00009C160000}"/>
    <cellStyle name="20% - Accent5 17 2 2 3" xfId="29833" xr:uid="{00000000-0005-0000-0000-00009D160000}"/>
    <cellStyle name="20% - Accent5 17 2 2 4" xfId="25892" xr:uid="{00000000-0005-0000-0000-00009E160000}"/>
    <cellStyle name="20% - Accent5 17 2 3" xfId="20376" xr:uid="{00000000-0005-0000-0000-00009F160000}"/>
    <cellStyle name="20% - Accent5 17 2 3 2" xfId="32243" xr:uid="{00000000-0005-0000-0000-0000A0160000}"/>
    <cellStyle name="20% - Accent5 17 2 3 3" xfId="26716" xr:uid="{00000000-0005-0000-0000-0000A1160000}"/>
    <cellStyle name="20% - Accent5 17 2 4" xfId="26718" xr:uid="{00000000-0005-0000-0000-0000A2160000}"/>
    <cellStyle name="20% - Accent5 17 2 5" xfId="28267" xr:uid="{00000000-0005-0000-0000-0000A3160000}"/>
    <cellStyle name="20% - Accent5 17 2 6" xfId="24326" xr:uid="{00000000-0005-0000-0000-0000A4160000}"/>
    <cellStyle name="20% - Accent5 17 3" xfId="14351" xr:uid="{00000000-0005-0000-0000-0000A5160000}"/>
    <cellStyle name="20% - Accent5 17 3 2" xfId="21148" xr:uid="{00000000-0005-0000-0000-0000A6160000}"/>
    <cellStyle name="20% - Accent5 17 3 2 2" xfId="33015" xr:uid="{00000000-0005-0000-0000-0000A7160000}"/>
    <cellStyle name="20% - Accent5 17 3 3" xfId="29039" xr:uid="{00000000-0005-0000-0000-0000A8160000}"/>
    <cellStyle name="20% - Accent5 17 3 4" xfId="25098" xr:uid="{00000000-0005-0000-0000-0000A9160000}"/>
    <cellStyle name="20% - Accent5 17 4" xfId="7625" xr:uid="{00000000-0005-0000-0000-0000AA160000}"/>
    <cellStyle name="20% - Accent5 17 4 2" xfId="19612" xr:uid="{00000000-0005-0000-0000-0000AB160000}"/>
    <cellStyle name="20% - Accent5 17 4 2 2" xfId="31479" xr:uid="{00000000-0005-0000-0000-0000AC160000}"/>
    <cellStyle name="20% - Accent5 17 4 3" xfId="27503" xr:uid="{00000000-0005-0000-0000-0000AD160000}"/>
    <cellStyle name="20% - Accent5 17 4 4" xfId="23562" xr:uid="{00000000-0005-0000-0000-0000AE160000}"/>
    <cellStyle name="20% - Accent5 17 5" xfId="18831" xr:uid="{00000000-0005-0000-0000-0000AF160000}"/>
    <cellStyle name="20% - Accent5 17 5 2" xfId="30698" xr:uid="{00000000-0005-0000-0000-0000B0160000}"/>
    <cellStyle name="20% - Accent5 17 6" xfId="26724" xr:uid="{00000000-0005-0000-0000-0000B1160000}"/>
    <cellStyle name="20% - Accent5 17 7" xfId="22781" xr:uid="{00000000-0005-0000-0000-0000B2160000}"/>
    <cellStyle name="20% - Accent5 18" xfId="10976" xr:uid="{00000000-0005-0000-0000-0000B3160000}"/>
    <cellStyle name="20% - Accent5 18 2" xfId="17403" xr:uid="{00000000-0005-0000-0000-0000B4160000}"/>
    <cellStyle name="20% - Accent5 18 2 2" xfId="21939" xr:uid="{00000000-0005-0000-0000-0000B5160000}"/>
    <cellStyle name="20% - Accent5 18 2 2 2" xfId="33806" xr:uid="{00000000-0005-0000-0000-0000B6160000}"/>
    <cellStyle name="20% - Accent5 18 2 3" xfId="29830" xr:uid="{00000000-0005-0000-0000-0000B7160000}"/>
    <cellStyle name="20% - Accent5 18 2 4" xfId="25889" xr:uid="{00000000-0005-0000-0000-0000B8160000}"/>
    <cellStyle name="20% - Accent5 18 3" xfId="20373" xr:uid="{00000000-0005-0000-0000-0000B9160000}"/>
    <cellStyle name="20% - Accent5 18 3 2" xfId="32240" xr:uid="{00000000-0005-0000-0000-0000BA160000}"/>
    <cellStyle name="20% - Accent5 18 4" xfId="28264" xr:uid="{00000000-0005-0000-0000-0000BB160000}"/>
    <cellStyle name="20% - Accent5 18 5" xfId="24323" xr:uid="{00000000-0005-0000-0000-0000BC160000}"/>
    <cellStyle name="20% - Accent5 19" xfId="14346" xr:uid="{00000000-0005-0000-0000-0000BD160000}"/>
    <cellStyle name="20% - Accent5 19 2" xfId="21145" xr:uid="{00000000-0005-0000-0000-0000BE160000}"/>
    <cellStyle name="20% - Accent5 19 2 2" xfId="33012" xr:uid="{00000000-0005-0000-0000-0000BF160000}"/>
    <cellStyle name="20% - Accent5 19 3" xfId="29036" xr:uid="{00000000-0005-0000-0000-0000C0160000}"/>
    <cellStyle name="20% - Accent5 19 4" xfId="25095" xr:uid="{00000000-0005-0000-0000-0000C1160000}"/>
    <cellStyle name="20% - Accent5 2" xfId="618" xr:uid="{00000000-0005-0000-0000-0000C2160000}"/>
    <cellStyle name="20% - Accent5 2 10" xfId="619" xr:uid="{00000000-0005-0000-0000-0000C3160000}"/>
    <cellStyle name="20% - Accent5 2 10 2" xfId="11255" xr:uid="{00000000-0005-0000-0000-0000C4160000}"/>
    <cellStyle name="20% - Accent5 2 10 2 2" xfId="17641" xr:uid="{00000000-0005-0000-0000-0000C5160000}"/>
    <cellStyle name="20% - Accent5 2 10 2 2 2" xfId="22177" xr:uid="{00000000-0005-0000-0000-0000C6160000}"/>
    <cellStyle name="20% - Accent5 2 10 2 2 2 2" xfId="34044" xr:uid="{00000000-0005-0000-0000-0000C7160000}"/>
    <cellStyle name="20% - Accent5 2 10 2 2 3" xfId="30068" xr:uid="{00000000-0005-0000-0000-0000C8160000}"/>
    <cellStyle name="20% - Accent5 2 10 2 2 4" xfId="26127" xr:uid="{00000000-0005-0000-0000-0000C9160000}"/>
    <cellStyle name="20% - Accent5 2 10 2 3" xfId="20611" xr:uid="{00000000-0005-0000-0000-0000CA160000}"/>
    <cellStyle name="20% - Accent5 2 10 2 3 2" xfId="32478" xr:uid="{00000000-0005-0000-0000-0000CB160000}"/>
    <cellStyle name="20% - Accent5 2 10 2 4" xfId="28502" xr:uid="{00000000-0005-0000-0000-0000CC160000}"/>
    <cellStyle name="20% - Accent5 2 10 2 5" xfId="24561" xr:uid="{00000000-0005-0000-0000-0000CD160000}"/>
    <cellStyle name="20% - Accent5 2 10 3" xfId="14696" xr:uid="{00000000-0005-0000-0000-0000CE160000}"/>
    <cellStyle name="20% - Accent5 2 10 3 2" xfId="21388" xr:uid="{00000000-0005-0000-0000-0000CF160000}"/>
    <cellStyle name="20% - Accent5 2 10 3 2 2" xfId="33255" xr:uid="{00000000-0005-0000-0000-0000D0160000}"/>
    <cellStyle name="20% - Accent5 2 10 3 3" xfId="29279" xr:uid="{00000000-0005-0000-0000-0000D1160000}"/>
    <cellStyle name="20% - Accent5 2 10 3 4" xfId="25338" xr:uid="{00000000-0005-0000-0000-0000D2160000}"/>
    <cellStyle name="20% - Accent5 2 10 4" xfId="7887" xr:uid="{00000000-0005-0000-0000-0000D3160000}"/>
    <cellStyle name="20% - Accent5 2 10 4 2" xfId="19841" xr:uid="{00000000-0005-0000-0000-0000D4160000}"/>
    <cellStyle name="20% - Accent5 2 10 4 2 2" xfId="31708" xr:uid="{00000000-0005-0000-0000-0000D5160000}"/>
    <cellStyle name="20% - Accent5 2 10 4 3" xfId="27732" xr:uid="{00000000-0005-0000-0000-0000D6160000}"/>
    <cellStyle name="20% - Accent5 2 10 4 4" xfId="23791" xr:uid="{00000000-0005-0000-0000-0000D7160000}"/>
    <cellStyle name="20% - Accent5 2 10 5" xfId="19066" xr:uid="{00000000-0005-0000-0000-0000D8160000}"/>
    <cellStyle name="20% - Accent5 2 10 5 2" xfId="30933" xr:uid="{00000000-0005-0000-0000-0000D9160000}"/>
    <cellStyle name="20% - Accent5 2 10 6" xfId="26959" xr:uid="{00000000-0005-0000-0000-0000DA160000}"/>
    <cellStyle name="20% - Accent5 2 10 7" xfId="23016" xr:uid="{00000000-0005-0000-0000-0000DB160000}"/>
    <cellStyle name="20% - Accent5 2 11" xfId="620" xr:uid="{00000000-0005-0000-0000-0000DC160000}"/>
    <cellStyle name="20% - Accent5 2 11 2" xfId="621" xr:uid="{00000000-0005-0000-0000-0000DD160000}"/>
    <cellStyle name="20% - Accent5 2 11 2 2" xfId="11256" xr:uid="{00000000-0005-0000-0000-0000DE160000}"/>
    <cellStyle name="20% - Accent5 2 11 2 2 2" xfId="17642" xr:uid="{00000000-0005-0000-0000-0000DF160000}"/>
    <cellStyle name="20% - Accent5 2 11 2 2 2 2" xfId="22178" xr:uid="{00000000-0005-0000-0000-0000E0160000}"/>
    <cellStyle name="20% - Accent5 2 11 2 2 2 2 2" xfId="34045" xr:uid="{00000000-0005-0000-0000-0000E1160000}"/>
    <cellStyle name="20% - Accent5 2 11 2 2 2 3" xfId="30069" xr:uid="{00000000-0005-0000-0000-0000E2160000}"/>
    <cellStyle name="20% - Accent5 2 11 2 2 2 4" xfId="26128" xr:uid="{00000000-0005-0000-0000-0000E3160000}"/>
    <cellStyle name="20% - Accent5 2 11 2 2 3" xfId="20612" xr:uid="{00000000-0005-0000-0000-0000E4160000}"/>
    <cellStyle name="20% - Accent5 2 11 2 2 3 2" xfId="32479" xr:uid="{00000000-0005-0000-0000-0000E5160000}"/>
    <cellStyle name="20% - Accent5 2 11 2 2 4" xfId="28503" xr:uid="{00000000-0005-0000-0000-0000E6160000}"/>
    <cellStyle name="20% - Accent5 2 11 2 2 5" xfId="24562" xr:uid="{00000000-0005-0000-0000-0000E7160000}"/>
    <cellStyle name="20% - Accent5 2 11 2 3" xfId="14697" xr:uid="{00000000-0005-0000-0000-0000E8160000}"/>
    <cellStyle name="20% - Accent5 2 11 2 3 2" xfId="21389" xr:uid="{00000000-0005-0000-0000-0000E9160000}"/>
    <cellStyle name="20% - Accent5 2 11 2 3 2 2" xfId="33256" xr:uid="{00000000-0005-0000-0000-0000EA160000}"/>
    <cellStyle name="20% - Accent5 2 11 2 3 3" xfId="29280" xr:uid="{00000000-0005-0000-0000-0000EB160000}"/>
    <cellStyle name="20% - Accent5 2 11 2 3 4" xfId="25339" xr:uid="{00000000-0005-0000-0000-0000EC160000}"/>
    <cellStyle name="20% - Accent5 2 11 2 4" xfId="7888" xr:uid="{00000000-0005-0000-0000-0000ED160000}"/>
    <cellStyle name="20% - Accent5 2 11 2 4 2" xfId="19842" xr:uid="{00000000-0005-0000-0000-0000EE160000}"/>
    <cellStyle name="20% - Accent5 2 11 2 4 2 2" xfId="31709" xr:uid="{00000000-0005-0000-0000-0000EF160000}"/>
    <cellStyle name="20% - Accent5 2 11 2 4 3" xfId="27733" xr:uid="{00000000-0005-0000-0000-0000F0160000}"/>
    <cellStyle name="20% - Accent5 2 11 2 4 4" xfId="23792" xr:uid="{00000000-0005-0000-0000-0000F1160000}"/>
    <cellStyle name="20% - Accent5 2 11 2 5" xfId="19067" xr:uid="{00000000-0005-0000-0000-0000F2160000}"/>
    <cellStyle name="20% - Accent5 2 11 2 5 2" xfId="30934" xr:uid="{00000000-0005-0000-0000-0000F3160000}"/>
    <cellStyle name="20% - Accent5 2 11 2 6" xfId="26960" xr:uid="{00000000-0005-0000-0000-0000F4160000}"/>
    <cellStyle name="20% - Accent5 2 11 2 7" xfId="23017" xr:uid="{00000000-0005-0000-0000-0000F5160000}"/>
    <cellStyle name="20% - Accent5 2 11 3" xfId="622" xr:uid="{00000000-0005-0000-0000-0000F6160000}"/>
    <cellStyle name="20% - Accent5 2 11 3 2" xfId="11257" xr:uid="{00000000-0005-0000-0000-0000F7160000}"/>
    <cellStyle name="20% - Accent5 2 11 3 2 2" xfId="17643" xr:uid="{00000000-0005-0000-0000-0000F8160000}"/>
    <cellStyle name="20% - Accent5 2 11 3 2 2 2" xfId="22179" xr:uid="{00000000-0005-0000-0000-0000F9160000}"/>
    <cellStyle name="20% - Accent5 2 11 3 2 2 2 2" xfId="34046" xr:uid="{00000000-0005-0000-0000-0000FA160000}"/>
    <cellStyle name="20% - Accent5 2 11 3 2 2 3" xfId="30070" xr:uid="{00000000-0005-0000-0000-0000FB160000}"/>
    <cellStyle name="20% - Accent5 2 11 3 2 2 4" xfId="26129" xr:uid="{00000000-0005-0000-0000-0000FC160000}"/>
    <cellStyle name="20% - Accent5 2 11 3 2 3" xfId="20613" xr:uid="{00000000-0005-0000-0000-0000FD160000}"/>
    <cellStyle name="20% - Accent5 2 11 3 2 3 2" xfId="32480" xr:uid="{00000000-0005-0000-0000-0000FE160000}"/>
    <cellStyle name="20% - Accent5 2 11 3 2 4" xfId="28504" xr:uid="{00000000-0005-0000-0000-0000FF160000}"/>
    <cellStyle name="20% - Accent5 2 11 3 2 5" xfId="24563" xr:uid="{00000000-0005-0000-0000-000000170000}"/>
    <cellStyle name="20% - Accent5 2 11 3 3" xfId="14698" xr:uid="{00000000-0005-0000-0000-000001170000}"/>
    <cellStyle name="20% - Accent5 2 11 3 3 2" xfId="21390" xr:uid="{00000000-0005-0000-0000-000002170000}"/>
    <cellStyle name="20% - Accent5 2 11 3 3 2 2" xfId="33257" xr:uid="{00000000-0005-0000-0000-000003170000}"/>
    <cellStyle name="20% - Accent5 2 11 3 3 3" xfId="29281" xr:uid="{00000000-0005-0000-0000-000004170000}"/>
    <cellStyle name="20% - Accent5 2 11 3 3 4" xfId="25340" xr:uid="{00000000-0005-0000-0000-000005170000}"/>
    <cellStyle name="20% - Accent5 2 11 3 4" xfId="7889" xr:uid="{00000000-0005-0000-0000-000006170000}"/>
    <cellStyle name="20% - Accent5 2 11 3 4 2" xfId="19843" xr:uid="{00000000-0005-0000-0000-000007170000}"/>
    <cellStyle name="20% - Accent5 2 11 3 4 2 2" xfId="31710" xr:uid="{00000000-0005-0000-0000-000008170000}"/>
    <cellStyle name="20% - Accent5 2 11 3 4 3" xfId="27734" xr:uid="{00000000-0005-0000-0000-000009170000}"/>
    <cellStyle name="20% - Accent5 2 11 3 4 4" xfId="23793" xr:uid="{00000000-0005-0000-0000-00000A170000}"/>
    <cellStyle name="20% - Accent5 2 11 3 5" xfId="19068" xr:uid="{00000000-0005-0000-0000-00000B170000}"/>
    <cellStyle name="20% - Accent5 2 11 3 5 2" xfId="30935" xr:uid="{00000000-0005-0000-0000-00000C170000}"/>
    <cellStyle name="20% - Accent5 2 11 3 6" xfId="26961" xr:uid="{00000000-0005-0000-0000-00000D170000}"/>
    <cellStyle name="20% - Accent5 2 11 3 7" xfId="23018" xr:uid="{00000000-0005-0000-0000-00000E170000}"/>
    <cellStyle name="20% - Accent5 2 11 4" xfId="623" xr:uid="{00000000-0005-0000-0000-00000F170000}"/>
    <cellStyle name="20% - Accent5 2 11 4 2" xfId="11258" xr:uid="{00000000-0005-0000-0000-000010170000}"/>
    <cellStyle name="20% - Accent5 2 11 4 2 2" xfId="17644" xr:uid="{00000000-0005-0000-0000-000011170000}"/>
    <cellStyle name="20% - Accent5 2 11 4 2 2 2" xfId="22180" xr:uid="{00000000-0005-0000-0000-000012170000}"/>
    <cellStyle name="20% - Accent5 2 11 4 2 2 2 2" xfId="34047" xr:uid="{00000000-0005-0000-0000-000013170000}"/>
    <cellStyle name="20% - Accent5 2 11 4 2 2 3" xfId="30071" xr:uid="{00000000-0005-0000-0000-000014170000}"/>
    <cellStyle name="20% - Accent5 2 11 4 2 2 4" xfId="26130" xr:uid="{00000000-0005-0000-0000-000015170000}"/>
    <cellStyle name="20% - Accent5 2 11 4 2 3" xfId="20614" xr:uid="{00000000-0005-0000-0000-000016170000}"/>
    <cellStyle name="20% - Accent5 2 11 4 2 3 2" xfId="32481" xr:uid="{00000000-0005-0000-0000-000017170000}"/>
    <cellStyle name="20% - Accent5 2 11 4 2 4" xfId="28505" xr:uid="{00000000-0005-0000-0000-000018170000}"/>
    <cellStyle name="20% - Accent5 2 11 4 2 5" xfId="24564" xr:uid="{00000000-0005-0000-0000-000019170000}"/>
    <cellStyle name="20% - Accent5 2 11 4 3" xfId="14699" xr:uid="{00000000-0005-0000-0000-00001A170000}"/>
    <cellStyle name="20% - Accent5 2 11 4 3 2" xfId="21391" xr:uid="{00000000-0005-0000-0000-00001B170000}"/>
    <cellStyle name="20% - Accent5 2 11 4 3 2 2" xfId="33258" xr:uid="{00000000-0005-0000-0000-00001C170000}"/>
    <cellStyle name="20% - Accent5 2 11 4 3 3" xfId="29282" xr:uid="{00000000-0005-0000-0000-00001D170000}"/>
    <cellStyle name="20% - Accent5 2 11 4 3 4" xfId="25341" xr:uid="{00000000-0005-0000-0000-00001E170000}"/>
    <cellStyle name="20% - Accent5 2 11 4 4" xfId="7890" xr:uid="{00000000-0005-0000-0000-00001F170000}"/>
    <cellStyle name="20% - Accent5 2 11 4 4 2" xfId="19844" xr:uid="{00000000-0005-0000-0000-000020170000}"/>
    <cellStyle name="20% - Accent5 2 11 4 4 2 2" xfId="31711" xr:uid="{00000000-0005-0000-0000-000021170000}"/>
    <cellStyle name="20% - Accent5 2 11 4 4 3" xfId="27735" xr:uid="{00000000-0005-0000-0000-000022170000}"/>
    <cellStyle name="20% - Accent5 2 11 4 4 4" xfId="23794" xr:uid="{00000000-0005-0000-0000-000023170000}"/>
    <cellStyle name="20% - Accent5 2 11 4 5" xfId="19069" xr:uid="{00000000-0005-0000-0000-000024170000}"/>
    <cellStyle name="20% - Accent5 2 11 4 5 2" xfId="30936" xr:uid="{00000000-0005-0000-0000-000025170000}"/>
    <cellStyle name="20% - Accent5 2 11 4 6" xfId="26962" xr:uid="{00000000-0005-0000-0000-000026170000}"/>
    <cellStyle name="20% - Accent5 2 11 4 7" xfId="23019" xr:uid="{00000000-0005-0000-0000-000027170000}"/>
    <cellStyle name="20% - Accent5 2 11 5" xfId="624" xr:uid="{00000000-0005-0000-0000-000028170000}"/>
    <cellStyle name="20% - Accent5 2 11 5 2" xfId="11259" xr:uid="{00000000-0005-0000-0000-000029170000}"/>
    <cellStyle name="20% - Accent5 2 11 5 2 2" xfId="17645" xr:uid="{00000000-0005-0000-0000-00002A170000}"/>
    <cellStyle name="20% - Accent5 2 11 5 2 2 2" xfId="22181" xr:uid="{00000000-0005-0000-0000-00002B170000}"/>
    <cellStyle name="20% - Accent5 2 11 5 2 2 2 2" xfId="34048" xr:uid="{00000000-0005-0000-0000-00002C170000}"/>
    <cellStyle name="20% - Accent5 2 11 5 2 2 3" xfId="30072" xr:uid="{00000000-0005-0000-0000-00002D170000}"/>
    <cellStyle name="20% - Accent5 2 11 5 2 2 4" xfId="26131" xr:uid="{00000000-0005-0000-0000-00002E170000}"/>
    <cellStyle name="20% - Accent5 2 11 5 2 3" xfId="20615" xr:uid="{00000000-0005-0000-0000-00002F170000}"/>
    <cellStyle name="20% - Accent5 2 11 5 2 3 2" xfId="32482" xr:uid="{00000000-0005-0000-0000-000030170000}"/>
    <cellStyle name="20% - Accent5 2 11 5 2 4" xfId="28506" xr:uid="{00000000-0005-0000-0000-000031170000}"/>
    <cellStyle name="20% - Accent5 2 11 5 2 5" xfId="24565" xr:uid="{00000000-0005-0000-0000-000032170000}"/>
    <cellStyle name="20% - Accent5 2 11 5 3" xfId="14700" xr:uid="{00000000-0005-0000-0000-000033170000}"/>
    <cellStyle name="20% - Accent5 2 11 5 3 2" xfId="21392" xr:uid="{00000000-0005-0000-0000-000034170000}"/>
    <cellStyle name="20% - Accent5 2 11 5 3 2 2" xfId="33259" xr:uid="{00000000-0005-0000-0000-000035170000}"/>
    <cellStyle name="20% - Accent5 2 11 5 3 3" xfId="29283" xr:uid="{00000000-0005-0000-0000-000036170000}"/>
    <cellStyle name="20% - Accent5 2 11 5 3 4" xfId="25342" xr:uid="{00000000-0005-0000-0000-000037170000}"/>
    <cellStyle name="20% - Accent5 2 11 5 4" xfId="7891" xr:uid="{00000000-0005-0000-0000-000038170000}"/>
    <cellStyle name="20% - Accent5 2 11 5 4 2" xfId="19845" xr:uid="{00000000-0005-0000-0000-000039170000}"/>
    <cellStyle name="20% - Accent5 2 11 5 4 2 2" xfId="31712" xr:uid="{00000000-0005-0000-0000-00003A170000}"/>
    <cellStyle name="20% - Accent5 2 11 5 4 3" xfId="27736" xr:uid="{00000000-0005-0000-0000-00003B170000}"/>
    <cellStyle name="20% - Accent5 2 11 5 4 4" xfId="23795" xr:uid="{00000000-0005-0000-0000-00003C170000}"/>
    <cellStyle name="20% - Accent5 2 11 5 5" xfId="19070" xr:uid="{00000000-0005-0000-0000-00003D170000}"/>
    <cellStyle name="20% - Accent5 2 11 5 5 2" xfId="30937" xr:uid="{00000000-0005-0000-0000-00003E170000}"/>
    <cellStyle name="20% - Accent5 2 11 5 6" xfId="26963" xr:uid="{00000000-0005-0000-0000-00003F170000}"/>
    <cellStyle name="20% - Accent5 2 11 5 7" xfId="23020" xr:uid="{00000000-0005-0000-0000-000040170000}"/>
    <cellStyle name="20% - Accent5 2 12" xfId="625" xr:uid="{00000000-0005-0000-0000-000041170000}"/>
    <cellStyle name="20% - Accent5 2 13" xfId="626" xr:uid="{00000000-0005-0000-0000-000042170000}"/>
    <cellStyle name="20% - Accent5 2 14" xfId="627" xr:uid="{00000000-0005-0000-0000-000043170000}"/>
    <cellStyle name="20% - Accent5 2 15" xfId="628" xr:uid="{00000000-0005-0000-0000-000044170000}"/>
    <cellStyle name="20% - Accent5 2 15 2" xfId="11260" xr:uid="{00000000-0005-0000-0000-000045170000}"/>
    <cellStyle name="20% - Accent5 2 15 2 2" xfId="17646" xr:uid="{00000000-0005-0000-0000-000046170000}"/>
    <cellStyle name="20% - Accent5 2 15 2 2 2" xfId="22182" xr:uid="{00000000-0005-0000-0000-000047170000}"/>
    <cellStyle name="20% - Accent5 2 15 2 2 2 2" xfId="34049" xr:uid="{00000000-0005-0000-0000-000048170000}"/>
    <cellStyle name="20% - Accent5 2 15 2 2 3" xfId="30073" xr:uid="{00000000-0005-0000-0000-000049170000}"/>
    <cellStyle name="20% - Accent5 2 15 2 2 4" xfId="26132" xr:uid="{00000000-0005-0000-0000-00004A170000}"/>
    <cellStyle name="20% - Accent5 2 15 2 3" xfId="20616" xr:uid="{00000000-0005-0000-0000-00004B170000}"/>
    <cellStyle name="20% - Accent5 2 15 2 3 2" xfId="32483" xr:uid="{00000000-0005-0000-0000-00004C170000}"/>
    <cellStyle name="20% - Accent5 2 15 2 4" xfId="28507" xr:uid="{00000000-0005-0000-0000-00004D170000}"/>
    <cellStyle name="20% - Accent5 2 15 2 5" xfId="24566" xr:uid="{00000000-0005-0000-0000-00004E170000}"/>
    <cellStyle name="20% - Accent5 2 15 3" xfId="14701" xr:uid="{00000000-0005-0000-0000-00004F170000}"/>
    <cellStyle name="20% - Accent5 2 15 3 2" xfId="21393" xr:uid="{00000000-0005-0000-0000-000050170000}"/>
    <cellStyle name="20% - Accent5 2 15 3 2 2" xfId="33260" xr:uid="{00000000-0005-0000-0000-000051170000}"/>
    <cellStyle name="20% - Accent5 2 15 3 3" xfId="29284" xr:uid="{00000000-0005-0000-0000-000052170000}"/>
    <cellStyle name="20% - Accent5 2 15 3 4" xfId="25343" xr:uid="{00000000-0005-0000-0000-000053170000}"/>
    <cellStyle name="20% - Accent5 2 15 4" xfId="7892" xr:uid="{00000000-0005-0000-0000-000054170000}"/>
    <cellStyle name="20% - Accent5 2 15 4 2" xfId="19846" xr:uid="{00000000-0005-0000-0000-000055170000}"/>
    <cellStyle name="20% - Accent5 2 15 4 2 2" xfId="31713" xr:uid="{00000000-0005-0000-0000-000056170000}"/>
    <cellStyle name="20% - Accent5 2 15 4 3" xfId="27737" xr:uid="{00000000-0005-0000-0000-000057170000}"/>
    <cellStyle name="20% - Accent5 2 15 4 4" xfId="23796" xr:uid="{00000000-0005-0000-0000-000058170000}"/>
    <cellStyle name="20% - Accent5 2 15 5" xfId="19071" xr:uid="{00000000-0005-0000-0000-000059170000}"/>
    <cellStyle name="20% - Accent5 2 15 5 2" xfId="30938" xr:uid="{00000000-0005-0000-0000-00005A170000}"/>
    <cellStyle name="20% - Accent5 2 15 6" xfId="26964" xr:uid="{00000000-0005-0000-0000-00005B170000}"/>
    <cellStyle name="20% - Accent5 2 15 7" xfId="23021" xr:uid="{00000000-0005-0000-0000-00005C170000}"/>
    <cellStyle name="20% - Accent5 2 16" xfId="629" xr:uid="{00000000-0005-0000-0000-00005D170000}"/>
    <cellStyle name="20% - Accent5 2 2" xfId="630" xr:uid="{00000000-0005-0000-0000-00005E170000}"/>
    <cellStyle name="20% - Accent5 2 2 10" xfId="11261" xr:uid="{00000000-0005-0000-0000-00005F170000}"/>
    <cellStyle name="20% - Accent5 2 2 10 2" xfId="17647" xr:uid="{00000000-0005-0000-0000-000060170000}"/>
    <cellStyle name="20% - Accent5 2 2 10 2 2" xfId="22183" xr:uid="{00000000-0005-0000-0000-000061170000}"/>
    <cellStyle name="20% - Accent5 2 2 10 2 2 2" xfId="34050" xr:uid="{00000000-0005-0000-0000-000062170000}"/>
    <cellStyle name="20% - Accent5 2 2 10 2 3" xfId="30074" xr:uid="{00000000-0005-0000-0000-000063170000}"/>
    <cellStyle name="20% - Accent5 2 2 10 2 4" xfId="26133" xr:uid="{00000000-0005-0000-0000-000064170000}"/>
    <cellStyle name="20% - Accent5 2 2 10 3" xfId="20617" xr:uid="{00000000-0005-0000-0000-000065170000}"/>
    <cellStyle name="20% - Accent5 2 2 10 3 2" xfId="32484" xr:uid="{00000000-0005-0000-0000-000066170000}"/>
    <cellStyle name="20% - Accent5 2 2 10 4" xfId="28508" xr:uid="{00000000-0005-0000-0000-000067170000}"/>
    <cellStyle name="20% - Accent5 2 2 10 5" xfId="24567" xr:uid="{00000000-0005-0000-0000-000068170000}"/>
    <cellStyle name="20% - Accent5 2 2 11" xfId="14702" xr:uid="{00000000-0005-0000-0000-000069170000}"/>
    <cellStyle name="20% - Accent5 2 2 11 2" xfId="21394" xr:uid="{00000000-0005-0000-0000-00006A170000}"/>
    <cellStyle name="20% - Accent5 2 2 11 2 2" xfId="33261" xr:uid="{00000000-0005-0000-0000-00006B170000}"/>
    <cellStyle name="20% - Accent5 2 2 11 3" xfId="29285" xr:uid="{00000000-0005-0000-0000-00006C170000}"/>
    <cellStyle name="20% - Accent5 2 2 11 4" xfId="25344" xr:uid="{00000000-0005-0000-0000-00006D170000}"/>
    <cellStyle name="20% - Accent5 2 2 12" xfId="7893" xr:uid="{00000000-0005-0000-0000-00006E170000}"/>
    <cellStyle name="20% - Accent5 2 2 12 2" xfId="19847" xr:uid="{00000000-0005-0000-0000-00006F170000}"/>
    <cellStyle name="20% - Accent5 2 2 12 2 2" xfId="31714" xr:uid="{00000000-0005-0000-0000-000070170000}"/>
    <cellStyle name="20% - Accent5 2 2 12 3" xfId="27738" xr:uid="{00000000-0005-0000-0000-000071170000}"/>
    <cellStyle name="20% - Accent5 2 2 12 4" xfId="23797" xr:uid="{00000000-0005-0000-0000-000072170000}"/>
    <cellStyle name="20% - Accent5 2 2 13" xfId="18184" xr:uid="{00000000-0005-0000-0000-000073170000}"/>
    <cellStyle name="20% - Accent5 2 2 13 2" xfId="22719" xr:uid="{00000000-0005-0000-0000-000074170000}"/>
    <cellStyle name="20% - Accent5 2 2 13 2 2" xfId="34586" xr:uid="{00000000-0005-0000-0000-000075170000}"/>
    <cellStyle name="20% - Accent5 2 2 13 3" xfId="30610" xr:uid="{00000000-0005-0000-0000-000076170000}"/>
    <cellStyle name="20% - Accent5 2 2 13 4" xfId="26669" xr:uid="{00000000-0005-0000-0000-000077170000}"/>
    <cellStyle name="20% - Accent5 2 2 14" xfId="19072" xr:uid="{00000000-0005-0000-0000-000078170000}"/>
    <cellStyle name="20% - Accent5 2 2 14 2" xfId="30939" xr:uid="{00000000-0005-0000-0000-000079170000}"/>
    <cellStyle name="20% - Accent5 2 2 15" xfId="26965" xr:uid="{00000000-0005-0000-0000-00007A170000}"/>
    <cellStyle name="20% - Accent5 2 2 16" xfId="23022" xr:uid="{00000000-0005-0000-0000-00007B170000}"/>
    <cellStyle name="20% - Accent5 2 2 2" xfId="631" xr:uid="{00000000-0005-0000-0000-00007C170000}"/>
    <cellStyle name="20% - Accent5 2 2 2 2" xfId="11262" xr:uid="{00000000-0005-0000-0000-00007D170000}"/>
    <cellStyle name="20% - Accent5 2 2 2 2 2" xfId="17648" xr:uid="{00000000-0005-0000-0000-00007E170000}"/>
    <cellStyle name="20% - Accent5 2 2 2 2 2 2" xfId="22184" xr:uid="{00000000-0005-0000-0000-00007F170000}"/>
    <cellStyle name="20% - Accent5 2 2 2 2 2 2 2" xfId="34051" xr:uid="{00000000-0005-0000-0000-000080170000}"/>
    <cellStyle name="20% - Accent5 2 2 2 2 2 3" xfId="30075" xr:uid="{00000000-0005-0000-0000-000081170000}"/>
    <cellStyle name="20% - Accent5 2 2 2 2 2 4" xfId="26134" xr:uid="{00000000-0005-0000-0000-000082170000}"/>
    <cellStyle name="20% - Accent5 2 2 2 2 3" xfId="20618" xr:uid="{00000000-0005-0000-0000-000083170000}"/>
    <cellStyle name="20% - Accent5 2 2 2 2 3 2" xfId="32485" xr:uid="{00000000-0005-0000-0000-000084170000}"/>
    <cellStyle name="20% - Accent5 2 2 2 2 4" xfId="28509" xr:uid="{00000000-0005-0000-0000-000085170000}"/>
    <cellStyle name="20% - Accent5 2 2 2 2 5" xfId="24568" xr:uid="{00000000-0005-0000-0000-000086170000}"/>
    <cellStyle name="20% - Accent5 2 2 2 3" xfId="14703" xr:uid="{00000000-0005-0000-0000-000087170000}"/>
    <cellStyle name="20% - Accent5 2 2 2 3 2" xfId="21395" xr:uid="{00000000-0005-0000-0000-000088170000}"/>
    <cellStyle name="20% - Accent5 2 2 2 3 2 2" xfId="33262" xr:uid="{00000000-0005-0000-0000-000089170000}"/>
    <cellStyle name="20% - Accent5 2 2 2 3 3" xfId="29286" xr:uid="{00000000-0005-0000-0000-00008A170000}"/>
    <cellStyle name="20% - Accent5 2 2 2 3 4" xfId="25345" xr:uid="{00000000-0005-0000-0000-00008B170000}"/>
    <cellStyle name="20% - Accent5 2 2 2 4" xfId="7894" xr:uid="{00000000-0005-0000-0000-00008C170000}"/>
    <cellStyle name="20% - Accent5 2 2 2 4 2" xfId="19848" xr:uid="{00000000-0005-0000-0000-00008D170000}"/>
    <cellStyle name="20% - Accent5 2 2 2 4 2 2" xfId="31715" xr:uid="{00000000-0005-0000-0000-00008E170000}"/>
    <cellStyle name="20% - Accent5 2 2 2 4 3" xfId="27739" xr:uid="{00000000-0005-0000-0000-00008F170000}"/>
    <cellStyle name="20% - Accent5 2 2 2 4 4" xfId="23798" xr:uid="{00000000-0005-0000-0000-000090170000}"/>
    <cellStyle name="20% - Accent5 2 2 2 5" xfId="19073" xr:uid="{00000000-0005-0000-0000-000091170000}"/>
    <cellStyle name="20% - Accent5 2 2 2 5 2" xfId="30940" xr:uid="{00000000-0005-0000-0000-000092170000}"/>
    <cellStyle name="20% - Accent5 2 2 2 6" xfId="26966" xr:uid="{00000000-0005-0000-0000-000093170000}"/>
    <cellStyle name="20% - Accent5 2 2 2 7" xfId="23023" xr:uid="{00000000-0005-0000-0000-000094170000}"/>
    <cellStyle name="20% - Accent5 2 2 3" xfId="632" xr:uid="{00000000-0005-0000-0000-000095170000}"/>
    <cellStyle name="20% - Accent5 2 2 3 2" xfId="11263" xr:uid="{00000000-0005-0000-0000-000096170000}"/>
    <cellStyle name="20% - Accent5 2 2 3 2 2" xfId="17649" xr:uid="{00000000-0005-0000-0000-000097170000}"/>
    <cellStyle name="20% - Accent5 2 2 3 2 2 2" xfId="22185" xr:uid="{00000000-0005-0000-0000-000098170000}"/>
    <cellStyle name="20% - Accent5 2 2 3 2 2 2 2" xfId="34052" xr:uid="{00000000-0005-0000-0000-000099170000}"/>
    <cellStyle name="20% - Accent5 2 2 3 2 2 3" xfId="30076" xr:uid="{00000000-0005-0000-0000-00009A170000}"/>
    <cellStyle name="20% - Accent5 2 2 3 2 2 4" xfId="26135" xr:uid="{00000000-0005-0000-0000-00009B170000}"/>
    <cellStyle name="20% - Accent5 2 2 3 2 3" xfId="20619" xr:uid="{00000000-0005-0000-0000-00009C170000}"/>
    <cellStyle name="20% - Accent5 2 2 3 2 3 2" xfId="32486" xr:uid="{00000000-0005-0000-0000-00009D170000}"/>
    <cellStyle name="20% - Accent5 2 2 3 2 4" xfId="28510" xr:uid="{00000000-0005-0000-0000-00009E170000}"/>
    <cellStyle name="20% - Accent5 2 2 3 2 5" xfId="24569" xr:uid="{00000000-0005-0000-0000-00009F170000}"/>
    <cellStyle name="20% - Accent5 2 2 3 3" xfId="14704" xr:uid="{00000000-0005-0000-0000-0000A0170000}"/>
    <cellStyle name="20% - Accent5 2 2 3 3 2" xfId="21396" xr:uid="{00000000-0005-0000-0000-0000A1170000}"/>
    <cellStyle name="20% - Accent5 2 2 3 3 2 2" xfId="33263" xr:uid="{00000000-0005-0000-0000-0000A2170000}"/>
    <cellStyle name="20% - Accent5 2 2 3 3 3" xfId="29287" xr:uid="{00000000-0005-0000-0000-0000A3170000}"/>
    <cellStyle name="20% - Accent5 2 2 3 3 4" xfId="25346" xr:uid="{00000000-0005-0000-0000-0000A4170000}"/>
    <cellStyle name="20% - Accent5 2 2 3 4" xfId="7895" xr:uid="{00000000-0005-0000-0000-0000A5170000}"/>
    <cellStyle name="20% - Accent5 2 2 3 4 2" xfId="19849" xr:uid="{00000000-0005-0000-0000-0000A6170000}"/>
    <cellStyle name="20% - Accent5 2 2 3 4 2 2" xfId="31716" xr:uid="{00000000-0005-0000-0000-0000A7170000}"/>
    <cellStyle name="20% - Accent5 2 2 3 4 3" xfId="27740" xr:uid="{00000000-0005-0000-0000-0000A8170000}"/>
    <cellStyle name="20% - Accent5 2 2 3 4 4" xfId="23799" xr:uid="{00000000-0005-0000-0000-0000A9170000}"/>
    <cellStyle name="20% - Accent5 2 2 3 5" xfId="19074" xr:uid="{00000000-0005-0000-0000-0000AA170000}"/>
    <cellStyle name="20% - Accent5 2 2 3 5 2" xfId="30941" xr:uid="{00000000-0005-0000-0000-0000AB170000}"/>
    <cellStyle name="20% - Accent5 2 2 3 6" xfId="26967" xr:uid="{00000000-0005-0000-0000-0000AC170000}"/>
    <cellStyle name="20% - Accent5 2 2 3 7" xfId="23024" xr:uid="{00000000-0005-0000-0000-0000AD170000}"/>
    <cellStyle name="20% - Accent5 2 2 4" xfId="633" xr:uid="{00000000-0005-0000-0000-0000AE170000}"/>
    <cellStyle name="20% - Accent5 2 2 4 2" xfId="11264" xr:uid="{00000000-0005-0000-0000-0000AF170000}"/>
    <cellStyle name="20% - Accent5 2 2 4 2 2" xfId="17650" xr:uid="{00000000-0005-0000-0000-0000B0170000}"/>
    <cellStyle name="20% - Accent5 2 2 4 2 2 2" xfId="22186" xr:uid="{00000000-0005-0000-0000-0000B1170000}"/>
    <cellStyle name="20% - Accent5 2 2 4 2 2 2 2" xfId="34053" xr:uid="{00000000-0005-0000-0000-0000B2170000}"/>
    <cellStyle name="20% - Accent5 2 2 4 2 2 3" xfId="30077" xr:uid="{00000000-0005-0000-0000-0000B3170000}"/>
    <cellStyle name="20% - Accent5 2 2 4 2 2 4" xfId="26136" xr:uid="{00000000-0005-0000-0000-0000B4170000}"/>
    <cellStyle name="20% - Accent5 2 2 4 2 3" xfId="20620" xr:uid="{00000000-0005-0000-0000-0000B5170000}"/>
    <cellStyle name="20% - Accent5 2 2 4 2 3 2" xfId="32487" xr:uid="{00000000-0005-0000-0000-0000B6170000}"/>
    <cellStyle name="20% - Accent5 2 2 4 2 4" xfId="28511" xr:uid="{00000000-0005-0000-0000-0000B7170000}"/>
    <cellStyle name="20% - Accent5 2 2 4 2 5" xfId="24570" xr:uid="{00000000-0005-0000-0000-0000B8170000}"/>
    <cellStyle name="20% - Accent5 2 2 4 3" xfId="14705" xr:uid="{00000000-0005-0000-0000-0000B9170000}"/>
    <cellStyle name="20% - Accent5 2 2 4 3 2" xfId="21397" xr:uid="{00000000-0005-0000-0000-0000BA170000}"/>
    <cellStyle name="20% - Accent5 2 2 4 3 2 2" xfId="33264" xr:uid="{00000000-0005-0000-0000-0000BB170000}"/>
    <cellStyle name="20% - Accent5 2 2 4 3 3" xfId="29288" xr:uid="{00000000-0005-0000-0000-0000BC170000}"/>
    <cellStyle name="20% - Accent5 2 2 4 3 4" xfId="25347" xr:uid="{00000000-0005-0000-0000-0000BD170000}"/>
    <cellStyle name="20% - Accent5 2 2 4 4" xfId="7896" xr:uid="{00000000-0005-0000-0000-0000BE170000}"/>
    <cellStyle name="20% - Accent5 2 2 4 4 2" xfId="19850" xr:uid="{00000000-0005-0000-0000-0000BF170000}"/>
    <cellStyle name="20% - Accent5 2 2 4 4 2 2" xfId="31717" xr:uid="{00000000-0005-0000-0000-0000C0170000}"/>
    <cellStyle name="20% - Accent5 2 2 4 4 3" xfId="27741" xr:uid="{00000000-0005-0000-0000-0000C1170000}"/>
    <cellStyle name="20% - Accent5 2 2 4 4 4" xfId="23800" xr:uid="{00000000-0005-0000-0000-0000C2170000}"/>
    <cellStyle name="20% - Accent5 2 2 4 5" xfId="19075" xr:uid="{00000000-0005-0000-0000-0000C3170000}"/>
    <cellStyle name="20% - Accent5 2 2 4 5 2" xfId="30942" xr:uid="{00000000-0005-0000-0000-0000C4170000}"/>
    <cellStyle name="20% - Accent5 2 2 4 6" xfId="26968" xr:uid="{00000000-0005-0000-0000-0000C5170000}"/>
    <cellStyle name="20% - Accent5 2 2 4 7" xfId="23025" xr:uid="{00000000-0005-0000-0000-0000C6170000}"/>
    <cellStyle name="20% - Accent5 2 2 5" xfId="634" xr:uid="{00000000-0005-0000-0000-0000C7170000}"/>
    <cellStyle name="20% - Accent5 2 2 5 2" xfId="11265" xr:uid="{00000000-0005-0000-0000-0000C8170000}"/>
    <cellStyle name="20% - Accent5 2 2 5 2 2" xfId="17651" xr:uid="{00000000-0005-0000-0000-0000C9170000}"/>
    <cellStyle name="20% - Accent5 2 2 5 2 2 2" xfId="22187" xr:uid="{00000000-0005-0000-0000-0000CA170000}"/>
    <cellStyle name="20% - Accent5 2 2 5 2 2 2 2" xfId="34054" xr:uid="{00000000-0005-0000-0000-0000CB170000}"/>
    <cellStyle name="20% - Accent5 2 2 5 2 2 3" xfId="30078" xr:uid="{00000000-0005-0000-0000-0000CC170000}"/>
    <cellStyle name="20% - Accent5 2 2 5 2 2 4" xfId="26137" xr:uid="{00000000-0005-0000-0000-0000CD170000}"/>
    <cellStyle name="20% - Accent5 2 2 5 2 3" xfId="20621" xr:uid="{00000000-0005-0000-0000-0000CE170000}"/>
    <cellStyle name="20% - Accent5 2 2 5 2 3 2" xfId="32488" xr:uid="{00000000-0005-0000-0000-0000CF170000}"/>
    <cellStyle name="20% - Accent5 2 2 5 2 4" xfId="28512" xr:uid="{00000000-0005-0000-0000-0000D0170000}"/>
    <cellStyle name="20% - Accent5 2 2 5 2 5" xfId="24571" xr:uid="{00000000-0005-0000-0000-0000D1170000}"/>
    <cellStyle name="20% - Accent5 2 2 5 3" xfId="14706" xr:uid="{00000000-0005-0000-0000-0000D2170000}"/>
    <cellStyle name="20% - Accent5 2 2 5 3 2" xfId="21398" xr:uid="{00000000-0005-0000-0000-0000D3170000}"/>
    <cellStyle name="20% - Accent5 2 2 5 3 2 2" xfId="33265" xr:uid="{00000000-0005-0000-0000-0000D4170000}"/>
    <cellStyle name="20% - Accent5 2 2 5 3 3" xfId="29289" xr:uid="{00000000-0005-0000-0000-0000D5170000}"/>
    <cellStyle name="20% - Accent5 2 2 5 3 4" xfId="25348" xr:uid="{00000000-0005-0000-0000-0000D6170000}"/>
    <cellStyle name="20% - Accent5 2 2 5 4" xfId="7897" xr:uid="{00000000-0005-0000-0000-0000D7170000}"/>
    <cellStyle name="20% - Accent5 2 2 5 4 2" xfId="19851" xr:uid="{00000000-0005-0000-0000-0000D8170000}"/>
    <cellStyle name="20% - Accent5 2 2 5 4 2 2" xfId="31718" xr:uid="{00000000-0005-0000-0000-0000D9170000}"/>
    <cellStyle name="20% - Accent5 2 2 5 4 3" xfId="27742" xr:uid="{00000000-0005-0000-0000-0000DA170000}"/>
    <cellStyle name="20% - Accent5 2 2 5 4 4" xfId="23801" xr:uid="{00000000-0005-0000-0000-0000DB170000}"/>
    <cellStyle name="20% - Accent5 2 2 5 5" xfId="19076" xr:uid="{00000000-0005-0000-0000-0000DC170000}"/>
    <cellStyle name="20% - Accent5 2 2 5 5 2" xfId="30943" xr:uid="{00000000-0005-0000-0000-0000DD170000}"/>
    <cellStyle name="20% - Accent5 2 2 5 6" xfId="26969" xr:uid="{00000000-0005-0000-0000-0000DE170000}"/>
    <cellStyle name="20% - Accent5 2 2 5 7" xfId="23026" xr:uid="{00000000-0005-0000-0000-0000DF170000}"/>
    <cellStyle name="20% - Accent5 2 2 6" xfId="635" xr:uid="{00000000-0005-0000-0000-0000E0170000}"/>
    <cellStyle name="20% - Accent5 2 2 6 2" xfId="11266" xr:uid="{00000000-0005-0000-0000-0000E1170000}"/>
    <cellStyle name="20% - Accent5 2 2 6 2 2" xfId="17652" xr:uid="{00000000-0005-0000-0000-0000E2170000}"/>
    <cellStyle name="20% - Accent5 2 2 6 2 2 2" xfId="22188" xr:uid="{00000000-0005-0000-0000-0000E3170000}"/>
    <cellStyle name="20% - Accent5 2 2 6 2 2 2 2" xfId="34055" xr:uid="{00000000-0005-0000-0000-0000E4170000}"/>
    <cellStyle name="20% - Accent5 2 2 6 2 2 3" xfId="30079" xr:uid="{00000000-0005-0000-0000-0000E5170000}"/>
    <cellStyle name="20% - Accent5 2 2 6 2 2 4" xfId="26138" xr:uid="{00000000-0005-0000-0000-0000E6170000}"/>
    <cellStyle name="20% - Accent5 2 2 6 2 3" xfId="20622" xr:uid="{00000000-0005-0000-0000-0000E7170000}"/>
    <cellStyle name="20% - Accent5 2 2 6 2 3 2" xfId="32489" xr:uid="{00000000-0005-0000-0000-0000E8170000}"/>
    <cellStyle name="20% - Accent5 2 2 6 2 4" xfId="28513" xr:uid="{00000000-0005-0000-0000-0000E9170000}"/>
    <cellStyle name="20% - Accent5 2 2 6 2 5" xfId="24572" xr:uid="{00000000-0005-0000-0000-0000EA170000}"/>
    <cellStyle name="20% - Accent5 2 2 6 3" xfId="14707" xr:uid="{00000000-0005-0000-0000-0000EB170000}"/>
    <cellStyle name="20% - Accent5 2 2 6 3 2" xfId="21399" xr:uid="{00000000-0005-0000-0000-0000EC170000}"/>
    <cellStyle name="20% - Accent5 2 2 6 3 2 2" xfId="33266" xr:uid="{00000000-0005-0000-0000-0000ED170000}"/>
    <cellStyle name="20% - Accent5 2 2 6 3 3" xfId="29290" xr:uid="{00000000-0005-0000-0000-0000EE170000}"/>
    <cellStyle name="20% - Accent5 2 2 6 3 4" xfId="25349" xr:uid="{00000000-0005-0000-0000-0000EF170000}"/>
    <cellStyle name="20% - Accent5 2 2 6 4" xfId="7898" xr:uid="{00000000-0005-0000-0000-0000F0170000}"/>
    <cellStyle name="20% - Accent5 2 2 6 4 2" xfId="19852" xr:uid="{00000000-0005-0000-0000-0000F1170000}"/>
    <cellStyle name="20% - Accent5 2 2 6 4 2 2" xfId="31719" xr:uid="{00000000-0005-0000-0000-0000F2170000}"/>
    <cellStyle name="20% - Accent5 2 2 6 4 3" xfId="27743" xr:uid="{00000000-0005-0000-0000-0000F3170000}"/>
    <cellStyle name="20% - Accent5 2 2 6 4 4" xfId="23802" xr:uid="{00000000-0005-0000-0000-0000F4170000}"/>
    <cellStyle name="20% - Accent5 2 2 6 5" xfId="19077" xr:uid="{00000000-0005-0000-0000-0000F5170000}"/>
    <cellStyle name="20% - Accent5 2 2 6 5 2" xfId="30944" xr:uid="{00000000-0005-0000-0000-0000F6170000}"/>
    <cellStyle name="20% - Accent5 2 2 6 6" xfId="26970" xr:uid="{00000000-0005-0000-0000-0000F7170000}"/>
    <cellStyle name="20% - Accent5 2 2 6 7" xfId="23027" xr:uid="{00000000-0005-0000-0000-0000F8170000}"/>
    <cellStyle name="20% - Accent5 2 2 7" xfId="636" xr:uid="{00000000-0005-0000-0000-0000F9170000}"/>
    <cellStyle name="20% - Accent5 2 2 7 2" xfId="11267" xr:uid="{00000000-0005-0000-0000-0000FA170000}"/>
    <cellStyle name="20% - Accent5 2 2 7 2 2" xfId="17653" xr:uid="{00000000-0005-0000-0000-0000FB170000}"/>
    <cellStyle name="20% - Accent5 2 2 7 2 2 2" xfId="22189" xr:uid="{00000000-0005-0000-0000-0000FC170000}"/>
    <cellStyle name="20% - Accent5 2 2 7 2 2 2 2" xfId="34056" xr:uid="{00000000-0005-0000-0000-0000FD170000}"/>
    <cellStyle name="20% - Accent5 2 2 7 2 2 3" xfId="30080" xr:uid="{00000000-0005-0000-0000-0000FE170000}"/>
    <cellStyle name="20% - Accent5 2 2 7 2 2 4" xfId="26139" xr:uid="{00000000-0005-0000-0000-0000FF170000}"/>
    <cellStyle name="20% - Accent5 2 2 7 2 3" xfId="20623" xr:uid="{00000000-0005-0000-0000-000000180000}"/>
    <cellStyle name="20% - Accent5 2 2 7 2 3 2" xfId="32490" xr:uid="{00000000-0005-0000-0000-000001180000}"/>
    <cellStyle name="20% - Accent5 2 2 7 2 4" xfId="28514" xr:uid="{00000000-0005-0000-0000-000002180000}"/>
    <cellStyle name="20% - Accent5 2 2 7 2 5" xfId="24573" xr:uid="{00000000-0005-0000-0000-000003180000}"/>
    <cellStyle name="20% - Accent5 2 2 7 3" xfId="14708" xr:uid="{00000000-0005-0000-0000-000004180000}"/>
    <cellStyle name="20% - Accent5 2 2 7 3 2" xfId="21400" xr:uid="{00000000-0005-0000-0000-000005180000}"/>
    <cellStyle name="20% - Accent5 2 2 7 3 2 2" xfId="33267" xr:uid="{00000000-0005-0000-0000-000006180000}"/>
    <cellStyle name="20% - Accent5 2 2 7 3 3" xfId="29291" xr:uid="{00000000-0005-0000-0000-000007180000}"/>
    <cellStyle name="20% - Accent5 2 2 7 3 4" xfId="25350" xr:uid="{00000000-0005-0000-0000-000008180000}"/>
    <cellStyle name="20% - Accent5 2 2 7 4" xfId="7899" xr:uid="{00000000-0005-0000-0000-000009180000}"/>
    <cellStyle name="20% - Accent5 2 2 7 4 2" xfId="19853" xr:uid="{00000000-0005-0000-0000-00000A180000}"/>
    <cellStyle name="20% - Accent5 2 2 7 4 2 2" xfId="31720" xr:uid="{00000000-0005-0000-0000-00000B180000}"/>
    <cellStyle name="20% - Accent5 2 2 7 4 3" xfId="27744" xr:uid="{00000000-0005-0000-0000-00000C180000}"/>
    <cellStyle name="20% - Accent5 2 2 7 4 4" xfId="23803" xr:uid="{00000000-0005-0000-0000-00000D180000}"/>
    <cellStyle name="20% - Accent5 2 2 7 5" xfId="19078" xr:uid="{00000000-0005-0000-0000-00000E180000}"/>
    <cellStyle name="20% - Accent5 2 2 7 5 2" xfId="30945" xr:uid="{00000000-0005-0000-0000-00000F180000}"/>
    <cellStyle name="20% - Accent5 2 2 7 6" xfId="26971" xr:uid="{00000000-0005-0000-0000-000010180000}"/>
    <cellStyle name="20% - Accent5 2 2 7 7" xfId="23028" xr:uid="{00000000-0005-0000-0000-000011180000}"/>
    <cellStyle name="20% - Accent5 2 2 8" xfId="637" xr:uid="{00000000-0005-0000-0000-000012180000}"/>
    <cellStyle name="20% - Accent5 2 2 8 2" xfId="11268" xr:uid="{00000000-0005-0000-0000-000013180000}"/>
    <cellStyle name="20% - Accent5 2 2 8 2 2" xfId="17654" xr:uid="{00000000-0005-0000-0000-000014180000}"/>
    <cellStyle name="20% - Accent5 2 2 8 2 2 2" xfId="22190" xr:uid="{00000000-0005-0000-0000-000015180000}"/>
    <cellStyle name="20% - Accent5 2 2 8 2 2 2 2" xfId="34057" xr:uid="{00000000-0005-0000-0000-000016180000}"/>
    <cellStyle name="20% - Accent5 2 2 8 2 2 3" xfId="30081" xr:uid="{00000000-0005-0000-0000-000017180000}"/>
    <cellStyle name="20% - Accent5 2 2 8 2 2 4" xfId="26140" xr:uid="{00000000-0005-0000-0000-000018180000}"/>
    <cellStyle name="20% - Accent5 2 2 8 2 3" xfId="20624" xr:uid="{00000000-0005-0000-0000-000019180000}"/>
    <cellStyle name="20% - Accent5 2 2 8 2 3 2" xfId="32491" xr:uid="{00000000-0005-0000-0000-00001A180000}"/>
    <cellStyle name="20% - Accent5 2 2 8 2 4" xfId="28515" xr:uid="{00000000-0005-0000-0000-00001B180000}"/>
    <cellStyle name="20% - Accent5 2 2 8 2 5" xfId="24574" xr:uid="{00000000-0005-0000-0000-00001C180000}"/>
    <cellStyle name="20% - Accent5 2 2 8 3" xfId="14709" xr:uid="{00000000-0005-0000-0000-00001D180000}"/>
    <cellStyle name="20% - Accent5 2 2 8 3 2" xfId="21401" xr:uid="{00000000-0005-0000-0000-00001E180000}"/>
    <cellStyle name="20% - Accent5 2 2 8 3 2 2" xfId="33268" xr:uid="{00000000-0005-0000-0000-00001F180000}"/>
    <cellStyle name="20% - Accent5 2 2 8 3 3" xfId="29292" xr:uid="{00000000-0005-0000-0000-000020180000}"/>
    <cellStyle name="20% - Accent5 2 2 8 3 4" xfId="25351" xr:uid="{00000000-0005-0000-0000-000021180000}"/>
    <cellStyle name="20% - Accent5 2 2 8 4" xfId="7900" xr:uid="{00000000-0005-0000-0000-000022180000}"/>
    <cellStyle name="20% - Accent5 2 2 8 4 2" xfId="19854" xr:uid="{00000000-0005-0000-0000-000023180000}"/>
    <cellStyle name="20% - Accent5 2 2 8 4 2 2" xfId="31721" xr:uid="{00000000-0005-0000-0000-000024180000}"/>
    <cellStyle name="20% - Accent5 2 2 8 4 3" xfId="27745" xr:uid="{00000000-0005-0000-0000-000025180000}"/>
    <cellStyle name="20% - Accent5 2 2 8 4 4" xfId="23804" xr:uid="{00000000-0005-0000-0000-000026180000}"/>
    <cellStyle name="20% - Accent5 2 2 8 5" xfId="19079" xr:uid="{00000000-0005-0000-0000-000027180000}"/>
    <cellStyle name="20% - Accent5 2 2 8 5 2" xfId="30946" xr:uid="{00000000-0005-0000-0000-000028180000}"/>
    <cellStyle name="20% - Accent5 2 2 8 6" xfId="26972" xr:uid="{00000000-0005-0000-0000-000029180000}"/>
    <cellStyle name="20% - Accent5 2 2 8 7" xfId="23029" xr:uid="{00000000-0005-0000-0000-00002A180000}"/>
    <cellStyle name="20% - Accent5 2 2 9" xfId="638" xr:uid="{00000000-0005-0000-0000-00002B180000}"/>
    <cellStyle name="20% - Accent5 2 2 9 2" xfId="11269" xr:uid="{00000000-0005-0000-0000-00002C180000}"/>
    <cellStyle name="20% - Accent5 2 2 9 2 2" xfId="17655" xr:uid="{00000000-0005-0000-0000-00002D180000}"/>
    <cellStyle name="20% - Accent5 2 2 9 2 2 2" xfId="22191" xr:uid="{00000000-0005-0000-0000-00002E180000}"/>
    <cellStyle name="20% - Accent5 2 2 9 2 2 2 2" xfId="34058" xr:uid="{00000000-0005-0000-0000-00002F180000}"/>
    <cellStyle name="20% - Accent5 2 2 9 2 2 3" xfId="30082" xr:uid="{00000000-0005-0000-0000-000030180000}"/>
    <cellStyle name="20% - Accent5 2 2 9 2 2 4" xfId="26141" xr:uid="{00000000-0005-0000-0000-000031180000}"/>
    <cellStyle name="20% - Accent5 2 2 9 2 3" xfId="20625" xr:uid="{00000000-0005-0000-0000-000032180000}"/>
    <cellStyle name="20% - Accent5 2 2 9 2 3 2" xfId="32492" xr:uid="{00000000-0005-0000-0000-000033180000}"/>
    <cellStyle name="20% - Accent5 2 2 9 2 4" xfId="28516" xr:uid="{00000000-0005-0000-0000-000034180000}"/>
    <cellStyle name="20% - Accent5 2 2 9 2 5" xfId="24575" xr:uid="{00000000-0005-0000-0000-000035180000}"/>
    <cellStyle name="20% - Accent5 2 2 9 3" xfId="14710" xr:uid="{00000000-0005-0000-0000-000036180000}"/>
    <cellStyle name="20% - Accent5 2 2 9 3 2" xfId="21402" xr:uid="{00000000-0005-0000-0000-000037180000}"/>
    <cellStyle name="20% - Accent5 2 2 9 3 2 2" xfId="33269" xr:uid="{00000000-0005-0000-0000-000038180000}"/>
    <cellStyle name="20% - Accent5 2 2 9 3 3" xfId="29293" xr:uid="{00000000-0005-0000-0000-000039180000}"/>
    <cellStyle name="20% - Accent5 2 2 9 3 4" xfId="25352" xr:uid="{00000000-0005-0000-0000-00003A180000}"/>
    <cellStyle name="20% - Accent5 2 2 9 4" xfId="7901" xr:uid="{00000000-0005-0000-0000-00003B180000}"/>
    <cellStyle name="20% - Accent5 2 2 9 4 2" xfId="19855" xr:uid="{00000000-0005-0000-0000-00003C180000}"/>
    <cellStyle name="20% - Accent5 2 2 9 4 2 2" xfId="31722" xr:uid="{00000000-0005-0000-0000-00003D180000}"/>
    <cellStyle name="20% - Accent5 2 2 9 4 3" xfId="27746" xr:uid="{00000000-0005-0000-0000-00003E180000}"/>
    <cellStyle name="20% - Accent5 2 2 9 4 4" xfId="23805" xr:uid="{00000000-0005-0000-0000-00003F180000}"/>
    <cellStyle name="20% - Accent5 2 2 9 5" xfId="19080" xr:uid="{00000000-0005-0000-0000-000040180000}"/>
    <cellStyle name="20% - Accent5 2 2 9 5 2" xfId="30947" xr:uid="{00000000-0005-0000-0000-000041180000}"/>
    <cellStyle name="20% - Accent5 2 2 9 6" xfId="26973" xr:uid="{00000000-0005-0000-0000-000042180000}"/>
    <cellStyle name="20% - Accent5 2 2 9 7" xfId="23030" xr:uid="{00000000-0005-0000-0000-000043180000}"/>
    <cellStyle name="20% - Accent5 2 3" xfId="639" xr:uid="{00000000-0005-0000-0000-000044180000}"/>
    <cellStyle name="20% - Accent5 2 3 10" xfId="11270" xr:uid="{00000000-0005-0000-0000-000045180000}"/>
    <cellStyle name="20% - Accent5 2 3 10 2" xfId="17656" xr:uid="{00000000-0005-0000-0000-000046180000}"/>
    <cellStyle name="20% - Accent5 2 3 10 2 2" xfId="22192" xr:uid="{00000000-0005-0000-0000-000047180000}"/>
    <cellStyle name="20% - Accent5 2 3 10 2 2 2" xfId="34059" xr:uid="{00000000-0005-0000-0000-000048180000}"/>
    <cellStyle name="20% - Accent5 2 3 10 2 3" xfId="30083" xr:uid="{00000000-0005-0000-0000-000049180000}"/>
    <cellStyle name="20% - Accent5 2 3 10 2 4" xfId="26142" xr:uid="{00000000-0005-0000-0000-00004A180000}"/>
    <cellStyle name="20% - Accent5 2 3 10 3" xfId="20626" xr:uid="{00000000-0005-0000-0000-00004B180000}"/>
    <cellStyle name="20% - Accent5 2 3 10 3 2" xfId="32493" xr:uid="{00000000-0005-0000-0000-00004C180000}"/>
    <cellStyle name="20% - Accent5 2 3 10 4" xfId="28517" xr:uid="{00000000-0005-0000-0000-00004D180000}"/>
    <cellStyle name="20% - Accent5 2 3 10 5" xfId="24576" xr:uid="{00000000-0005-0000-0000-00004E180000}"/>
    <cellStyle name="20% - Accent5 2 3 11" xfId="14711" xr:uid="{00000000-0005-0000-0000-00004F180000}"/>
    <cellStyle name="20% - Accent5 2 3 11 2" xfId="21403" xr:uid="{00000000-0005-0000-0000-000050180000}"/>
    <cellStyle name="20% - Accent5 2 3 11 2 2" xfId="33270" xr:uid="{00000000-0005-0000-0000-000051180000}"/>
    <cellStyle name="20% - Accent5 2 3 11 3" xfId="29294" xr:uid="{00000000-0005-0000-0000-000052180000}"/>
    <cellStyle name="20% - Accent5 2 3 11 4" xfId="25353" xr:uid="{00000000-0005-0000-0000-000053180000}"/>
    <cellStyle name="20% - Accent5 2 3 12" xfId="7902" xr:uid="{00000000-0005-0000-0000-000054180000}"/>
    <cellStyle name="20% - Accent5 2 3 12 2" xfId="19856" xr:uid="{00000000-0005-0000-0000-000055180000}"/>
    <cellStyle name="20% - Accent5 2 3 12 2 2" xfId="31723" xr:uid="{00000000-0005-0000-0000-000056180000}"/>
    <cellStyle name="20% - Accent5 2 3 12 3" xfId="27747" xr:uid="{00000000-0005-0000-0000-000057180000}"/>
    <cellStyle name="20% - Accent5 2 3 12 4" xfId="23806" xr:uid="{00000000-0005-0000-0000-000058180000}"/>
    <cellStyle name="20% - Accent5 2 3 13" xfId="19081" xr:uid="{00000000-0005-0000-0000-000059180000}"/>
    <cellStyle name="20% - Accent5 2 3 13 2" xfId="30948" xr:uid="{00000000-0005-0000-0000-00005A180000}"/>
    <cellStyle name="20% - Accent5 2 3 14" xfId="26974" xr:uid="{00000000-0005-0000-0000-00005B180000}"/>
    <cellStyle name="20% - Accent5 2 3 15" xfId="23031" xr:uid="{00000000-0005-0000-0000-00005C180000}"/>
    <cellStyle name="20% - Accent5 2 3 2" xfId="640" xr:uid="{00000000-0005-0000-0000-00005D180000}"/>
    <cellStyle name="20% - Accent5 2 3 2 2" xfId="11271" xr:uid="{00000000-0005-0000-0000-00005E180000}"/>
    <cellStyle name="20% - Accent5 2 3 2 2 2" xfId="17657" xr:uid="{00000000-0005-0000-0000-00005F180000}"/>
    <cellStyle name="20% - Accent5 2 3 2 2 2 2" xfId="22193" xr:uid="{00000000-0005-0000-0000-000060180000}"/>
    <cellStyle name="20% - Accent5 2 3 2 2 2 2 2" xfId="34060" xr:uid="{00000000-0005-0000-0000-000061180000}"/>
    <cellStyle name="20% - Accent5 2 3 2 2 2 3" xfId="30084" xr:uid="{00000000-0005-0000-0000-000062180000}"/>
    <cellStyle name="20% - Accent5 2 3 2 2 2 4" xfId="26143" xr:uid="{00000000-0005-0000-0000-000063180000}"/>
    <cellStyle name="20% - Accent5 2 3 2 2 3" xfId="20627" xr:uid="{00000000-0005-0000-0000-000064180000}"/>
    <cellStyle name="20% - Accent5 2 3 2 2 3 2" xfId="32494" xr:uid="{00000000-0005-0000-0000-000065180000}"/>
    <cellStyle name="20% - Accent5 2 3 2 2 4" xfId="28518" xr:uid="{00000000-0005-0000-0000-000066180000}"/>
    <cellStyle name="20% - Accent5 2 3 2 2 5" xfId="24577" xr:uid="{00000000-0005-0000-0000-000067180000}"/>
    <cellStyle name="20% - Accent5 2 3 2 3" xfId="14712" xr:uid="{00000000-0005-0000-0000-000068180000}"/>
    <cellStyle name="20% - Accent5 2 3 2 3 2" xfId="21404" xr:uid="{00000000-0005-0000-0000-000069180000}"/>
    <cellStyle name="20% - Accent5 2 3 2 3 2 2" xfId="33271" xr:uid="{00000000-0005-0000-0000-00006A180000}"/>
    <cellStyle name="20% - Accent5 2 3 2 3 3" xfId="29295" xr:uid="{00000000-0005-0000-0000-00006B180000}"/>
    <cellStyle name="20% - Accent5 2 3 2 3 4" xfId="25354" xr:uid="{00000000-0005-0000-0000-00006C180000}"/>
    <cellStyle name="20% - Accent5 2 3 2 4" xfId="7903" xr:uid="{00000000-0005-0000-0000-00006D180000}"/>
    <cellStyle name="20% - Accent5 2 3 2 4 2" xfId="19857" xr:uid="{00000000-0005-0000-0000-00006E180000}"/>
    <cellStyle name="20% - Accent5 2 3 2 4 2 2" xfId="31724" xr:uid="{00000000-0005-0000-0000-00006F180000}"/>
    <cellStyle name="20% - Accent5 2 3 2 4 3" xfId="27748" xr:uid="{00000000-0005-0000-0000-000070180000}"/>
    <cellStyle name="20% - Accent5 2 3 2 4 4" xfId="23807" xr:uid="{00000000-0005-0000-0000-000071180000}"/>
    <cellStyle name="20% - Accent5 2 3 2 5" xfId="19082" xr:uid="{00000000-0005-0000-0000-000072180000}"/>
    <cellStyle name="20% - Accent5 2 3 2 5 2" xfId="30949" xr:uid="{00000000-0005-0000-0000-000073180000}"/>
    <cellStyle name="20% - Accent5 2 3 2 6" xfId="26975" xr:uid="{00000000-0005-0000-0000-000074180000}"/>
    <cellStyle name="20% - Accent5 2 3 2 7" xfId="23032" xr:uid="{00000000-0005-0000-0000-000075180000}"/>
    <cellStyle name="20% - Accent5 2 3 3" xfId="641" xr:uid="{00000000-0005-0000-0000-000076180000}"/>
    <cellStyle name="20% - Accent5 2 3 3 2" xfId="11272" xr:uid="{00000000-0005-0000-0000-000077180000}"/>
    <cellStyle name="20% - Accent5 2 3 3 2 2" xfId="17658" xr:uid="{00000000-0005-0000-0000-000078180000}"/>
    <cellStyle name="20% - Accent5 2 3 3 2 2 2" xfId="22194" xr:uid="{00000000-0005-0000-0000-000079180000}"/>
    <cellStyle name="20% - Accent5 2 3 3 2 2 2 2" xfId="34061" xr:uid="{00000000-0005-0000-0000-00007A180000}"/>
    <cellStyle name="20% - Accent5 2 3 3 2 2 3" xfId="30085" xr:uid="{00000000-0005-0000-0000-00007B180000}"/>
    <cellStyle name="20% - Accent5 2 3 3 2 2 4" xfId="26144" xr:uid="{00000000-0005-0000-0000-00007C180000}"/>
    <cellStyle name="20% - Accent5 2 3 3 2 3" xfId="20628" xr:uid="{00000000-0005-0000-0000-00007D180000}"/>
    <cellStyle name="20% - Accent5 2 3 3 2 3 2" xfId="32495" xr:uid="{00000000-0005-0000-0000-00007E180000}"/>
    <cellStyle name="20% - Accent5 2 3 3 2 4" xfId="28519" xr:uid="{00000000-0005-0000-0000-00007F180000}"/>
    <cellStyle name="20% - Accent5 2 3 3 2 5" xfId="24578" xr:uid="{00000000-0005-0000-0000-000080180000}"/>
    <cellStyle name="20% - Accent5 2 3 3 3" xfId="14713" xr:uid="{00000000-0005-0000-0000-000081180000}"/>
    <cellStyle name="20% - Accent5 2 3 3 3 2" xfId="21405" xr:uid="{00000000-0005-0000-0000-000082180000}"/>
    <cellStyle name="20% - Accent5 2 3 3 3 2 2" xfId="33272" xr:uid="{00000000-0005-0000-0000-000083180000}"/>
    <cellStyle name="20% - Accent5 2 3 3 3 3" xfId="29296" xr:uid="{00000000-0005-0000-0000-000084180000}"/>
    <cellStyle name="20% - Accent5 2 3 3 3 4" xfId="25355" xr:uid="{00000000-0005-0000-0000-000085180000}"/>
    <cellStyle name="20% - Accent5 2 3 3 4" xfId="7904" xr:uid="{00000000-0005-0000-0000-000086180000}"/>
    <cellStyle name="20% - Accent5 2 3 3 4 2" xfId="19858" xr:uid="{00000000-0005-0000-0000-000087180000}"/>
    <cellStyle name="20% - Accent5 2 3 3 4 2 2" xfId="31725" xr:uid="{00000000-0005-0000-0000-000088180000}"/>
    <cellStyle name="20% - Accent5 2 3 3 4 3" xfId="27749" xr:uid="{00000000-0005-0000-0000-000089180000}"/>
    <cellStyle name="20% - Accent5 2 3 3 4 4" xfId="23808" xr:uid="{00000000-0005-0000-0000-00008A180000}"/>
    <cellStyle name="20% - Accent5 2 3 3 5" xfId="19083" xr:uid="{00000000-0005-0000-0000-00008B180000}"/>
    <cellStyle name="20% - Accent5 2 3 3 5 2" xfId="30950" xr:uid="{00000000-0005-0000-0000-00008C180000}"/>
    <cellStyle name="20% - Accent5 2 3 3 6" xfId="26976" xr:uid="{00000000-0005-0000-0000-00008D180000}"/>
    <cellStyle name="20% - Accent5 2 3 3 7" xfId="23033" xr:uid="{00000000-0005-0000-0000-00008E180000}"/>
    <cellStyle name="20% - Accent5 2 3 4" xfId="642" xr:uid="{00000000-0005-0000-0000-00008F180000}"/>
    <cellStyle name="20% - Accent5 2 3 4 2" xfId="11273" xr:uid="{00000000-0005-0000-0000-000090180000}"/>
    <cellStyle name="20% - Accent5 2 3 4 2 2" xfId="17659" xr:uid="{00000000-0005-0000-0000-000091180000}"/>
    <cellStyle name="20% - Accent5 2 3 4 2 2 2" xfId="22195" xr:uid="{00000000-0005-0000-0000-000092180000}"/>
    <cellStyle name="20% - Accent5 2 3 4 2 2 2 2" xfId="34062" xr:uid="{00000000-0005-0000-0000-000093180000}"/>
    <cellStyle name="20% - Accent5 2 3 4 2 2 3" xfId="30086" xr:uid="{00000000-0005-0000-0000-000094180000}"/>
    <cellStyle name="20% - Accent5 2 3 4 2 2 4" xfId="26145" xr:uid="{00000000-0005-0000-0000-000095180000}"/>
    <cellStyle name="20% - Accent5 2 3 4 2 3" xfId="20629" xr:uid="{00000000-0005-0000-0000-000096180000}"/>
    <cellStyle name="20% - Accent5 2 3 4 2 3 2" xfId="32496" xr:uid="{00000000-0005-0000-0000-000097180000}"/>
    <cellStyle name="20% - Accent5 2 3 4 2 4" xfId="28520" xr:uid="{00000000-0005-0000-0000-000098180000}"/>
    <cellStyle name="20% - Accent5 2 3 4 2 5" xfId="24579" xr:uid="{00000000-0005-0000-0000-000099180000}"/>
    <cellStyle name="20% - Accent5 2 3 4 3" xfId="14714" xr:uid="{00000000-0005-0000-0000-00009A180000}"/>
    <cellStyle name="20% - Accent5 2 3 4 3 2" xfId="21406" xr:uid="{00000000-0005-0000-0000-00009B180000}"/>
    <cellStyle name="20% - Accent5 2 3 4 3 2 2" xfId="33273" xr:uid="{00000000-0005-0000-0000-00009C180000}"/>
    <cellStyle name="20% - Accent5 2 3 4 3 3" xfId="29297" xr:uid="{00000000-0005-0000-0000-00009D180000}"/>
    <cellStyle name="20% - Accent5 2 3 4 3 4" xfId="25356" xr:uid="{00000000-0005-0000-0000-00009E180000}"/>
    <cellStyle name="20% - Accent5 2 3 4 4" xfId="7905" xr:uid="{00000000-0005-0000-0000-00009F180000}"/>
    <cellStyle name="20% - Accent5 2 3 4 4 2" xfId="19859" xr:uid="{00000000-0005-0000-0000-0000A0180000}"/>
    <cellStyle name="20% - Accent5 2 3 4 4 2 2" xfId="31726" xr:uid="{00000000-0005-0000-0000-0000A1180000}"/>
    <cellStyle name="20% - Accent5 2 3 4 4 3" xfId="27750" xr:uid="{00000000-0005-0000-0000-0000A2180000}"/>
    <cellStyle name="20% - Accent5 2 3 4 4 4" xfId="23809" xr:uid="{00000000-0005-0000-0000-0000A3180000}"/>
    <cellStyle name="20% - Accent5 2 3 4 5" xfId="19084" xr:uid="{00000000-0005-0000-0000-0000A4180000}"/>
    <cellStyle name="20% - Accent5 2 3 4 5 2" xfId="30951" xr:uid="{00000000-0005-0000-0000-0000A5180000}"/>
    <cellStyle name="20% - Accent5 2 3 4 6" xfId="26977" xr:uid="{00000000-0005-0000-0000-0000A6180000}"/>
    <cellStyle name="20% - Accent5 2 3 4 7" xfId="23034" xr:uid="{00000000-0005-0000-0000-0000A7180000}"/>
    <cellStyle name="20% - Accent5 2 3 5" xfId="643" xr:uid="{00000000-0005-0000-0000-0000A8180000}"/>
    <cellStyle name="20% - Accent5 2 3 5 2" xfId="11274" xr:uid="{00000000-0005-0000-0000-0000A9180000}"/>
    <cellStyle name="20% - Accent5 2 3 5 2 2" xfId="17660" xr:uid="{00000000-0005-0000-0000-0000AA180000}"/>
    <cellStyle name="20% - Accent5 2 3 5 2 2 2" xfId="22196" xr:uid="{00000000-0005-0000-0000-0000AB180000}"/>
    <cellStyle name="20% - Accent5 2 3 5 2 2 2 2" xfId="34063" xr:uid="{00000000-0005-0000-0000-0000AC180000}"/>
    <cellStyle name="20% - Accent5 2 3 5 2 2 3" xfId="30087" xr:uid="{00000000-0005-0000-0000-0000AD180000}"/>
    <cellStyle name="20% - Accent5 2 3 5 2 2 4" xfId="26146" xr:uid="{00000000-0005-0000-0000-0000AE180000}"/>
    <cellStyle name="20% - Accent5 2 3 5 2 3" xfId="20630" xr:uid="{00000000-0005-0000-0000-0000AF180000}"/>
    <cellStyle name="20% - Accent5 2 3 5 2 3 2" xfId="32497" xr:uid="{00000000-0005-0000-0000-0000B0180000}"/>
    <cellStyle name="20% - Accent5 2 3 5 2 4" xfId="28521" xr:uid="{00000000-0005-0000-0000-0000B1180000}"/>
    <cellStyle name="20% - Accent5 2 3 5 2 5" xfId="24580" xr:uid="{00000000-0005-0000-0000-0000B2180000}"/>
    <cellStyle name="20% - Accent5 2 3 5 3" xfId="14715" xr:uid="{00000000-0005-0000-0000-0000B3180000}"/>
    <cellStyle name="20% - Accent5 2 3 5 3 2" xfId="21407" xr:uid="{00000000-0005-0000-0000-0000B4180000}"/>
    <cellStyle name="20% - Accent5 2 3 5 3 2 2" xfId="33274" xr:uid="{00000000-0005-0000-0000-0000B5180000}"/>
    <cellStyle name="20% - Accent5 2 3 5 3 3" xfId="29298" xr:uid="{00000000-0005-0000-0000-0000B6180000}"/>
    <cellStyle name="20% - Accent5 2 3 5 3 4" xfId="25357" xr:uid="{00000000-0005-0000-0000-0000B7180000}"/>
    <cellStyle name="20% - Accent5 2 3 5 4" xfId="7906" xr:uid="{00000000-0005-0000-0000-0000B8180000}"/>
    <cellStyle name="20% - Accent5 2 3 5 4 2" xfId="19860" xr:uid="{00000000-0005-0000-0000-0000B9180000}"/>
    <cellStyle name="20% - Accent5 2 3 5 4 2 2" xfId="31727" xr:uid="{00000000-0005-0000-0000-0000BA180000}"/>
    <cellStyle name="20% - Accent5 2 3 5 4 3" xfId="27751" xr:uid="{00000000-0005-0000-0000-0000BB180000}"/>
    <cellStyle name="20% - Accent5 2 3 5 4 4" xfId="23810" xr:uid="{00000000-0005-0000-0000-0000BC180000}"/>
    <cellStyle name="20% - Accent5 2 3 5 5" xfId="19085" xr:uid="{00000000-0005-0000-0000-0000BD180000}"/>
    <cellStyle name="20% - Accent5 2 3 5 5 2" xfId="30952" xr:uid="{00000000-0005-0000-0000-0000BE180000}"/>
    <cellStyle name="20% - Accent5 2 3 5 6" xfId="26978" xr:uid="{00000000-0005-0000-0000-0000BF180000}"/>
    <cellStyle name="20% - Accent5 2 3 5 7" xfId="23035" xr:uid="{00000000-0005-0000-0000-0000C0180000}"/>
    <cellStyle name="20% - Accent5 2 3 6" xfId="644" xr:uid="{00000000-0005-0000-0000-0000C1180000}"/>
    <cellStyle name="20% - Accent5 2 3 6 2" xfId="11275" xr:uid="{00000000-0005-0000-0000-0000C2180000}"/>
    <cellStyle name="20% - Accent5 2 3 6 2 2" xfId="17661" xr:uid="{00000000-0005-0000-0000-0000C3180000}"/>
    <cellStyle name="20% - Accent5 2 3 6 2 2 2" xfId="22197" xr:uid="{00000000-0005-0000-0000-0000C4180000}"/>
    <cellStyle name="20% - Accent5 2 3 6 2 2 2 2" xfId="34064" xr:uid="{00000000-0005-0000-0000-0000C5180000}"/>
    <cellStyle name="20% - Accent5 2 3 6 2 2 3" xfId="30088" xr:uid="{00000000-0005-0000-0000-0000C6180000}"/>
    <cellStyle name="20% - Accent5 2 3 6 2 2 4" xfId="26147" xr:uid="{00000000-0005-0000-0000-0000C7180000}"/>
    <cellStyle name="20% - Accent5 2 3 6 2 3" xfId="20631" xr:uid="{00000000-0005-0000-0000-0000C8180000}"/>
    <cellStyle name="20% - Accent5 2 3 6 2 3 2" xfId="32498" xr:uid="{00000000-0005-0000-0000-0000C9180000}"/>
    <cellStyle name="20% - Accent5 2 3 6 2 4" xfId="28522" xr:uid="{00000000-0005-0000-0000-0000CA180000}"/>
    <cellStyle name="20% - Accent5 2 3 6 2 5" xfId="24581" xr:uid="{00000000-0005-0000-0000-0000CB180000}"/>
    <cellStyle name="20% - Accent5 2 3 6 3" xfId="14716" xr:uid="{00000000-0005-0000-0000-0000CC180000}"/>
    <cellStyle name="20% - Accent5 2 3 6 3 2" xfId="21408" xr:uid="{00000000-0005-0000-0000-0000CD180000}"/>
    <cellStyle name="20% - Accent5 2 3 6 3 2 2" xfId="33275" xr:uid="{00000000-0005-0000-0000-0000CE180000}"/>
    <cellStyle name="20% - Accent5 2 3 6 3 3" xfId="29299" xr:uid="{00000000-0005-0000-0000-0000CF180000}"/>
    <cellStyle name="20% - Accent5 2 3 6 3 4" xfId="25358" xr:uid="{00000000-0005-0000-0000-0000D0180000}"/>
    <cellStyle name="20% - Accent5 2 3 6 4" xfId="7907" xr:uid="{00000000-0005-0000-0000-0000D1180000}"/>
    <cellStyle name="20% - Accent5 2 3 6 4 2" xfId="19861" xr:uid="{00000000-0005-0000-0000-0000D2180000}"/>
    <cellStyle name="20% - Accent5 2 3 6 4 2 2" xfId="31728" xr:uid="{00000000-0005-0000-0000-0000D3180000}"/>
    <cellStyle name="20% - Accent5 2 3 6 4 3" xfId="27752" xr:uid="{00000000-0005-0000-0000-0000D4180000}"/>
    <cellStyle name="20% - Accent5 2 3 6 4 4" xfId="23811" xr:uid="{00000000-0005-0000-0000-0000D5180000}"/>
    <cellStyle name="20% - Accent5 2 3 6 5" xfId="19086" xr:uid="{00000000-0005-0000-0000-0000D6180000}"/>
    <cellStyle name="20% - Accent5 2 3 6 5 2" xfId="30953" xr:uid="{00000000-0005-0000-0000-0000D7180000}"/>
    <cellStyle name="20% - Accent5 2 3 6 6" xfId="26979" xr:uid="{00000000-0005-0000-0000-0000D8180000}"/>
    <cellStyle name="20% - Accent5 2 3 6 7" xfId="23036" xr:uid="{00000000-0005-0000-0000-0000D9180000}"/>
    <cellStyle name="20% - Accent5 2 3 7" xfId="645" xr:uid="{00000000-0005-0000-0000-0000DA180000}"/>
    <cellStyle name="20% - Accent5 2 3 7 2" xfId="11276" xr:uid="{00000000-0005-0000-0000-0000DB180000}"/>
    <cellStyle name="20% - Accent5 2 3 7 2 2" xfId="17662" xr:uid="{00000000-0005-0000-0000-0000DC180000}"/>
    <cellStyle name="20% - Accent5 2 3 7 2 2 2" xfId="22198" xr:uid="{00000000-0005-0000-0000-0000DD180000}"/>
    <cellStyle name="20% - Accent5 2 3 7 2 2 2 2" xfId="34065" xr:uid="{00000000-0005-0000-0000-0000DE180000}"/>
    <cellStyle name="20% - Accent5 2 3 7 2 2 3" xfId="30089" xr:uid="{00000000-0005-0000-0000-0000DF180000}"/>
    <cellStyle name="20% - Accent5 2 3 7 2 2 4" xfId="26148" xr:uid="{00000000-0005-0000-0000-0000E0180000}"/>
    <cellStyle name="20% - Accent5 2 3 7 2 3" xfId="20632" xr:uid="{00000000-0005-0000-0000-0000E1180000}"/>
    <cellStyle name="20% - Accent5 2 3 7 2 3 2" xfId="32499" xr:uid="{00000000-0005-0000-0000-0000E2180000}"/>
    <cellStyle name="20% - Accent5 2 3 7 2 4" xfId="28523" xr:uid="{00000000-0005-0000-0000-0000E3180000}"/>
    <cellStyle name="20% - Accent5 2 3 7 2 5" xfId="24582" xr:uid="{00000000-0005-0000-0000-0000E4180000}"/>
    <cellStyle name="20% - Accent5 2 3 7 3" xfId="14717" xr:uid="{00000000-0005-0000-0000-0000E5180000}"/>
    <cellStyle name="20% - Accent5 2 3 7 3 2" xfId="21409" xr:uid="{00000000-0005-0000-0000-0000E6180000}"/>
    <cellStyle name="20% - Accent5 2 3 7 3 2 2" xfId="33276" xr:uid="{00000000-0005-0000-0000-0000E7180000}"/>
    <cellStyle name="20% - Accent5 2 3 7 3 3" xfId="29300" xr:uid="{00000000-0005-0000-0000-0000E8180000}"/>
    <cellStyle name="20% - Accent5 2 3 7 3 4" xfId="25359" xr:uid="{00000000-0005-0000-0000-0000E9180000}"/>
    <cellStyle name="20% - Accent5 2 3 7 4" xfId="7908" xr:uid="{00000000-0005-0000-0000-0000EA180000}"/>
    <cellStyle name="20% - Accent5 2 3 7 4 2" xfId="19862" xr:uid="{00000000-0005-0000-0000-0000EB180000}"/>
    <cellStyle name="20% - Accent5 2 3 7 4 2 2" xfId="31729" xr:uid="{00000000-0005-0000-0000-0000EC180000}"/>
    <cellStyle name="20% - Accent5 2 3 7 4 3" xfId="27753" xr:uid="{00000000-0005-0000-0000-0000ED180000}"/>
    <cellStyle name="20% - Accent5 2 3 7 4 4" xfId="23812" xr:uid="{00000000-0005-0000-0000-0000EE180000}"/>
    <cellStyle name="20% - Accent5 2 3 7 5" xfId="19087" xr:uid="{00000000-0005-0000-0000-0000EF180000}"/>
    <cellStyle name="20% - Accent5 2 3 7 5 2" xfId="30954" xr:uid="{00000000-0005-0000-0000-0000F0180000}"/>
    <cellStyle name="20% - Accent5 2 3 7 6" xfId="26980" xr:uid="{00000000-0005-0000-0000-0000F1180000}"/>
    <cellStyle name="20% - Accent5 2 3 7 7" xfId="23037" xr:uid="{00000000-0005-0000-0000-0000F2180000}"/>
    <cellStyle name="20% - Accent5 2 3 8" xfId="646" xr:uid="{00000000-0005-0000-0000-0000F3180000}"/>
    <cellStyle name="20% - Accent5 2 3 8 2" xfId="11277" xr:uid="{00000000-0005-0000-0000-0000F4180000}"/>
    <cellStyle name="20% - Accent5 2 3 8 2 2" xfId="17663" xr:uid="{00000000-0005-0000-0000-0000F5180000}"/>
    <cellStyle name="20% - Accent5 2 3 8 2 2 2" xfId="22199" xr:uid="{00000000-0005-0000-0000-0000F6180000}"/>
    <cellStyle name="20% - Accent5 2 3 8 2 2 2 2" xfId="34066" xr:uid="{00000000-0005-0000-0000-0000F7180000}"/>
    <cellStyle name="20% - Accent5 2 3 8 2 2 3" xfId="30090" xr:uid="{00000000-0005-0000-0000-0000F8180000}"/>
    <cellStyle name="20% - Accent5 2 3 8 2 2 4" xfId="26149" xr:uid="{00000000-0005-0000-0000-0000F9180000}"/>
    <cellStyle name="20% - Accent5 2 3 8 2 3" xfId="20633" xr:uid="{00000000-0005-0000-0000-0000FA180000}"/>
    <cellStyle name="20% - Accent5 2 3 8 2 3 2" xfId="32500" xr:uid="{00000000-0005-0000-0000-0000FB180000}"/>
    <cellStyle name="20% - Accent5 2 3 8 2 4" xfId="28524" xr:uid="{00000000-0005-0000-0000-0000FC180000}"/>
    <cellStyle name="20% - Accent5 2 3 8 2 5" xfId="24583" xr:uid="{00000000-0005-0000-0000-0000FD180000}"/>
    <cellStyle name="20% - Accent5 2 3 8 3" xfId="14718" xr:uid="{00000000-0005-0000-0000-0000FE180000}"/>
    <cellStyle name="20% - Accent5 2 3 8 3 2" xfId="21410" xr:uid="{00000000-0005-0000-0000-0000FF180000}"/>
    <cellStyle name="20% - Accent5 2 3 8 3 2 2" xfId="33277" xr:uid="{00000000-0005-0000-0000-000000190000}"/>
    <cellStyle name="20% - Accent5 2 3 8 3 3" xfId="29301" xr:uid="{00000000-0005-0000-0000-000001190000}"/>
    <cellStyle name="20% - Accent5 2 3 8 3 4" xfId="25360" xr:uid="{00000000-0005-0000-0000-000002190000}"/>
    <cellStyle name="20% - Accent5 2 3 8 4" xfId="7909" xr:uid="{00000000-0005-0000-0000-000003190000}"/>
    <cellStyle name="20% - Accent5 2 3 8 4 2" xfId="19863" xr:uid="{00000000-0005-0000-0000-000004190000}"/>
    <cellStyle name="20% - Accent5 2 3 8 4 2 2" xfId="31730" xr:uid="{00000000-0005-0000-0000-000005190000}"/>
    <cellStyle name="20% - Accent5 2 3 8 4 3" xfId="27754" xr:uid="{00000000-0005-0000-0000-000006190000}"/>
    <cellStyle name="20% - Accent5 2 3 8 4 4" xfId="23813" xr:uid="{00000000-0005-0000-0000-000007190000}"/>
    <cellStyle name="20% - Accent5 2 3 8 5" xfId="19088" xr:uid="{00000000-0005-0000-0000-000008190000}"/>
    <cellStyle name="20% - Accent5 2 3 8 5 2" xfId="30955" xr:uid="{00000000-0005-0000-0000-000009190000}"/>
    <cellStyle name="20% - Accent5 2 3 8 6" xfId="26981" xr:uid="{00000000-0005-0000-0000-00000A190000}"/>
    <cellStyle name="20% - Accent5 2 3 8 7" xfId="23038" xr:uid="{00000000-0005-0000-0000-00000B190000}"/>
    <cellStyle name="20% - Accent5 2 3 9" xfId="647" xr:uid="{00000000-0005-0000-0000-00000C190000}"/>
    <cellStyle name="20% - Accent5 2 3 9 2" xfId="11278" xr:uid="{00000000-0005-0000-0000-00000D190000}"/>
    <cellStyle name="20% - Accent5 2 3 9 2 2" xfId="17664" xr:uid="{00000000-0005-0000-0000-00000E190000}"/>
    <cellStyle name="20% - Accent5 2 3 9 2 2 2" xfId="22200" xr:uid="{00000000-0005-0000-0000-00000F190000}"/>
    <cellStyle name="20% - Accent5 2 3 9 2 2 2 2" xfId="34067" xr:uid="{00000000-0005-0000-0000-000010190000}"/>
    <cellStyle name="20% - Accent5 2 3 9 2 2 3" xfId="30091" xr:uid="{00000000-0005-0000-0000-000011190000}"/>
    <cellStyle name="20% - Accent5 2 3 9 2 2 4" xfId="26150" xr:uid="{00000000-0005-0000-0000-000012190000}"/>
    <cellStyle name="20% - Accent5 2 3 9 2 3" xfId="20634" xr:uid="{00000000-0005-0000-0000-000013190000}"/>
    <cellStyle name="20% - Accent5 2 3 9 2 3 2" xfId="32501" xr:uid="{00000000-0005-0000-0000-000014190000}"/>
    <cellStyle name="20% - Accent5 2 3 9 2 4" xfId="28525" xr:uid="{00000000-0005-0000-0000-000015190000}"/>
    <cellStyle name="20% - Accent5 2 3 9 2 5" xfId="24584" xr:uid="{00000000-0005-0000-0000-000016190000}"/>
    <cellStyle name="20% - Accent5 2 3 9 3" xfId="14719" xr:uid="{00000000-0005-0000-0000-000017190000}"/>
    <cellStyle name="20% - Accent5 2 3 9 3 2" xfId="21411" xr:uid="{00000000-0005-0000-0000-000018190000}"/>
    <cellStyle name="20% - Accent5 2 3 9 3 2 2" xfId="33278" xr:uid="{00000000-0005-0000-0000-000019190000}"/>
    <cellStyle name="20% - Accent5 2 3 9 3 3" xfId="29302" xr:uid="{00000000-0005-0000-0000-00001A190000}"/>
    <cellStyle name="20% - Accent5 2 3 9 3 4" xfId="25361" xr:uid="{00000000-0005-0000-0000-00001B190000}"/>
    <cellStyle name="20% - Accent5 2 3 9 4" xfId="7910" xr:uid="{00000000-0005-0000-0000-00001C190000}"/>
    <cellStyle name="20% - Accent5 2 3 9 4 2" xfId="19864" xr:uid="{00000000-0005-0000-0000-00001D190000}"/>
    <cellStyle name="20% - Accent5 2 3 9 4 2 2" xfId="31731" xr:uid="{00000000-0005-0000-0000-00001E190000}"/>
    <cellStyle name="20% - Accent5 2 3 9 4 3" xfId="27755" xr:uid="{00000000-0005-0000-0000-00001F190000}"/>
    <cellStyle name="20% - Accent5 2 3 9 4 4" xfId="23814" xr:uid="{00000000-0005-0000-0000-000020190000}"/>
    <cellStyle name="20% - Accent5 2 3 9 5" xfId="19089" xr:uid="{00000000-0005-0000-0000-000021190000}"/>
    <cellStyle name="20% - Accent5 2 3 9 5 2" xfId="30956" xr:uid="{00000000-0005-0000-0000-000022190000}"/>
    <cellStyle name="20% - Accent5 2 3 9 6" xfId="26982" xr:uid="{00000000-0005-0000-0000-000023190000}"/>
    <cellStyle name="20% - Accent5 2 3 9 7" xfId="23039" xr:uid="{00000000-0005-0000-0000-000024190000}"/>
    <cellStyle name="20% - Accent5 2 4" xfId="648" xr:uid="{00000000-0005-0000-0000-000025190000}"/>
    <cellStyle name="20% - Accent5 2 4 10" xfId="11279" xr:uid="{00000000-0005-0000-0000-000026190000}"/>
    <cellStyle name="20% - Accent5 2 4 10 2" xfId="17665" xr:uid="{00000000-0005-0000-0000-000027190000}"/>
    <cellStyle name="20% - Accent5 2 4 10 2 2" xfId="22201" xr:uid="{00000000-0005-0000-0000-000028190000}"/>
    <cellStyle name="20% - Accent5 2 4 10 2 2 2" xfId="34068" xr:uid="{00000000-0005-0000-0000-000029190000}"/>
    <cellStyle name="20% - Accent5 2 4 10 2 3" xfId="30092" xr:uid="{00000000-0005-0000-0000-00002A190000}"/>
    <cellStyle name="20% - Accent5 2 4 10 2 4" xfId="26151" xr:uid="{00000000-0005-0000-0000-00002B190000}"/>
    <cellStyle name="20% - Accent5 2 4 10 3" xfId="20635" xr:uid="{00000000-0005-0000-0000-00002C190000}"/>
    <cellStyle name="20% - Accent5 2 4 10 3 2" xfId="32502" xr:uid="{00000000-0005-0000-0000-00002D190000}"/>
    <cellStyle name="20% - Accent5 2 4 10 4" xfId="28526" xr:uid="{00000000-0005-0000-0000-00002E190000}"/>
    <cellStyle name="20% - Accent5 2 4 10 5" xfId="24585" xr:uid="{00000000-0005-0000-0000-00002F190000}"/>
    <cellStyle name="20% - Accent5 2 4 11" xfId="14720" xr:uid="{00000000-0005-0000-0000-000030190000}"/>
    <cellStyle name="20% - Accent5 2 4 11 2" xfId="21412" xr:uid="{00000000-0005-0000-0000-000031190000}"/>
    <cellStyle name="20% - Accent5 2 4 11 2 2" xfId="33279" xr:uid="{00000000-0005-0000-0000-000032190000}"/>
    <cellStyle name="20% - Accent5 2 4 11 3" xfId="29303" xr:uid="{00000000-0005-0000-0000-000033190000}"/>
    <cellStyle name="20% - Accent5 2 4 11 4" xfId="25362" xr:uid="{00000000-0005-0000-0000-000034190000}"/>
    <cellStyle name="20% - Accent5 2 4 12" xfId="7911" xr:uid="{00000000-0005-0000-0000-000035190000}"/>
    <cellStyle name="20% - Accent5 2 4 12 2" xfId="19865" xr:uid="{00000000-0005-0000-0000-000036190000}"/>
    <cellStyle name="20% - Accent5 2 4 12 2 2" xfId="31732" xr:uid="{00000000-0005-0000-0000-000037190000}"/>
    <cellStyle name="20% - Accent5 2 4 12 3" xfId="27756" xr:uid="{00000000-0005-0000-0000-000038190000}"/>
    <cellStyle name="20% - Accent5 2 4 12 4" xfId="23815" xr:uid="{00000000-0005-0000-0000-000039190000}"/>
    <cellStyle name="20% - Accent5 2 4 13" xfId="19090" xr:uid="{00000000-0005-0000-0000-00003A190000}"/>
    <cellStyle name="20% - Accent5 2 4 13 2" xfId="30957" xr:uid="{00000000-0005-0000-0000-00003B190000}"/>
    <cellStyle name="20% - Accent5 2 4 14" xfId="26983" xr:uid="{00000000-0005-0000-0000-00003C190000}"/>
    <cellStyle name="20% - Accent5 2 4 15" xfId="23040" xr:uid="{00000000-0005-0000-0000-00003D190000}"/>
    <cellStyle name="20% - Accent5 2 4 2" xfId="649" xr:uid="{00000000-0005-0000-0000-00003E190000}"/>
    <cellStyle name="20% - Accent5 2 4 2 2" xfId="11280" xr:uid="{00000000-0005-0000-0000-00003F190000}"/>
    <cellStyle name="20% - Accent5 2 4 2 2 2" xfId="17666" xr:uid="{00000000-0005-0000-0000-000040190000}"/>
    <cellStyle name="20% - Accent5 2 4 2 2 2 2" xfId="22202" xr:uid="{00000000-0005-0000-0000-000041190000}"/>
    <cellStyle name="20% - Accent5 2 4 2 2 2 2 2" xfId="34069" xr:uid="{00000000-0005-0000-0000-000042190000}"/>
    <cellStyle name="20% - Accent5 2 4 2 2 2 3" xfId="30093" xr:uid="{00000000-0005-0000-0000-000043190000}"/>
    <cellStyle name="20% - Accent5 2 4 2 2 2 4" xfId="26152" xr:uid="{00000000-0005-0000-0000-000044190000}"/>
    <cellStyle name="20% - Accent5 2 4 2 2 3" xfId="20636" xr:uid="{00000000-0005-0000-0000-000045190000}"/>
    <cellStyle name="20% - Accent5 2 4 2 2 3 2" xfId="32503" xr:uid="{00000000-0005-0000-0000-000046190000}"/>
    <cellStyle name="20% - Accent5 2 4 2 2 4" xfId="28527" xr:uid="{00000000-0005-0000-0000-000047190000}"/>
    <cellStyle name="20% - Accent5 2 4 2 2 5" xfId="24586" xr:uid="{00000000-0005-0000-0000-000048190000}"/>
    <cellStyle name="20% - Accent5 2 4 2 3" xfId="14721" xr:uid="{00000000-0005-0000-0000-000049190000}"/>
    <cellStyle name="20% - Accent5 2 4 2 3 2" xfId="21413" xr:uid="{00000000-0005-0000-0000-00004A190000}"/>
    <cellStyle name="20% - Accent5 2 4 2 3 2 2" xfId="33280" xr:uid="{00000000-0005-0000-0000-00004B190000}"/>
    <cellStyle name="20% - Accent5 2 4 2 3 3" xfId="29304" xr:uid="{00000000-0005-0000-0000-00004C190000}"/>
    <cellStyle name="20% - Accent5 2 4 2 3 4" xfId="25363" xr:uid="{00000000-0005-0000-0000-00004D190000}"/>
    <cellStyle name="20% - Accent5 2 4 2 4" xfId="7912" xr:uid="{00000000-0005-0000-0000-00004E190000}"/>
    <cellStyle name="20% - Accent5 2 4 2 4 2" xfId="19866" xr:uid="{00000000-0005-0000-0000-00004F190000}"/>
    <cellStyle name="20% - Accent5 2 4 2 4 2 2" xfId="31733" xr:uid="{00000000-0005-0000-0000-000050190000}"/>
    <cellStyle name="20% - Accent5 2 4 2 4 3" xfId="27757" xr:uid="{00000000-0005-0000-0000-000051190000}"/>
    <cellStyle name="20% - Accent5 2 4 2 4 4" xfId="23816" xr:uid="{00000000-0005-0000-0000-000052190000}"/>
    <cellStyle name="20% - Accent5 2 4 2 5" xfId="19091" xr:uid="{00000000-0005-0000-0000-000053190000}"/>
    <cellStyle name="20% - Accent5 2 4 2 5 2" xfId="30958" xr:uid="{00000000-0005-0000-0000-000054190000}"/>
    <cellStyle name="20% - Accent5 2 4 2 6" xfId="26984" xr:uid="{00000000-0005-0000-0000-000055190000}"/>
    <cellStyle name="20% - Accent5 2 4 2 7" xfId="23041" xr:uid="{00000000-0005-0000-0000-000056190000}"/>
    <cellStyle name="20% - Accent5 2 4 3" xfId="650" xr:uid="{00000000-0005-0000-0000-000057190000}"/>
    <cellStyle name="20% - Accent5 2 4 3 2" xfId="11281" xr:uid="{00000000-0005-0000-0000-000058190000}"/>
    <cellStyle name="20% - Accent5 2 4 3 2 2" xfId="17667" xr:uid="{00000000-0005-0000-0000-000059190000}"/>
    <cellStyle name="20% - Accent5 2 4 3 2 2 2" xfId="22203" xr:uid="{00000000-0005-0000-0000-00005A190000}"/>
    <cellStyle name="20% - Accent5 2 4 3 2 2 2 2" xfId="34070" xr:uid="{00000000-0005-0000-0000-00005B190000}"/>
    <cellStyle name="20% - Accent5 2 4 3 2 2 3" xfId="30094" xr:uid="{00000000-0005-0000-0000-00005C190000}"/>
    <cellStyle name="20% - Accent5 2 4 3 2 2 4" xfId="26153" xr:uid="{00000000-0005-0000-0000-00005D190000}"/>
    <cellStyle name="20% - Accent5 2 4 3 2 3" xfId="20637" xr:uid="{00000000-0005-0000-0000-00005E190000}"/>
    <cellStyle name="20% - Accent5 2 4 3 2 3 2" xfId="32504" xr:uid="{00000000-0005-0000-0000-00005F190000}"/>
    <cellStyle name="20% - Accent5 2 4 3 2 4" xfId="28528" xr:uid="{00000000-0005-0000-0000-000060190000}"/>
    <cellStyle name="20% - Accent5 2 4 3 2 5" xfId="24587" xr:uid="{00000000-0005-0000-0000-000061190000}"/>
    <cellStyle name="20% - Accent5 2 4 3 3" xfId="14722" xr:uid="{00000000-0005-0000-0000-000062190000}"/>
    <cellStyle name="20% - Accent5 2 4 3 3 2" xfId="21414" xr:uid="{00000000-0005-0000-0000-000063190000}"/>
    <cellStyle name="20% - Accent5 2 4 3 3 2 2" xfId="33281" xr:uid="{00000000-0005-0000-0000-000064190000}"/>
    <cellStyle name="20% - Accent5 2 4 3 3 3" xfId="29305" xr:uid="{00000000-0005-0000-0000-000065190000}"/>
    <cellStyle name="20% - Accent5 2 4 3 3 4" xfId="25364" xr:uid="{00000000-0005-0000-0000-000066190000}"/>
    <cellStyle name="20% - Accent5 2 4 3 4" xfId="7913" xr:uid="{00000000-0005-0000-0000-000067190000}"/>
    <cellStyle name="20% - Accent5 2 4 3 4 2" xfId="19867" xr:uid="{00000000-0005-0000-0000-000068190000}"/>
    <cellStyle name="20% - Accent5 2 4 3 4 2 2" xfId="31734" xr:uid="{00000000-0005-0000-0000-000069190000}"/>
    <cellStyle name="20% - Accent5 2 4 3 4 3" xfId="27758" xr:uid="{00000000-0005-0000-0000-00006A190000}"/>
    <cellStyle name="20% - Accent5 2 4 3 4 4" xfId="23817" xr:uid="{00000000-0005-0000-0000-00006B190000}"/>
    <cellStyle name="20% - Accent5 2 4 3 5" xfId="19092" xr:uid="{00000000-0005-0000-0000-00006C190000}"/>
    <cellStyle name="20% - Accent5 2 4 3 5 2" xfId="30959" xr:uid="{00000000-0005-0000-0000-00006D190000}"/>
    <cellStyle name="20% - Accent5 2 4 3 6" xfId="26985" xr:uid="{00000000-0005-0000-0000-00006E190000}"/>
    <cellStyle name="20% - Accent5 2 4 3 7" xfId="23042" xr:uid="{00000000-0005-0000-0000-00006F190000}"/>
    <cellStyle name="20% - Accent5 2 4 4" xfId="651" xr:uid="{00000000-0005-0000-0000-000070190000}"/>
    <cellStyle name="20% - Accent5 2 4 4 2" xfId="11282" xr:uid="{00000000-0005-0000-0000-000071190000}"/>
    <cellStyle name="20% - Accent5 2 4 4 2 2" xfId="17668" xr:uid="{00000000-0005-0000-0000-000072190000}"/>
    <cellStyle name="20% - Accent5 2 4 4 2 2 2" xfId="22204" xr:uid="{00000000-0005-0000-0000-000073190000}"/>
    <cellStyle name="20% - Accent5 2 4 4 2 2 2 2" xfId="34071" xr:uid="{00000000-0005-0000-0000-000074190000}"/>
    <cellStyle name="20% - Accent5 2 4 4 2 2 3" xfId="30095" xr:uid="{00000000-0005-0000-0000-000075190000}"/>
    <cellStyle name="20% - Accent5 2 4 4 2 2 4" xfId="26154" xr:uid="{00000000-0005-0000-0000-000076190000}"/>
    <cellStyle name="20% - Accent5 2 4 4 2 3" xfId="20638" xr:uid="{00000000-0005-0000-0000-000077190000}"/>
    <cellStyle name="20% - Accent5 2 4 4 2 3 2" xfId="32505" xr:uid="{00000000-0005-0000-0000-000078190000}"/>
    <cellStyle name="20% - Accent5 2 4 4 2 4" xfId="28529" xr:uid="{00000000-0005-0000-0000-000079190000}"/>
    <cellStyle name="20% - Accent5 2 4 4 2 5" xfId="24588" xr:uid="{00000000-0005-0000-0000-00007A190000}"/>
    <cellStyle name="20% - Accent5 2 4 4 3" xfId="14723" xr:uid="{00000000-0005-0000-0000-00007B190000}"/>
    <cellStyle name="20% - Accent5 2 4 4 3 2" xfId="21415" xr:uid="{00000000-0005-0000-0000-00007C190000}"/>
    <cellStyle name="20% - Accent5 2 4 4 3 2 2" xfId="33282" xr:uid="{00000000-0005-0000-0000-00007D190000}"/>
    <cellStyle name="20% - Accent5 2 4 4 3 3" xfId="29306" xr:uid="{00000000-0005-0000-0000-00007E190000}"/>
    <cellStyle name="20% - Accent5 2 4 4 3 4" xfId="25365" xr:uid="{00000000-0005-0000-0000-00007F190000}"/>
    <cellStyle name="20% - Accent5 2 4 4 4" xfId="7914" xr:uid="{00000000-0005-0000-0000-000080190000}"/>
    <cellStyle name="20% - Accent5 2 4 4 4 2" xfId="19868" xr:uid="{00000000-0005-0000-0000-000081190000}"/>
    <cellStyle name="20% - Accent5 2 4 4 4 2 2" xfId="31735" xr:uid="{00000000-0005-0000-0000-000082190000}"/>
    <cellStyle name="20% - Accent5 2 4 4 4 3" xfId="27759" xr:uid="{00000000-0005-0000-0000-000083190000}"/>
    <cellStyle name="20% - Accent5 2 4 4 4 4" xfId="23818" xr:uid="{00000000-0005-0000-0000-000084190000}"/>
    <cellStyle name="20% - Accent5 2 4 4 5" xfId="19093" xr:uid="{00000000-0005-0000-0000-000085190000}"/>
    <cellStyle name="20% - Accent5 2 4 4 5 2" xfId="30960" xr:uid="{00000000-0005-0000-0000-000086190000}"/>
    <cellStyle name="20% - Accent5 2 4 4 6" xfId="26986" xr:uid="{00000000-0005-0000-0000-000087190000}"/>
    <cellStyle name="20% - Accent5 2 4 4 7" xfId="23043" xr:uid="{00000000-0005-0000-0000-000088190000}"/>
    <cellStyle name="20% - Accent5 2 4 5" xfId="652" xr:uid="{00000000-0005-0000-0000-000089190000}"/>
    <cellStyle name="20% - Accent5 2 4 5 2" xfId="11283" xr:uid="{00000000-0005-0000-0000-00008A190000}"/>
    <cellStyle name="20% - Accent5 2 4 5 2 2" xfId="17669" xr:uid="{00000000-0005-0000-0000-00008B190000}"/>
    <cellStyle name="20% - Accent5 2 4 5 2 2 2" xfId="22205" xr:uid="{00000000-0005-0000-0000-00008C190000}"/>
    <cellStyle name="20% - Accent5 2 4 5 2 2 2 2" xfId="34072" xr:uid="{00000000-0005-0000-0000-00008D190000}"/>
    <cellStyle name="20% - Accent5 2 4 5 2 2 3" xfId="30096" xr:uid="{00000000-0005-0000-0000-00008E190000}"/>
    <cellStyle name="20% - Accent5 2 4 5 2 2 4" xfId="26155" xr:uid="{00000000-0005-0000-0000-00008F190000}"/>
    <cellStyle name="20% - Accent5 2 4 5 2 3" xfId="20639" xr:uid="{00000000-0005-0000-0000-000090190000}"/>
    <cellStyle name="20% - Accent5 2 4 5 2 3 2" xfId="32506" xr:uid="{00000000-0005-0000-0000-000091190000}"/>
    <cellStyle name="20% - Accent5 2 4 5 2 4" xfId="28530" xr:uid="{00000000-0005-0000-0000-000092190000}"/>
    <cellStyle name="20% - Accent5 2 4 5 2 5" xfId="24589" xr:uid="{00000000-0005-0000-0000-000093190000}"/>
    <cellStyle name="20% - Accent5 2 4 5 3" xfId="14724" xr:uid="{00000000-0005-0000-0000-000094190000}"/>
    <cellStyle name="20% - Accent5 2 4 5 3 2" xfId="21416" xr:uid="{00000000-0005-0000-0000-000095190000}"/>
    <cellStyle name="20% - Accent5 2 4 5 3 2 2" xfId="33283" xr:uid="{00000000-0005-0000-0000-000096190000}"/>
    <cellStyle name="20% - Accent5 2 4 5 3 3" xfId="29307" xr:uid="{00000000-0005-0000-0000-000097190000}"/>
    <cellStyle name="20% - Accent5 2 4 5 3 4" xfId="25366" xr:uid="{00000000-0005-0000-0000-000098190000}"/>
    <cellStyle name="20% - Accent5 2 4 5 4" xfId="7915" xr:uid="{00000000-0005-0000-0000-000099190000}"/>
    <cellStyle name="20% - Accent5 2 4 5 4 2" xfId="19869" xr:uid="{00000000-0005-0000-0000-00009A190000}"/>
    <cellStyle name="20% - Accent5 2 4 5 4 2 2" xfId="31736" xr:uid="{00000000-0005-0000-0000-00009B190000}"/>
    <cellStyle name="20% - Accent5 2 4 5 4 3" xfId="27760" xr:uid="{00000000-0005-0000-0000-00009C190000}"/>
    <cellStyle name="20% - Accent5 2 4 5 4 4" xfId="23819" xr:uid="{00000000-0005-0000-0000-00009D190000}"/>
    <cellStyle name="20% - Accent5 2 4 5 5" xfId="19094" xr:uid="{00000000-0005-0000-0000-00009E190000}"/>
    <cellStyle name="20% - Accent5 2 4 5 5 2" xfId="30961" xr:uid="{00000000-0005-0000-0000-00009F190000}"/>
    <cellStyle name="20% - Accent5 2 4 5 6" xfId="26987" xr:uid="{00000000-0005-0000-0000-0000A0190000}"/>
    <cellStyle name="20% - Accent5 2 4 5 7" xfId="23044" xr:uid="{00000000-0005-0000-0000-0000A1190000}"/>
    <cellStyle name="20% - Accent5 2 4 6" xfId="653" xr:uid="{00000000-0005-0000-0000-0000A2190000}"/>
    <cellStyle name="20% - Accent5 2 4 6 2" xfId="11284" xr:uid="{00000000-0005-0000-0000-0000A3190000}"/>
    <cellStyle name="20% - Accent5 2 4 6 2 2" xfId="17670" xr:uid="{00000000-0005-0000-0000-0000A4190000}"/>
    <cellStyle name="20% - Accent5 2 4 6 2 2 2" xfId="22206" xr:uid="{00000000-0005-0000-0000-0000A5190000}"/>
    <cellStyle name="20% - Accent5 2 4 6 2 2 2 2" xfId="34073" xr:uid="{00000000-0005-0000-0000-0000A6190000}"/>
    <cellStyle name="20% - Accent5 2 4 6 2 2 3" xfId="30097" xr:uid="{00000000-0005-0000-0000-0000A7190000}"/>
    <cellStyle name="20% - Accent5 2 4 6 2 2 4" xfId="26156" xr:uid="{00000000-0005-0000-0000-0000A8190000}"/>
    <cellStyle name="20% - Accent5 2 4 6 2 3" xfId="20640" xr:uid="{00000000-0005-0000-0000-0000A9190000}"/>
    <cellStyle name="20% - Accent5 2 4 6 2 3 2" xfId="32507" xr:uid="{00000000-0005-0000-0000-0000AA190000}"/>
    <cellStyle name="20% - Accent5 2 4 6 2 4" xfId="28531" xr:uid="{00000000-0005-0000-0000-0000AB190000}"/>
    <cellStyle name="20% - Accent5 2 4 6 2 5" xfId="24590" xr:uid="{00000000-0005-0000-0000-0000AC190000}"/>
    <cellStyle name="20% - Accent5 2 4 6 3" xfId="14725" xr:uid="{00000000-0005-0000-0000-0000AD190000}"/>
    <cellStyle name="20% - Accent5 2 4 6 3 2" xfId="21417" xr:uid="{00000000-0005-0000-0000-0000AE190000}"/>
    <cellStyle name="20% - Accent5 2 4 6 3 2 2" xfId="33284" xr:uid="{00000000-0005-0000-0000-0000AF190000}"/>
    <cellStyle name="20% - Accent5 2 4 6 3 3" xfId="29308" xr:uid="{00000000-0005-0000-0000-0000B0190000}"/>
    <cellStyle name="20% - Accent5 2 4 6 3 4" xfId="25367" xr:uid="{00000000-0005-0000-0000-0000B1190000}"/>
    <cellStyle name="20% - Accent5 2 4 6 4" xfId="7916" xr:uid="{00000000-0005-0000-0000-0000B2190000}"/>
    <cellStyle name="20% - Accent5 2 4 6 4 2" xfId="19870" xr:uid="{00000000-0005-0000-0000-0000B3190000}"/>
    <cellStyle name="20% - Accent5 2 4 6 4 2 2" xfId="31737" xr:uid="{00000000-0005-0000-0000-0000B4190000}"/>
    <cellStyle name="20% - Accent5 2 4 6 4 3" xfId="27761" xr:uid="{00000000-0005-0000-0000-0000B5190000}"/>
    <cellStyle name="20% - Accent5 2 4 6 4 4" xfId="23820" xr:uid="{00000000-0005-0000-0000-0000B6190000}"/>
    <cellStyle name="20% - Accent5 2 4 6 5" xfId="19095" xr:uid="{00000000-0005-0000-0000-0000B7190000}"/>
    <cellStyle name="20% - Accent5 2 4 6 5 2" xfId="30962" xr:uid="{00000000-0005-0000-0000-0000B8190000}"/>
    <cellStyle name="20% - Accent5 2 4 6 6" xfId="26988" xr:uid="{00000000-0005-0000-0000-0000B9190000}"/>
    <cellStyle name="20% - Accent5 2 4 6 7" xfId="23045" xr:uid="{00000000-0005-0000-0000-0000BA190000}"/>
    <cellStyle name="20% - Accent5 2 4 7" xfId="654" xr:uid="{00000000-0005-0000-0000-0000BB190000}"/>
    <cellStyle name="20% - Accent5 2 4 7 2" xfId="11285" xr:uid="{00000000-0005-0000-0000-0000BC190000}"/>
    <cellStyle name="20% - Accent5 2 4 7 2 2" xfId="17671" xr:uid="{00000000-0005-0000-0000-0000BD190000}"/>
    <cellStyle name="20% - Accent5 2 4 7 2 2 2" xfId="22207" xr:uid="{00000000-0005-0000-0000-0000BE190000}"/>
    <cellStyle name="20% - Accent5 2 4 7 2 2 2 2" xfId="34074" xr:uid="{00000000-0005-0000-0000-0000BF190000}"/>
    <cellStyle name="20% - Accent5 2 4 7 2 2 3" xfId="30098" xr:uid="{00000000-0005-0000-0000-0000C0190000}"/>
    <cellStyle name="20% - Accent5 2 4 7 2 2 4" xfId="26157" xr:uid="{00000000-0005-0000-0000-0000C1190000}"/>
    <cellStyle name="20% - Accent5 2 4 7 2 3" xfId="20641" xr:uid="{00000000-0005-0000-0000-0000C2190000}"/>
    <cellStyle name="20% - Accent5 2 4 7 2 3 2" xfId="32508" xr:uid="{00000000-0005-0000-0000-0000C3190000}"/>
    <cellStyle name="20% - Accent5 2 4 7 2 4" xfId="28532" xr:uid="{00000000-0005-0000-0000-0000C4190000}"/>
    <cellStyle name="20% - Accent5 2 4 7 2 5" xfId="24591" xr:uid="{00000000-0005-0000-0000-0000C5190000}"/>
    <cellStyle name="20% - Accent5 2 4 7 3" xfId="14726" xr:uid="{00000000-0005-0000-0000-0000C6190000}"/>
    <cellStyle name="20% - Accent5 2 4 7 3 2" xfId="21418" xr:uid="{00000000-0005-0000-0000-0000C7190000}"/>
    <cellStyle name="20% - Accent5 2 4 7 3 2 2" xfId="33285" xr:uid="{00000000-0005-0000-0000-0000C8190000}"/>
    <cellStyle name="20% - Accent5 2 4 7 3 3" xfId="29309" xr:uid="{00000000-0005-0000-0000-0000C9190000}"/>
    <cellStyle name="20% - Accent5 2 4 7 3 4" xfId="25368" xr:uid="{00000000-0005-0000-0000-0000CA190000}"/>
    <cellStyle name="20% - Accent5 2 4 7 4" xfId="7917" xr:uid="{00000000-0005-0000-0000-0000CB190000}"/>
    <cellStyle name="20% - Accent5 2 4 7 4 2" xfId="19871" xr:uid="{00000000-0005-0000-0000-0000CC190000}"/>
    <cellStyle name="20% - Accent5 2 4 7 4 2 2" xfId="31738" xr:uid="{00000000-0005-0000-0000-0000CD190000}"/>
    <cellStyle name="20% - Accent5 2 4 7 4 3" xfId="27762" xr:uid="{00000000-0005-0000-0000-0000CE190000}"/>
    <cellStyle name="20% - Accent5 2 4 7 4 4" xfId="23821" xr:uid="{00000000-0005-0000-0000-0000CF190000}"/>
    <cellStyle name="20% - Accent5 2 4 7 5" xfId="19096" xr:uid="{00000000-0005-0000-0000-0000D0190000}"/>
    <cellStyle name="20% - Accent5 2 4 7 5 2" xfId="30963" xr:uid="{00000000-0005-0000-0000-0000D1190000}"/>
    <cellStyle name="20% - Accent5 2 4 7 6" xfId="26989" xr:uid="{00000000-0005-0000-0000-0000D2190000}"/>
    <cellStyle name="20% - Accent5 2 4 7 7" xfId="23046" xr:uid="{00000000-0005-0000-0000-0000D3190000}"/>
    <cellStyle name="20% - Accent5 2 4 8" xfId="655" xr:uid="{00000000-0005-0000-0000-0000D4190000}"/>
    <cellStyle name="20% - Accent5 2 4 8 2" xfId="11286" xr:uid="{00000000-0005-0000-0000-0000D5190000}"/>
    <cellStyle name="20% - Accent5 2 4 8 2 2" xfId="17672" xr:uid="{00000000-0005-0000-0000-0000D6190000}"/>
    <cellStyle name="20% - Accent5 2 4 8 2 2 2" xfId="22208" xr:uid="{00000000-0005-0000-0000-0000D7190000}"/>
    <cellStyle name="20% - Accent5 2 4 8 2 2 2 2" xfId="34075" xr:uid="{00000000-0005-0000-0000-0000D8190000}"/>
    <cellStyle name="20% - Accent5 2 4 8 2 2 3" xfId="30099" xr:uid="{00000000-0005-0000-0000-0000D9190000}"/>
    <cellStyle name="20% - Accent5 2 4 8 2 2 4" xfId="26158" xr:uid="{00000000-0005-0000-0000-0000DA190000}"/>
    <cellStyle name="20% - Accent5 2 4 8 2 3" xfId="20642" xr:uid="{00000000-0005-0000-0000-0000DB190000}"/>
    <cellStyle name="20% - Accent5 2 4 8 2 3 2" xfId="32509" xr:uid="{00000000-0005-0000-0000-0000DC190000}"/>
    <cellStyle name="20% - Accent5 2 4 8 2 4" xfId="28533" xr:uid="{00000000-0005-0000-0000-0000DD190000}"/>
    <cellStyle name="20% - Accent5 2 4 8 2 5" xfId="24592" xr:uid="{00000000-0005-0000-0000-0000DE190000}"/>
    <cellStyle name="20% - Accent5 2 4 8 3" xfId="14727" xr:uid="{00000000-0005-0000-0000-0000DF190000}"/>
    <cellStyle name="20% - Accent5 2 4 8 3 2" xfId="21419" xr:uid="{00000000-0005-0000-0000-0000E0190000}"/>
    <cellStyle name="20% - Accent5 2 4 8 3 2 2" xfId="33286" xr:uid="{00000000-0005-0000-0000-0000E1190000}"/>
    <cellStyle name="20% - Accent5 2 4 8 3 3" xfId="29310" xr:uid="{00000000-0005-0000-0000-0000E2190000}"/>
    <cellStyle name="20% - Accent5 2 4 8 3 4" xfId="25369" xr:uid="{00000000-0005-0000-0000-0000E3190000}"/>
    <cellStyle name="20% - Accent5 2 4 8 4" xfId="7918" xr:uid="{00000000-0005-0000-0000-0000E4190000}"/>
    <cellStyle name="20% - Accent5 2 4 8 4 2" xfId="19872" xr:uid="{00000000-0005-0000-0000-0000E5190000}"/>
    <cellStyle name="20% - Accent5 2 4 8 4 2 2" xfId="31739" xr:uid="{00000000-0005-0000-0000-0000E6190000}"/>
    <cellStyle name="20% - Accent5 2 4 8 4 3" xfId="27763" xr:uid="{00000000-0005-0000-0000-0000E7190000}"/>
    <cellStyle name="20% - Accent5 2 4 8 4 4" xfId="23822" xr:uid="{00000000-0005-0000-0000-0000E8190000}"/>
    <cellStyle name="20% - Accent5 2 4 8 5" xfId="19097" xr:uid="{00000000-0005-0000-0000-0000E9190000}"/>
    <cellStyle name="20% - Accent5 2 4 8 5 2" xfId="30964" xr:uid="{00000000-0005-0000-0000-0000EA190000}"/>
    <cellStyle name="20% - Accent5 2 4 8 6" xfId="26990" xr:uid="{00000000-0005-0000-0000-0000EB190000}"/>
    <cellStyle name="20% - Accent5 2 4 8 7" xfId="23047" xr:uid="{00000000-0005-0000-0000-0000EC190000}"/>
    <cellStyle name="20% - Accent5 2 4 9" xfId="656" xr:uid="{00000000-0005-0000-0000-0000ED190000}"/>
    <cellStyle name="20% - Accent5 2 4 9 2" xfId="11287" xr:uid="{00000000-0005-0000-0000-0000EE190000}"/>
    <cellStyle name="20% - Accent5 2 4 9 2 2" xfId="17673" xr:uid="{00000000-0005-0000-0000-0000EF190000}"/>
    <cellStyle name="20% - Accent5 2 4 9 2 2 2" xfId="22209" xr:uid="{00000000-0005-0000-0000-0000F0190000}"/>
    <cellStyle name="20% - Accent5 2 4 9 2 2 2 2" xfId="34076" xr:uid="{00000000-0005-0000-0000-0000F1190000}"/>
    <cellStyle name="20% - Accent5 2 4 9 2 2 3" xfId="30100" xr:uid="{00000000-0005-0000-0000-0000F2190000}"/>
    <cellStyle name="20% - Accent5 2 4 9 2 2 4" xfId="26159" xr:uid="{00000000-0005-0000-0000-0000F3190000}"/>
    <cellStyle name="20% - Accent5 2 4 9 2 3" xfId="20643" xr:uid="{00000000-0005-0000-0000-0000F4190000}"/>
    <cellStyle name="20% - Accent5 2 4 9 2 3 2" xfId="32510" xr:uid="{00000000-0005-0000-0000-0000F5190000}"/>
    <cellStyle name="20% - Accent5 2 4 9 2 4" xfId="28534" xr:uid="{00000000-0005-0000-0000-0000F6190000}"/>
    <cellStyle name="20% - Accent5 2 4 9 2 5" xfId="24593" xr:uid="{00000000-0005-0000-0000-0000F7190000}"/>
    <cellStyle name="20% - Accent5 2 4 9 3" xfId="14728" xr:uid="{00000000-0005-0000-0000-0000F8190000}"/>
    <cellStyle name="20% - Accent5 2 4 9 3 2" xfId="21420" xr:uid="{00000000-0005-0000-0000-0000F9190000}"/>
    <cellStyle name="20% - Accent5 2 4 9 3 2 2" xfId="33287" xr:uid="{00000000-0005-0000-0000-0000FA190000}"/>
    <cellStyle name="20% - Accent5 2 4 9 3 3" xfId="29311" xr:uid="{00000000-0005-0000-0000-0000FB190000}"/>
    <cellStyle name="20% - Accent5 2 4 9 3 4" xfId="25370" xr:uid="{00000000-0005-0000-0000-0000FC190000}"/>
    <cellStyle name="20% - Accent5 2 4 9 4" xfId="7919" xr:uid="{00000000-0005-0000-0000-0000FD190000}"/>
    <cellStyle name="20% - Accent5 2 4 9 4 2" xfId="19873" xr:uid="{00000000-0005-0000-0000-0000FE190000}"/>
    <cellStyle name="20% - Accent5 2 4 9 4 2 2" xfId="31740" xr:uid="{00000000-0005-0000-0000-0000FF190000}"/>
    <cellStyle name="20% - Accent5 2 4 9 4 3" xfId="27764" xr:uid="{00000000-0005-0000-0000-0000001A0000}"/>
    <cellStyle name="20% - Accent5 2 4 9 4 4" xfId="23823" xr:uid="{00000000-0005-0000-0000-0000011A0000}"/>
    <cellStyle name="20% - Accent5 2 4 9 5" xfId="19098" xr:uid="{00000000-0005-0000-0000-0000021A0000}"/>
    <cellStyle name="20% - Accent5 2 4 9 5 2" xfId="30965" xr:uid="{00000000-0005-0000-0000-0000031A0000}"/>
    <cellStyle name="20% - Accent5 2 4 9 6" xfId="26991" xr:uid="{00000000-0005-0000-0000-0000041A0000}"/>
    <cellStyle name="20% - Accent5 2 4 9 7" xfId="23048" xr:uid="{00000000-0005-0000-0000-0000051A0000}"/>
    <cellStyle name="20% - Accent5 2 5" xfId="657" xr:uid="{00000000-0005-0000-0000-0000061A0000}"/>
    <cellStyle name="20% - Accent5 2 5 10" xfId="26992" xr:uid="{00000000-0005-0000-0000-0000071A0000}"/>
    <cellStyle name="20% - Accent5 2 5 11" xfId="23049" xr:uid="{00000000-0005-0000-0000-0000081A0000}"/>
    <cellStyle name="20% - Accent5 2 5 2" xfId="658" xr:uid="{00000000-0005-0000-0000-0000091A0000}"/>
    <cellStyle name="20% - Accent5 2 5 2 2" xfId="11289" xr:uid="{00000000-0005-0000-0000-00000A1A0000}"/>
    <cellStyle name="20% - Accent5 2 5 2 2 2" xfId="17675" xr:uid="{00000000-0005-0000-0000-00000B1A0000}"/>
    <cellStyle name="20% - Accent5 2 5 2 2 2 2" xfId="22211" xr:uid="{00000000-0005-0000-0000-00000C1A0000}"/>
    <cellStyle name="20% - Accent5 2 5 2 2 2 2 2" xfId="34078" xr:uid="{00000000-0005-0000-0000-00000D1A0000}"/>
    <cellStyle name="20% - Accent5 2 5 2 2 2 3" xfId="30102" xr:uid="{00000000-0005-0000-0000-00000E1A0000}"/>
    <cellStyle name="20% - Accent5 2 5 2 2 2 4" xfId="26161" xr:uid="{00000000-0005-0000-0000-00000F1A0000}"/>
    <cellStyle name="20% - Accent5 2 5 2 2 3" xfId="20645" xr:uid="{00000000-0005-0000-0000-0000101A0000}"/>
    <cellStyle name="20% - Accent5 2 5 2 2 3 2" xfId="32512" xr:uid="{00000000-0005-0000-0000-0000111A0000}"/>
    <cellStyle name="20% - Accent5 2 5 2 2 4" xfId="28536" xr:uid="{00000000-0005-0000-0000-0000121A0000}"/>
    <cellStyle name="20% - Accent5 2 5 2 2 5" xfId="24595" xr:uid="{00000000-0005-0000-0000-0000131A0000}"/>
    <cellStyle name="20% - Accent5 2 5 2 3" xfId="14730" xr:uid="{00000000-0005-0000-0000-0000141A0000}"/>
    <cellStyle name="20% - Accent5 2 5 2 3 2" xfId="21422" xr:uid="{00000000-0005-0000-0000-0000151A0000}"/>
    <cellStyle name="20% - Accent5 2 5 2 3 2 2" xfId="33289" xr:uid="{00000000-0005-0000-0000-0000161A0000}"/>
    <cellStyle name="20% - Accent5 2 5 2 3 3" xfId="29313" xr:uid="{00000000-0005-0000-0000-0000171A0000}"/>
    <cellStyle name="20% - Accent5 2 5 2 3 4" xfId="25372" xr:uid="{00000000-0005-0000-0000-0000181A0000}"/>
    <cellStyle name="20% - Accent5 2 5 2 4" xfId="7921" xr:uid="{00000000-0005-0000-0000-0000191A0000}"/>
    <cellStyle name="20% - Accent5 2 5 2 4 2" xfId="19875" xr:uid="{00000000-0005-0000-0000-00001A1A0000}"/>
    <cellStyle name="20% - Accent5 2 5 2 4 2 2" xfId="31742" xr:uid="{00000000-0005-0000-0000-00001B1A0000}"/>
    <cellStyle name="20% - Accent5 2 5 2 4 3" xfId="27766" xr:uid="{00000000-0005-0000-0000-00001C1A0000}"/>
    <cellStyle name="20% - Accent5 2 5 2 4 4" xfId="23825" xr:uid="{00000000-0005-0000-0000-00001D1A0000}"/>
    <cellStyle name="20% - Accent5 2 5 2 5" xfId="19100" xr:uid="{00000000-0005-0000-0000-00001E1A0000}"/>
    <cellStyle name="20% - Accent5 2 5 2 5 2" xfId="30967" xr:uid="{00000000-0005-0000-0000-00001F1A0000}"/>
    <cellStyle name="20% - Accent5 2 5 2 6" xfId="26993" xr:uid="{00000000-0005-0000-0000-0000201A0000}"/>
    <cellStyle name="20% - Accent5 2 5 2 7" xfId="23050" xr:uid="{00000000-0005-0000-0000-0000211A0000}"/>
    <cellStyle name="20% - Accent5 2 5 3" xfId="659" xr:uid="{00000000-0005-0000-0000-0000221A0000}"/>
    <cellStyle name="20% - Accent5 2 5 3 2" xfId="11290" xr:uid="{00000000-0005-0000-0000-0000231A0000}"/>
    <cellStyle name="20% - Accent5 2 5 3 2 2" xfId="17676" xr:uid="{00000000-0005-0000-0000-0000241A0000}"/>
    <cellStyle name="20% - Accent5 2 5 3 2 2 2" xfId="22212" xr:uid="{00000000-0005-0000-0000-0000251A0000}"/>
    <cellStyle name="20% - Accent5 2 5 3 2 2 2 2" xfId="34079" xr:uid="{00000000-0005-0000-0000-0000261A0000}"/>
    <cellStyle name="20% - Accent5 2 5 3 2 2 3" xfId="30103" xr:uid="{00000000-0005-0000-0000-0000271A0000}"/>
    <cellStyle name="20% - Accent5 2 5 3 2 2 4" xfId="26162" xr:uid="{00000000-0005-0000-0000-0000281A0000}"/>
    <cellStyle name="20% - Accent5 2 5 3 2 3" xfId="20646" xr:uid="{00000000-0005-0000-0000-0000291A0000}"/>
    <cellStyle name="20% - Accent5 2 5 3 2 3 2" xfId="32513" xr:uid="{00000000-0005-0000-0000-00002A1A0000}"/>
    <cellStyle name="20% - Accent5 2 5 3 2 4" xfId="28537" xr:uid="{00000000-0005-0000-0000-00002B1A0000}"/>
    <cellStyle name="20% - Accent5 2 5 3 2 5" xfId="24596" xr:uid="{00000000-0005-0000-0000-00002C1A0000}"/>
    <cellStyle name="20% - Accent5 2 5 3 3" xfId="14731" xr:uid="{00000000-0005-0000-0000-00002D1A0000}"/>
    <cellStyle name="20% - Accent5 2 5 3 3 2" xfId="21423" xr:uid="{00000000-0005-0000-0000-00002E1A0000}"/>
    <cellStyle name="20% - Accent5 2 5 3 3 2 2" xfId="33290" xr:uid="{00000000-0005-0000-0000-00002F1A0000}"/>
    <cellStyle name="20% - Accent5 2 5 3 3 3" xfId="29314" xr:uid="{00000000-0005-0000-0000-0000301A0000}"/>
    <cellStyle name="20% - Accent5 2 5 3 3 4" xfId="25373" xr:uid="{00000000-0005-0000-0000-0000311A0000}"/>
    <cellStyle name="20% - Accent5 2 5 3 4" xfId="7922" xr:uid="{00000000-0005-0000-0000-0000321A0000}"/>
    <cellStyle name="20% - Accent5 2 5 3 4 2" xfId="19876" xr:uid="{00000000-0005-0000-0000-0000331A0000}"/>
    <cellStyle name="20% - Accent5 2 5 3 4 2 2" xfId="31743" xr:uid="{00000000-0005-0000-0000-0000341A0000}"/>
    <cellStyle name="20% - Accent5 2 5 3 4 3" xfId="27767" xr:uid="{00000000-0005-0000-0000-0000351A0000}"/>
    <cellStyle name="20% - Accent5 2 5 3 4 4" xfId="23826" xr:uid="{00000000-0005-0000-0000-0000361A0000}"/>
    <cellStyle name="20% - Accent5 2 5 3 5" xfId="19101" xr:uid="{00000000-0005-0000-0000-0000371A0000}"/>
    <cellStyle name="20% - Accent5 2 5 3 5 2" xfId="30968" xr:uid="{00000000-0005-0000-0000-0000381A0000}"/>
    <cellStyle name="20% - Accent5 2 5 3 6" xfId="26994" xr:uid="{00000000-0005-0000-0000-0000391A0000}"/>
    <cellStyle name="20% - Accent5 2 5 3 7" xfId="23051" xr:uid="{00000000-0005-0000-0000-00003A1A0000}"/>
    <cellStyle name="20% - Accent5 2 5 4" xfId="660" xr:uid="{00000000-0005-0000-0000-00003B1A0000}"/>
    <cellStyle name="20% - Accent5 2 5 4 2" xfId="11291" xr:uid="{00000000-0005-0000-0000-00003C1A0000}"/>
    <cellStyle name="20% - Accent5 2 5 4 2 2" xfId="17677" xr:uid="{00000000-0005-0000-0000-00003D1A0000}"/>
    <cellStyle name="20% - Accent5 2 5 4 2 2 2" xfId="22213" xr:uid="{00000000-0005-0000-0000-00003E1A0000}"/>
    <cellStyle name="20% - Accent5 2 5 4 2 2 2 2" xfId="34080" xr:uid="{00000000-0005-0000-0000-00003F1A0000}"/>
    <cellStyle name="20% - Accent5 2 5 4 2 2 3" xfId="30104" xr:uid="{00000000-0005-0000-0000-0000401A0000}"/>
    <cellStyle name="20% - Accent5 2 5 4 2 2 4" xfId="26163" xr:uid="{00000000-0005-0000-0000-0000411A0000}"/>
    <cellStyle name="20% - Accent5 2 5 4 2 3" xfId="20647" xr:uid="{00000000-0005-0000-0000-0000421A0000}"/>
    <cellStyle name="20% - Accent5 2 5 4 2 3 2" xfId="32514" xr:uid="{00000000-0005-0000-0000-0000431A0000}"/>
    <cellStyle name="20% - Accent5 2 5 4 2 4" xfId="28538" xr:uid="{00000000-0005-0000-0000-0000441A0000}"/>
    <cellStyle name="20% - Accent5 2 5 4 2 5" xfId="24597" xr:uid="{00000000-0005-0000-0000-0000451A0000}"/>
    <cellStyle name="20% - Accent5 2 5 4 3" xfId="14732" xr:uid="{00000000-0005-0000-0000-0000461A0000}"/>
    <cellStyle name="20% - Accent5 2 5 4 3 2" xfId="21424" xr:uid="{00000000-0005-0000-0000-0000471A0000}"/>
    <cellStyle name="20% - Accent5 2 5 4 3 2 2" xfId="33291" xr:uid="{00000000-0005-0000-0000-0000481A0000}"/>
    <cellStyle name="20% - Accent5 2 5 4 3 3" xfId="29315" xr:uid="{00000000-0005-0000-0000-0000491A0000}"/>
    <cellStyle name="20% - Accent5 2 5 4 3 4" xfId="25374" xr:uid="{00000000-0005-0000-0000-00004A1A0000}"/>
    <cellStyle name="20% - Accent5 2 5 4 4" xfId="7923" xr:uid="{00000000-0005-0000-0000-00004B1A0000}"/>
    <cellStyle name="20% - Accent5 2 5 4 4 2" xfId="19877" xr:uid="{00000000-0005-0000-0000-00004C1A0000}"/>
    <cellStyle name="20% - Accent5 2 5 4 4 2 2" xfId="31744" xr:uid="{00000000-0005-0000-0000-00004D1A0000}"/>
    <cellStyle name="20% - Accent5 2 5 4 4 3" xfId="27768" xr:uid="{00000000-0005-0000-0000-00004E1A0000}"/>
    <cellStyle name="20% - Accent5 2 5 4 4 4" xfId="23827" xr:uid="{00000000-0005-0000-0000-00004F1A0000}"/>
    <cellStyle name="20% - Accent5 2 5 4 5" xfId="19102" xr:uid="{00000000-0005-0000-0000-0000501A0000}"/>
    <cellStyle name="20% - Accent5 2 5 4 5 2" xfId="30969" xr:uid="{00000000-0005-0000-0000-0000511A0000}"/>
    <cellStyle name="20% - Accent5 2 5 4 6" xfId="26995" xr:uid="{00000000-0005-0000-0000-0000521A0000}"/>
    <cellStyle name="20% - Accent5 2 5 4 7" xfId="23052" xr:uid="{00000000-0005-0000-0000-0000531A0000}"/>
    <cellStyle name="20% - Accent5 2 5 5" xfId="661" xr:uid="{00000000-0005-0000-0000-0000541A0000}"/>
    <cellStyle name="20% - Accent5 2 5 5 2" xfId="11292" xr:uid="{00000000-0005-0000-0000-0000551A0000}"/>
    <cellStyle name="20% - Accent5 2 5 5 2 2" xfId="17678" xr:uid="{00000000-0005-0000-0000-0000561A0000}"/>
    <cellStyle name="20% - Accent5 2 5 5 2 2 2" xfId="22214" xr:uid="{00000000-0005-0000-0000-0000571A0000}"/>
    <cellStyle name="20% - Accent5 2 5 5 2 2 2 2" xfId="34081" xr:uid="{00000000-0005-0000-0000-0000581A0000}"/>
    <cellStyle name="20% - Accent5 2 5 5 2 2 3" xfId="30105" xr:uid="{00000000-0005-0000-0000-0000591A0000}"/>
    <cellStyle name="20% - Accent5 2 5 5 2 2 4" xfId="26164" xr:uid="{00000000-0005-0000-0000-00005A1A0000}"/>
    <cellStyle name="20% - Accent5 2 5 5 2 3" xfId="20648" xr:uid="{00000000-0005-0000-0000-00005B1A0000}"/>
    <cellStyle name="20% - Accent5 2 5 5 2 3 2" xfId="32515" xr:uid="{00000000-0005-0000-0000-00005C1A0000}"/>
    <cellStyle name="20% - Accent5 2 5 5 2 4" xfId="28539" xr:uid="{00000000-0005-0000-0000-00005D1A0000}"/>
    <cellStyle name="20% - Accent5 2 5 5 2 5" xfId="24598" xr:uid="{00000000-0005-0000-0000-00005E1A0000}"/>
    <cellStyle name="20% - Accent5 2 5 5 3" xfId="14733" xr:uid="{00000000-0005-0000-0000-00005F1A0000}"/>
    <cellStyle name="20% - Accent5 2 5 5 3 2" xfId="21425" xr:uid="{00000000-0005-0000-0000-0000601A0000}"/>
    <cellStyle name="20% - Accent5 2 5 5 3 2 2" xfId="33292" xr:uid="{00000000-0005-0000-0000-0000611A0000}"/>
    <cellStyle name="20% - Accent5 2 5 5 3 3" xfId="29316" xr:uid="{00000000-0005-0000-0000-0000621A0000}"/>
    <cellStyle name="20% - Accent5 2 5 5 3 4" xfId="25375" xr:uid="{00000000-0005-0000-0000-0000631A0000}"/>
    <cellStyle name="20% - Accent5 2 5 5 4" xfId="7924" xr:uid="{00000000-0005-0000-0000-0000641A0000}"/>
    <cellStyle name="20% - Accent5 2 5 5 4 2" xfId="19878" xr:uid="{00000000-0005-0000-0000-0000651A0000}"/>
    <cellStyle name="20% - Accent5 2 5 5 4 2 2" xfId="31745" xr:uid="{00000000-0005-0000-0000-0000661A0000}"/>
    <cellStyle name="20% - Accent5 2 5 5 4 3" xfId="27769" xr:uid="{00000000-0005-0000-0000-0000671A0000}"/>
    <cellStyle name="20% - Accent5 2 5 5 4 4" xfId="23828" xr:uid="{00000000-0005-0000-0000-0000681A0000}"/>
    <cellStyle name="20% - Accent5 2 5 5 5" xfId="19103" xr:uid="{00000000-0005-0000-0000-0000691A0000}"/>
    <cellStyle name="20% - Accent5 2 5 5 5 2" xfId="30970" xr:uid="{00000000-0005-0000-0000-00006A1A0000}"/>
    <cellStyle name="20% - Accent5 2 5 5 6" xfId="26996" xr:uid="{00000000-0005-0000-0000-00006B1A0000}"/>
    <cellStyle name="20% - Accent5 2 5 5 7" xfId="23053" xr:uid="{00000000-0005-0000-0000-00006C1A0000}"/>
    <cellStyle name="20% - Accent5 2 5 6" xfId="11288" xr:uid="{00000000-0005-0000-0000-00006D1A0000}"/>
    <cellStyle name="20% - Accent5 2 5 6 2" xfId="17674" xr:uid="{00000000-0005-0000-0000-00006E1A0000}"/>
    <cellStyle name="20% - Accent5 2 5 6 2 2" xfId="22210" xr:uid="{00000000-0005-0000-0000-00006F1A0000}"/>
    <cellStyle name="20% - Accent5 2 5 6 2 2 2" xfId="34077" xr:uid="{00000000-0005-0000-0000-0000701A0000}"/>
    <cellStyle name="20% - Accent5 2 5 6 2 3" xfId="30101" xr:uid="{00000000-0005-0000-0000-0000711A0000}"/>
    <cellStyle name="20% - Accent5 2 5 6 2 4" xfId="26160" xr:uid="{00000000-0005-0000-0000-0000721A0000}"/>
    <cellStyle name="20% - Accent5 2 5 6 3" xfId="20644" xr:uid="{00000000-0005-0000-0000-0000731A0000}"/>
    <cellStyle name="20% - Accent5 2 5 6 3 2" xfId="32511" xr:uid="{00000000-0005-0000-0000-0000741A0000}"/>
    <cellStyle name="20% - Accent5 2 5 6 4" xfId="28535" xr:uid="{00000000-0005-0000-0000-0000751A0000}"/>
    <cellStyle name="20% - Accent5 2 5 6 5" xfId="24594" xr:uid="{00000000-0005-0000-0000-0000761A0000}"/>
    <cellStyle name="20% - Accent5 2 5 7" xfId="14729" xr:uid="{00000000-0005-0000-0000-0000771A0000}"/>
    <cellStyle name="20% - Accent5 2 5 7 2" xfId="21421" xr:uid="{00000000-0005-0000-0000-0000781A0000}"/>
    <cellStyle name="20% - Accent5 2 5 7 2 2" xfId="33288" xr:uid="{00000000-0005-0000-0000-0000791A0000}"/>
    <cellStyle name="20% - Accent5 2 5 7 3" xfId="29312" xr:uid="{00000000-0005-0000-0000-00007A1A0000}"/>
    <cellStyle name="20% - Accent5 2 5 7 4" xfId="25371" xr:uid="{00000000-0005-0000-0000-00007B1A0000}"/>
    <cellStyle name="20% - Accent5 2 5 8" xfId="7920" xr:uid="{00000000-0005-0000-0000-00007C1A0000}"/>
    <cellStyle name="20% - Accent5 2 5 8 2" xfId="19874" xr:uid="{00000000-0005-0000-0000-00007D1A0000}"/>
    <cellStyle name="20% - Accent5 2 5 8 2 2" xfId="31741" xr:uid="{00000000-0005-0000-0000-00007E1A0000}"/>
    <cellStyle name="20% - Accent5 2 5 8 3" xfId="27765" xr:uid="{00000000-0005-0000-0000-00007F1A0000}"/>
    <cellStyle name="20% - Accent5 2 5 8 4" xfId="23824" xr:uid="{00000000-0005-0000-0000-0000801A0000}"/>
    <cellStyle name="20% - Accent5 2 5 9" xfId="19099" xr:uid="{00000000-0005-0000-0000-0000811A0000}"/>
    <cellStyle name="20% - Accent5 2 5 9 2" xfId="30966" xr:uid="{00000000-0005-0000-0000-0000821A0000}"/>
    <cellStyle name="20% - Accent5 2 6" xfId="662" xr:uid="{00000000-0005-0000-0000-0000831A0000}"/>
    <cellStyle name="20% - Accent5 2 6 10" xfId="26997" xr:uid="{00000000-0005-0000-0000-0000841A0000}"/>
    <cellStyle name="20% - Accent5 2 6 11" xfId="23054" xr:uid="{00000000-0005-0000-0000-0000851A0000}"/>
    <cellStyle name="20% - Accent5 2 6 2" xfId="663" xr:uid="{00000000-0005-0000-0000-0000861A0000}"/>
    <cellStyle name="20% - Accent5 2 6 2 2" xfId="11294" xr:uid="{00000000-0005-0000-0000-0000871A0000}"/>
    <cellStyle name="20% - Accent5 2 6 2 2 2" xfId="17680" xr:uid="{00000000-0005-0000-0000-0000881A0000}"/>
    <cellStyle name="20% - Accent5 2 6 2 2 2 2" xfId="22216" xr:uid="{00000000-0005-0000-0000-0000891A0000}"/>
    <cellStyle name="20% - Accent5 2 6 2 2 2 2 2" xfId="34083" xr:uid="{00000000-0005-0000-0000-00008A1A0000}"/>
    <cellStyle name="20% - Accent5 2 6 2 2 2 3" xfId="30107" xr:uid="{00000000-0005-0000-0000-00008B1A0000}"/>
    <cellStyle name="20% - Accent5 2 6 2 2 2 4" xfId="26166" xr:uid="{00000000-0005-0000-0000-00008C1A0000}"/>
    <cellStyle name="20% - Accent5 2 6 2 2 3" xfId="20650" xr:uid="{00000000-0005-0000-0000-00008D1A0000}"/>
    <cellStyle name="20% - Accent5 2 6 2 2 3 2" xfId="32517" xr:uid="{00000000-0005-0000-0000-00008E1A0000}"/>
    <cellStyle name="20% - Accent5 2 6 2 2 4" xfId="28541" xr:uid="{00000000-0005-0000-0000-00008F1A0000}"/>
    <cellStyle name="20% - Accent5 2 6 2 2 5" xfId="24600" xr:uid="{00000000-0005-0000-0000-0000901A0000}"/>
    <cellStyle name="20% - Accent5 2 6 2 3" xfId="14735" xr:uid="{00000000-0005-0000-0000-0000911A0000}"/>
    <cellStyle name="20% - Accent5 2 6 2 3 2" xfId="21427" xr:uid="{00000000-0005-0000-0000-0000921A0000}"/>
    <cellStyle name="20% - Accent5 2 6 2 3 2 2" xfId="33294" xr:uid="{00000000-0005-0000-0000-0000931A0000}"/>
    <cellStyle name="20% - Accent5 2 6 2 3 3" xfId="29318" xr:uid="{00000000-0005-0000-0000-0000941A0000}"/>
    <cellStyle name="20% - Accent5 2 6 2 3 4" xfId="25377" xr:uid="{00000000-0005-0000-0000-0000951A0000}"/>
    <cellStyle name="20% - Accent5 2 6 2 4" xfId="7926" xr:uid="{00000000-0005-0000-0000-0000961A0000}"/>
    <cellStyle name="20% - Accent5 2 6 2 4 2" xfId="19880" xr:uid="{00000000-0005-0000-0000-0000971A0000}"/>
    <cellStyle name="20% - Accent5 2 6 2 4 2 2" xfId="31747" xr:uid="{00000000-0005-0000-0000-0000981A0000}"/>
    <cellStyle name="20% - Accent5 2 6 2 4 3" xfId="27771" xr:uid="{00000000-0005-0000-0000-0000991A0000}"/>
    <cellStyle name="20% - Accent5 2 6 2 4 4" xfId="23830" xr:uid="{00000000-0005-0000-0000-00009A1A0000}"/>
    <cellStyle name="20% - Accent5 2 6 2 5" xfId="19105" xr:uid="{00000000-0005-0000-0000-00009B1A0000}"/>
    <cellStyle name="20% - Accent5 2 6 2 5 2" xfId="30972" xr:uid="{00000000-0005-0000-0000-00009C1A0000}"/>
    <cellStyle name="20% - Accent5 2 6 2 6" xfId="26998" xr:uid="{00000000-0005-0000-0000-00009D1A0000}"/>
    <cellStyle name="20% - Accent5 2 6 2 7" xfId="23055" xr:uid="{00000000-0005-0000-0000-00009E1A0000}"/>
    <cellStyle name="20% - Accent5 2 6 3" xfId="664" xr:uid="{00000000-0005-0000-0000-00009F1A0000}"/>
    <cellStyle name="20% - Accent5 2 6 3 2" xfId="11295" xr:uid="{00000000-0005-0000-0000-0000A01A0000}"/>
    <cellStyle name="20% - Accent5 2 6 3 2 2" xfId="17681" xr:uid="{00000000-0005-0000-0000-0000A11A0000}"/>
    <cellStyle name="20% - Accent5 2 6 3 2 2 2" xfId="22217" xr:uid="{00000000-0005-0000-0000-0000A21A0000}"/>
    <cellStyle name="20% - Accent5 2 6 3 2 2 2 2" xfId="34084" xr:uid="{00000000-0005-0000-0000-0000A31A0000}"/>
    <cellStyle name="20% - Accent5 2 6 3 2 2 3" xfId="30108" xr:uid="{00000000-0005-0000-0000-0000A41A0000}"/>
    <cellStyle name="20% - Accent5 2 6 3 2 2 4" xfId="26167" xr:uid="{00000000-0005-0000-0000-0000A51A0000}"/>
    <cellStyle name="20% - Accent5 2 6 3 2 3" xfId="20651" xr:uid="{00000000-0005-0000-0000-0000A61A0000}"/>
    <cellStyle name="20% - Accent5 2 6 3 2 3 2" xfId="32518" xr:uid="{00000000-0005-0000-0000-0000A71A0000}"/>
    <cellStyle name="20% - Accent5 2 6 3 2 4" xfId="28542" xr:uid="{00000000-0005-0000-0000-0000A81A0000}"/>
    <cellStyle name="20% - Accent5 2 6 3 2 5" xfId="24601" xr:uid="{00000000-0005-0000-0000-0000A91A0000}"/>
    <cellStyle name="20% - Accent5 2 6 3 3" xfId="14736" xr:uid="{00000000-0005-0000-0000-0000AA1A0000}"/>
    <cellStyle name="20% - Accent5 2 6 3 3 2" xfId="21428" xr:uid="{00000000-0005-0000-0000-0000AB1A0000}"/>
    <cellStyle name="20% - Accent5 2 6 3 3 2 2" xfId="33295" xr:uid="{00000000-0005-0000-0000-0000AC1A0000}"/>
    <cellStyle name="20% - Accent5 2 6 3 3 3" xfId="29319" xr:uid="{00000000-0005-0000-0000-0000AD1A0000}"/>
    <cellStyle name="20% - Accent5 2 6 3 3 4" xfId="25378" xr:uid="{00000000-0005-0000-0000-0000AE1A0000}"/>
    <cellStyle name="20% - Accent5 2 6 3 4" xfId="7927" xr:uid="{00000000-0005-0000-0000-0000AF1A0000}"/>
    <cellStyle name="20% - Accent5 2 6 3 4 2" xfId="19881" xr:uid="{00000000-0005-0000-0000-0000B01A0000}"/>
    <cellStyle name="20% - Accent5 2 6 3 4 2 2" xfId="31748" xr:uid="{00000000-0005-0000-0000-0000B11A0000}"/>
    <cellStyle name="20% - Accent5 2 6 3 4 3" xfId="27772" xr:uid="{00000000-0005-0000-0000-0000B21A0000}"/>
    <cellStyle name="20% - Accent5 2 6 3 4 4" xfId="23831" xr:uid="{00000000-0005-0000-0000-0000B31A0000}"/>
    <cellStyle name="20% - Accent5 2 6 3 5" xfId="19106" xr:uid="{00000000-0005-0000-0000-0000B41A0000}"/>
    <cellStyle name="20% - Accent5 2 6 3 5 2" xfId="30973" xr:uid="{00000000-0005-0000-0000-0000B51A0000}"/>
    <cellStyle name="20% - Accent5 2 6 3 6" xfId="26999" xr:uid="{00000000-0005-0000-0000-0000B61A0000}"/>
    <cellStyle name="20% - Accent5 2 6 3 7" xfId="23056" xr:uid="{00000000-0005-0000-0000-0000B71A0000}"/>
    <cellStyle name="20% - Accent5 2 6 4" xfId="665" xr:uid="{00000000-0005-0000-0000-0000B81A0000}"/>
    <cellStyle name="20% - Accent5 2 6 4 2" xfId="11296" xr:uid="{00000000-0005-0000-0000-0000B91A0000}"/>
    <cellStyle name="20% - Accent5 2 6 4 2 2" xfId="17682" xr:uid="{00000000-0005-0000-0000-0000BA1A0000}"/>
    <cellStyle name="20% - Accent5 2 6 4 2 2 2" xfId="22218" xr:uid="{00000000-0005-0000-0000-0000BB1A0000}"/>
    <cellStyle name="20% - Accent5 2 6 4 2 2 2 2" xfId="34085" xr:uid="{00000000-0005-0000-0000-0000BC1A0000}"/>
    <cellStyle name="20% - Accent5 2 6 4 2 2 3" xfId="30109" xr:uid="{00000000-0005-0000-0000-0000BD1A0000}"/>
    <cellStyle name="20% - Accent5 2 6 4 2 2 4" xfId="26168" xr:uid="{00000000-0005-0000-0000-0000BE1A0000}"/>
    <cellStyle name="20% - Accent5 2 6 4 2 3" xfId="20652" xr:uid="{00000000-0005-0000-0000-0000BF1A0000}"/>
    <cellStyle name="20% - Accent5 2 6 4 2 3 2" xfId="32519" xr:uid="{00000000-0005-0000-0000-0000C01A0000}"/>
    <cellStyle name="20% - Accent5 2 6 4 2 4" xfId="28543" xr:uid="{00000000-0005-0000-0000-0000C11A0000}"/>
    <cellStyle name="20% - Accent5 2 6 4 2 5" xfId="24602" xr:uid="{00000000-0005-0000-0000-0000C21A0000}"/>
    <cellStyle name="20% - Accent5 2 6 4 3" xfId="14737" xr:uid="{00000000-0005-0000-0000-0000C31A0000}"/>
    <cellStyle name="20% - Accent5 2 6 4 3 2" xfId="21429" xr:uid="{00000000-0005-0000-0000-0000C41A0000}"/>
    <cellStyle name="20% - Accent5 2 6 4 3 2 2" xfId="33296" xr:uid="{00000000-0005-0000-0000-0000C51A0000}"/>
    <cellStyle name="20% - Accent5 2 6 4 3 3" xfId="29320" xr:uid="{00000000-0005-0000-0000-0000C61A0000}"/>
    <cellStyle name="20% - Accent5 2 6 4 3 4" xfId="25379" xr:uid="{00000000-0005-0000-0000-0000C71A0000}"/>
    <cellStyle name="20% - Accent5 2 6 4 4" xfId="7928" xr:uid="{00000000-0005-0000-0000-0000C81A0000}"/>
    <cellStyle name="20% - Accent5 2 6 4 4 2" xfId="19882" xr:uid="{00000000-0005-0000-0000-0000C91A0000}"/>
    <cellStyle name="20% - Accent5 2 6 4 4 2 2" xfId="31749" xr:uid="{00000000-0005-0000-0000-0000CA1A0000}"/>
    <cellStyle name="20% - Accent5 2 6 4 4 3" xfId="27773" xr:uid="{00000000-0005-0000-0000-0000CB1A0000}"/>
    <cellStyle name="20% - Accent5 2 6 4 4 4" xfId="23832" xr:uid="{00000000-0005-0000-0000-0000CC1A0000}"/>
    <cellStyle name="20% - Accent5 2 6 4 5" xfId="19107" xr:uid="{00000000-0005-0000-0000-0000CD1A0000}"/>
    <cellStyle name="20% - Accent5 2 6 4 5 2" xfId="30974" xr:uid="{00000000-0005-0000-0000-0000CE1A0000}"/>
    <cellStyle name="20% - Accent5 2 6 4 6" xfId="27000" xr:uid="{00000000-0005-0000-0000-0000CF1A0000}"/>
    <cellStyle name="20% - Accent5 2 6 4 7" xfId="23057" xr:uid="{00000000-0005-0000-0000-0000D01A0000}"/>
    <cellStyle name="20% - Accent5 2 6 5" xfId="666" xr:uid="{00000000-0005-0000-0000-0000D11A0000}"/>
    <cellStyle name="20% - Accent5 2 6 5 2" xfId="11297" xr:uid="{00000000-0005-0000-0000-0000D21A0000}"/>
    <cellStyle name="20% - Accent5 2 6 5 2 2" xfId="17683" xr:uid="{00000000-0005-0000-0000-0000D31A0000}"/>
    <cellStyle name="20% - Accent5 2 6 5 2 2 2" xfId="22219" xr:uid="{00000000-0005-0000-0000-0000D41A0000}"/>
    <cellStyle name="20% - Accent5 2 6 5 2 2 2 2" xfId="34086" xr:uid="{00000000-0005-0000-0000-0000D51A0000}"/>
    <cellStyle name="20% - Accent5 2 6 5 2 2 3" xfId="30110" xr:uid="{00000000-0005-0000-0000-0000D61A0000}"/>
    <cellStyle name="20% - Accent5 2 6 5 2 2 4" xfId="26169" xr:uid="{00000000-0005-0000-0000-0000D71A0000}"/>
    <cellStyle name="20% - Accent5 2 6 5 2 3" xfId="20653" xr:uid="{00000000-0005-0000-0000-0000D81A0000}"/>
    <cellStyle name="20% - Accent5 2 6 5 2 3 2" xfId="32520" xr:uid="{00000000-0005-0000-0000-0000D91A0000}"/>
    <cellStyle name="20% - Accent5 2 6 5 2 4" xfId="28544" xr:uid="{00000000-0005-0000-0000-0000DA1A0000}"/>
    <cellStyle name="20% - Accent5 2 6 5 2 5" xfId="24603" xr:uid="{00000000-0005-0000-0000-0000DB1A0000}"/>
    <cellStyle name="20% - Accent5 2 6 5 3" xfId="14738" xr:uid="{00000000-0005-0000-0000-0000DC1A0000}"/>
    <cellStyle name="20% - Accent5 2 6 5 3 2" xfId="21430" xr:uid="{00000000-0005-0000-0000-0000DD1A0000}"/>
    <cellStyle name="20% - Accent5 2 6 5 3 2 2" xfId="33297" xr:uid="{00000000-0005-0000-0000-0000DE1A0000}"/>
    <cellStyle name="20% - Accent5 2 6 5 3 3" xfId="29321" xr:uid="{00000000-0005-0000-0000-0000DF1A0000}"/>
    <cellStyle name="20% - Accent5 2 6 5 3 4" xfId="25380" xr:uid="{00000000-0005-0000-0000-0000E01A0000}"/>
    <cellStyle name="20% - Accent5 2 6 5 4" xfId="7929" xr:uid="{00000000-0005-0000-0000-0000E11A0000}"/>
    <cellStyle name="20% - Accent5 2 6 5 4 2" xfId="19883" xr:uid="{00000000-0005-0000-0000-0000E21A0000}"/>
    <cellStyle name="20% - Accent5 2 6 5 4 2 2" xfId="31750" xr:uid="{00000000-0005-0000-0000-0000E31A0000}"/>
    <cellStyle name="20% - Accent5 2 6 5 4 3" xfId="27774" xr:uid="{00000000-0005-0000-0000-0000E41A0000}"/>
    <cellStyle name="20% - Accent5 2 6 5 4 4" xfId="23833" xr:uid="{00000000-0005-0000-0000-0000E51A0000}"/>
    <cellStyle name="20% - Accent5 2 6 5 5" xfId="19108" xr:uid="{00000000-0005-0000-0000-0000E61A0000}"/>
    <cellStyle name="20% - Accent5 2 6 5 5 2" xfId="30975" xr:uid="{00000000-0005-0000-0000-0000E71A0000}"/>
    <cellStyle name="20% - Accent5 2 6 5 6" xfId="27001" xr:uid="{00000000-0005-0000-0000-0000E81A0000}"/>
    <cellStyle name="20% - Accent5 2 6 5 7" xfId="23058" xr:uid="{00000000-0005-0000-0000-0000E91A0000}"/>
    <cellStyle name="20% - Accent5 2 6 6" xfId="11293" xr:uid="{00000000-0005-0000-0000-0000EA1A0000}"/>
    <cellStyle name="20% - Accent5 2 6 6 2" xfId="17679" xr:uid="{00000000-0005-0000-0000-0000EB1A0000}"/>
    <cellStyle name="20% - Accent5 2 6 6 2 2" xfId="22215" xr:uid="{00000000-0005-0000-0000-0000EC1A0000}"/>
    <cellStyle name="20% - Accent5 2 6 6 2 2 2" xfId="34082" xr:uid="{00000000-0005-0000-0000-0000ED1A0000}"/>
    <cellStyle name="20% - Accent5 2 6 6 2 3" xfId="30106" xr:uid="{00000000-0005-0000-0000-0000EE1A0000}"/>
    <cellStyle name="20% - Accent5 2 6 6 2 4" xfId="26165" xr:uid="{00000000-0005-0000-0000-0000EF1A0000}"/>
    <cellStyle name="20% - Accent5 2 6 6 3" xfId="20649" xr:uid="{00000000-0005-0000-0000-0000F01A0000}"/>
    <cellStyle name="20% - Accent5 2 6 6 3 2" xfId="32516" xr:uid="{00000000-0005-0000-0000-0000F11A0000}"/>
    <cellStyle name="20% - Accent5 2 6 6 4" xfId="28540" xr:uid="{00000000-0005-0000-0000-0000F21A0000}"/>
    <cellStyle name="20% - Accent5 2 6 6 5" xfId="24599" xr:uid="{00000000-0005-0000-0000-0000F31A0000}"/>
    <cellStyle name="20% - Accent5 2 6 7" xfId="14734" xr:uid="{00000000-0005-0000-0000-0000F41A0000}"/>
    <cellStyle name="20% - Accent5 2 6 7 2" xfId="21426" xr:uid="{00000000-0005-0000-0000-0000F51A0000}"/>
    <cellStyle name="20% - Accent5 2 6 7 2 2" xfId="33293" xr:uid="{00000000-0005-0000-0000-0000F61A0000}"/>
    <cellStyle name="20% - Accent5 2 6 7 3" xfId="29317" xr:uid="{00000000-0005-0000-0000-0000F71A0000}"/>
    <cellStyle name="20% - Accent5 2 6 7 4" xfId="25376" xr:uid="{00000000-0005-0000-0000-0000F81A0000}"/>
    <cellStyle name="20% - Accent5 2 6 8" xfId="7925" xr:uid="{00000000-0005-0000-0000-0000F91A0000}"/>
    <cellStyle name="20% - Accent5 2 6 8 2" xfId="19879" xr:uid="{00000000-0005-0000-0000-0000FA1A0000}"/>
    <cellStyle name="20% - Accent5 2 6 8 2 2" xfId="31746" xr:uid="{00000000-0005-0000-0000-0000FB1A0000}"/>
    <cellStyle name="20% - Accent5 2 6 8 3" xfId="27770" xr:uid="{00000000-0005-0000-0000-0000FC1A0000}"/>
    <cellStyle name="20% - Accent5 2 6 8 4" xfId="23829" xr:uid="{00000000-0005-0000-0000-0000FD1A0000}"/>
    <cellStyle name="20% - Accent5 2 6 9" xfId="19104" xr:uid="{00000000-0005-0000-0000-0000FE1A0000}"/>
    <cellStyle name="20% - Accent5 2 6 9 2" xfId="30971" xr:uid="{00000000-0005-0000-0000-0000FF1A0000}"/>
    <cellStyle name="20% - Accent5 2 7" xfId="667" xr:uid="{00000000-0005-0000-0000-0000001B0000}"/>
    <cellStyle name="20% - Accent5 2 7 2" xfId="11298" xr:uid="{00000000-0005-0000-0000-0000011B0000}"/>
    <cellStyle name="20% - Accent5 2 7 2 2" xfId="17684" xr:uid="{00000000-0005-0000-0000-0000021B0000}"/>
    <cellStyle name="20% - Accent5 2 7 2 2 2" xfId="22220" xr:uid="{00000000-0005-0000-0000-0000031B0000}"/>
    <cellStyle name="20% - Accent5 2 7 2 2 2 2" xfId="34087" xr:uid="{00000000-0005-0000-0000-0000041B0000}"/>
    <cellStyle name="20% - Accent5 2 7 2 2 3" xfId="30111" xr:uid="{00000000-0005-0000-0000-0000051B0000}"/>
    <cellStyle name="20% - Accent5 2 7 2 2 4" xfId="26170" xr:uid="{00000000-0005-0000-0000-0000061B0000}"/>
    <cellStyle name="20% - Accent5 2 7 2 3" xfId="20654" xr:uid="{00000000-0005-0000-0000-0000071B0000}"/>
    <cellStyle name="20% - Accent5 2 7 2 3 2" xfId="32521" xr:uid="{00000000-0005-0000-0000-0000081B0000}"/>
    <cellStyle name="20% - Accent5 2 7 2 4" xfId="28545" xr:uid="{00000000-0005-0000-0000-0000091B0000}"/>
    <cellStyle name="20% - Accent5 2 7 2 5" xfId="24604" xr:uid="{00000000-0005-0000-0000-00000A1B0000}"/>
    <cellStyle name="20% - Accent5 2 7 3" xfId="14739" xr:uid="{00000000-0005-0000-0000-00000B1B0000}"/>
    <cellStyle name="20% - Accent5 2 7 3 2" xfId="21431" xr:uid="{00000000-0005-0000-0000-00000C1B0000}"/>
    <cellStyle name="20% - Accent5 2 7 3 2 2" xfId="33298" xr:uid="{00000000-0005-0000-0000-00000D1B0000}"/>
    <cellStyle name="20% - Accent5 2 7 3 3" xfId="29322" xr:uid="{00000000-0005-0000-0000-00000E1B0000}"/>
    <cellStyle name="20% - Accent5 2 7 3 4" xfId="25381" xr:uid="{00000000-0005-0000-0000-00000F1B0000}"/>
    <cellStyle name="20% - Accent5 2 7 4" xfId="7930" xr:uid="{00000000-0005-0000-0000-0000101B0000}"/>
    <cellStyle name="20% - Accent5 2 7 4 2" xfId="19884" xr:uid="{00000000-0005-0000-0000-0000111B0000}"/>
    <cellStyle name="20% - Accent5 2 7 4 2 2" xfId="31751" xr:uid="{00000000-0005-0000-0000-0000121B0000}"/>
    <cellStyle name="20% - Accent5 2 7 4 3" xfId="27775" xr:uid="{00000000-0005-0000-0000-0000131B0000}"/>
    <cellStyle name="20% - Accent5 2 7 4 4" xfId="23834" xr:uid="{00000000-0005-0000-0000-0000141B0000}"/>
    <cellStyle name="20% - Accent5 2 7 5" xfId="19109" xr:uid="{00000000-0005-0000-0000-0000151B0000}"/>
    <cellStyle name="20% - Accent5 2 7 5 2" xfId="30976" xr:uid="{00000000-0005-0000-0000-0000161B0000}"/>
    <cellStyle name="20% - Accent5 2 7 6" xfId="27002" xr:uid="{00000000-0005-0000-0000-0000171B0000}"/>
    <cellStyle name="20% - Accent5 2 7 7" xfId="23059" xr:uid="{00000000-0005-0000-0000-0000181B0000}"/>
    <cellStyle name="20% - Accent5 2 8" xfId="668" xr:uid="{00000000-0005-0000-0000-0000191B0000}"/>
    <cellStyle name="20% - Accent5 2 8 2" xfId="11299" xr:uid="{00000000-0005-0000-0000-00001A1B0000}"/>
    <cellStyle name="20% - Accent5 2 8 2 2" xfId="17685" xr:uid="{00000000-0005-0000-0000-00001B1B0000}"/>
    <cellStyle name="20% - Accent5 2 8 2 2 2" xfId="22221" xr:uid="{00000000-0005-0000-0000-00001C1B0000}"/>
    <cellStyle name="20% - Accent5 2 8 2 2 2 2" xfId="34088" xr:uid="{00000000-0005-0000-0000-00001D1B0000}"/>
    <cellStyle name="20% - Accent5 2 8 2 2 3" xfId="30112" xr:uid="{00000000-0005-0000-0000-00001E1B0000}"/>
    <cellStyle name="20% - Accent5 2 8 2 2 4" xfId="26171" xr:uid="{00000000-0005-0000-0000-00001F1B0000}"/>
    <cellStyle name="20% - Accent5 2 8 2 3" xfId="20655" xr:uid="{00000000-0005-0000-0000-0000201B0000}"/>
    <cellStyle name="20% - Accent5 2 8 2 3 2" xfId="32522" xr:uid="{00000000-0005-0000-0000-0000211B0000}"/>
    <cellStyle name="20% - Accent5 2 8 2 4" xfId="28546" xr:uid="{00000000-0005-0000-0000-0000221B0000}"/>
    <cellStyle name="20% - Accent5 2 8 2 5" xfId="24605" xr:uid="{00000000-0005-0000-0000-0000231B0000}"/>
    <cellStyle name="20% - Accent5 2 8 3" xfId="14740" xr:uid="{00000000-0005-0000-0000-0000241B0000}"/>
    <cellStyle name="20% - Accent5 2 8 3 2" xfId="21432" xr:uid="{00000000-0005-0000-0000-0000251B0000}"/>
    <cellStyle name="20% - Accent5 2 8 3 2 2" xfId="33299" xr:uid="{00000000-0005-0000-0000-0000261B0000}"/>
    <cellStyle name="20% - Accent5 2 8 3 3" xfId="29323" xr:uid="{00000000-0005-0000-0000-0000271B0000}"/>
    <cellStyle name="20% - Accent5 2 8 3 4" xfId="25382" xr:uid="{00000000-0005-0000-0000-0000281B0000}"/>
    <cellStyle name="20% - Accent5 2 8 4" xfId="7931" xr:uid="{00000000-0005-0000-0000-0000291B0000}"/>
    <cellStyle name="20% - Accent5 2 8 4 2" xfId="19885" xr:uid="{00000000-0005-0000-0000-00002A1B0000}"/>
    <cellStyle name="20% - Accent5 2 8 4 2 2" xfId="31752" xr:uid="{00000000-0005-0000-0000-00002B1B0000}"/>
    <cellStyle name="20% - Accent5 2 8 4 3" xfId="27776" xr:uid="{00000000-0005-0000-0000-00002C1B0000}"/>
    <cellStyle name="20% - Accent5 2 8 4 4" xfId="23835" xr:uid="{00000000-0005-0000-0000-00002D1B0000}"/>
    <cellStyle name="20% - Accent5 2 8 5" xfId="19110" xr:uid="{00000000-0005-0000-0000-00002E1B0000}"/>
    <cellStyle name="20% - Accent5 2 8 5 2" xfId="30977" xr:uid="{00000000-0005-0000-0000-00002F1B0000}"/>
    <cellStyle name="20% - Accent5 2 8 6" xfId="27003" xr:uid="{00000000-0005-0000-0000-0000301B0000}"/>
    <cellStyle name="20% - Accent5 2 8 7" xfId="23060" xr:uid="{00000000-0005-0000-0000-0000311B0000}"/>
    <cellStyle name="20% - Accent5 2 9" xfId="669" xr:uid="{00000000-0005-0000-0000-0000321B0000}"/>
    <cellStyle name="20% - Accent5 2 9 2" xfId="11300" xr:uid="{00000000-0005-0000-0000-0000331B0000}"/>
    <cellStyle name="20% - Accent5 2 9 2 2" xfId="17686" xr:uid="{00000000-0005-0000-0000-0000341B0000}"/>
    <cellStyle name="20% - Accent5 2 9 2 2 2" xfId="22222" xr:uid="{00000000-0005-0000-0000-0000351B0000}"/>
    <cellStyle name="20% - Accent5 2 9 2 2 2 2" xfId="34089" xr:uid="{00000000-0005-0000-0000-0000361B0000}"/>
    <cellStyle name="20% - Accent5 2 9 2 2 3" xfId="30113" xr:uid="{00000000-0005-0000-0000-0000371B0000}"/>
    <cellStyle name="20% - Accent5 2 9 2 2 4" xfId="26172" xr:uid="{00000000-0005-0000-0000-0000381B0000}"/>
    <cellStyle name="20% - Accent5 2 9 2 3" xfId="20656" xr:uid="{00000000-0005-0000-0000-0000391B0000}"/>
    <cellStyle name="20% - Accent5 2 9 2 3 2" xfId="32523" xr:uid="{00000000-0005-0000-0000-00003A1B0000}"/>
    <cellStyle name="20% - Accent5 2 9 2 4" xfId="28547" xr:uid="{00000000-0005-0000-0000-00003B1B0000}"/>
    <cellStyle name="20% - Accent5 2 9 2 5" xfId="24606" xr:uid="{00000000-0005-0000-0000-00003C1B0000}"/>
    <cellStyle name="20% - Accent5 2 9 3" xfId="14741" xr:uid="{00000000-0005-0000-0000-00003D1B0000}"/>
    <cellStyle name="20% - Accent5 2 9 3 2" xfId="21433" xr:uid="{00000000-0005-0000-0000-00003E1B0000}"/>
    <cellStyle name="20% - Accent5 2 9 3 2 2" xfId="33300" xr:uid="{00000000-0005-0000-0000-00003F1B0000}"/>
    <cellStyle name="20% - Accent5 2 9 3 3" xfId="29324" xr:uid="{00000000-0005-0000-0000-0000401B0000}"/>
    <cellStyle name="20% - Accent5 2 9 3 4" xfId="25383" xr:uid="{00000000-0005-0000-0000-0000411B0000}"/>
    <cellStyle name="20% - Accent5 2 9 4" xfId="7932" xr:uid="{00000000-0005-0000-0000-0000421B0000}"/>
    <cellStyle name="20% - Accent5 2 9 4 2" xfId="19886" xr:uid="{00000000-0005-0000-0000-0000431B0000}"/>
    <cellStyle name="20% - Accent5 2 9 4 2 2" xfId="31753" xr:uid="{00000000-0005-0000-0000-0000441B0000}"/>
    <cellStyle name="20% - Accent5 2 9 4 3" xfId="27777" xr:uid="{00000000-0005-0000-0000-0000451B0000}"/>
    <cellStyle name="20% - Accent5 2 9 4 4" xfId="23836" xr:uid="{00000000-0005-0000-0000-0000461B0000}"/>
    <cellStyle name="20% - Accent5 2 9 5" xfId="19111" xr:uid="{00000000-0005-0000-0000-0000471B0000}"/>
    <cellStyle name="20% - Accent5 2 9 5 2" xfId="30978" xr:uid="{00000000-0005-0000-0000-0000481B0000}"/>
    <cellStyle name="20% - Accent5 2 9 6" xfId="27004" xr:uid="{00000000-0005-0000-0000-0000491B0000}"/>
    <cellStyle name="20% - Accent5 2 9 7" xfId="23061" xr:uid="{00000000-0005-0000-0000-00004A1B0000}"/>
    <cellStyle name="20% - Accent5 20" xfId="7615" xr:uid="{00000000-0005-0000-0000-00004B1B0000}"/>
    <cellStyle name="20% - Accent5 20 2" xfId="19609" xr:uid="{00000000-0005-0000-0000-00004C1B0000}"/>
    <cellStyle name="20% - Accent5 20 2 2" xfId="31476" xr:uid="{00000000-0005-0000-0000-00004D1B0000}"/>
    <cellStyle name="20% - Accent5 20 3" xfId="27500" xr:uid="{00000000-0005-0000-0000-00004E1B0000}"/>
    <cellStyle name="20% - Accent5 20 4" xfId="23559" xr:uid="{00000000-0005-0000-0000-00004F1B0000}"/>
    <cellStyle name="20% - Accent5 21" xfId="18183" xr:uid="{00000000-0005-0000-0000-0000501B0000}"/>
    <cellStyle name="20% - Accent5 21 2" xfId="22718" xr:uid="{00000000-0005-0000-0000-0000511B0000}"/>
    <cellStyle name="20% - Accent5 21 2 2" xfId="34585" xr:uid="{00000000-0005-0000-0000-0000521B0000}"/>
    <cellStyle name="20% - Accent5 21 3" xfId="30609" xr:uid="{00000000-0005-0000-0000-0000531B0000}"/>
    <cellStyle name="20% - Accent5 21 4" xfId="26668" xr:uid="{00000000-0005-0000-0000-0000541B0000}"/>
    <cellStyle name="20% - Accent5 22" xfId="18828" xr:uid="{00000000-0005-0000-0000-0000551B0000}"/>
    <cellStyle name="20% - Accent5 22 2" xfId="30695" xr:uid="{00000000-0005-0000-0000-0000561B0000}"/>
    <cellStyle name="20% - Accent5 22 3" xfId="26714" xr:uid="{00000000-0005-0000-0000-0000571B0000}"/>
    <cellStyle name="20% - Accent5 23" xfId="22777" xr:uid="{00000000-0005-0000-0000-0000581B0000}"/>
    <cellStyle name="20% - Accent5 23 2" xfId="34634" xr:uid="{00000000-0005-0000-0000-0000591B0000}"/>
    <cellStyle name="20% - Accent5 23 3" xfId="26717" xr:uid="{00000000-0005-0000-0000-00005A1B0000}"/>
    <cellStyle name="20% - Accent5 24" xfId="26721" xr:uid="{00000000-0005-0000-0000-00005B1B0000}"/>
    <cellStyle name="20% - Accent5 25" xfId="22778" xr:uid="{00000000-0005-0000-0000-00005C1B0000}"/>
    <cellStyle name="20% - Accent5 3" xfId="670" xr:uid="{00000000-0005-0000-0000-00005D1B0000}"/>
    <cellStyle name="20% - Accent5 3 10" xfId="671" xr:uid="{00000000-0005-0000-0000-00005E1B0000}"/>
    <cellStyle name="20% - Accent5 3 2" xfId="672" xr:uid="{00000000-0005-0000-0000-00005F1B0000}"/>
    <cellStyle name="20% - Accent5 3 2 2" xfId="11301" xr:uid="{00000000-0005-0000-0000-0000601B0000}"/>
    <cellStyle name="20% - Accent5 3 2 2 2" xfId="17687" xr:uid="{00000000-0005-0000-0000-0000611B0000}"/>
    <cellStyle name="20% - Accent5 3 2 2 2 2" xfId="22223" xr:uid="{00000000-0005-0000-0000-0000621B0000}"/>
    <cellStyle name="20% - Accent5 3 2 2 2 2 2" xfId="34090" xr:uid="{00000000-0005-0000-0000-0000631B0000}"/>
    <cellStyle name="20% - Accent5 3 2 2 2 3" xfId="30114" xr:uid="{00000000-0005-0000-0000-0000641B0000}"/>
    <cellStyle name="20% - Accent5 3 2 2 2 4" xfId="26173" xr:uid="{00000000-0005-0000-0000-0000651B0000}"/>
    <cellStyle name="20% - Accent5 3 2 2 3" xfId="20657" xr:uid="{00000000-0005-0000-0000-0000661B0000}"/>
    <cellStyle name="20% - Accent5 3 2 2 3 2" xfId="32524" xr:uid="{00000000-0005-0000-0000-0000671B0000}"/>
    <cellStyle name="20% - Accent5 3 2 2 4" xfId="28548" xr:uid="{00000000-0005-0000-0000-0000681B0000}"/>
    <cellStyle name="20% - Accent5 3 2 2 5" xfId="24607" xr:uid="{00000000-0005-0000-0000-0000691B0000}"/>
    <cellStyle name="20% - Accent5 3 2 3" xfId="14742" xr:uid="{00000000-0005-0000-0000-00006A1B0000}"/>
    <cellStyle name="20% - Accent5 3 2 3 2" xfId="21434" xr:uid="{00000000-0005-0000-0000-00006B1B0000}"/>
    <cellStyle name="20% - Accent5 3 2 3 2 2" xfId="33301" xr:uid="{00000000-0005-0000-0000-00006C1B0000}"/>
    <cellStyle name="20% - Accent5 3 2 3 3" xfId="29325" xr:uid="{00000000-0005-0000-0000-00006D1B0000}"/>
    <cellStyle name="20% - Accent5 3 2 3 4" xfId="25384" xr:uid="{00000000-0005-0000-0000-00006E1B0000}"/>
    <cellStyle name="20% - Accent5 3 2 4" xfId="7933" xr:uid="{00000000-0005-0000-0000-00006F1B0000}"/>
    <cellStyle name="20% - Accent5 3 2 4 2" xfId="19887" xr:uid="{00000000-0005-0000-0000-0000701B0000}"/>
    <cellStyle name="20% - Accent5 3 2 4 2 2" xfId="31754" xr:uid="{00000000-0005-0000-0000-0000711B0000}"/>
    <cellStyle name="20% - Accent5 3 2 4 3" xfId="27778" xr:uid="{00000000-0005-0000-0000-0000721B0000}"/>
    <cellStyle name="20% - Accent5 3 2 4 4" xfId="23837" xr:uid="{00000000-0005-0000-0000-0000731B0000}"/>
    <cellStyle name="20% - Accent5 3 2 5" xfId="19112" xr:uid="{00000000-0005-0000-0000-0000741B0000}"/>
    <cellStyle name="20% - Accent5 3 2 5 2" xfId="30979" xr:uid="{00000000-0005-0000-0000-0000751B0000}"/>
    <cellStyle name="20% - Accent5 3 2 6" xfId="27005" xr:uid="{00000000-0005-0000-0000-0000761B0000}"/>
    <cellStyle name="20% - Accent5 3 2 7" xfId="23062" xr:uid="{00000000-0005-0000-0000-0000771B0000}"/>
    <cellStyle name="20% - Accent5 3 3" xfId="673" xr:uid="{00000000-0005-0000-0000-0000781B0000}"/>
    <cellStyle name="20% - Accent5 3 3 2" xfId="11302" xr:uid="{00000000-0005-0000-0000-0000791B0000}"/>
    <cellStyle name="20% - Accent5 3 3 2 2" xfId="17688" xr:uid="{00000000-0005-0000-0000-00007A1B0000}"/>
    <cellStyle name="20% - Accent5 3 3 2 2 2" xfId="22224" xr:uid="{00000000-0005-0000-0000-00007B1B0000}"/>
    <cellStyle name="20% - Accent5 3 3 2 2 2 2" xfId="34091" xr:uid="{00000000-0005-0000-0000-00007C1B0000}"/>
    <cellStyle name="20% - Accent5 3 3 2 2 3" xfId="30115" xr:uid="{00000000-0005-0000-0000-00007D1B0000}"/>
    <cellStyle name="20% - Accent5 3 3 2 2 4" xfId="26174" xr:uid="{00000000-0005-0000-0000-00007E1B0000}"/>
    <cellStyle name="20% - Accent5 3 3 2 3" xfId="20658" xr:uid="{00000000-0005-0000-0000-00007F1B0000}"/>
    <cellStyle name="20% - Accent5 3 3 2 3 2" xfId="32525" xr:uid="{00000000-0005-0000-0000-0000801B0000}"/>
    <cellStyle name="20% - Accent5 3 3 2 4" xfId="28549" xr:uid="{00000000-0005-0000-0000-0000811B0000}"/>
    <cellStyle name="20% - Accent5 3 3 2 5" xfId="24608" xr:uid="{00000000-0005-0000-0000-0000821B0000}"/>
    <cellStyle name="20% - Accent5 3 3 3" xfId="14743" xr:uid="{00000000-0005-0000-0000-0000831B0000}"/>
    <cellStyle name="20% - Accent5 3 3 3 2" xfId="21435" xr:uid="{00000000-0005-0000-0000-0000841B0000}"/>
    <cellStyle name="20% - Accent5 3 3 3 2 2" xfId="33302" xr:uid="{00000000-0005-0000-0000-0000851B0000}"/>
    <cellStyle name="20% - Accent5 3 3 3 3" xfId="29326" xr:uid="{00000000-0005-0000-0000-0000861B0000}"/>
    <cellStyle name="20% - Accent5 3 3 3 4" xfId="25385" xr:uid="{00000000-0005-0000-0000-0000871B0000}"/>
    <cellStyle name="20% - Accent5 3 3 4" xfId="7934" xr:uid="{00000000-0005-0000-0000-0000881B0000}"/>
    <cellStyle name="20% - Accent5 3 3 4 2" xfId="19888" xr:uid="{00000000-0005-0000-0000-0000891B0000}"/>
    <cellStyle name="20% - Accent5 3 3 4 2 2" xfId="31755" xr:uid="{00000000-0005-0000-0000-00008A1B0000}"/>
    <cellStyle name="20% - Accent5 3 3 4 3" xfId="27779" xr:uid="{00000000-0005-0000-0000-00008B1B0000}"/>
    <cellStyle name="20% - Accent5 3 3 4 4" xfId="23838" xr:uid="{00000000-0005-0000-0000-00008C1B0000}"/>
    <cellStyle name="20% - Accent5 3 3 5" xfId="19113" xr:uid="{00000000-0005-0000-0000-00008D1B0000}"/>
    <cellStyle name="20% - Accent5 3 3 5 2" xfId="30980" xr:uid="{00000000-0005-0000-0000-00008E1B0000}"/>
    <cellStyle name="20% - Accent5 3 3 6" xfId="27006" xr:uid="{00000000-0005-0000-0000-00008F1B0000}"/>
    <cellStyle name="20% - Accent5 3 3 7" xfId="23063" xr:uid="{00000000-0005-0000-0000-0000901B0000}"/>
    <cellStyle name="20% - Accent5 3 4" xfId="674" xr:uid="{00000000-0005-0000-0000-0000911B0000}"/>
    <cellStyle name="20% - Accent5 3 4 2" xfId="11303" xr:uid="{00000000-0005-0000-0000-0000921B0000}"/>
    <cellStyle name="20% - Accent5 3 4 2 2" xfId="17689" xr:uid="{00000000-0005-0000-0000-0000931B0000}"/>
    <cellStyle name="20% - Accent5 3 4 2 2 2" xfId="22225" xr:uid="{00000000-0005-0000-0000-0000941B0000}"/>
    <cellStyle name="20% - Accent5 3 4 2 2 2 2" xfId="34092" xr:uid="{00000000-0005-0000-0000-0000951B0000}"/>
    <cellStyle name="20% - Accent5 3 4 2 2 3" xfId="30116" xr:uid="{00000000-0005-0000-0000-0000961B0000}"/>
    <cellStyle name="20% - Accent5 3 4 2 2 4" xfId="26175" xr:uid="{00000000-0005-0000-0000-0000971B0000}"/>
    <cellStyle name="20% - Accent5 3 4 2 3" xfId="20659" xr:uid="{00000000-0005-0000-0000-0000981B0000}"/>
    <cellStyle name="20% - Accent5 3 4 2 3 2" xfId="32526" xr:uid="{00000000-0005-0000-0000-0000991B0000}"/>
    <cellStyle name="20% - Accent5 3 4 2 4" xfId="28550" xr:uid="{00000000-0005-0000-0000-00009A1B0000}"/>
    <cellStyle name="20% - Accent5 3 4 2 5" xfId="24609" xr:uid="{00000000-0005-0000-0000-00009B1B0000}"/>
    <cellStyle name="20% - Accent5 3 4 3" xfId="14744" xr:uid="{00000000-0005-0000-0000-00009C1B0000}"/>
    <cellStyle name="20% - Accent5 3 4 3 2" xfId="21436" xr:uid="{00000000-0005-0000-0000-00009D1B0000}"/>
    <cellStyle name="20% - Accent5 3 4 3 2 2" xfId="33303" xr:uid="{00000000-0005-0000-0000-00009E1B0000}"/>
    <cellStyle name="20% - Accent5 3 4 3 3" xfId="29327" xr:uid="{00000000-0005-0000-0000-00009F1B0000}"/>
    <cellStyle name="20% - Accent5 3 4 3 4" xfId="25386" xr:uid="{00000000-0005-0000-0000-0000A01B0000}"/>
    <cellStyle name="20% - Accent5 3 4 4" xfId="7935" xr:uid="{00000000-0005-0000-0000-0000A11B0000}"/>
    <cellStyle name="20% - Accent5 3 4 4 2" xfId="19889" xr:uid="{00000000-0005-0000-0000-0000A21B0000}"/>
    <cellStyle name="20% - Accent5 3 4 4 2 2" xfId="31756" xr:uid="{00000000-0005-0000-0000-0000A31B0000}"/>
    <cellStyle name="20% - Accent5 3 4 4 3" xfId="27780" xr:uid="{00000000-0005-0000-0000-0000A41B0000}"/>
    <cellStyle name="20% - Accent5 3 4 4 4" xfId="23839" xr:uid="{00000000-0005-0000-0000-0000A51B0000}"/>
    <cellStyle name="20% - Accent5 3 4 5" xfId="19114" xr:uid="{00000000-0005-0000-0000-0000A61B0000}"/>
    <cellStyle name="20% - Accent5 3 4 5 2" xfId="30981" xr:uid="{00000000-0005-0000-0000-0000A71B0000}"/>
    <cellStyle name="20% - Accent5 3 4 6" xfId="27007" xr:uid="{00000000-0005-0000-0000-0000A81B0000}"/>
    <cellStyle name="20% - Accent5 3 4 7" xfId="23064" xr:uid="{00000000-0005-0000-0000-0000A91B0000}"/>
    <cellStyle name="20% - Accent5 3 5" xfId="675" xr:uid="{00000000-0005-0000-0000-0000AA1B0000}"/>
    <cellStyle name="20% - Accent5 3 5 2" xfId="11304" xr:uid="{00000000-0005-0000-0000-0000AB1B0000}"/>
    <cellStyle name="20% - Accent5 3 5 2 2" xfId="17690" xr:uid="{00000000-0005-0000-0000-0000AC1B0000}"/>
    <cellStyle name="20% - Accent5 3 5 2 2 2" xfId="22226" xr:uid="{00000000-0005-0000-0000-0000AD1B0000}"/>
    <cellStyle name="20% - Accent5 3 5 2 2 2 2" xfId="34093" xr:uid="{00000000-0005-0000-0000-0000AE1B0000}"/>
    <cellStyle name="20% - Accent5 3 5 2 2 3" xfId="30117" xr:uid="{00000000-0005-0000-0000-0000AF1B0000}"/>
    <cellStyle name="20% - Accent5 3 5 2 2 4" xfId="26176" xr:uid="{00000000-0005-0000-0000-0000B01B0000}"/>
    <cellStyle name="20% - Accent5 3 5 2 3" xfId="20660" xr:uid="{00000000-0005-0000-0000-0000B11B0000}"/>
    <cellStyle name="20% - Accent5 3 5 2 3 2" xfId="32527" xr:uid="{00000000-0005-0000-0000-0000B21B0000}"/>
    <cellStyle name="20% - Accent5 3 5 2 4" xfId="28551" xr:uid="{00000000-0005-0000-0000-0000B31B0000}"/>
    <cellStyle name="20% - Accent5 3 5 2 5" xfId="24610" xr:uid="{00000000-0005-0000-0000-0000B41B0000}"/>
    <cellStyle name="20% - Accent5 3 5 3" xfId="14745" xr:uid="{00000000-0005-0000-0000-0000B51B0000}"/>
    <cellStyle name="20% - Accent5 3 5 3 2" xfId="21437" xr:uid="{00000000-0005-0000-0000-0000B61B0000}"/>
    <cellStyle name="20% - Accent5 3 5 3 2 2" xfId="33304" xr:uid="{00000000-0005-0000-0000-0000B71B0000}"/>
    <cellStyle name="20% - Accent5 3 5 3 3" xfId="29328" xr:uid="{00000000-0005-0000-0000-0000B81B0000}"/>
    <cellStyle name="20% - Accent5 3 5 3 4" xfId="25387" xr:uid="{00000000-0005-0000-0000-0000B91B0000}"/>
    <cellStyle name="20% - Accent5 3 5 4" xfId="7936" xr:uid="{00000000-0005-0000-0000-0000BA1B0000}"/>
    <cellStyle name="20% - Accent5 3 5 4 2" xfId="19890" xr:uid="{00000000-0005-0000-0000-0000BB1B0000}"/>
    <cellStyle name="20% - Accent5 3 5 4 2 2" xfId="31757" xr:uid="{00000000-0005-0000-0000-0000BC1B0000}"/>
    <cellStyle name="20% - Accent5 3 5 4 3" xfId="27781" xr:uid="{00000000-0005-0000-0000-0000BD1B0000}"/>
    <cellStyle name="20% - Accent5 3 5 4 4" xfId="23840" xr:uid="{00000000-0005-0000-0000-0000BE1B0000}"/>
    <cellStyle name="20% - Accent5 3 5 5" xfId="19115" xr:uid="{00000000-0005-0000-0000-0000BF1B0000}"/>
    <cellStyle name="20% - Accent5 3 5 5 2" xfId="30982" xr:uid="{00000000-0005-0000-0000-0000C01B0000}"/>
    <cellStyle name="20% - Accent5 3 5 6" xfId="27008" xr:uid="{00000000-0005-0000-0000-0000C11B0000}"/>
    <cellStyle name="20% - Accent5 3 5 7" xfId="23065" xr:uid="{00000000-0005-0000-0000-0000C21B0000}"/>
    <cellStyle name="20% - Accent5 3 6" xfId="676" xr:uid="{00000000-0005-0000-0000-0000C31B0000}"/>
    <cellStyle name="20% - Accent5 3 6 2" xfId="677" xr:uid="{00000000-0005-0000-0000-0000C41B0000}"/>
    <cellStyle name="20% - Accent5 3 6 2 2" xfId="11305" xr:uid="{00000000-0005-0000-0000-0000C51B0000}"/>
    <cellStyle name="20% - Accent5 3 6 2 2 2" xfId="17691" xr:uid="{00000000-0005-0000-0000-0000C61B0000}"/>
    <cellStyle name="20% - Accent5 3 6 2 2 2 2" xfId="22227" xr:uid="{00000000-0005-0000-0000-0000C71B0000}"/>
    <cellStyle name="20% - Accent5 3 6 2 2 2 2 2" xfId="34094" xr:uid="{00000000-0005-0000-0000-0000C81B0000}"/>
    <cellStyle name="20% - Accent5 3 6 2 2 2 3" xfId="30118" xr:uid="{00000000-0005-0000-0000-0000C91B0000}"/>
    <cellStyle name="20% - Accent5 3 6 2 2 2 4" xfId="26177" xr:uid="{00000000-0005-0000-0000-0000CA1B0000}"/>
    <cellStyle name="20% - Accent5 3 6 2 2 3" xfId="20661" xr:uid="{00000000-0005-0000-0000-0000CB1B0000}"/>
    <cellStyle name="20% - Accent5 3 6 2 2 3 2" xfId="32528" xr:uid="{00000000-0005-0000-0000-0000CC1B0000}"/>
    <cellStyle name="20% - Accent5 3 6 2 2 4" xfId="28552" xr:uid="{00000000-0005-0000-0000-0000CD1B0000}"/>
    <cellStyle name="20% - Accent5 3 6 2 2 5" xfId="24611" xr:uid="{00000000-0005-0000-0000-0000CE1B0000}"/>
    <cellStyle name="20% - Accent5 3 6 2 3" xfId="14746" xr:uid="{00000000-0005-0000-0000-0000CF1B0000}"/>
    <cellStyle name="20% - Accent5 3 6 2 3 2" xfId="21438" xr:uid="{00000000-0005-0000-0000-0000D01B0000}"/>
    <cellStyle name="20% - Accent5 3 6 2 3 2 2" xfId="33305" xr:uid="{00000000-0005-0000-0000-0000D11B0000}"/>
    <cellStyle name="20% - Accent5 3 6 2 3 3" xfId="29329" xr:uid="{00000000-0005-0000-0000-0000D21B0000}"/>
    <cellStyle name="20% - Accent5 3 6 2 3 4" xfId="25388" xr:uid="{00000000-0005-0000-0000-0000D31B0000}"/>
    <cellStyle name="20% - Accent5 3 6 2 4" xfId="7937" xr:uid="{00000000-0005-0000-0000-0000D41B0000}"/>
    <cellStyle name="20% - Accent5 3 6 2 4 2" xfId="19891" xr:uid="{00000000-0005-0000-0000-0000D51B0000}"/>
    <cellStyle name="20% - Accent5 3 6 2 4 2 2" xfId="31758" xr:uid="{00000000-0005-0000-0000-0000D61B0000}"/>
    <cellStyle name="20% - Accent5 3 6 2 4 3" xfId="27782" xr:uid="{00000000-0005-0000-0000-0000D71B0000}"/>
    <cellStyle name="20% - Accent5 3 6 2 4 4" xfId="23841" xr:uid="{00000000-0005-0000-0000-0000D81B0000}"/>
    <cellStyle name="20% - Accent5 3 6 2 5" xfId="19116" xr:uid="{00000000-0005-0000-0000-0000D91B0000}"/>
    <cellStyle name="20% - Accent5 3 6 2 5 2" xfId="30983" xr:uid="{00000000-0005-0000-0000-0000DA1B0000}"/>
    <cellStyle name="20% - Accent5 3 6 2 6" xfId="27009" xr:uid="{00000000-0005-0000-0000-0000DB1B0000}"/>
    <cellStyle name="20% - Accent5 3 6 2 7" xfId="23066" xr:uid="{00000000-0005-0000-0000-0000DC1B0000}"/>
    <cellStyle name="20% - Accent5 3 6 3" xfId="678" xr:uid="{00000000-0005-0000-0000-0000DD1B0000}"/>
    <cellStyle name="20% - Accent5 3 6 3 2" xfId="11306" xr:uid="{00000000-0005-0000-0000-0000DE1B0000}"/>
    <cellStyle name="20% - Accent5 3 6 3 2 2" xfId="17692" xr:uid="{00000000-0005-0000-0000-0000DF1B0000}"/>
    <cellStyle name="20% - Accent5 3 6 3 2 2 2" xfId="22228" xr:uid="{00000000-0005-0000-0000-0000E01B0000}"/>
    <cellStyle name="20% - Accent5 3 6 3 2 2 2 2" xfId="34095" xr:uid="{00000000-0005-0000-0000-0000E11B0000}"/>
    <cellStyle name="20% - Accent5 3 6 3 2 2 3" xfId="30119" xr:uid="{00000000-0005-0000-0000-0000E21B0000}"/>
    <cellStyle name="20% - Accent5 3 6 3 2 2 4" xfId="26178" xr:uid="{00000000-0005-0000-0000-0000E31B0000}"/>
    <cellStyle name="20% - Accent5 3 6 3 2 3" xfId="20662" xr:uid="{00000000-0005-0000-0000-0000E41B0000}"/>
    <cellStyle name="20% - Accent5 3 6 3 2 3 2" xfId="32529" xr:uid="{00000000-0005-0000-0000-0000E51B0000}"/>
    <cellStyle name="20% - Accent5 3 6 3 2 4" xfId="28553" xr:uid="{00000000-0005-0000-0000-0000E61B0000}"/>
    <cellStyle name="20% - Accent5 3 6 3 2 5" xfId="24612" xr:uid="{00000000-0005-0000-0000-0000E71B0000}"/>
    <cellStyle name="20% - Accent5 3 6 3 3" xfId="14747" xr:uid="{00000000-0005-0000-0000-0000E81B0000}"/>
    <cellStyle name="20% - Accent5 3 6 3 3 2" xfId="21439" xr:uid="{00000000-0005-0000-0000-0000E91B0000}"/>
    <cellStyle name="20% - Accent5 3 6 3 3 2 2" xfId="33306" xr:uid="{00000000-0005-0000-0000-0000EA1B0000}"/>
    <cellStyle name="20% - Accent5 3 6 3 3 3" xfId="29330" xr:uid="{00000000-0005-0000-0000-0000EB1B0000}"/>
    <cellStyle name="20% - Accent5 3 6 3 3 4" xfId="25389" xr:uid="{00000000-0005-0000-0000-0000EC1B0000}"/>
    <cellStyle name="20% - Accent5 3 6 3 4" xfId="7938" xr:uid="{00000000-0005-0000-0000-0000ED1B0000}"/>
    <cellStyle name="20% - Accent5 3 6 3 4 2" xfId="19892" xr:uid="{00000000-0005-0000-0000-0000EE1B0000}"/>
    <cellStyle name="20% - Accent5 3 6 3 4 2 2" xfId="31759" xr:uid="{00000000-0005-0000-0000-0000EF1B0000}"/>
    <cellStyle name="20% - Accent5 3 6 3 4 3" xfId="27783" xr:uid="{00000000-0005-0000-0000-0000F01B0000}"/>
    <cellStyle name="20% - Accent5 3 6 3 4 4" xfId="23842" xr:uid="{00000000-0005-0000-0000-0000F11B0000}"/>
    <cellStyle name="20% - Accent5 3 6 3 5" xfId="19117" xr:uid="{00000000-0005-0000-0000-0000F21B0000}"/>
    <cellStyle name="20% - Accent5 3 6 3 5 2" xfId="30984" xr:uid="{00000000-0005-0000-0000-0000F31B0000}"/>
    <cellStyle name="20% - Accent5 3 6 3 6" xfId="27010" xr:uid="{00000000-0005-0000-0000-0000F41B0000}"/>
    <cellStyle name="20% - Accent5 3 6 3 7" xfId="23067" xr:uid="{00000000-0005-0000-0000-0000F51B0000}"/>
    <cellStyle name="20% - Accent5 3 6 4" xfId="679" xr:uid="{00000000-0005-0000-0000-0000F61B0000}"/>
    <cellStyle name="20% - Accent5 3 6 4 2" xfId="11307" xr:uid="{00000000-0005-0000-0000-0000F71B0000}"/>
    <cellStyle name="20% - Accent5 3 6 4 2 2" xfId="17693" xr:uid="{00000000-0005-0000-0000-0000F81B0000}"/>
    <cellStyle name="20% - Accent5 3 6 4 2 2 2" xfId="22229" xr:uid="{00000000-0005-0000-0000-0000F91B0000}"/>
    <cellStyle name="20% - Accent5 3 6 4 2 2 2 2" xfId="34096" xr:uid="{00000000-0005-0000-0000-0000FA1B0000}"/>
    <cellStyle name="20% - Accent5 3 6 4 2 2 3" xfId="30120" xr:uid="{00000000-0005-0000-0000-0000FB1B0000}"/>
    <cellStyle name="20% - Accent5 3 6 4 2 2 4" xfId="26179" xr:uid="{00000000-0005-0000-0000-0000FC1B0000}"/>
    <cellStyle name="20% - Accent5 3 6 4 2 3" xfId="20663" xr:uid="{00000000-0005-0000-0000-0000FD1B0000}"/>
    <cellStyle name="20% - Accent5 3 6 4 2 3 2" xfId="32530" xr:uid="{00000000-0005-0000-0000-0000FE1B0000}"/>
    <cellStyle name="20% - Accent5 3 6 4 2 4" xfId="28554" xr:uid="{00000000-0005-0000-0000-0000FF1B0000}"/>
    <cellStyle name="20% - Accent5 3 6 4 2 5" xfId="24613" xr:uid="{00000000-0005-0000-0000-0000001C0000}"/>
    <cellStyle name="20% - Accent5 3 6 4 3" xfId="14748" xr:uid="{00000000-0005-0000-0000-0000011C0000}"/>
    <cellStyle name="20% - Accent5 3 6 4 3 2" xfId="21440" xr:uid="{00000000-0005-0000-0000-0000021C0000}"/>
    <cellStyle name="20% - Accent5 3 6 4 3 2 2" xfId="33307" xr:uid="{00000000-0005-0000-0000-0000031C0000}"/>
    <cellStyle name="20% - Accent5 3 6 4 3 3" xfId="29331" xr:uid="{00000000-0005-0000-0000-0000041C0000}"/>
    <cellStyle name="20% - Accent5 3 6 4 3 4" xfId="25390" xr:uid="{00000000-0005-0000-0000-0000051C0000}"/>
    <cellStyle name="20% - Accent5 3 6 4 4" xfId="7939" xr:uid="{00000000-0005-0000-0000-0000061C0000}"/>
    <cellStyle name="20% - Accent5 3 6 4 4 2" xfId="19893" xr:uid="{00000000-0005-0000-0000-0000071C0000}"/>
    <cellStyle name="20% - Accent5 3 6 4 4 2 2" xfId="31760" xr:uid="{00000000-0005-0000-0000-0000081C0000}"/>
    <cellStyle name="20% - Accent5 3 6 4 4 3" xfId="27784" xr:uid="{00000000-0005-0000-0000-0000091C0000}"/>
    <cellStyle name="20% - Accent5 3 6 4 4 4" xfId="23843" xr:uid="{00000000-0005-0000-0000-00000A1C0000}"/>
    <cellStyle name="20% - Accent5 3 6 4 5" xfId="19118" xr:uid="{00000000-0005-0000-0000-00000B1C0000}"/>
    <cellStyle name="20% - Accent5 3 6 4 5 2" xfId="30985" xr:uid="{00000000-0005-0000-0000-00000C1C0000}"/>
    <cellStyle name="20% - Accent5 3 6 4 6" xfId="27011" xr:uid="{00000000-0005-0000-0000-00000D1C0000}"/>
    <cellStyle name="20% - Accent5 3 6 4 7" xfId="23068" xr:uid="{00000000-0005-0000-0000-00000E1C0000}"/>
    <cellStyle name="20% - Accent5 3 6 5" xfId="680" xr:uid="{00000000-0005-0000-0000-00000F1C0000}"/>
    <cellStyle name="20% - Accent5 3 6 5 2" xfId="11308" xr:uid="{00000000-0005-0000-0000-0000101C0000}"/>
    <cellStyle name="20% - Accent5 3 6 5 2 2" xfId="17694" xr:uid="{00000000-0005-0000-0000-0000111C0000}"/>
    <cellStyle name="20% - Accent5 3 6 5 2 2 2" xfId="22230" xr:uid="{00000000-0005-0000-0000-0000121C0000}"/>
    <cellStyle name="20% - Accent5 3 6 5 2 2 2 2" xfId="34097" xr:uid="{00000000-0005-0000-0000-0000131C0000}"/>
    <cellStyle name="20% - Accent5 3 6 5 2 2 3" xfId="30121" xr:uid="{00000000-0005-0000-0000-0000141C0000}"/>
    <cellStyle name="20% - Accent5 3 6 5 2 2 4" xfId="26180" xr:uid="{00000000-0005-0000-0000-0000151C0000}"/>
    <cellStyle name="20% - Accent5 3 6 5 2 3" xfId="20664" xr:uid="{00000000-0005-0000-0000-0000161C0000}"/>
    <cellStyle name="20% - Accent5 3 6 5 2 3 2" xfId="32531" xr:uid="{00000000-0005-0000-0000-0000171C0000}"/>
    <cellStyle name="20% - Accent5 3 6 5 2 4" xfId="28555" xr:uid="{00000000-0005-0000-0000-0000181C0000}"/>
    <cellStyle name="20% - Accent5 3 6 5 2 5" xfId="24614" xr:uid="{00000000-0005-0000-0000-0000191C0000}"/>
    <cellStyle name="20% - Accent5 3 6 5 3" xfId="14749" xr:uid="{00000000-0005-0000-0000-00001A1C0000}"/>
    <cellStyle name="20% - Accent5 3 6 5 3 2" xfId="21441" xr:uid="{00000000-0005-0000-0000-00001B1C0000}"/>
    <cellStyle name="20% - Accent5 3 6 5 3 2 2" xfId="33308" xr:uid="{00000000-0005-0000-0000-00001C1C0000}"/>
    <cellStyle name="20% - Accent5 3 6 5 3 3" xfId="29332" xr:uid="{00000000-0005-0000-0000-00001D1C0000}"/>
    <cellStyle name="20% - Accent5 3 6 5 3 4" xfId="25391" xr:uid="{00000000-0005-0000-0000-00001E1C0000}"/>
    <cellStyle name="20% - Accent5 3 6 5 4" xfId="7940" xr:uid="{00000000-0005-0000-0000-00001F1C0000}"/>
    <cellStyle name="20% - Accent5 3 6 5 4 2" xfId="19894" xr:uid="{00000000-0005-0000-0000-0000201C0000}"/>
    <cellStyle name="20% - Accent5 3 6 5 4 2 2" xfId="31761" xr:uid="{00000000-0005-0000-0000-0000211C0000}"/>
    <cellStyle name="20% - Accent5 3 6 5 4 3" xfId="27785" xr:uid="{00000000-0005-0000-0000-0000221C0000}"/>
    <cellStyle name="20% - Accent5 3 6 5 4 4" xfId="23844" xr:uid="{00000000-0005-0000-0000-0000231C0000}"/>
    <cellStyle name="20% - Accent5 3 6 5 5" xfId="19119" xr:uid="{00000000-0005-0000-0000-0000241C0000}"/>
    <cellStyle name="20% - Accent5 3 6 5 5 2" xfId="30986" xr:uid="{00000000-0005-0000-0000-0000251C0000}"/>
    <cellStyle name="20% - Accent5 3 6 5 6" xfId="27012" xr:uid="{00000000-0005-0000-0000-0000261C0000}"/>
    <cellStyle name="20% - Accent5 3 6 5 7" xfId="23069" xr:uid="{00000000-0005-0000-0000-0000271C0000}"/>
    <cellStyle name="20% - Accent5 3 7" xfId="681" xr:uid="{00000000-0005-0000-0000-0000281C0000}"/>
    <cellStyle name="20% - Accent5 3 8" xfId="682" xr:uid="{00000000-0005-0000-0000-0000291C0000}"/>
    <cellStyle name="20% - Accent5 3 9" xfId="683" xr:uid="{00000000-0005-0000-0000-00002A1C0000}"/>
    <cellStyle name="20% - Accent5 4" xfId="684" xr:uid="{00000000-0005-0000-0000-00002B1C0000}"/>
    <cellStyle name="20% - Accent5 4 10" xfId="685" xr:uid="{00000000-0005-0000-0000-00002C1C0000}"/>
    <cellStyle name="20% - Accent5 4 2" xfId="686" xr:uid="{00000000-0005-0000-0000-00002D1C0000}"/>
    <cellStyle name="20% - Accent5 4 2 2" xfId="687" xr:uid="{00000000-0005-0000-0000-00002E1C0000}"/>
    <cellStyle name="20% - Accent5 4 2 2 2" xfId="11309" xr:uid="{00000000-0005-0000-0000-00002F1C0000}"/>
    <cellStyle name="20% - Accent5 4 2 2 2 2" xfId="17695" xr:uid="{00000000-0005-0000-0000-0000301C0000}"/>
    <cellStyle name="20% - Accent5 4 2 2 2 2 2" xfId="22231" xr:uid="{00000000-0005-0000-0000-0000311C0000}"/>
    <cellStyle name="20% - Accent5 4 2 2 2 2 2 2" xfId="34098" xr:uid="{00000000-0005-0000-0000-0000321C0000}"/>
    <cellStyle name="20% - Accent5 4 2 2 2 2 3" xfId="30122" xr:uid="{00000000-0005-0000-0000-0000331C0000}"/>
    <cellStyle name="20% - Accent5 4 2 2 2 2 4" xfId="26181" xr:uid="{00000000-0005-0000-0000-0000341C0000}"/>
    <cellStyle name="20% - Accent5 4 2 2 2 3" xfId="20665" xr:uid="{00000000-0005-0000-0000-0000351C0000}"/>
    <cellStyle name="20% - Accent5 4 2 2 2 3 2" xfId="32532" xr:uid="{00000000-0005-0000-0000-0000361C0000}"/>
    <cellStyle name="20% - Accent5 4 2 2 2 4" xfId="28556" xr:uid="{00000000-0005-0000-0000-0000371C0000}"/>
    <cellStyle name="20% - Accent5 4 2 2 2 5" xfId="24615" xr:uid="{00000000-0005-0000-0000-0000381C0000}"/>
    <cellStyle name="20% - Accent5 4 2 2 3" xfId="14750" xr:uid="{00000000-0005-0000-0000-0000391C0000}"/>
    <cellStyle name="20% - Accent5 4 2 2 3 2" xfId="21442" xr:uid="{00000000-0005-0000-0000-00003A1C0000}"/>
    <cellStyle name="20% - Accent5 4 2 2 3 2 2" xfId="33309" xr:uid="{00000000-0005-0000-0000-00003B1C0000}"/>
    <cellStyle name="20% - Accent5 4 2 2 3 3" xfId="29333" xr:uid="{00000000-0005-0000-0000-00003C1C0000}"/>
    <cellStyle name="20% - Accent5 4 2 2 3 4" xfId="25392" xr:uid="{00000000-0005-0000-0000-00003D1C0000}"/>
    <cellStyle name="20% - Accent5 4 2 2 4" xfId="7941" xr:uid="{00000000-0005-0000-0000-00003E1C0000}"/>
    <cellStyle name="20% - Accent5 4 2 2 4 2" xfId="19895" xr:uid="{00000000-0005-0000-0000-00003F1C0000}"/>
    <cellStyle name="20% - Accent5 4 2 2 4 2 2" xfId="31762" xr:uid="{00000000-0005-0000-0000-0000401C0000}"/>
    <cellStyle name="20% - Accent5 4 2 2 4 3" xfId="27786" xr:uid="{00000000-0005-0000-0000-0000411C0000}"/>
    <cellStyle name="20% - Accent5 4 2 2 4 4" xfId="23845" xr:uid="{00000000-0005-0000-0000-0000421C0000}"/>
    <cellStyle name="20% - Accent5 4 2 2 5" xfId="19120" xr:uid="{00000000-0005-0000-0000-0000431C0000}"/>
    <cellStyle name="20% - Accent5 4 2 2 5 2" xfId="30987" xr:uid="{00000000-0005-0000-0000-0000441C0000}"/>
    <cellStyle name="20% - Accent5 4 2 2 6" xfId="27013" xr:uid="{00000000-0005-0000-0000-0000451C0000}"/>
    <cellStyle name="20% - Accent5 4 2 2 7" xfId="23070" xr:uid="{00000000-0005-0000-0000-0000461C0000}"/>
    <cellStyle name="20% - Accent5 4 2 3" xfId="688" xr:uid="{00000000-0005-0000-0000-0000471C0000}"/>
    <cellStyle name="20% - Accent5 4 2 3 2" xfId="11310" xr:uid="{00000000-0005-0000-0000-0000481C0000}"/>
    <cellStyle name="20% - Accent5 4 2 3 2 2" xfId="17696" xr:uid="{00000000-0005-0000-0000-0000491C0000}"/>
    <cellStyle name="20% - Accent5 4 2 3 2 2 2" xfId="22232" xr:uid="{00000000-0005-0000-0000-00004A1C0000}"/>
    <cellStyle name="20% - Accent5 4 2 3 2 2 2 2" xfId="34099" xr:uid="{00000000-0005-0000-0000-00004B1C0000}"/>
    <cellStyle name="20% - Accent5 4 2 3 2 2 3" xfId="30123" xr:uid="{00000000-0005-0000-0000-00004C1C0000}"/>
    <cellStyle name="20% - Accent5 4 2 3 2 2 4" xfId="26182" xr:uid="{00000000-0005-0000-0000-00004D1C0000}"/>
    <cellStyle name="20% - Accent5 4 2 3 2 3" xfId="20666" xr:uid="{00000000-0005-0000-0000-00004E1C0000}"/>
    <cellStyle name="20% - Accent5 4 2 3 2 3 2" xfId="32533" xr:uid="{00000000-0005-0000-0000-00004F1C0000}"/>
    <cellStyle name="20% - Accent5 4 2 3 2 4" xfId="28557" xr:uid="{00000000-0005-0000-0000-0000501C0000}"/>
    <cellStyle name="20% - Accent5 4 2 3 2 5" xfId="24616" xr:uid="{00000000-0005-0000-0000-0000511C0000}"/>
    <cellStyle name="20% - Accent5 4 2 3 3" xfId="14751" xr:uid="{00000000-0005-0000-0000-0000521C0000}"/>
    <cellStyle name="20% - Accent5 4 2 3 3 2" xfId="21443" xr:uid="{00000000-0005-0000-0000-0000531C0000}"/>
    <cellStyle name="20% - Accent5 4 2 3 3 2 2" xfId="33310" xr:uid="{00000000-0005-0000-0000-0000541C0000}"/>
    <cellStyle name="20% - Accent5 4 2 3 3 3" xfId="29334" xr:uid="{00000000-0005-0000-0000-0000551C0000}"/>
    <cellStyle name="20% - Accent5 4 2 3 3 4" xfId="25393" xr:uid="{00000000-0005-0000-0000-0000561C0000}"/>
    <cellStyle name="20% - Accent5 4 2 3 4" xfId="7942" xr:uid="{00000000-0005-0000-0000-0000571C0000}"/>
    <cellStyle name="20% - Accent5 4 2 3 4 2" xfId="19896" xr:uid="{00000000-0005-0000-0000-0000581C0000}"/>
    <cellStyle name="20% - Accent5 4 2 3 4 2 2" xfId="31763" xr:uid="{00000000-0005-0000-0000-0000591C0000}"/>
    <cellStyle name="20% - Accent5 4 2 3 4 3" xfId="27787" xr:uid="{00000000-0005-0000-0000-00005A1C0000}"/>
    <cellStyle name="20% - Accent5 4 2 3 4 4" xfId="23846" xr:uid="{00000000-0005-0000-0000-00005B1C0000}"/>
    <cellStyle name="20% - Accent5 4 2 3 5" xfId="19121" xr:uid="{00000000-0005-0000-0000-00005C1C0000}"/>
    <cellStyle name="20% - Accent5 4 2 3 5 2" xfId="30988" xr:uid="{00000000-0005-0000-0000-00005D1C0000}"/>
    <cellStyle name="20% - Accent5 4 2 3 6" xfId="27014" xr:uid="{00000000-0005-0000-0000-00005E1C0000}"/>
    <cellStyle name="20% - Accent5 4 2 3 7" xfId="23071" xr:uid="{00000000-0005-0000-0000-00005F1C0000}"/>
    <cellStyle name="20% - Accent5 4 2 4" xfId="689" xr:uid="{00000000-0005-0000-0000-0000601C0000}"/>
    <cellStyle name="20% - Accent5 4 2 4 2" xfId="11311" xr:uid="{00000000-0005-0000-0000-0000611C0000}"/>
    <cellStyle name="20% - Accent5 4 2 4 2 2" xfId="17697" xr:uid="{00000000-0005-0000-0000-0000621C0000}"/>
    <cellStyle name="20% - Accent5 4 2 4 2 2 2" xfId="22233" xr:uid="{00000000-0005-0000-0000-0000631C0000}"/>
    <cellStyle name="20% - Accent5 4 2 4 2 2 2 2" xfId="34100" xr:uid="{00000000-0005-0000-0000-0000641C0000}"/>
    <cellStyle name="20% - Accent5 4 2 4 2 2 3" xfId="30124" xr:uid="{00000000-0005-0000-0000-0000651C0000}"/>
    <cellStyle name="20% - Accent5 4 2 4 2 2 4" xfId="26183" xr:uid="{00000000-0005-0000-0000-0000661C0000}"/>
    <cellStyle name="20% - Accent5 4 2 4 2 3" xfId="20667" xr:uid="{00000000-0005-0000-0000-0000671C0000}"/>
    <cellStyle name="20% - Accent5 4 2 4 2 3 2" xfId="32534" xr:uid="{00000000-0005-0000-0000-0000681C0000}"/>
    <cellStyle name="20% - Accent5 4 2 4 2 4" xfId="28558" xr:uid="{00000000-0005-0000-0000-0000691C0000}"/>
    <cellStyle name="20% - Accent5 4 2 4 2 5" xfId="24617" xr:uid="{00000000-0005-0000-0000-00006A1C0000}"/>
    <cellStyle name="20% - Accent5 4 2 4 3" xfId="14752" xr:uid="{00000000-0005-0000-0000-00006B1C0000}"/>
    <cellStyle name="20% - Accent5 4 2 4 3 2" xfId="21444" xr:uid="{00000000-0005-0000-0000-00006C1C0000}"/>
    <cellStyle name="20% - Accent5 4 2 4 3 2 2" xfId="33311" xr:uid="{00000000-0005-0000-0000-00006D1C0000}"/>
    <cellStyle name="20% - Accent5 4 2 4 3 3" xfId="29335" xr:uid="{00000000-0005-0000-0000-00006E1C0000}"/>
    <cellStyle name="20% - Accent5 4 2 4 3 4" xfId="25394" xr:uid="{00000000-0005-0000-0000-00006F1C0000}"/>
    <cellStyle name="20% - Accent5 4 2 4 4" xfId="7943" xr:uid="{00000000-0005-0000-0000-0000701C0000}"/>
    <cellStyle name="20% - Accent5 4 2 4 4 2" xfId="19897" xr:uid="{00000000-0005-0000-0000-0000711C0000}"/>
    <cellStyle name="20% - Accent5 4 2 4 4 2 2" xfId="31764" xr:uid="{00000000-0005-0000-0000-0000721C0000}"/>
    <cellStyle name="20% - Accent5 4 2 4 4 3" xfId="27788" xr:uid="{00000000-0005-0000-0000-0000731C0000}"/>
    <cellStyle name="20% - Accent5 4 2 4 4 4" xfId="23847" xr:uid="{00000000-0005-0000-0000-0000741C0000}"/>
    <cellStyle name="20% - Accent5 4 2 4 5" xfId="19122" xr:uid="{00000000-0005-0000-0000-0000751C0000}"/>
    <cellStyle name="20% - Accent5 4 2 4 5 2" xfId="30989" xr:uid="{00000000-0005-0000-0000-0000761C0000}"/>
    <cellStyle name="20% - Accent5 4 2 4 6" xfId="27015" xr:uid="{00000000-0005-0000-0000-0000771C0000}"/>
    <cellStyle name="20% - Accent5 4 2 4 7" xfId="23072" xr:uid="{00000000-0005-0000-0000-0000781C0000}"/>
    <cellStyle name="20% - Accent5 4 2 5" xfId="690" xr:uid="{00000000-0005-0000-0000-0000791C0000}"/>
    <cellStyle name="20% - Accent5 4 2 5 2" xfId="11312" xr:uid="{00000000-0005-0000-0000-00007A1C0000}"/>
    <cellStyle name="20% - Accent5 4 2 5 2 2" xfId="17698" xr:uid="{00000000-0005-0000-0000-00007B1C0000}"/>
    <cellStyle name="20% - Accent5 4 2 5 2 2 2" xfId="22234" xr:uid="{00000000-0005-0000-0000-00007C1C0000}"/>
    <cellStyle name="20% - Accent5 4 2 5 2 2 2 2" xfId="34101" xr:uid="{00000000-0005-0000-0000-00007D1C0000}"/>
    <cellStyle name="20% - Accent5 4 2 5 2 2 3" xfId="30125" xr:uid="{00000000-0005-0000-0000-00007E1C0000}"/>
    <cellStyle name="20% - Accent5 4 2 5 2 2 4" xfId="26184" xr:uid="{00000000-0005-0000-0000-00007F1C0000}"/>
    <cellStyle name="20% - Accent5 4 2 5 2 3" xfId="20668" xr:uid="{00000000-0005-0000-0000-0000801C0000}"/>
    <cellStyle name="20% - Accent5 4 2 5 2 3 2" xfId="32535" xr:uid="{00000000-0005-0000-0000-0000811C0000}"/>
    <cellStyle name="20% - Accent5 4 2 5 2 4" xfId="28559" xr:uid="{00000000-0005-0000-0000-0000821C0000}"/>
    <cellStyle name="20% - Accent5 4 2 5 2 5" xfId="24618" xr:uid="{00000000-0005-0000-0000-0000831C0000}"/>
    <cellStyle name="20% - Accent5 4 2 5 3" xfId="14753" xr:uid="{00000000-0005-0000-0000-0000841C0000}"/>
    <cellStyle name="20% - Accent5 4 2 5 3 2" xfId="21445" xr:uid="{00000000-0005-0000-0000-0000851C0000}"/>
    <cellStyle name="20% - Accent5 4 2 5 3 2 2" xfId="33312" xr:uid="{00000000-0005-0000-0000-0000861C0000}"/>
    <cellStyle name="20% - Accent5 4 2 5 3 3" xfId="29336" xr:uid="{00000000-0005-0000-0000-0000871C0000}"/>
    <cellStyle name="20% - Accent5 4 2 5 3 4" xfId="25395" xr:uid="{00000000-0005-0000-0000-0000881C0000}"/>
    <cellStyle name="20% - Accent5 4 2 5 4" xfId="7944" xr:uid="{00000000-0005-0000-0000-0000891C0000}"/>
    <cellStyle name="20% - Accent5 4 2 5 4 2" xfId="19898" xr:uid="{00000000-0005-0000-0000-00008A1C0000}"/>
    <cellStyle name="20% - Accent5 4 2 5 4 2 2" xfId="31765" xr:uid="{00000000-0005-0000-0000-00008B1C0000}"/>
    <cellStyle name="20% - Accent5 4 2 5 4 3" xfId="27789" xr:uid="{00000000-0005-0000-0000-00008C1C0000}"/>
    <cellStyle name="20% - Accent5 4 2 5 4 4" xfId="23848" xr:uid="{00000000-0005-0000-0000-00008D1C0000}"/>
    <cellStyle name="20% - Accent5 4 2 5 5" xfId="19123" xr:uid="{00000000-0005-0000-0000-00008E1C0000}"/>
    <cellStyle name="20% - Accent5 4 2 5 5 2" xfId="30990" xr:uid="{00000000-0005-0000-0000-00008F1C0000}"/>
    <cellStyle name="20% - Accent5 4 2 5 6" xfId="27016" xr:uid="{00000000-0005-0000-0000-0000901C0000}"/>
    <cellStyle name="20% - Accent5 4 2 5 7" xfId="23073" xr:uid="{00000000-0005-0000-0000-0000911C0000}"/>
    <cellStyle name="20% - Accent5 4 3" xfId="691" xr:uid="{00000000-0005-0000-0000-0000921C0000}"/>
    <cellStyle name="20% - Accent5 4 3 2" xfId="11313" xr:uid="{00000000-0005-0000-0000-0000931C0000}"/>
    <cellStyle name="20% - Accent5 4 3 2 2" xfId="17699" xr:uid="{00000000-0005-0000-0000-0000941C0000}"/>
    <cellStyle name="20% - Accent5 4 3 2 2 2" xfId="22235" xr:uid="{00000000-0005-0000-0000-0000951C0000}"/>
    <cellStyle name="20% - Accent5 4 3 2 2 2 2" xfId="34102" xr:uid="{00000000-0005-0000-0000-0000961C0000}"/>
    <cellStyle name="20% - Accent5 4 3 2 2 3" xfId="30126" xr:uid="{00000000-0005-0000-0000-0000971C0000}"/>
    <cellStyle name="20% - Accent5 4 3 2 2 4" xfId="26185" xr:uid="{00000000-0005-0000-0000-0000981C0000}"/>
    <cellStyle name="20% - Accent5 4 3 2 3" xfId="20669" xr:uid="{00000000-0005-0000-0000-0000991C0000}"/>
    <cellStyle name="20% - Accent5 4 3 2 3 2" xfId="32536" xr:uid="{00000000-0005-0000-0000-00009A1C0000}"/>
    <cellStyle name="20% - Accent5 4 3 2 4" xfId="28560" xr:uid="{00000000-0005-0000-0000-00009B1C0000}"/>
    <cellStyle name="20% - Accent5 4 3 2 5" xfId="24619" xr:uid="{00000000-0005-0000-0000-00009C1C0000}"/>
    <cellStyle name="20% - Accent5 4 3 3" xfId="14754" xr:uid="{00000000-0005-0000-0000-00009D1C0000}"/>
    <cellStyle name="20% - Accent5 4 3 3 2" xfId="21446" xr:uid="{00000000-0005-0000-0000-00009E1C0000}"/>
    <cellStyle name="20% - Accent5 4 3 3 2 2" xfId="33313" xr:uid="{00000000-0005-0000-0000-00009F1C0000}"/>
    <cellStyle name="20% - Accent5 4 3 3 3" xfId="29337" xr:uid="{00000000-0005-0000-0000-0000A01C0000}"/>
    <cellStyle name="20% - Accent5 4 3 3 4" xfId="25396" xr:uid="{00000000-0005-0000-0000-0000A11C0000}"/>
    <cellStyle name="20% - Accent5 4 3 4" xfId="7945" xr:uid="{00000000-0005-0000-0000-0000A21C0000}"/>
    <cellStyle name="20% - Accent5 4 3 4 2" xfId="19899" xr:uid="{00000000-0005-0000-0000-0000A31C0000}"/>
    <cellStyle name="20% - Accent5 4 3 4 2 2" xfId="31766" xr:uid="{00000000-0005-0000-0000-0000A41C0000}"/>
    <cellStyle name="20% - Accent5 4 3 4 3" xfId="27790" xr:uid="{00000000-0005-0000-0000-0000A51C0000}"/>
    <cellStyle name="20% - Accent5 4 3 4 4" xfId="23849" xr:uid="{00000000-0005-0000-0000-0000A61C0000}"/>
    <cellStyle name="20% - Accent5 4 3 5" xfId="19124" xr:uid="{00000000-0005-0000-0000-0000A71C0000}"/>
    <cellStyle name="20% - Accent5 4 3 5 2" xfId="30991" xr:uid="{00000000-0005-0000-0000-0000A81C0000}"/>
    <cellStyle name="20% - Accent5 4 3 6" xfId="27017" xr:uid="{00000000-0005-0000-0000-0000A91C0000}"/>
    <cellStyle name="20% - Accent5 4 3 7" xfId="23074" xr:uid="{00000000-0005-0000-0000-0000AA1C0000}"/>
    <cellStyle name="20% - Accent5 4 4" xfId="692" xr:uid="{00000000-0005-0000-0000-0000AB1C0000}"/>
    <cellStyle name="20% - Accent5 4 4 2" xfId="11314" xr:uid="{00000000-0005-0000-0000-0000AC1C0000}"/>
    <cellStyle name="20% - Accent5 4 4 2 2" xfId="17700" xr:uid="{00000000-0005-0000-0000-0000AD1C0000}"/>
    <cellStyle name="20% - Accent5 4 4 2 2 2" xfId="22236" xr:uid="{00000000-0005-0000-0000-0000AE1C0000}"/>
    <cellStyle name="20% - Accent5 4 4 2 2 2 2" xfId="34103" xr:uid="{00000000-0005-0000-0000-0000AF1C0000}"/>
    <cellStyle name="20% - Accent5 4 4 2 2 3" xfId="30127" xr:uid="{00000000-0005-0000-0000-0000B01C0000}"/>
    <cellStyle name="20% - Accent5 4 4 2 2 4" xfId="26186" xr:uid="{00000000-0005-0000-0000-0000B11C0000}"/>
    <cellStyle name="20% - Accent5 4 4 2 3" xfId="20670" xr:uid="{00000000-0005-0000-0000-0000B21C0000}"/>
    <cellStyle name="20% - Accent5 4 4 2 3 2" xfId="32537" xr:uid="{00000000-0005-0000-0000-0000B31C0000}"/>
    <cellStyle name="20% - Accent5 4 4 2 4" xfId="28561" xr:uid="{00000000-0005-0000-0000-0000B41C0000}"/>
    <cellStyle name="20% - Accent5 4 4 2 5" xfId="24620" xr:uid="{00000000-0005-0000-0000-0000B51C0000}"/>
    <cellStyle name="20% - Accent5 4 4 3" xfId="14755" xr:uid="{00000000-0005-0000-0000-0000B61C0000}"/>
    <cellStyle name="20% - Accent5 4 4 3 2" xfId="21447" xr:uid="{00000000-0005-0000-0000-0000B71C0000}"/>
    <cellStyle name="20% - Accent5 4 4 3 2 2" xfId="33314" xr:uid="{00000000-0005-0000-0000-0000B81C0000}"/>
    <cellStyle name="20% - Accent5 4 4 3 3" xfId="29338" xr:uid="{00000000-0005-0000-0000-0000B91C0000}"/>
    <cellStyle name="20% - Accent5 4 4 3 4" xfId="25397" xr:uid="{00000000-0005-0000-0000-0000BA1C0000}"/>
    <cellStyle name="20% - Accent5 4 4 4" xfId="7946" xr:uid="{00000000-0005-0000-0000-0000BB1C0000}"/>
    <cellStyle name="20% - Accent5 4 4 4 2" xfId="19900" xr:uid="{00000000-0005-0000-0000-0000BC1C0000}"/>
    <cellStyle name="20% - Accent5 4 4 4 2 2" xfId="31767" xr:uid="{00000000-0005-0000-0000-0000BD1C0000}"/>
    <cellStyle name="20% - Accent5 4 4 4 3" xfId="27791" xr:uid="{00000000-0005-0000-0000-0000BE1C0000}"/>
    <cellStyle name="20% - Accent5 4 4 4 4" xfId="23850" xr:uid="{00000000-0005-0000-0000-0000BF1C0000}"/>
    <cellStyle name="20% - Accent5 4 4 5" xfId="19125" xr:uid="{00000000-0005-0000-0000-0000C01C0000}"/>
    <cellStyle name="20% - Accent5 4 4 5 2" xfId="30992" xr:uid="{00000000-0005-0000-0000-0000C11C0000}"/>
    <cellStyle name="20% - Accent5 4 4 6" xfId="27018" xr:uid="{00000000-0005-0000-0000-0000C21C0000}"/>
    <cellStyle name="20% - Accent5 4 4 7" xfId="23075" xr:uid="{00000000-0005-0000-0000-0000C31C0000}"/>
    <cellStyle name="20% - Accent5 4 5" xfId="693" xr:uid="{00000000-0005-0000-0000-0000C41C0000}"/>
    <cellStyle name="20% - Accent5 4 5 2" xfId="11315" xr:uid="{00000000-0005-0000-0000-0000C51C0000}"/>
    <cellStyle name="20% - Accent5 4 5 2 2" xfId="17701" xr:uid="{00000000-0005-0000-0000-0000C61C0000}"/>
    <cellStyle name="20% - Accent5 4 5 2 2 2" xfId="22237" xr:uid="{00000000-0005-0000-0000-0000C71C0000}"/>
    <cellStyle name="20% - Accent5 4 5 2 2 2 2" xfId="34104" xr:uid="{00000000-0005-0000-0000-0000C81C0000}"/>
    <cellStyle name="20% - Accent5 4 5 2 2 3" xfId="30128" xr:uid="{00000000-0005-0000-0000-0000C91C0000}"/>
    <cellStyle name="20% - Accent5 4 5 2 2 4" xfId="26187" xr:uid="{00000000-0005-0000-0000-0000CA1C0000}"/>
    <cellStyle name="20% - Accent5 4 5 2 3" xfId="20671" xr:uid="{00000000-0005-0000-0000-0000CB1C0000}"/>
    <cellStyle name="20% - Accent5 4 5 2 3 2" xfId="32538" xr:uid="{00000000-0005-0000-0000-0000CC1C0000}"/>
    <cellStyle name="20% - Accent5 4 5 2 4" xfId="28562" xr:uid="{00000000-0005-0000-0000-0000CD1C0000}"/>
    <cellStyle name="20% - Accent5 4 5 2 5" xfId="24621" xr:uid="{00000000-0005-0000-0000-0000CE1C0000}"/>
    <cellStyle name="20% - Accent5 4 5 3" xfId="14756" xr:uid="{00000000-0005-0000-0000-0000CF1C0000}"/>
    <cellStyle name="20% - Accent5 4 5 3 2" xfId="21448" xr:uid="{00000000-0005-0000-0000-0000D01C0000}"/>
    <cellStyle name="20% - Accent5 4 5 3 2 2" xfId="33315" xr:uid="{00000000-0005-0000-0000-0000D11C0000}"/>
    <cellStyle name="20% - Accent5 4 5 3 3" xfId="29339" xr:uid="{00000000-0005-0000-0000-0000D21C0000}"/>
    <cellStyle name="20% - Accent5 4 5 3 4" xfId="25398" xr:uid="{00000000-0005-0000-0000-0000D31C0000}"/>
    <cellStyle name="20% - Accent5 4 5 4" xfId="7947" xr:uid="{00000000-0005-0000-0000-0000D41C0000}"/>
    <cellStyle name="20% - Accent5 4 5 4 2" xfId="19901" xr:uid="{00000000-0005-0000-0000-0000D51C0000}"/>
    <cellStyle name="20% - Accent5 4 5 4 2 2" xfId="31768" xr:uid="{00000000-0005-0000-0000-0000D61C0000}"/>
    <cellStyle name="20% - Accent5 4 5 4 3" xfId="27792" xr:uid="{00000000-0005-0000-0000-0000D71C0000}"/>
    <cellStyle name="20% - Accent5 4 5 4 4" xfId="23851" xr:uid="{00000000-0005-0000-0000-0000D81C0000}"/>
    <cellStyle name="20% - Accent5 4 5 5" xfId="19126" xr:uid="{00000000-0005-0000-0000-0000D91C0000}"/>
    <cellStyle name="20% - Accent5 4 5 5 2" xfId="30993" xr:uid="{00000000-0005-0000-0000-0000DA1C0000}"/>
    <cellStyle name="20% - Accent5 4 5 6" xfId="27019" xr:uid="{00000000-0005-0000-0000-0000DB1C0000}"/>
    <cellStyle name="20% - Accent5 4 5 7" xfId="23076" xr:uid="{00000000-0005-0000-0000-0000DC1C0000}"/>
    <cellStyle name="20% - Accent5 4 6" xfId="694" xr:uid="{00000000-0005-0000-0000-0000DD1C0000}"/>
    <cellStyle name="20% - Accent5 4 6 2" xfId="11316" xr:uid="{00000000-0005-0000-0000-0000DE1C0000}"/>
    <cellStyle name="20% - Accent5 4 6 2 2" xfId="17702" xr:uid="{00000000-0005-0000-0000-0000DF1C0000}"/>
    <cellStyle name="20% - Accent5 4 6 2 2 2" xfId="22238" xr:uid="{00000000-0005-0000-0000-0000E01C0000}"/>
    <cellStyle name="20% - Accent5 4 6 2 2 2 2" xfId="34105" xr:uid="{00000000-0005-0000-0000-0000E11C0000}"/>
    <cellStyle name="20% - Accent5 4 6 2 2 3" xfId="30129" xr:uid="{00000000-0005-0000-0000-0000E21C0000}"/>
    <cellStyle name="20% - Accent5 4 6 2 2 4" xfId="26188" xr:uid="{00000000-0005-0000-0000-0000E31C0000}"/>
    <cellStyle name="20% - Accent5 4 6 2 3" xfId="20672" xr:uid="{00000000-0005-0000-0000-0000E41C0000}"/>
    <cellStyle name="20% - Accent5 4 6 2 3 2" xfId="32539" xr:uid="{00000000-0005-0000-0000-0000E51C0000}"/>
    <cellStyle name="20% - Accent5 4 6 2 4" xfId="28563" xr:uid="{00000000-0005-0000-0000-0000E61C0000}"/>
    <cellStyle name="20% - Accent5 4 6 2 5" xfId="24622" xr:uid="{00000000-0005-0000-0000-0000E71C0000}"/>
    <cellStyle name="20% - Accent5 4 6 3" xfId="14757" xr:uid="{00000000-0005-0000-0000-0000E81C0000}"/>
    <cellStyle name="20% - Accent5 4 6 3 2" xfId="21449" xr:uid="{00000000-0005-0000-0000-0000E91C0000}"/>
    <cellStyle name="20% - Accent5 4 6 3 2 2" xfId="33316" xr:uid="{00000000-0005-0000-0000-0000EA1C0000}"/>
    <cellStyle name="20% - Accent5 4 6 3 3" xfId="29340" xr:uid="{00000000-0005-0000-0000-0000EB1C0000}"/>
    <cellStyle name="20% - Accent5 4 6 3 4" xfId="25399" xr:uid="{00000000-0005-0000-0000-0000EC1C0000}"/>
    <cellStyle name="20% - Accent5 4 6 4" xfId="7948" xr:uid="{00000000-0005-0000-0000-0000ED1C0000}"/>
    <cellStyle name="20% - Accent5 4 6 4 2" xfId="19902" xr:uid="{00000000-0005-0000-0000-0000EE1C0000}"/>
    <cellStyle name="20% - Accent5 4 6 4 2 2" xfId="31769" xr:uid="{00000000-0005-0000-0000-0000EF1C0000}"/>
    <cellStyle name="20% - Accent5 4 6 4 3" xfId="27793" xr:uid="{00000000-0005-0000-0000-0000F01C0000}"/>
    <cellStyle name="20% - Accent5 4 6 4 4" xfId="23852" xr:uid="{00000000-0005-0000-0000-0000F11C0000}"/>
    <cellStyle name="20% - Accent5 4 6 5" xfId="19127" xr:uid="{00000000-0005-0000-0000-0000F21C0000}"/>
    <cellStyle name="20% - Accent5 4 6 5 2" xfId="30994" xr:uid="{00000000-0005-0000-0000-0000F31C0000}"/>
    <cellStyle name="20% - Accent5 4 6 6" xfId="27020" xr:uid="{00000000-0005-0000-0000-0000F41C0000}"/>
    <cellStyle name="20% - Accent5 4 6 7" xfId="23077" xr:uid="{00000000-0005-0000-0000-0000F51C0000}"/>
    <cellStyle name="20% - Accent5 4 7" xfId="695" xr:uid="{00000000-0005-0000-0000-0000F61C0000}"/>
    <cellStyle name="20% - Accent5 4 8" xfId="696" xr:uid="{00000000-0005-0000-0000-0000F71C0000}"/>
    <cellStyle name="20% - Accent5 4 9" xfId="697" xr:uid="{00000000-0005-0000-0000-0000F81C0000}"/>
    <cellStyle name="20% - Accent5 5" xfId="698" xr:uid="{00000000-0005-0000-0000-0000F91C0000}"/>
    <cellStyle name="20% - Accent5 5 2" xfId="699" xr:uid="{00000000-0005-0000-0000-0000FA1C0000}"/>
    <cellStyle name="20% - Accent5 5 3" xfId="700" xr:uid="{00000000-0005-0000-0000-0000FB1C0000}"/>
    <cellStyle name="20% - Accent5 5 4" xfId="701" xr:uid="{00000000-0005-0000-0000-0000FC1C0000}"/>
    <cellStyle name="20% - Accent5 5 5" xfId="702" xr:uid="{00000000-0005-0000-0000-0000FD1C0000}"/>
    <cellStyle name="20% - Accent5 5 6" xfId="703" xr:uid="{00000000-0005-0000-0000-0000FE1C0000}"/>
    <cellStyle name="20% - Accent5 6" xfId="704" xr:uid="{00000000-0005-0000-0000-0000FF1C0000}"/>
    <cellStyle name="20% - Accent5 6 2" xfId="705" xr:uid="{00000000-0005-0000-0000-0000001D0000}"/>
    <cellStyle name="20% - Accent5 6 3" xfId="706" xr:uid="{00000000-0005-0000-0000-0000011D0000}"/>
    <cellStyle name="20% - Accent5 6 4" xfId="707" xr:uid="{00000000-0005-0000-0000-0000021D0000}"/>
    <cellStyle name="20% - Accent5 6 5" xfId="708" xr:uid="{00000000-0005-0000-0000-0000031D0000}"/>
    <cellStyle name="20% - Accent5 6 6" xfId="709" xr:uid="{00000000-0005-0000-0000-0000041D0000}"/>
    <cellStyle name="20% - Accent5 7" xfId="710" xr:uid="{00000000-0005-0000-0000-0000051D0000}"/>
    <cellStyle name="20% - Accent5 7 10" xfId="19128" xr:uid="{00000000-0005-0000-0000-0000061D0000}"/>
    <cellStyle name="20% - Accent5 7 10 2" xfId="30995" xr:uid="{00000000-0005-0000-0000-0000071D0000}"/>
    <cellStyle name="20% - Accent5 7 11" xfId="27021" xr:uid="{00000000-0005-0000-0000-0000081D0000}"/>
    <cellStyle name="20% - Accent5 7 12" xfId="23078" xr:uid="{00000000-0005-0000-0000-0000091D0000}"/>
    <cellStyle name="20% - Accent5 7 2" xfId="711" xr:uid="{00000000-0005-0000-0000-00000A1D0000}"/>
    <cellStyle name="20% - Accent5 7 3" xfId="712" xr:uid="{00000000-0005-0000-0000-00000B1D0000}"/>
    <cellStyle name="20% - Accent5 7 4" xfId="713" xr:uid="{00000000-0005-0000-0000-00000C1D0000}"/>
    <cellStyle name="20% - Accent5 7 5" xfId="714" xr:uid="{00000000-0005-0000-0000-00000D1D0000}"/>
    <cellStyle name="20% - Accent5 7 6" xfId="715" xr:uid="{00000000-0005-0000-0000-00000E1D0000}"/>
    <cellStyle name="20% - Accent5 7 7" xfId="11317" xr:uid="{00000000-0005-0000-0000-00000F1D0000}"/>
    <cellStyle name="20% - Accent5 7 7 2" xfId="17703" xr:uid="{00000000-0005-0000-0000-0000101D0000}"/>
    <cellStyle name="20% - Accent5 7 7 2 2" xfId="22239" xr:uid="{00000000-0005-0000-0000-0000111D0000}"/>
    <cellStyle name="20% - Accent5 7 7 2 2 2" xfId="34106" xr:uid="{00000000-0005-0000-0000-0000121D0000}"/>
    <cellStyle name="20% - Accent5 7 7 2 3" xfId="30130" xr:uid="{00000000-0005-0000-0000-0000131D0000}"/>
    <cellStyle name="20% - Accent5 7 7 2 4" xfId="26189" xr:uid="{00000000-0005-0000-0000-0000141D0000}"/>
    <cellStyle name="20% - Accent5 7 7 3" xfId="20673" xr:uid="{00000000-0005-0000-0000-0000151D0000}"/>
    <cellStyle name="20% - Accent5 7 7 3 2" xfId="32540" xr:uid="{00000000-0005-0000-0000-0000161D0000}"/>
    <cellStyle name="20% - Accent5 7 7 4" xfId="28564" xr:uid="{00000000-0005-0000-0000-0000171D0000}"/>
    <cellStyle name="20% - Accent5 7 7 5" xfId="24623" xr:uid="{00000000-0005-0000-0000-0000181D0000}"/>
    <cellStyle name="20% - Accent5 7 8" xfId="14763" xr:uid="{00000000-0005-0000-0000-0000191D0000}"/>
    <cellStyle name="20% - Accent5 7 8 2" xfId="21450" xr:uid="{00000000-0005-0000-0000-00001A1D0000}"/>
    <cellStyle name="20% - Accent5 7 8 2 2" xfId="33317" xr:uid="{00000000-0005-0000-0000-00001B1D0000}"/>
    <cellStyle name="20% - Accent5 7 8 3" xfId="29341" xr:uid="{00000000-0005-0000-0000-00001C1D0000}"/>
    <cellStyle name="20% - Accent5 7 8 4" xfId="25400" xr:uid="{00000000-0005-0000-0000-00001D1D0000}"/>
    <cellStyle name="20% - Accent5 7 9" xfId="7949" xr:uid="{00000000-0005-0000-0000-00001E1D0000}"/>
    <cellStyle name="20% - Accent5 7 9 2" xfId="19903" xr:uid="{00000000-0005-0000-0000-00001F1D0000}"/>
    <cellStyle name="20% - Accent5 7 9 2 2" xfId="31770" xr:uid="{00000000-0005-0000-0000-0000201D0000}"/>
    <cellStyle name="20% - Accent5 7 9 3" xfId="27794" xr:uid="{00000000-0005-0000-0000-0000211D0000}"/>
    <cellStyle name="20% - Accent5 7 9 4" xfId="23853" xr:uid="{00000000-0005-0000-0000-0000221D0000}"/>
    <cellStyle name="20% - Accent5 8" xfId="716" xr:uid="{00000000-0005-0000-0000-0000231D0000}"/>
    <cellStyle name="20% - Accent5 8 2" xfId="717" xr:uid="{00000000-0005-0000-0000-0000241D0000}"/>
    <cellStyle name="20% - Accent5 9" xfId="718" xr:uid="{00000000-0005-0000-0000-0000251D0000}"/>
    <cellStyle name="20% - Accent6" xfId="7613" builtinId="50" customBuiltin="1"/>
    <cellStyle name="20% - Accent6 10" xfId="719" xr:uid="{00000000-0005-0000-0000-0000271D0000}"/>
    <cellStyle name="20% - Accent6 10 2" xfId="720" xr:uid="{00000000-0005-0000-0000-0000281D0000}"/>
    <cellStyle name="20% - Accent6 10 3" xfId="721" xr:uid="{00000000-0005-0000-0000-0000291D0000}"/>
    <cellStyle name="20% - Accent6 10 4" xfId="722" xr:uid="{00000000-0005-0000-0000-00002A1D0000}"/>
    <cellStyle name="20% - Accent6 10 5" xfId="723" xr:uid="{00000000-0005-0000-0000-00002B1D0000}"/>
    <cellStyle name="20% - Accent6 11" xfId="724" xr:uid="{00000000-0005-0000-0000-00002C1D0000}"/>
    <cellStyle name="20% - Accent6 11 2" xfId="725" xr:uid="{00000000-0005-0000-0000-00002D1D0000}"/>
    <cellStyle name="20% - Accent6 11 3" xfId="726" xr:uid="{00000000-0005-0000-0000-00002E1D0000}"/>
    <cellStyle name="20% - Accent6 11 4" xfId="727" xr:uid="{00000000-0005-0000-0000-00002F1D0000}"/>
    <cellStyle name="20% - Accent6 11 5" xfId="728" xr:uid="{00000000-0005-0000-0000-0000301D0000}"/>
    <cellStyle name="20% - Accent6 12" xfId="729" xr:uid="{00000000-0005-0000-0000-0000311D0000}"/>
    <cellStyle name="20% - Accent6 12 2" xfId="730" xr:uid="{00000000-0005-0000-0000-0000321D0000}"/>
    <cellStyle name="20% - Accent6 12 3" xfId="731" xr:uid="{00000000-0005-0000-0000-0000331D0000}"/>
    <cellStyle name="20% - Accent6 12 4" xfId="732" xr:uid="{00000000-0005-0000-0000-0000341D0000}"/>
    <cellStyle name="20% - Accent6 12 5" xfId="733" xr:uid="{00000000-0005-0000-0000-0000351D0000}"/>
    <cellStyle name="20% - Accent6 13" xfId="734" xr:uid="{00000000-0005-0000-0000-0000361D0000}"/>
    <cellStyle name="20% - Accent6 14" xfId="735" xr:uid="{00000000-0005-0000-0000-0000371D0000}"/>
    <cellStyle name="20% - Accent6 14 2" xfId="11318" xr:uid="{00000000-0005-0000-0000-0000381D0000}"/>
    <cellStyle name="20% - Accent6 14 2 2" xfId="17704" xr:uid="{00000000-0005-0000-0000-0000391D0000}"/>
    <cellStyle name="20% - Accent6 14 2 2 2" xfId="22240" xr:uid="{00000000-0005-0000-0000-00003A1D0000}"/>
    <cellStyle name="20% - Accent6 14 2 2 2 2" xfId="34107" xr:uid="{00000000-0005-0000-0000-00003B1D0000}"/>
    <cellStyle name="20% - Accent6 14 2 2 3" xfId="30131" xr:uid="{00000000-0005-0000-0000-00003C1D0000}"/>
    <cellStyle name="20% - Accent6 14 2 2 4" xfId="26190" xr:uid="{00000000-0005-0000-0000-00003D1D0000}"/>
    <cellStyle name="20% - Accent6 14 2 3" xfId="20674" xr:uid="{00000000-0005-0000-0000-00003E1D0000}"/>
    <cellStyle name="20% - Accent6 14 2 3 2" xfId="32541" xr:uid="{00000000-0005-0000-0000-00003F1D0000}"/>
    <cellStyle name="20% - Accent6 14 2 4" xfId="28565" xr:uid="{00000000-0005-0000-0000-0000401D0000}"/>
    <cellStyle name="20% - Accent6 14 2 5" xfId="24624" xr:uid="{00000000-0005-0000-0000-0000411D0000}"/>
    <cellStyle name="20% - Accent6 14 3" xfId="14768" xr:uid="{00000000-0005-0000-0000-0000421D0000}"/>
    <cellStyle name="20% - Accent6 14 3 2" xfId="21451" xr:uid="{00000000-0005-0000-0000-0000431D0000}"/>
    <cellStyle name="20% - Accent6 14 3 2 2" xfId="33318" xr:uid="{00000000-0005-0000-0000-0000441D0000}"/>
    <cellStyle name="20% - Accent6 14 3 3" xfId="29342" xr:uid="{00000000-0005-0000-0000-0000451D0000}"/>
    <cellStyle name="20% - Accent6 14 3 4" xfId="25401" xr:uid="{00000000-0005-0000-0000-0000461D0000}"/>
    <cellStyle name="20% - Accent6 14 4" xfId="7950" xr:uid="{00000000-0005-0000-0000-0000471D0000}"/>
    <cellStyle name="20% - Accent6 14 4 2" xfId="19904" xr:uid="{00000000-0005-0000-0000-0000481D0000}"/>
    <cellStyle name="20% - Accent6 14 4 2 2" xfId="31771" xr:uid="{00000000-0005-0000-0000-0000491D0000}"/>
    <cellStyle name="20% - Accent6 14 4 3" xfId="27795" xr:uid="{00000000-0005-0000-0000-00004A1D0000}"/>
    <cellStyle name="20% - Accent6 14 4 4" xfId="23854" xr:uid="{00000000-0005-0000-0000-00004B1D0000}"/>
    <cellStyle name="20% - Accent6 14 5" xfId="19129" xr:uid="{00000000-0005-0000-0000-00004C1D0000}"/>
    <cellStyle name="20% - Accent6 14 5 2" xfId="30996" xr:uid="{00000000-0005-0000-0000-00004D1D0000}"/>
    <cellStyle name="20% - Accent6 14 6" xfId="27022" xr:uid="{00000000-0005-0000-0000-00004E1D0000}"/>
    <cellStyle name="20% - Accent6 14 7" xfId="23079" xr:uid="{00000000-0005-0000-0000-00004F1D0000}"/>
    <cellStyle name="20% - Accent6 15" xfId="736" xr:uid="{00000000-0005-0000-0000-0000501D0000}"/>
    <cellStyle name="20% - Accent6 16" xfId="737" xr:uid="{00000000-0005-0000-0000-0000511D0000}"/>
    <cellStyle name="20% - Accent6 17" xfId="738" xr:uid="{00000000-0005-0000-0000-0000521D0000}"/>
    <cellStyle name="20% - Accent6 18" xfId="739" xr:uid="{00000000-0005-0000-0000-0000531D0000}"/>
    <cellStyle name="20% - Accent6 19" xfId="740" xr:uid="{00000000-0005-0000-0000-0000541D0000}"/>
    <cellStyle name="20% - Accent6 2" xfId="741" xr:uid="{00000000-0005-0000-0000-0000551D0000}"/>
    <cellStyle name="20% - Accent6 2 10" xfId="742" xr:uid="{00000000-0005-0000-0000-0000561D0000}"/>
    <cellStyle name="20% - Accent6 2 10 2" xfId="743" xr:uid="{00000000-0005-0000-0000-0000571D0000}"/>
    <cellStyle name="20% - Accent6 2 10 2 2" xfId="11319" xr:uid="{00000000-0005-0000-0000-0000581D0000}"/>
    <cellStyle name="20% - Accent6 2 10 2 2 2" xfId="17705" xr:uid="{00000000-0005-0000-0000-0000591D0000}"/>
    <cellStyle name="20% - Accent6 2 10 2 2 2 2" xfId="22241" xr:uid="{00000000-0005-0000-0000-00005A1D0000}"/>
    <cellStyle name="20% - Accent6 2 10 2 2 2 2 2" xfId="34108" xr:uid="{00000000-0005-0000-0000-00005B1D0000}"/>
    <cellStyle name="20% - Accent6 2 10 2 2 2 3" xfId="30132" xr:uid="{00000000-0005-0000-0000-00005C1D0000}"/>
    <cellStyle name="20% - Accent6 2 10 2 2 2 4" xfId="26191" xr:uid="{00000000-0005-0000-0000-00005D1D0000}"/>
    <cellStyle name="20% - Accent6 2 10 2 2 3" xfId="20675" xr:uid="{00000000-0005-0000-0000-00005E1D0000}"/>
    <cellStyle name="20% - Accent6 2 10 2 2 3 2" xfId="32542" xr:uid="{00000000-0005-0000-0000-00005F1D0000}"/>
    <cellStyle name="20% - Accent6 2 10 2 2 4" xfId="28566" xr:uid="{00000000-0005-0000-0000-0000601D0000}"/>
    <cellStyle name="20% - Accent6 2 10 2 2 5" xfId="24625" xr:uid="{00000000-0005-0000-0000-0000611D0000}"/>
    <cellStyle name="20% - Accent6 2 10 2 3" xfId="14769" xr:uid="{00000000-0005-0000-0000-0000621D0000}"/>
    <cellStyle name="20% - Accent6 2 10 2 3 2" xfId="21452" xr:uid="{00000000-0005-0000-0000-0000631D0000}"/>
    <cellStyle name="20% - Accent6 2 10 2 3 2 2" xfId="33319" xr:uid="{00000000-0005-0000-0000-0000641D0000}"/>
    <cellStyle name="20% - Accent6 2 10 2 3 3" xfId="29343" xr:uid="{00000000-0005-0000-0000-0000651D0000}"/>
    <cellStyle name="20% - Accent6 2 10 2 3 4" xfId="25402" xr:uid="{00000000-0005-0000-0000-0000661D0000}"/>
    <cellStyle name="20% - Accent6 2 10 2 4" xfId="7951" xr:uid="{00000000-0005-0000-0000-0000671D0000}"/>
    <cellStyle name="20% - Accent6 2 10 2 4 2" xfId="19905" xr:uid="{00000000-0005-0000-0000-0000681D0000}"/>
    <cellStyle name="20% - Accent6 2 10 2 4 2 2" xfId="31772" xr:uid="{00000000-0005-0000-0000-0000691D0000}"/>
    <cellStyle name="20% - Accent6 2 10 2 4 3" xfId="27796" xr:uid="{00000000-0005-0000-0000-00006A1D0000}"/>
    <cellStyle name="20% - Accent6 2 10 2 4 4" xfId="23855" xr:uid="{00000000-0005-0000-0000-00006B1D0000}"/>
    <cellStyle name="20% - Accent6 2 10 2 5" xfId="19130" xr:uid="{00000000-0005-0000-0000-00006C1D0000}"/>
    <cellStyle name="20% - Accent6 2 10 2 5 2" xfId="30997" xr:uid="{00000000-0005-0000-0000-00006D1D0000}"/>
    <cellStyle name="20% - Accent6 2 10 2 6" xfId="27023" xr:uid="{00000000-0005-0000-0000-00006E1D0000}"/>
    <cellStyle name="20% - Accent6 2 10 2 7" xfId="23080" xr:uid="{00000000-0005-0000-0000-00006F1D0000}"/>
    <cellStyle name="20% - Accent6 2 10 3" xfId="744" xr:uid="{00000000-0005-0000-0000-0000701D0000}"/>
    <cellStyle name="20% - Accent6 2 10 3 2" xfId="11320" xr:uid="{00000000-0005-0000-0000-0000711D0000}"/>
    <cellStyle name="20% - Accent6 2 10 3 2 2" xfId="17706" xr:uid="{00000000-0005-0000-0000-0000721D0000}"/>
    <cellStyle name="20% - Accent6 2 10 3 2 2 2" xfId="22242" xr:uid="{00000000-0005-0000-0000-0000731D0000}"/>
    <cellStyle name="20% - Accent6 2 10 3 2 2 2 2" xfId="34109" xr:uid="{00000000-0005-0000-0000-0000741D0000}"/>
    <cellStyle name="20% - Accent6 2 10 3 2 2 3" xfId="30133" xr:uid="{00000000-0005-0000-0000-0000751D0000}"/>
    <cellStyle name="20% - Accent6 2 10 3 2 2 4" xfId="26192" xr:uid="{00000000-0005-0000-0000-0000761D0000}"/>
    <cellStyle name="20% - Accent6 2 10 3 2 3" xfId="20676" xr:uid="{00000000-0005-0000-0000-0000771D0000}"/>
    <cellStyle name="20% - Accent6 2 10 3 2 3 2" xfId="32543" xr:uid="{00000000-0005-0000-0000-0000781D0000}"/>
    <cellStyle name="20% - Accent6 2 10 3 2 4" xfId="28567" xr:uid="{00000000-0005-0000-0000-0000791D0000}"/>
    <cellStyle name="20% - Accent6 2 10 3 2 5" xfId="24626" xr:uid="{00000000-0005-0000-0000-00007A1D0000}"/>
    <cellStyle name="20% - Accent6 2 10 3 3" xfId="14770" xr:uid="{00000000-0005-0000-0000-00007B1D0000}"/>
    <cellStyle name="20% - Accent6 2 10 3 3 2" xfId="21453" xr:uid="{00000000-0005-0000-0000-00007C1D0000}"/>
    <cellStyle name="20% - Accent6 2 10 3 3 2 2" xfId="33320" xr:uid="{00000000-0005-0000-0000-00007D1D0000}"/>
    <cellStyle name="20% - Accent6 2 10 3 3 3" xfId="29344" xr:uid="{00000000-0005-0000-0000-00007E1D0000}"/>
    <cellStyle name="20% - Accent6 2 10 3 3 4" xfId="25403" xr:uid="{00000000-0005-0000-0000-00007F1D0000}"/>
    <cellStyle name="20% - Accent6 2 10 3 4" xfId="7952" xr:uid="{00000000-0005-0000-0000-0000801D0000}"/>
    <cellStyle name="20% - Accent6 2 10 3 4 2" xfId="19906" xr:uid="{00000000-0005-0000-0000-0000811D0000}"/>
    <cellStyle name="20% - Accent6 2 10 3 4 2 2" xfId="31773" xr:uid="{00000000-0005-0000-0000-0000821D0000}"/>
    <cellStyle name="20% - Accent6 2 10 3 4 3" xfId="27797" xr:uid="{00000000-0005-0000-0000-0000831D0000}"/>
    <cellStyle name="20% - Accent6 2 10 3 4 4" xfId="23856" xr:uid="{00000000-0005-0000-0000-0000841D0000}"/>
    <cellStyle name="20% - Accent6 2 10 3 5" xfId="19131" xr:uid="{00000000-0005-0000-0000-0000851D0000}"/>
    <cellStyle name="20% - Accent6 2 10 3 5 2" xfId="30998" xr:uid="{00000000-0005-0000-0000-0000861D0000}"/>
    <cellStyle name="20% - Accent6 2 10 3 6" xfId="27024" xr:uid="{00000000-0005-0000-0000-0000871D0000}"/>
    <cellStyle name="20% - Accent6 2 10 3 7" xfId="23081" xr:uid="{00000000-0005-0000-0000-0000881D0000}"/>
    <cellStyle name="20% - Accent6 2 10 4" xfId="745" xr:uid="{00000000-0005-0000-0000-0000891D0000}"/>
    <cellStyle name="20% - Accent6 2 10 4 2" xfId="11321" xr:uid="{00000000-0005-0000-0000-00008A1D0000}"/>
    <cellStyle name="20% - Accent6 2 10 4 2 2" xfId="17707" xr:uid="{00000000-0005-0000-0000-00008B1D0000}"/>
    <cellStyle name="20% - Accent6 2 10 4 2 2 2" xfId="22243" xr:uid="{00000000-0005-0000-0000-00008C1D0000}"/>
    <cellStyle name="20% - Accent6 2 10 4 2 2 2 2" xfId="34110" xr:uid="{00000000-0005-0000-0000-00008D1D0000}"/>
    <cellStyle name="20% - Accent6 2 10 4 2 2 3" xfId="30134" xr:uid="{00000000-0005-0000-0000-00008E1D0000}"/>
    <cellStyle name="20% - Accent6 2 10 4 2 2 4" xfId="26193" xr:uid="{00000000-0005-0000-0000-00008F1D0000}"/>
    <cellStyle name="20% - Accent6 2 10 4 2 3" xfId="20677" xr:uid="{00000000-0005-0000-0000-0000901D0000}"/>
    <cellStyle name="20% - Accent6 2 10 4 2 3 2" xfId="32544" xr:uid="{00000000-0005-0000-0000-0000911D0000}"/>
    <cellStyle name="20% - Accent6 2 10 4 2 4" xfId="28568" xr:uid="{00000000-0005-0000-0000-0000921D0000}"/>
    <cellStyle name="20% - Accent6 2 10 4 2 5" xfId="24627" xr:uid="{00000000-0005-0000-0000-0000931D0000}"/>
    <cellStyle name="20% - Accent6 2 10 4 3" xfId="14771" xr:uid="{00000000-0005-0000-0000-0000941D0000}"/>
    <cellStyle name="20% - Accent6 2 10 4 3 2" xfId="21454" xr:uid="{00000000-0005-0000-0000-0000951D0000}"/>
    <cellStyle name="20% - Accent6 2 10 4 3 2 2" xfId="33321" xr:uid="{00000000-0005-0000-0000-0000961D0000}"/>
    <cellStyle name="20% - Accent6 2 10 4 3 3" xfId="29345" xr:uid="{00000000-0005-0000-0000-0000971D0000}"/>
    <cellStyle name="20% - Accent6 2 10 4 3 4" xfId="25404" xr:uid="{00000000-0005-0000-0000-0000981D0000}"/>
    <cellStyle name="20% - Accent6 2 10 4 4" xfId="7953" xr:uid="{00000000-0005-0000-0000-0000991D0000}"/>
    <cellStyle name="20% - Accent6 2 10 4 4 2" xfId="19907" xr:uid="{00000000-0005-0000-0000-00009A1D0000}"/>
    <cellStyle name="20% - Accent6 2 10 4 4 2 2" xfId="31774" xr:uid="{00000000-0005-0000-0000-00009B1D0000}"/>
    <cellStyle name="20% - Accent6 2 10 4 4 3" xfId="27798" xr:uid="{00000000-0005-0000-0000-00009C1D0000}"/>
    <cellStyle name="20% - Accent6 2 10 4 4 4" xfId="23857" xr:uid="{00000000-0005-0000-0000-00009D1D0000}"/>
    <cellStyle name="20% - Accent6 2 10 4 5" xfId="19132" xr:uid="{00000000-0005-0000-0000-00009E1D0000}"/>
    <cellStyle name="20% - Accent6 2 10 4 5 2" xfId="30999" xr:uid="{00000000-0005-0000-0000-00009F1D0000}"/>
    <cellStyle name="20% - Accent6 2 10 4 6" xfId="27025" xr:uid="{00000000-0005-0000-0000-0000A01D0000}"/>
    <cellStyle name="20% - Accent6 2 10 4 7" xfId="23082" xr:uid="{00000000-0005-0000-0000-0000A11D0000}"/>
    <cellStyle name="20% - Accent6 2 10 5" xfId="746" xr:uid="{00000000-0005-0000-0000-0000A21D0000}"/>
    <cellStyle name="20% - Accent6 2 10 5 2" xfId="11322" xr:uid="{00000000-0005-0000-0000-0000A31D0000}"/>
    <cellStyle name="20% - Accent6 2 10 5 2 2" xfId="17708" xr:uid="{00000000-0005-0000-0000-0000A41D0000}"/>
    <cellStyle name="20% - Accent6 2 10 5 2 2 2" xfId="22244" xr:uid="{00000000-0005-0000-0000-0000A51D0000}"/>
    <cellStyle name="20% - Accent6 2 10 5 2 2 2 2" xfId="34111" xr:uid="{00000000-0005-0000-0000-0000A61D0000}"/>
    <cellStyle name="20% - Accent6 2 10 5 2 2 3" xfId="30135" xr:uid="{00000000-0005-0000-0000-0000A71D0000}"/>
    <cellStyle name="20% - Accent6 2 10 5 2 2 4" xfId="26194" xr:uid="{00000000-0005-0000-0000-0000A81D0000}"/>
    <cellStyle name="20% - Accent6 2 10 5 2 3" xfId="20678" xr:uid="{00000000-0005-0000-0000-0000A91D0000}"/>
    <cellStyle name="20% - Accent6 2 10 5 2 3 2" xfId="32545" xr:uid="{00000000-0005-0000-0000-0000AA1D0000}"/>
    <cellStyle name="20% - Accent6 2 10 5 2 4" xfId="28569" xr:uid="{00000000-0005-0000-0000-0000AB1D0000}"/>
    <cellStyle name="20% - Accent6 2 10 5 2 5" xfId="24628" xr:uid="{00000000-0005-0000-0000-0000AC1D0000}"/>
    <cellStyle name="20% - Accent6 2 10 5 3" xfId="14772" xr:uid="{00000000-0005-0000-0000-0000AD1D0000}"/>
    <cellStyle name="20% - Accent6 2 10 5 3 2" xfId="21455" xr:uid="{00000000-0005-0000-0000-0000AE1D0000}"/>
    <cellStyle name="20% - Accent6 2 10 5 3 2 2" xfId="33322" xr:uid="{00000000-0005-0000-0000-0000AF1D0000}"/>
    <cellStyle name="20% - Accent6 2 10 5 3 3" xfId="29346" xr:uid="{00000000-0005-0000-0000-0000B01D0000}"/>
    <cellStyle name="20% - Accent6 2 10 5 3 4" xfId="25405" xr:uid="{00000000-0005-0000-0000-0000B11D0000}"/>
    <cellStyle name="20% - Accent6 2 10 5 4" xfId="7954" xr:uid="{00000000-0005-0000-0000-0000B21D0000}"/>
    <cellStyle name="20% - Accent6 2 10 5 4 2" xfId="19908" xr:uid="{00000000-0005-0000-0000-0000B31D0000}"/>
    <cellStyle name="20% - Accent6 2 10 5 4 2 2" xfId="31775" xr:uid="{00000000-0005-0000-0000-0000B41D0000}"/>
    <cellStyle name="20% - Accent6 2 10 5 4 3" xfId="27799" xr:uid="{00000000-0005-0000-0000-0000B51D0000}"/>
    <cellStyle name="20% - Accent6 2 10 5 4 4" xfId="23858" xr:uid="{00000000-0005-0000-0000-0000B61D0000}"/>
    <cellStyle name="20% - Accent6 2 10 5 5" xfId="19133" xr:uid="{00000000-0005-0000-0000-0000B71D0000}"/>
    <cellStyle name="20% - Accent6 2 10 5 5 2" xfId="31000" xr:uid="{00000000-0005-0000-0000-0000B81D0000}"/>
    <cellStyle name="20% - Accent6 2 10 5 6" xfId="27026" xr:uid="{00000000-0005-0000-0000-0000B91D0000}"/>
    <cellStyle name="20% - Accent6 2 10 5 7" xfId="23083" xr:uid="{00000000-0005-0000-0000-0000BA1D0000}"/>
    <cellStyle name="20% - Accent6 2 11" xfId="747" xr:uid="{00000000-0005-0000-0000-0000BB1D0000}"/>
    <cellStyle name="20% - Accent6 2 11 2" xfId="11323" xr:uid="{00000000-0005-0000-0000-0000BC1D0000}"/>
    <cellStyle name="20% - Accent6 2 11 2 2" xfId="17709" xr:uid="{00000000-0005-0000-0000-0000BD1D0000}"/>
    <cellStyle name="20% - Accent6 2 11 2 2 2" xfId="22245" xr:uid="{00000000-0005-0000-0000-0000BE1D0000}"/>
    <cellStyle name="20% - Accent6 2 11 2 2 2 2" xfId="34112" xr:uid="{00000000-0005-0000-0000-0000BF1D0000}"/>
    <cellStyle name="20% - Accent6 2 11 2 2 3" xfId="30136" xr:uid="{00000000-0005-0000-0000-0000C01D0000}"/>
    <cellStyle name="20% - Accent6 2 11 2 2 4" xfId="26195" xr:uid="{00000000-0005-0000-0000-0000C11D0000}"/>
    <cellStyle name="20% - Accent6 2 11 2 3" xfId="20679" xr:uid="{00000000-0005-0000-0000-0000C21D0000}"/>
    <cellStyle name="20% - Accent6 2 11 2 3 2" xfId="32546" xr:uid="{00000000-0005-0000-0000-0000C31D0000}"/>
    <cellStyle name="20% - Accent6 2 11 2 4" xfId="28570" xr:uid="{00000000-0005-0000-0000-0000C41D0000}"/>
    <cellStyle name="20% - Accent6 2 11 2 5" xfId="24629" xr:uid="{00000000-0005-0000-0000-0000C51D0000}"/>
    <cellStyle name="20% - Accent6 2 11 3" xfId="14773" xr:uid="{00000000-0005-0000-0000-0000C61D0000}"/>
    <cellStyle name="20% - Accent6 2 11 3 2" xfId="21456" xr:uid="{00000000-0005-0000-0000-0000C71D0000}"/>
    <cellStyle name="20% - Accent6 2 11 3 2 2" xfId="33323" xr:uid="{00000000-0005-0000-0000-0000C81D0000}"/>
    <cellStyle name="20% - Accent6 2 11 3 3" xfId="29347" xr:uid="{00000000-0005-0000-0000-0000C91D0000}"/>
    <cellStyle name="20% - Accent6 2 11 3 4" xfId="25406" xr:uid="{00000000-0005-0000-0000-0000CA1D0000}"/>
    <cellStyle name="20% - Accent6 2 11 4" xfId="7955" xr:uid="{00000000-0005-0000-0000-0000CB1D0000}"/>
    <cellStyle name="20% - Accent6 2 11 4 2" xfId="19909" xr:uid="{00000000-0005-0000-0000-0000CC1D0000}"/>
    <cellStyle name="20% - Accent6 2 11 4 2 2" xfId="31776" xr:uid="{00000000-0005-0000-0000-0000CD1D0000}"/>
    <cellStyle name="20% - Accent6 2 11 4 3" xfId="27800" xr:uid="{00000000-0005-0000-0000-0000CE1D0000}"/>
    <cellStyle name="20% - Accent6 2 11 4 4" xfId="23859" xr:uid="{00000000-0005-0000-0000-0000CF1D0000}"/>
    <cellStyle name="20% - Accent6 2 11 5" xfId="19134" xr:uid="{00000000-0005-0000-0000-0000D01D0000}"/>
    <cellStyle name="20% - Accent6 2 11 5 2" xfId="31001" xr:uid="{00000000-0005-0000-0000-0000D11D0000}"/>
    <cellStyle name="20% - Accent6 2 11 6" xfId="27027" xr:uid="{00000000-0005-0000-0000-0000D21D0000}"/>
    <cellStyle name="20% - Accent6 2 11 7" xfId="23084" xr:uid="{00000000-0005-0000-0000-0000D31D0000}"/>
    <cellStyle name="20% - Accent6 2 12" xfId="748" xr:uid="{00000000-0005-0000-0000-0000D41D0000}"/>
    <cellStyle name="20% - Accent6 2 13" xfId="749" xr:uid="{00000000-0005-0000-0000-0000D51D0000}"/>
    <cellStyle name="20% - Accent6 2 14" xfId="750" xr:uid="{00000000-0005-0000-0000-0000D61D0000}"/>
    <cellStyle name="20% - Accent6 2 15" xfId="751" xr:uid="{00000000-0005-0000-0000-0000D71D0000}"/>
    <cellStyle name="20% - Accent6 2 15 2" xfId="11324" xr:uid="{00000000-0005-0000-0000-0000D81D0000}"/>
    <cellStyle name="20% - Accent6 2 15 2 2" xfId="17710" xr:uid="{00000000-0005-0000-0000-0000D91D0000}"/>
    <cellStyle name="20% - Accent6 2 15 2 2 2" xfId="22246" xr:uid="{00000000-0005-0000-0000-0000DA1D0000}"/>
    <cellStyle name="20% - Accent6 2 15 2 2 2 2" xfId="34113" xr:uid="{00000000-0005-0000-0000-0000DB1D0000}"/>
    <cellStyle name="20% - Accent6 2 15 2 2 3" xfId="30137" xr:uid="{00000000-0005-0000-0000-0000DC1D0000}"/>
    <cellStyle name="20% - Accent6 2 15 2 2 4" xfId="26196" xr:uid="{00000000-0005-0000-0000-0000DD1D0000}"/>
    <cellStyle name="20% - Accent6 2 15 2 3" xfId="20680" xr:uid="{00000000-0005-0000-0000-0000DE1D0000}"/>
    <cellStyle name="20% - Accent6 2 15 2 3 2" xfId="32547" xr:uid="{00000000-0005-0000-0000-0000DF1D0000}"/>
    <cellStyle name="20% - Accent6 2 15 2 4" xfId="28571" xr:uid="{00000000-0005-0000-0000-0000E01D0000}"/>
    <cellStyle name="20% - Accent6 2 15 2 5" xfId="24630" xr:uid="{00000000-0005-0000-0000-0000E11D0000}"/>
    <cellStyle name="20% - Accent6 2 15 3" xfId="14774" xr:uid="{00000000-0005-0000-0000-0000E21D0000}"/>
    <cellStyle name="20% - Accent6 2 15 3 2" xfId="21457" xr:uid="{00000000-0005-0000-0000-0000E31D0000}"/>
    <cellStyle name="20% - Accent6 2 15 3 2 2" xfId="33324" xr:uid="{00000000-0005-0000-0000-0000E41D0000}"/>
    <cellStyle name="20% - Accent6 2 15 3 3" xfId="29348" xr:uid="{00000000-0005-0000-0000-0000E51D0000}"/>
    <cellStyle name="20% - Accent6 2 15 3 4" xfId="25407" xr:uid="{00000000-0005-0000-0000-0000E61D0000}"/>
    <cellStyle name="20% - Accent6 2 15 4" xfId="7956" xr:uid="{00000000-0005-0000-0000-0000E71D0000}"/>
    <cellStyle name="20% - Accent6 2 15 4 2" xfId="19910" xr:uid="{00000000-0005-0000-0000-0000E81D0000}"/>
    <cellStyle name="20% - Accent6 2 15 4 2 2" xfId="31777" xr:uid="{00000000-0005-0000-0000-0000E91D0000}"/>
    <cellStyle name="20% - Accent6 2 15 4 3" xfId="27801" xr:uid="{00000000-0005-0000-0000-0000EA1D0000}"/>
    <cellStyle name="20% - Accent6 2 15 4 4" xfId="23860" xr:uid="{00000000-0005-0000-0000-0000EB1D0000}"/>
    <cellStyle name="20% - Accent6 2 15 5" xfId="19135" xr:uid="{00000000-0005-0000-0000-0000EC1D0000}"/>
    <cellStyle name="20% - Accent6 2 15 5 2" xfId="31002" xr:uid="{00000000-0005-0000-0000-0000ED1D0000}"/>
    <cellStyle name="20% - Accent6 2 15 6" xfId="27028" xr:uid="{00000000-0005-0000-0000-0000EE1D0000}"/>
    <cellStyle name="20% - Accent6 2 15 7" xfId="23085" xr:uid="{00000000-0005-0000-0000-0000EF1D0000}"/>
    <cellStyle name="20% - Accent6 2 16" xfId="752" xr:uid="{00000000-0005-0000-0000-0000F01D0000}"/>
    <cellStyle name="20% - Accent6 2 2" xfId="753" xr:uid="{00000000-0005-0000-0000-0000F11D0000}"/>
    <cellStyle name="20% - Accent6 2 2 10" xfId="11325" xr:uid="{00000000-0005-0000-0000-0000F21D0000}"/>
    <cellStyle name="20% - Accent6 2 2 10 2" xfId="17711" xr:uid="{00000000-0005-0000-0000-0000F31D0000}"/>
    <cellStyle name="20% - Accent6 2 2 10 2 2" xfId="22247" xr:uid="{00000000-0005-0000-0000-0000F41D0000}"/>
    <cellStyle name="20% - Accent6 2 2 10 2 2 2" xfId="34114" xr:uid="{00000000-0005-0000-0000-0000F51D0000}"/>
    <cellStyle name="20% - Accent6 2 2 10 2 3" xfId="30138" xr:uid="{00000000-0005-0000-0000-0000F61D0000}"/>
    <cellStyle name="20% - Accent6 2 2 10 2 4" xfId="26197" xr:uid="{00000000-0005-0000-0000-0000F71D0000}"/>
    <cellStyle name="20% - Accent6 2 2 10 3" xfId="20681" xr:uid="{00000000-0005-0000-0000-0000F81D0000}"/>
    <cellStyle name="20% - Accent6 2 2 10 3 2" xfId="32548" xr:uid="{00000000-0005-0000-0000-0000F91D0000}"/>
    <cellStyle name="20% - Accent6 2 2 10 4" xfId="28572" xr:uid="{00000000-0005-0000-0000-0000FA1D0000}"/>
    <cellStyle name="20% - Accent6 2 2 10 5" xfId="24631" xr:uid="{00000000-0005-0000-0000-0000FB1D0000}"/>
    <cellStyle name="20% - Accent6 2 2 11" xfId="14775" xr:uid="{00000000-0005-0000-0000-0000FC1D0000}"/>
    <cellStyle name="20% - Accent6 2 2 11 2" xfId="21458" xr:uid="{00000000-0005-0000-0000-0000FD1D0000}"/>
    <cellStyle name="20% - Accent6 2 2 11 2 2" xfId="33325" xr:uid="{00000000-0005-0000-0000-0000FE1D0000}"/>
    <cellStyle name="20% - Accent6 2 2 11 3" xfId="29349" xr:uid="{00000000-0005-0000-0000-0000FF1D0000}"/>
    <cellStyle name="20% - Accent6 2 2 11 4" xfId="25408" xr:uid="{00000000-0005-0000-0000-0000001E0000}"/>
    <cellStyle name="20% - Accent6 2 2 12" xfId="7957" xr:uid="{00000000-0005-0000-0000-0000011E0000}"/>
    <cellStyle name="20% - Accent6 2 2 12 2" xfId="19911" xr:uid="{00000000-0005-0000-0000-0000021E0000}"/>
    <cellStyle name="20% - Accent6 2 2 12 2 2" xfId="31778" xr:uid="{00000000-0005-0000-0000-0000031E0000}"/>
    <cellStyle name="20% - Accent6 2 2 12 3" xfId="27802" xr:uid="{00000000-0005-0000-0000-0000041E0000}"/>
    <cellStyle name="20% - Accent6 2 2 12 4" xfId="23861" xr:uid="{00000000-0005-0000-0000-0000051E0000}"/>
    <cellStyle name="20% - Accent6 2 2 13" xfId="18186" xr:uid="{00000000-0005-0000-0000-0000061E0000}"/>
    <cellStyle name="20% - Accent6 2 2 13 2" xfId="22721" xr:uid="{00000000-0005-0000-0000-0000071E0000}"/>
    <cellStyle name="20% - Accent6 2 2 13 2 2" xfId="34588" xr:uid="{00000000-0005-0000-0000-0000081E0000}"/>
    <cellStyle name="20% - Accent6 2 2 13 3" xfId="30612" xr:uid="{00000000-0005-0000-0000-0000091E0000}"/>
    <cellStyle name="20% - Accent6 2 2 13 4" xfId="26671" xr:uid="{00000000-0005-0000-0000-00000A1E0000}"/>
    <cellStyle name="20% - Accent6 2 2 14" xfId="19136" xr:uid="{00000000-0005-0000-0000-00000B1E0000}"/>
    <cellStyle name="20% - Accent6 2 2 14 2" xfId="31003" xr:uid="{00000000-0005-0000-0000-00000C1E0000}"/>
    <cellStyle name="20% - Accent6 2 2 15" xfId="27029" xr:uid="{00000000-0005-0000-0000-00000D1E0000}"/>
    <cellStyle name="20% - Accent6 2 2 16" xfId="23086" xr:uid="{00000000-0005-0000-0000-00000E1E0000}"/>
    <cellStyle name="20% - Accent6 2 2 2" xfId="754" xr:uid="{00000000-0005-0000-0000-00000F1E0000}"/>
    <cellStyle name="20% - Accent6 2 2 2 2" xfId="11326" xr:uid="{00000000-0005-0000-0000-0000101E0000}"/>
    <cellStyle name="20% - Accent6 2 2 2 2 2" xfId="17712" xr:uid="{00000000-0005-0000-0000-0000111E0000}"/>
    <cellStyle name="20% - Accent6 2 2 2 2 2 2" xfId="22248" xr:uid="{00000000-0005-0000-0000-0000121E0000}"/>
    <cellStyle name="20% - Accent6 2 2 2 2 2 2 2" xfId="34115" xr:uid="{00000000-0005-0000-0000-0000131E0000}"/>
    <cellStyle name="20% - Accent6 2 2 2 2 2 3" xfId="30139" xr:uid="{00000000-0005-0000-0000-0000141E0000}"/>
    <cellStyle name="20% - Accent6 2 2 2 2 2 4" xfId="26198" xr:uid="{00000000-0005-0000-0000-0000151E0000}"/>
    <cellStyle name="20% - Accent6 2 2 2 2 3" xfId="20682" xr:uid="{00000000-0005-0000-0000-0000161E0000}"/>
    <cellStyle name="20% - Accent6 2 2 2 2 3 2" xfId="32549" xr:uid="{00000000-0005-0000-0000-0000171E0000}"/>
    <cellStyle name="20% - Accent6 2 2 2 2 4" xfId="28573" xr:uid="{00000000-0005-0000-0000-0000181E0000}"/>
    <cellStyle name="20% - Accent6 2 2 2 2 5" xfId="24632" xr:uid="{00000000-0005-0000-0000-0000191E0000}"/>
    <cellStyle name="20% - Accent6 2 2 2 3" xfId="14776" xr:uid="{00000000-0005-0000-0000-00001A1E0000}"/>
    <cellStyle name="20% - Accent6 2 2 2 3 2" xfId="21459" xr:uid="{00000000-0005-0000-0000-00001B1E0000}"/>
    <cellStyle name="20% - Accent6 2 2 2 3 2 2" xfId="33326" xr:uid="{00000000-0005-0000-0000-00001C1E0000}"/>
    <cellStyle name="20% - Accent6 2 2 2 3 3" xfId="29350" xr:uid="{00000000-0005-0000-0000-00001D1E0000}"/>
    <cellStyle name="20% - Accent6 2 2 2 3 4" xfId="25409" xr:uid="{00000000-0005-0000-0000-00001E1E0000}"/>
    <cellStyle name="20% - Accent6 2 2 2 4" xfId="7958" xr:uid="{00000000-0005-0000-0000-00001F1E0000}"/>
    <cellStyle name="20% - Accent6 2 2 2 4 2" xfId="19912" xr:uid="{00000000-0005-0000-0000-0000201E0000}"/>
    <cellStyle name="20% - Accent6 2 2 2 4 2 2" xfId="31779" xr:uid="{00000000-0005-0000-0000-0000211E0000}"/>
    <cellStyle name="20% - Accent6 2 2 2 4 3" xfId="27803" xr:uid="{00000000-0005-0000-0000-0000221E0000}"/>
    <cellStyle name="20% - Accent6 2 2 2 4 4" xfId="23862" xr:uid="{00000000-0005-0000-0000-0000231E0000}"/>
    <cellStyle name="20% - Accent6 2 2 2 5" xfId="19137" xr:uid="{00000000-0005-0000-0000-0000241E0000}"/>
    <cellStyle name="20% - Accent6 2 2 2 5 2" xfId="31004" xr:uid="{00000000-0005-0000-0000-0000251E0000}"/>
    <cellStyle name="20% - Accent6 2 2 2 6" xfId="27030" xr:uid="{00000000-0005-0000-0000-0000261E0000}"/>
    <cellStyle name="20% - Accent6 2 2 2 7" xfId="23087" xr:uid="{00000000-0005-0000-0000-0000271E0000}"/>
    <cellStyle name="20% - Accent6 2 2 3" xfId="755" xr:uid="{00000000-0005-0000-0000-0000281E0000}"/>
    <cellStyle name="20% - Accent6 2 2 3 2" xfId="11327" xr:uid="{00000000-0005-0000-0000-0000291E0000}"/>
    <cellStyle name="20% - Accent6 2 2 3 2 2" xfId="17713" xr:uid="{00000000-0005-0000-0000-00002A1E0000}"/>
    <cellStyle name="20% - Accent6 2 2 3 2 2 2" xfId="22249" xr:uid="{00000000-0005-0000-0000-00002B1E0000}"/>
    <cellStyle name="20% - Accent6 2 2 3 2 2 2 2" xfId="34116" xr:uid="{00000000-0005-0000-0000-00002C1E0000}"/>
    <cellStyle name="20% - Accent6 2 2 3 2 2 3" xfId="30140" xr:uid="{00000000-0005-0000-0000-00002D1E0000}"/>
    <cellStyle name="20% - Accent6 2 2 3 2 2 4" xfId="26199" xr:uid="{00000000-0005-0000-0000-00002E1E0000}"/>
    <cellStyle name="20% - Accent6 2 2 3 2 3" xfId="20683" xr:uid="{00000000-0005-0000-0000-00002F1E0000}"/>
    <cellStyle name="20% - Accent6 2 2 3 2 3 2" xfId="32550" xr:uid="{00000000-0005-0000-0000-0000301E0000}"/>
    <cellStyle name="20% - Accent6 2 2 3 2 4" xfId="28574" xr:uid="{00000000-0005-0000-0000-0000311E0000}"/>
    <cellStyle name="20% - Accent6 2 2 3 2 5" xfId="24633" xr:uid="{00000000-0005-0000-0000-0000321E0000}"/>
    <cellStyle name="20% - Accent6 2 2 3 3" xfId="14777" xr:uid="{00000000-0005-0000-0000-0000331E0000}"/>
    <cellStyle name="20% - Accent6 2 2 3 3 2" xfId="21460" xr:uid="{00000000-0005-0000-0000-0000341E0000}"/>
    <cellStyle name="20% - Accent6 2 2 3 3 2 2" xfId="33327" xr:uid="{00000000-0005-0000-0000-0000351E0000}"/>
    <cellStyle name="20% - Accent6 2 2 3 3 3" xfId="29351" xr:uid="{00000000-0005-0000-0000-0000361E0000}"/>
    <cellStyle name="20% - Accent6 2 2 3 3 4" xfId="25410" xr:uid="{00000000-0005-0000-0000-0000371E0000}"/>
    <cellStyle name="20% - Accent6 2 2 3 4" xfId="7959" xr:uid="{00000000-0005-0000-0000-0000381E0000}"/>
    <cellStyle name="20% - Accent6 2 2 3 4 2" xfId="19913" xr:uid="{00000000-0005-0000-0000-0000391E0000}"/>
    <cellStyle name="20% - Accent6 2 2 3 4 2 2" xfId="31780" xr:uid="{00000000-0005-0000-0000-00003A1E0000}"/>
    <cellStyle name="20% - Accent6 2 2 3 4 3" xfId="27804" xr:uid="{00000000-0005-0000-0000-00003B1E0000}"/>
    <cellStyle name="20% - Accent6 2 2 3 4 4" xfId="23863" xr:uid="{00000000-0005-0000-0000-00003C1E0000}"/>
    <cellStyle name="20% - Accent6 2 2 3 5" xfId="19138" xr:uid="{00000000-0005-0000-0000-00003D1E0000}"/>
    <cellStyle name="20% - Accent6 2 2 3 5 2" xfId="31005" xr:uid="{00000000-0005-0000-0000-00003E1E0000}"/>
    <cellStyle name="20% - Accent6 2 2 3 6" xfId="27031" xr:uid="{00000000-0005-0000-0000-00003F1E0000}"/>
    <cellStyle name="20% - Accent6 2 2 3 7" xfId="23088" xr:uid="{00000000-0005-0000-0000-0000401E0000}"/>
    <cellStyle name="20% - Accent6 2 2 4" xfId="756" xr:uid="{00000000-0005-0000-0000-0000411E0000}"/>
    <cellStyle name="20% - Accent6 2 2 4 2" xfId="11328" xr:uid="{00000000-0005-0000-0000-0000421E0000}"/>
    <cellStyle name="20% - Accent6 2 2 4 2 2" xfId="17714" xr:uid="{00000000-0005-0000-0000-0000431E0000}"/>
    <cellStyle name="20% - Accent6 2 2 4 2 2 2" xfId="22250" xr:uid="{00000000-0005-0000-0000-0000441E0000}"/>
    <cellStyle name="20% - Accent6 2 2 4 2 2 2 2" xfId="34117" xr:uid="{00000000-0005-0000-0000-0000451E0000}"/>
    <cellStyle name="20% - Accent6 2 2 4 2 2 3" xfId="30141" xr:uid="{00000000-0005-0000-0000-0000461E0000}"/>
    <cellStyle name="20% - Accent6 2 2 4 2 2 4" xfId="26200" xr:uid="{00000000-0005-0000-0000-0000471E0000}"/>
    <cellStyle name="20% - Accent6 2 2 4 2 3" xfId="20684" xr:uid="{00000000-0005-0000-0000-0000481E0000}"/>
    <cellStyle name="20% - Accent6 2 2 4 2 3 2" xfId="32551" xr:uid="{00000000-0005-0000-0000-0000491E0000}"/>
    <cellStyle name="20% - Accent6 2 2 4 2 4" xfId="28575" xr:uid="{00000000-0005-0000-0000-00004A1E0000}"/>
    <cellStyle name="20% - Accent6 2 2 4 2 5" xfId="24634" xr:uid="{00000000-0005-0000-0000-00004B1E0000}"/>
    <cellStyle name="20% - Accent6 2 2 4 3" xfId="14778" xr:uid="{00000000-0005-0000-0000-00004C1E0000}"/>
    <cellStyle name="20% - Accent6 2 2 4 3 2" xfId="21461" xr:uid="{00000000-0005-0000-0000-00004D1E0000}"/>
    <cellStyle name="20% - Accent6 2 2 4 3 2 2" xfId="33328" xr:uid="{00000000-0005-0000-0000-00004E1E0000}"/>
    <cellStyle name="20% - Accent6 2 2 4 3 3" xfId="29352" xr:uid="{00000000-0005-0000-0000-00004F1E0000}"/>
    <cellStyle name="20% - Accent6 2 2 4 3 4" xfId="25411" xr:uid="{00000000-0005-0000-0000-0000501E0000}"/>
    <cellStyle name="20% - Accent6 2 2 4 4" xfId="7960" xr:uid="{00000000-0005-0000-0000-0000511E0000}"/>
    <cellStyle name="20% - Accent6 2 2 4 4 2" xfId="19914" xr:uid="{00000000-0005-0000-0000-0000521E0000}"/>
    <cellStyle name="20% - Accent6 2 2 4 4 2 2" xfId="31781" xr:uid="{00000000-0005-0000-0000-0000531E0000}"/>
    <cellStyle name="20% - Accent6 2 2 4 4 3" xfId="27805" xr:uid="{00000000-0005-0000-0000-0000541E0000}"/>
    <cellStyle name="20% - Accent6 2 2 4 4 4" xfId="23864" xr:uid="{00000000-0005-0000-0000-0000551E0000}"/>
    <cellStyle name="20% - Accent6 2 2 4 5" xfId="19139" xr:uid="{00000000-0005-0000-0000-0000561E0000}"/>
    <cellStyle name="20% - Accent6 2 2 4 5 2" xfId="31006" xr:uid="{00000000-0005-0000-0000-0000571E0000}"/>
    <cellStyle name="20% - Accent6 2 2 4 6" xfId="27032" xr:uid="{00000000-0005-0000-0000-0000581E0000}"/>
    <cellStyle name="20% - Accent6 2 2 4 7" xfId="23089" xr:uid="{00000000-0005-0000-0000-0000591E0000}"/>
    <cellStyle name="20% - Accent6 2 2 5" xfId="757" xr:uid="{00000000-0005-0000-0000-00005A1E0000}"/>
    <cellStyle name="20% - Accent6 2 2 5 2" xfId="11329" xr:uid="{00000000-0005-0000-0000-00005B1E0000}"/>
    <cellStyle name="20% - Accent6 2 2 5 2 2" xfId="17715" xr:uid="{00000000-0005-0000-0000-00005C1E0000}"/>
    <cellStyle name="20% - Accent6 2 2 5 2 2 2" xfId="22251" xr:uid="{00000000-0005-0000-0000-00005D1E0000}"/>
    <cellStyle name="20% - Accent6 2 2 5 2 2 2 2" xfId="34118" xr:uid="{00000000-0005-0000-0000-00005E1E0000}"/>
    <cellStyle name="20% - Accent6 2 2 5 2 2 3" xfId="30142" xr:uid="{00000000-0005-0000-0000-00005F1E0000}"/>
    <cellStyle name="20% - Accent6 2 2 5 2 2 4" xfId="26201" xr:uid="{00000000-0005-0000-0000-0000601E0000}"/>
    <cellStyle name="20% - Accent6 2 2 5 2 3" xfId="20685" xr:uid="{00000000-0005-0000-0000-0000611E0000}"/>
    <cellStyle name="20% - Accent6 2 2 5 2 3 2" xfId="32552" xr:uid="{00000000-0005-0000-0000-0000621E0000}"/>
    <cellStyle name="20% - Accent6 2 2 5 2 4" xfId="28576" xr:uid="{00000000-0005-0000-0000-0000631E0000}"/>
    <cellStyle name="20% - Accent6 2 2 5 2 5" xfId="24635" xr:uid="{00000000-0005-0000-0000-0000641E0000}"/>
    <cellStyle name="20% - Accent6 2 2 5 3" xfId="14779" xr:uid="{00000000-0005-0000-0000-0000651E0000}"/>
    <cellStyle name="20% - Accent6 2 2 5 3 2" xfId="21462" xr:uid="{00000000-0005-0000-0000-0000661E0000}"/>
    <cellStyle name="20% - Accent6 2 2 5 3 2 2" xfId="33329" xr:uid="{00000000-0005-0000-0000-0000671E0000}"/>
    <cellStyle name="20% - Accent6 2 2 5 3 3" xfId="29353" xr:uid="{00000000-0005-0000-0000-0000681E0000}"/>
    <cellStyle name="20% - Accent6 2 2 5 3 4" xfId="25412" xr:uid="{00000000-0005-0000-0000-0000691E0000}"/>
    <cellStyle name="20% - Accent6 2 2 5 4" xfId="7961" xr:uid="{00000000-0005-0000-0000-00006A1E0000}"/>
    <cellStyle name="20% - Accent6 2 2 5 4 2" xfId="19915" xr:uid="{00000000-0005-0000-0000-00006B1E0000}"/>
    <cellStyle name="20% - Accent6 2 2 5 4 2 2" xfId="31782" xr:uid="{00000000-0005-0000-0000-00006C1E0000}"/>
    <cellStyle name="20% - Accent6 2 2 5 4 3" xfId="27806" xr:uid="{00000000-0005-0000-0000-00006D1E0000}"/>
    <cellStyle name="20% - Accent6 2 2 5 4 4" xfId="23865" xr:uid="{00000000-0005-0000-0000-00006E1E0000}"/>
    <cellStyle name="20% - Accent6 2 2 5 5" xfId="19140" xr:uid="{00000000-0005-0000-0000-00006F1E0000}"/>
    <cellStyle name="20% - Accent6 2 2 5 5 2" xfId="31007" xr:uid="{00000000-0005-0000-0000-0000701E0000}"/>
    <cellStyle name="20% - Accent6 2 2 5 6" xfId="27033" xr:uid="{00000000-0005-0000-0000-0000711E0000}"/>
    <cellStyle name="20% - Accent6 2 2 5 7" xfId="23090" xr:uid="{00000000-0005-0000-0000-0000721E0000}"/>
    <cellStyle name="20% - Accent6 2 2 6" xfId="758" xr:uid="{00000000-0005-0000-0000-0000731E0000}"/>
    <cellStyle name="20% - Accent6 2 2 6 2" xfId="11330" xr:uid="{00000000-0005-0000-0000-0000741E0000}"/>
    <cellStyle name="20% - Accent6 2 2 6 2 2" xfId="17716" xr:uid="{00000000-0005-0000-0000-0000751E0000}"/>
    <cellStyle name="20% - Accent6 2 2 6 2 2 2" xfId="22252" xr:uid="{00000000-0005-0000-0000-0000761E0000}"/>
    <cellStyle name="20% - Accent6 2 2 6 2 2 2 2" xfId="34119" xr:uid="{00000000-0005-0000-0000-0000771E0000}"/>
    <cellStyle name="20% - Accent6 2 2 6 2 2 3" xfId="30143" xr:uid="{00000000-0005-0000-0000-0000781E0000}"/>
    <cellStyle name="20% - Accent6 2 2 6 2 2 4" xfId="26202" xr:uid="{00000000-0005-0000-0000-0000791E0000}"/>
    <cellStyle name="20% - Accent6 2 2 6 2 3" xfId="20686" xr:uid="{00000000-0005-0000-0000-00007A1E0000}"/>
    <cellStyle name="20% - Accent6 2 2 6 2 3 2" xfId="32553" xr:uid="{00000000-0005-0000-0000-00007B1E0000}"/>
    <cellStyle name="20% - Accent6 2 2 6 2 4" xfId="28577" xr:uid="{00000000-0005-0000-0000-00007C1E0000}"/>
    <cellStyle name="20% - Accent6 2 2 6 2 5" xfId="24636" xr:uid="{00000000-0005-0000-0000-00007D1E0000}"/>
    <cellStyle name="20% - Accent6 2 2 6 3" xfId="14780" xr:uid="{00000000-0005-0000-0000-00007E1E0000}"/>
    <cellStyle name="20% - Accent6 2 2 6 3 2" xfId="21463" xr:uid="{00000000-0005-0000-0000-00007F1E0000}"/>
    <cellStyle name="20% - Accent6 2 2 6 3 2 2" xfId="33330" xr:uid="{00000000-0005-0000-0000-0000801E0000}"/>
    <cellStyle name="20% - Accent6 2 2 6 3 3" xfId="29354" xr:uid="{00000000-0005-0000-0000-0000811E0000}"/>
    <cellStyle name="20% - Accent6 2 2 6 3 4" xfId="25413" xr:uid="{00000000-0005-0000-0000-0000821E0000}"/>
    <cellStyle name="20% - Accent6 2 2 6 4" xfId="7962" xr:uid="{00000000-0005-0000-0000-0000831E0000}"/>
    <cellStyle name="20% - Accent6 2 2 6 4 2" xfId="19916" xr:uid="{00000000-0005-0000-0000-0000841E0000}"/>
    <cellStyle name="20% - Accent6 2 2 6 4 2 2" xfId="31783" xr:uid="{00000000-0005-0000-0000-0000851E0000}"/>
    <cellStyle name="20% - Accent6 2 2 6 4 3" xfId="27807" xr:uid="{00000000-0005-0000-0000-0000861E0000}"/>
    <cellStyle name="20% - Accent6 2 2 6 4 4" xfId="23866" xr:uid="{00000000-0005-0000-0000-0000871E0000}"/>
    <cellStyle name="20% - Accent6 2 2 6 5" xfId="19141" xr:uid="{00000000-0005-0000-0000-0000881E0000}"/>
    <cellStyle name="20% - Accent6 2 2 6 5 2" xfId="31008" xr:uid="{00000000-0005-0000-0000-0000891E0000}"/>
    <cellStyle name="20% - Accent6 2 2 6 6" xfId="27034" xr:uid="{00000000-0005-0000-0000-00008A1E0000}"/>
    <cellStyle name="20% - Accent6 2 2 6 7" xfId="23091" xr:uid="{00000000-0005-0000-0000-00008B1E0000}"/>
    <cellStyle name="20% - Accent6 2 2 7" xfId="759" xr:uid="{00000000-0005-0000-0000-00008C1E0000}"/>
    <cellStyle name="20% - Accent6 2 2 7 2" xfId="11331" xr:uid="{00000000-0005-0000-0000-00008D1E0000}"/>
    <cellStyle name="20% - Accent6 2 2 7 2 2" xfId="17717" xr:uid="{00000000-0005-0000-0000-00008E1E0000}"/>
    <cellStyle name="20% - Accent6 2 2 7 2 2 2" xfId="22253" xr:uid="{00000000-0005-0000-0000-00008F1E0000}"/>
    <cellStyle name="20% - Accent6 2 2 7 2 2 2 2" xfId="34120" xr:uid="{00000000-0005-0000-0000-0000901E0000}"/>
    <cellStyle name="20% - Accent6 2 2 7 2 2 3" xfId="30144" xr:uid="{00000000-0005-0000-0000-0000911E0000}"/>
    <cellStyle name="20% - Accent6 2 2 7 2 2 4" xfId="26203" xr:uid="{00000000-0005-0000-0000-0000921E0000}"/>
    <cellStyle name="20% - Accent6 2 2 7 2 3" xfId="20687" xr:uid="{00000000-0005-0000-0000-0000931E0000}"/>
    <cellStyle name="20% - Accent6 2 2 7 2 3 2" xfId="32554" xr:uid="{00000000-0005-0000-0000-0000941E0000}"/>
    <cellStyle name="20% - Accent6 2 2 7 2 4" xfId="28578" xr:uid="{00000000-0005-0000-0000-0000951E0000}"/>
    <cellStyle name="20% - Accent6 2 2 7 2 5" xfId="24637" xr:uid="{00000000-0005-0000-0000-0000961E0000}"/>
    <cellStyle name="20% - Accent6 2 2 7 3" xfId="14781" xr:uid="{00000000-0005-0000-0000-0000971E0000}"/>
    <cellStyle name="20% - Accent6 2 2 7 3 2" xfId="21464" xr:uid="{00000000-0005-0000-0000-0000981E0000}"/>
    <cellStyle name="20% - Accent6 2 2 7 3 2 2" xfId="33331" xr:uid="{00000000-0005-0000-0000-0000991E0000}"/>
    <cellStyle name="20% - Accent6 2 2 7 3 3" xfId="29355" xr:uid="{00000000-0005-0000-0000-00009A1E0000}"/>
    <cellStyle name="20% - Accent6 2 2 7 3 4" xfId="25414" xr:uid="{00000000-0005-0000-0000-00009B1E0000}"/>
    <cellStyle name="20% - Accent6 2 2 7 4" xfId="7963" xr:uid="{00000000-0005-0000-0000-00009C1E0000}"/>
    <cellStyle name="20% - Accent6 2 2 7 4 2" xfId="19917" xr:uid="{00000000-0005-0000-0000-00009D1E0000}"/>
    <cellStyle name="20% - Accent6 2 2 7 4 2 2" xfId="31784" xr:uid="{00000000-0005-0000-0000-00009E1E0000}"/>
    <cellStyle name="20% - Accent6 2 2 7 4 3" xfId="27808" xr:uid="{00000000-0005-0000-0000-00009F1E0000}"/>
    <cellStyle name="20% - Accent6 2 2 7 4 4" xfId="23867" xr:uid="{00000000-0005-0000-0000-0000A01E0000}"/>
    <cellStyle name="20% - Accent6 2 2 7 5" xfId="19142" xr:uid="{00000000-0005-0000-0000-0000A11E0000}"/>
    <cellStyle name="20% - Accent6 2 2 7 5 2" xfId="31009" xr:uid="{00000000-0005-0000-0000-0000A21E0000}"/>
    <cellStyle name="20% - Accent6 2 2 7 6" xfId="27035" xr:uid="{00000000-0005-0000-0000-0000A31E0000}"/>
    <cellStyle name="20% - Accent6 2 2 7 7" xfId="23092" xr:uid="{00000000-0005-0000-0000-0000A41E0000}"/>
    <cellStyle name="20% - Accent6 2 2 8" xfId="760" xr:uid="{00000000-0005-0000-0000-0000A51E0000}"/>
    <cellStyle name="20% - Accent6 2 2 8 2" xfId="11332" xr:uid="{00000000-0005-0000-0000-0000A61E0000}"/>
    <cellStyle name="20% - Accent6 2 2 8 2 2" xfId="17718" xr:uid="{00000000-0005-0000-0000-0000A71E0000}"/>
    <cellStyle name="20% - Accent6 2 2 8 2 2 2" xfId="22254" xr:uid="{00000000-0005-0000-0000-0000A81E0000}"/>
    <cellStyle name="20% - Accent6 2 2 8 2 2 2 2" xfId="34121" xr:uid="{00000000-0005-0000-0000-0000A91E0000}"/>
    <cellStyle name="20% - Accent6 2 2 8 2 2 3" xfId="30145" xr:uid="{00000000-0005-0000-0000-0000AA1E0000}"/>
    <cellStyle name="20% - Accent6 2 2 8 2 2 4" xfId="26204" xr:uid="{00000000-0005-0000-0000-0000AB1E0000}"/>
    <cellStyle name="20% - Accent6 2 2 8 2 3" xfId="20688" xr:uid="{00000000-0005-0000-0000-0000AC1E0000}"/>
    <cellStyle name="20% - Accent6 2 2 8 2 3 2" xfId="32555" xr:uid="{00000000-0005-0000-0000-0000AD1E0000}"/>
    <cellStyle name="20% - Accent6 2 2 8 2 4" xfId="28579" xr:uid="{00000000-0005-0000-0000-0000AE1E0000}"/>
    <cellStyle name="20% - Accent6 2 2 8 2 5" xfId="24638" xr:uid="{00000000-0005-0000-0000-0000AF1E0000}"/>
    <cellStyle name="20% - Accent6 2 2 8 3" xfId="14782" xr:uid="{00000000-0005-0000-0000-0000B01E0000}"/>
    <cellStyle name="20% - Accent6 2 2 8 3 2" xfId="21465" xr:uid="{00000000-0005-0000-0000-0000B11E0000}"/>
    <cellStyle name="20% - Accent6 2 2 8 3 2 2" xfId="33332" xr:uid="{00000000-0005-0000-0000-0000B21E0000}"/>
    <cellStyle name="20% - Accent6 2 2 8 3 3" xfId="29356" xr:uid="{00000000-0005-0000-0000-0000B31E0000}"/>
    <cellStyle name="20% - Accent6 2 2 8 3 4" xfId="25415" xr:uid="{00000000-0005-0000-0000-0000B41E0000}"/>
    <cellStyle name="20% - Accent6 2 2 8 4" xfId="7964" xr:uid="{00000000-0005-0000-0000-0000B51E0000}"/>
    <cellStyle name="20% - Accent6 2 2 8 4 2" xfId="19918" xr:uid="{00000000-0005-0000-0000-0000B61E0000}"/>
    <cellStyle name="20% - Accent6 2 2 8 4 2 2" xfId="31785" xr:uid="{00000000-0005-0000-0000-0000B71E0000}"/>
    <cellStyle name="20% - Accent6 2 2 8 4 3" xfId="27809" xr:uid="{00000000-0005-0000-0000-0000B81E0000}"/>
    <cellStyle name="20% - Accent6 2 2 8 4 4" xfId="23868" xr:uid="{00000000-0005-0000-0000-0000B91E0000}"/>
    <cellStyle name="20% - Accent6 2 2 8 5" xfId="19143" xr:uid="{00000000-0005-0000-0000-0000BA1E0000}"/>
    <cellStyle name="20% - Accent6 2 2 8 5 2" xfId="31010" xr:uid="{00000000-0005-0000-0000-0000BB1E0000}"/>
    <cellStyle name="20% - Accent6 2 2 8 6" xfId="27036" xr:uid="{00000000-0005-0000-0000-0000BC1E0000}"/>
    <cellStyle name="20% - Accent6 2 2 8 7" xfId="23093" xr:uid="{00000000-0005-0000-0000-0000BD1E0000}"/>
    <cellStyle name="20% - Accent6 2 2 9" xfId="761" xr:uid="{00000000-0005-0000-0000-0000BE1E0000}"/>
    <cellStyle name="20% - Accent6 2 2 9 2" xfId="11333" xr:uid="{00000000-0005-0000-0000-0000BF1E0000}"/>
    <cellStyle name="20% - Accent6 2 2 9 2 2" xfId="17719" xr:uid="{00000000-0005-0000-0000-0000C01E0000}"/>
    <cellStyle name="20% - Accent6 2 2 9 2 2 2" xfId="22255" xr:uid="{00000000-0005-0000-0000-0000C11E0000}"/>
    <cellStyle name="20% - Accent6 2 2 9 2 2 2 2" xfId="34122" xr:uid="{00000000-0005-0000-0000-0000C21E0000}"/>
    <cellStyle name="20% - Accent6 2 2 9 2 2 3" xfId="30146" xr:uid="{00000000-0005-0000-0000-0000C31E0000}"/>
    <cellStyle name="20% - Accent6 2 2 9 2 2 4" xfId="26205" xr:uid="{00000000-0005-0000-0000-0000C41E0000}"/>
    <cellStyle name="20% - Accent6 2 2 9 2 3" xfId="20689" xr:uid="{00000000-0005-0000-0000-0000C51E0000}"/>
    <cellStyle name="20% - Accent6 2 2 9 2 3 2" xfId="32556" xr:uid="{00000000-0005-0000-0000-0000C61E0000}"/>
    <cellStyle name="20% - Accent6 2 2 9 2 4" xfId="28580" xr:uid="{00000000-0005-0000-0000-0000C71E0000}"/>
    <cellStyle name="20% - Accent6 2 2 9 2 5" xfId="24639" xr:uid="{00000000-0005-0000-0000-0000C81E0000}"/>
    <cellStyle name="20% - Accent6 2 2 9 3" xfId="14783" xr:uid="{00000000-0005-0000-0000-0000C91E0000}"/>
    <cellStyle name="20% - Accent6 2 2 9 3 2" xfId="21466" xr:uid="{00000000-0005-0000-0000-0000CA1E0000}"/>
    <cellStyle name="20% - Accent6 2 2 9 3 2 2" xfId="33333" xr:uid="{00000000-0005-0000-0000-0000CB1E0000}"/>
    <cellStyle name="20% - Accent6 2 2 9 3 3" xfId="29357" xr:uid="{00000000-0005-0000-0000-0000CC1E0000}"/>
    <cellStyle name="20% - Accent6 2 2 9 3 4" xfId="25416" xr:uid="{00000000-0005-0000-0000-0000CD1E0000}"/>
    <cellStyle name="20% - Accent6 2 2 9 4" xfId="7965" xr:uid="{00000000-0005-0000-0000-0000CE1E0000}"/>
    <cellStyle name="20% - Accent6 2 2 9 4 2" xfId="19919" xr:uid="{00000000-0005-0000-0000-0000CF1E0000}"/>
    <cellStyle name="20% - Accent6 2 2 9 4 2 2" xfId="31786" xr:uid="{00000000-0005-0000-0000-0000D01E0000}"/>
    <cellStyle name="20% - Accent6 2 2 9 4 3" xfId="27810" xr:uid="{00000000-0005-0000-0000-0000D11E0000}"/>
    <cellStyle name="20% - Accent6 2 2 9 4 4" xfId="23869" xr:uid="{00000000-0005-0000-0000-0000D21E0000}"/>
    <cellStyle name="20% - Accent6 2 2 9 5" xfId="19144" xr:uid="{00000000-0005-0000-0000-0000D31E0000}"/>
    <cellStyle name="20% - Accent6 2 2 9 5 2" xfId="31011" xr:uid="{00000000-0005-0000-0000-0000D41E0000}"/>
    <cellStyle name="20% - Accent6 2 2 9 6" xfId="27037" xr:uid="{00000000-0005-0000-0000-0000D51E0000}"/>
    <cellStyle name="20% - Accent6 2 2 9 7" xfId="23094" xr:uid="{00000000-0005-0000-0000-0000D61E0000}"/>
    <cellStyle name="20% - Accent6 2 3" xfId="762" xr:uid="{00000000-0005-0000-0000-0000D71E0000}"/>
    <cellStyle name="20% - Accent6 2 3 10" xfId="11334" xr:uid="{00000000-0005-0000-0000-0000D81E0000}"/>
    <cellStyle name="20% - Accent6 2 3 10 2" xfId="17720" xr:uid="{00000000-0005-0000-0000-0000D91E0000}"/>
    <cellStyle name="20% - Accent6 2 3 10 2 2" xfId="22256" xr:uid="{00000000-0005-0000-0000-0000DA1E0000}"/>
    <cellStyle name="20% - Accent6 2 3 10 2 2 2" xfId="34123" xr:uid="{00000000-0005-0000-0000-0000DB1E0000}"/>
    <cellStyle name="20% - Accent6 2 3 10 2 3" xfId="30147" xr:uid="{00000000-0005-0000-0000-0000DC1E0000}"/>
    <cellStyle name="20% - Accent6 2 3 10 2 4" xfId="26206" xr:uid="{00000000-0005-0000-0000-0000DD1E0000}"/>
    <cellStyle name="20% - Accent6 2 3 10 3" xfId="20690" xr:uid="{00000000-0005-0000-0000-0000DE1E0000}"/>
    <cellStyle name="20% - Accent6 2 3 10 3 2" xfId="32557" xr:uid="{00000000-0005-0000-0000-0000DF1E0000}"/>
    <cellStyle name="20% - Accent6 2 3 10 4" xfId="28581" xr:uid="{00000000-0005-0000-0000-0000E01E0000}"/>
    <cellStyle name="20% - Accent6 2 3 10 5" xfId="24640" xr:uid="{00000000-0005-0000-0000-0000E11E0000}"/>
    <cellStyle name="20% - Accent6 2 3 11" xfId="14784" xr:uid="{00000000-0005-0000-0000-0000E21E0000}"/>
    <cellStyle name="20% - Accent6 2 3 11 2" xfId="21467" xr:uid="{00000000-0005-0000-0000-0000E31E0000}"/>
    <cellStyle name="20% - Accent6 2 3 11 2 2" xfId="33334" xr:uid="{00000000-0005-0000-0000-0000E41E0000}"/>
    <cellStyle name="20% - Accent6 2 3 11 3" xfId="29358" xr:uid="{00000000-0005-0000-0000-0000E51E0000}"/>
    <cellStyle name="20% - Accent6 2 3 11 4" xfId="25417" xr:uid="{00000000-0005-0000-0000-0000E61E0000}"/>
    <cellStyle name="20% - Accent6 2 3 12" xfId="7966" xr:uid="{00000000-0005-0000-0000-0000E71E0000}"/>
    <cellStyle name="20% - Accent6 2 3 12 2" xfId="19920" xr:uid="{00000000-0005-0000-0000-0000E81E0000}"/>
    <cellStyle name="20% - Accent6 2 3 12 2 2" xfId="31787" xr:uid="{00000000-0005-0000-0000-0000E91E0000}"/>
    <cellStyle name="20% - Accent6 2 3 12 3" xfId="27811" xr:uid="{00000000-0005-0000-0000-0000EA1E0000}"/>
    <cellStyle name="20% - Accent6 2 3 12 4" xfId="23870" xr:uid="{00000000-0005-0000-0000-0000EB1E0000}"/>
    <cellStyle name="20% - Accent6 2 3 13" xfId="19145" xr:uid="{00000000-0005-0000-0000-0000EC1E0000}"/>
    <cellStyle name="20% - Accent6 2 3 13 2" xfId="31012" xr:uid="{00000000-0005-0000-0000-0000ED1E0000}"/>
    <cellStyle name="20% - Accent6 2 3 14" xfId="27038" xr:uid="{00000000-0005-0000-0000-0000EE1E0000}"/>
    <cellStyle name="20% - Accent6 2 3 15" xfId="23095" xr:uid="{00000000-0005-0000-0000-0000EF1E0000}"/>
    <cellStyle name="20% - Accent6 2 3 2" xfId="763" xr:uid="{00000000-0005-0000-0000-0000F01E0000}"/>
    <cellStyle name="20% - Accent6 2 3 2 2" xfId="11335" xr:uid="{00000000-0005-0000-0000-0000F11E0000}"/>
    <cellStyle name="20% - Accent6 2 3 2 2 2" xfId="17721" xr:uid="{00000000-0005-0000-0000-0000F21E0000}"/>
    <cellStyle name="20% - Accent6 2 3 2 2 2 2" xfId="22257" xr:uid="{00000000-0005-0000-0000-0000F31E0000}"/>
    <cellStyle name="20% - Accent6 2 3 2 2 2 2 2" xfId="34124" xr:uid="{00000000-0005-0000-0000-0000F41E0000}"/>
    <cellStyle name="20% - Accent6 2 3 2 2 2 3" xfId="30148" xr:uid="{00000000-0005-0000-0000-0000F51E0000}"/>
    <cellStyle name="20% - Accent6 2 3 2 2 2 4" xfId="26207" xr:uid="{00000000-0005-0000-0000-0000F61E0000}"/>
    <cellStyle name="20% - Accent6 2 3 2 2 3" xfId="20691" xr:uid="{00000000-0005-0000-0000-0000F71E0000}"/>
    <cellStyle name="20% - Accent6 2 3 2 2 3 2" xfId="32558" xr:uid="{00000000-0005-0000-0000-0000F81E0000}"/>
    <cellStyle name="20% - Accent6 2 3 2 2 4" xfId="28582" xr:uid="{00000000-0005-0000-0000-0000F91E0000}"/>
    <cellStyle name="20% - Accent6 2 3 2 2 5" xfId="24641" xr:uid="{00000000-0005-0000-0000-0000FA1E0000}"/>
    <cellStyle name="20% - Accent6 2 3 2 3" xfId="14785" xr:uid="{00000000-0005-0000-0000-0000FB1E0000}"/>
    <cellStyle name="20% - Accent6 2 3 2 3 2" xfId="21468" xr:uid="{00000000-0005-0000-0000-0000FC1E0000}"/>
    <cellStyle name="20% - Accent6 2 3 2 3 2 2" xfId="33335" xr:uid="{00000000-0005-0000-0000-0000FD1E0000}"/>
    <cellStyle name="20% - Accent6 2 3 2 3 3" xfId="29359" xr:uid="{00000000-0005-0000-0000-0000FE1E0000}"/>
    <cellStyle name="20% - Accent6 2 3 2 3 4" xfId="25418" xr:uid="{00000000-0005-0000-0000-0000FF1E0000}"/>
    <cellStyle name="20% - Accent6 2 3 2 4" xfId="7967" xr:uid="{00000000-0005-0000-0000-0000001F0000}"/>
    <cellStyle name="20% - Accent6 2 3 2 4 2" xfId="19921" xr:uid="{00000000-0005-0000-0000-0000011F0000}"/>
    <cellStyle name="20% - Accent6 2 3 2 4 2 2" xfId="31788" xr:uid="{00000000-0005-0000-0000-0000021F0000}"/>
    <cellStyle name="20% - Accent6 2 3 2 4 3" xfId="27812" xr:uid="{00000000-0005-0000-0000-0000031F0000}"/>
    <cellStyle name="20% - Accent6 2 3 2 4 4" xfId="23871" xr:uid="{00000000-0005-0000-0000-0000041F0000}"/>
    <cellStyle name="20% - Accent6 2 3 2 5" xfId="19146" xr:uid="{00000000-0005-0000-0000-0000051F0000}"/>
    <cellStyle name="20% - Accent6 2 3 2 5 2" xfId="31013" xr:uid="{00000000-0005-0000-0000-0000061F0000}"/>
    <cellStyle name="20% - Accent6 2 3 2 6" xfId="27039" xr:uid="{00000000-0005-0000-0000-0000071F0000}"/>
    <cellStyle name="20% - Accent6 2 3 2 7" xfId="23096" xr:uid="{00000000-0005-0000-0000-0000081F0000}"/>
    <cellStyle name="20% - Accent6 2 3 3" xfId="764" xr:uid="{00000000-0005-0000-0000-0000091F0000}"/>
    <cellStyle name="20% - Accent6 2 3 3 2" xfId="11336" xr:uid="{00000000-0005-0000-0000-00000A1F0000}"/>
    <cellStyle name="20% - Accent6 2 3 3 2 2" xfId="17722" xr:uid="{00000000-0005-0000-0000-00000B1F0000}"/>
    <cellStyle name="20% - Accent6 2 3 3 2 2 2" xfId="22258" xr:uid="{00000000-0005-0000-0000-00000C1F0000}"/>
    <cellStyle name="20% - Accent6 2 3 3 2 2 2 2" xfId="34125" xr:uid="{00000000-0005-0000-0000-00000D1F0000}"/>
    <cellStyle name="20% - Accent6 2 3 3 2 2 3" xfId="30149" xr:uid="{00000000-0005-0000-0000-00000E1F0000}"/>
    <cellStyle name="20% - Accent6 2 3 3 2 2 4" xfId="26208" xr:uid="{00000000-0005-0000-0000-00000F1F0000}"/>
    <cellStyle name="20% - Accent6 2 3 3 2 3" xfId="20692" xr:uid="{00000000-0005-0000-0000-0000101F0000}"/>
    <cellStyle name="20% - Accent6 2 3 3 2 3 2" xfId="32559" xr:uid="{00000000-0005-0000-0000-0000111F0000}"/>
    <cellStyle name="20% - Accent6 2 3 3 2 4" xfId="28583" xr:uid="{00000000-0005-0000-0000-0000121F0000}"/>
    <cellStyle name="20% - Accent6 2 3 3 2 5" xfId="24642" xr:uid="{00000000-0005-0000-0000-0000131F0000}"/>
    <cellStyle name="20% - Accent6 2 3 3 3" xfId="14786" xr:uid="{00000000-0005-0000-0000-0000141F0000}"/>
    <cellStyle name="20% - Accent6 2 3 3 3 2" xfId="21469" xr:uid="{00000000-0005-0000-0000-0000151F0000}"/>
    <cellStyle name="20% - Accent6 2 3 3 3 2 2" xfId="33336" xr:uid="{00000000-0005-0000-0000-0000161F0000}"/>
    <cellStyle name="20% - Accent6 2 3 3 3 3" xfId="29360" xr:uid="{00000000-0005-0000-0000-0000171F0000}"/>
    <cellStyle name="20% - Accent6 2 3 3 3 4" xfId="25419" xr:uid="{00000000-0005-0000-0000-0000181F0000}"/>
    <cellStyle name="20% - Accent6 2 3 3 4" xfId="7968" xr:uid="{00000000-0005-0000-0000-0000191F0000}"/>
    <cellStyle name="20% - Accent6 2 3 3 4 2" xfId="19922" xr:uid="{00000000-0005-0000-0000-00001A1F0000}"/>
    <cellStyle name="20% - Accent6 2 3 3 4 2 2" xfId="31789" xr:uid="{00000000-0005-0000-0000-00001B1F0000}"/>
    <cellStyle name="20% - Accent6 2 3 3 4 3" xfId="27813" xr:uid="{00000000-0005-0000-0000-00001C1F0000}"/>
    <cellStyle name="20% - Accent6 2 3 3 4 4" xfId="23872" xr:uid="{00000000-0005-0000-0000-00001D1F0000}"/>
    <cellStyle name="20% - Accent6 2 3 3 5" xfId="19147" xr:uid="{00000000-0005-0000-0000-00001E1F0000}"/>
    <cellStyle name="20% - Accent6 2 3 3 5 2" xfId="31014" xr:uid="{00000000-0005-0000-0000-00001F1F0000}"/>
    <cellStyle name="20% - Accent6 2 3 3 6" xfId="27040" xr:uid="{00000000-0005-0000-0000-0000201F0000}"/>
    <cellStyle name="20% - Accent6 2 3 3 7" xfId="23097" xr:uid="{00000000-0005-0000-0000-0000211F0000}"/>
    <cellStyle name="20% - Accent6 2 3 4" xfId="765" xr:uid="{00000000-0005-0000-0000-0000221F0000}"/>
    <cellStyle name="20% - Accent6 2 3 4 2" xfId="11337" xr:uid="{00000000-0005-0000-0000-0000231F0000}"/>
    <cellStyle name="20% - Accent6 2 3 4 2 2" xfId="17723" xr:uid="{00000000-0005-0000-0000-0000241F0000}"/>
    <cellStyle name="20% - Accent6 2 3 4 2 2 2" xfId="22259" xr:uid="{00000000-0005-0000-0000-0000251F0000}"/>
    <cellStyle name="20% - Accent6 2 3 4 2 2 2 2" xfId="34126" xr:uid="{00000000-0005-0000-0000-0000261F0000}"/>
    <cellStyle name="20% - Accent6 2 3 4 2 2 3" xfId="30150" xr:uid="{00000000-0005-0000-0000-0000271F0000}"/>
    <cellStyle name="20% - Accent6 2 3 4 2 2 4" xfId="26209" xr:uid="{00000000-0005-0000-0000-0000281F0000}"/>
    <cellStyle name="20% - Accent6 2 3 4 2 3" xfId="20693" xr:uid="{00000000-0005-0000-0000-0000291F0000}"/>
    <cellStyle name="20% - Accent6 2 3 4 2 3 2" xfId="32560" xr:uid="{00000000-0005-0000-0000-00002A1F0000}"/>
    <cellStyle name="20% - Accent6 2 3 4 2 4" xfId="28584" xr:uid="{00000000-0005-0000-0000-00002B1F0000}"/>
    <cellStyle name="20% - Accent6 2 3 4 2 5" xfId="24643" xr:uid="{00000000-0005-0000-0000-00002C1F0000}"/>
    <cellStyle name="20% - Accent6 2 3 4 3" xfId="14787" xr:uid="{00000000-0005-0000-0000-00002D1F0000}"/>
    <cellStyle name="20% - Accent6 2 3 4 3 2" xfId="21470" xr:uid="{00000000-0005-0000-0000-00002E1F0000}"/>
    <cellStyle name="20% - Accent6 2 3 4 3 2 2" xfId="33337" xr:uid="{00000000-0005-0000-0000-00002F1F0000}"/>
    <cellStyle name="20% - Accent6 2 3 4 3 3" xfId="29361" xr:uid="{00000000-0005-0000-0000-0000301F0000}"/>
    <cellStyle name="20% - Accent6 2 3 4 3 4" xfId="25420" xr:uid="{00000000-0005-0000-0000-0000311F0000}"/>
    <cellStyle name="20% - Accent6 2 3 4 4" xfId="7969" xr:uid="{00000000-0005-0000-0000-0000321F0000}"/>
    <cellStyle name="20% - Accent6 2 3 4 4 2" xfId="19923" xr:uid="{00000000-0005-0000-0000-0000331F0000}"/>
    <cellStyle name="20% - Accent6 2 3 4 4 2 2" xfId="31790" xr:uid="{00000000-0005-0000-0000-0000341F0000}"/>
    <cellStyle name="20% - Accent6 2 3 4 4 3" xfId="27814" xr:uid="{00000000-0005-0000-0000-0000351F0000}"/>
    <cellStyle name="20% - Accent6 2 3 4 4 4" xfId="23873" xr:uid="{00000000-0005-0000-0000-0000361F0000}"/>
    <cellStyle name="20% - Accent6 2 3 4 5" xfId="19148" xr:uid="{00000000-0005-0000-0000-0000371F0000}"/>
    <cellStyle name="20% - Accent6 2 3 4 5 2" xfId="31015" xr:uid="{00000000-0005-0000-0000-0000381F0000}"/>
    <cellStyle name="20% - Accent6 2 3 4 6" xfId="27041" xr:uid="{00000000-0005-0000-0000-0000391F0000}"/>
    <cellStyle name="20% - Accent6 2 3 4 7" xfId="23098" xr:uid="{00000000-0005-0000-0000-00003A1F0000}"/>
    <cellStyle name="20% - Accent6 2 3 5" xfId="766" xr:uid="{00000000-0005-0000-0000-00003B1F0000}"/>
    <cellStyle name="20% - Accent6 2 3 5 2" xfId="11338" xr:uid="{00000000-0005-0000-0000-00003C1F0000}"/>
    <cellStyle name="20% - Accent6 2 3 5 2 2" xfId="17724" xr:uid="{00000000-0005-0000-0000-00003D1F0000}"/>
    <cellStyle name="20% - Accent6 2 3 5 2 2 2" xfId="22260" xr:uid="{00000000-0005-0000-0000-00003E1F0000}"/>
    <cellStyle name="20% - Accent6 2 3 5 2 2 2 2" xfId="34127" xr:uid="{00000000-0005-0000-0000-00003F1F0000}"/>
    <cellStyle name="20% - Accent6 2 3 5 2 2 3" xfId="30151" xr:uid="{00000000-0005-0000-0000-0000401F0000}"/>
    <cellStyle name="20% - Accent6 2 3 5 2 2 4" xfId="26210" xr:uid="{00000000-0005-0000-0000-0000411F0000}"/>
    <cellStyle name="20% - Accent6 2 3 5 2 3" xfId="20694" xr:uid="{00000000-0005-0000-0000-0000421F0000}"/>
    <cellStyle name="20% - Accent6 2 3 5 2 3 2" xfId="32561" xr:uid="{00000000-0005-0000-0000-0000431F0000}"/>
    <cellStyle name="20% - Accent6 2 3 5 2 4" xfId="28585" xr:uid="{00000000-0005-0000-0000-0000441F0000}"/>
    <cellStyle name="20% - Accent6 2 3 5 2 5" xfId="24644" xr:uid="{00000000-0005-0000-0000-0000451F0000}"/>
    <cellStyle name="20% - Accent6 2 3 5 3" xfId="14788" xr:uid="{00000000-0005-0000-0000-0000461F0000}"/>
    <cellStyle name="20% - Accent6 2 3 5 3 2" xfId="21471" xr:uid="{00000000-0005-0000-0000-0000471F0000}"/>
    <cellStyle name="20% - Accent6 2 3 5 3 2 2" xfId="33338" xr:uid="{00000000-0005-0000-0000-0000481F0000}"/>
    <cellStyle name="20% - Accent6 2 3 5 3 3" xfId="29362" xr:uid="{00000000-0005-0000-0000-0000491F0000}"/>
    <cellStyle name="20% - Accent6 2 3 5 3 4" xfId="25421" xr:uid="{00000000-0005-0000-0000-00004A1F0000}"/>
    <cellStyle name="20% - Accent6 2 3 5 4" xfId="7970" xr:uid="{00000000-0005-0000-0000-00004B1F0000}"/>
    <cellStyle name="20% - Accent6 2 3 5 4 2" xfId="19924" xr:uid="{00000000-0005-0000-0000-00004C1F0000}"/>
    <cellStyle name="20% - Accent6 2 3 5 4 2 2" xfId="31791" xr:uid="{00000000-0005-0000-0000-00004D1F0000}"/>
    <cellStyle name="20% - Accent6 2 3 5 4 3" xfId="27815" xr:uid="{00000000-0005-0000-0000-00004E1F0000}"/>
    <cellStyle name="20% - Accent6 2 3 5 4 4" xfId="23874" xr:uid="{00000000-0005-0000-0000-00004F1F0000}"/>
    <cellStyle name="20% - Accent6 2 3 5 5" xfId="19149" xr:uid="{00000000-0005-0000-0000-0000501F0000}"/>
    <cellStyle name="20% - Accent6 2 3 5 5 2" xfId="31016" xr:uid="{00000000-0005-0000-0000-0000511F0000}"/>
    <cellStyle name="20% - Accent6 2 3 5 6" xfId="27042" xr:uid="{00000000-0005-0000-0000-0000521F0000}"/>
    <cellStyle name="20% - Accent6 2 3 5 7" xfId="23099" xr:uid="{00000000-0005-0000-0000-0000531F0000}"/>
    <cellStyle name="20% - Accent6 2 3 6" xfId="767" xr:uid="{00000000-0005-0000-0000-0000541F0000}"/>
    <cellStyle name="20% - Accent6 2 3 6 2" xfId="11339" xr:uid="{00000000-0005-0000-0000-0000551F0000}"/>
    <cellStyle name="20% - Accent6 2 3 6 2 2" xfId="17725" xr:uid="{00000000-0005-0000-0000-0000561F0000}"/>
    <cellStyle name="20% - Accent6 2 3 6 2 2 2" xfId="22261" xr:uid="{00000000-0005-0000-0000-0000571F0000}"/>
    <cellStyle name="20% - Accent6 2 3 6 2 2 2 2" xfId="34128" xr:uid="{00000000-0005-0000-0000-0000581F0000}"/>
    <cellStyle name="20% - Accent6 2 3 6 2 2 3" xfId="30152" xr:uid="{00000000-0005-0000-0000-0000591F0000}"/>
    <cellStyle name="20% - Accent6 2 3 6 2 2 4" xfId="26211" xr:uid="{00000000-0005-0000-0000-00005A1F0000}"/>
    <cellStyle name="20% - Accent6 2 3 6 2 3" xfId="20695" xr:uid="{00000000-0005-0000-0000-00005B1F0000}"/>
    <cellStyle name="20% - Accent6 2 3 6 2 3 2" xfId="32562" xr:uid="{00000000-0005-0000-0000-00005C1F0000}"/>
    <cellStyle name="20% - Accent6 2 3 6 2 4" xfId="28586" xr:uid="{00000000-0005-0000-0000-00005D1F0000}"/>
    <cellStyle name="20% - Accent6 2 3 6 2 5" xfId="24645" xr:uid="{00000000-0005-0000-0000-00005E1F0000}"/>
    <cellStyle name="20% - Accent6 2 3 6 3" xfId="14789" xr:uid="{00000000-0005-0000-0000-00005F1F0000}"/>
    <cellStyle name="20% - Accent6 2 3 6 3 2" xfId="21472" xr:uid="{00000000-0005-0000-0000-0000601F0000}"/>
    <cellStyle name="20% - Accent6 2 3 6 3 2 2" xfId="33339" xr:uid="{00000000-0005-0000-0000-0000611F0000}"/>
    <cellStyle name="20% - Accent6 2 3 6 3 3" xfId="29363" xr:uid="{00000000-0005-0000-0000-0000621F0000}"/>
    <cellStyle name="20% - Accent6 2 3 6 3 4" xfId="25422" xr:uid="{00000000-0005-0000-0000-0000631F0000}"/>
    <cellStyle name="20% - Accent6 2 3 6 4" xfId="7971" xr:uid="{00000000-0005-0000-0000-0000641F0000}"/>
    <cellStyle name="20% - Accent6 2 3 6 4 2" xfId="19925" xr:uid="{00000000-0005-0000-0000-0000651F0000}"/>
    <cellStyle name="20% - Accent6 2 3 6 4 2 2" xfId="31792" xr:uid="{00000000-0005-0000-0000-0000661F0000}"/>
    <cellStyle name="20% - Accent6 2 3 6 4 3" xfId="27816" xr:uid="{00000000-0005-0000-0000-0000671F0000}"/>
    <cellStyle name="20% - Accent6 2 3 6 4 4" xfId="23875" xr:uid="{00000000-0005-0000-0000-0000681F0000}"/>
    <cellStyle name="20% - Accent6 2 3 6 5" xfId="19150" xr:uid="{00000000-0005-0000-0000-0000691F0000}"/>
    <cellStyle name="20% - Accent6 2 3 6 5 2" xfId="31017" xr:uid="{00000000-0005-0000-0000-00006A1F0000}"/>
    <cellStyle name="20% - Accent6 2 3 6 6" xfId="27043" xr:uid="{00000000-0005-0000-0000-00006B1F0000}"/>
    <cellStyle name="20% - Accent6 2 3 6 7" xfId="23100" xr:uid="{00000000-0005-0000-0000-00006C1F0000}"/>
    <cellStyle name="20% - Accent6 2 3 7" xfId="768" xr:uid="{00000000-0005-0000-0000-00006D1F0000}"/>
    <cellStyle name="20% - Accent6 2 3 7 2" xfId="11340" xr:uid="{00000000-0005-0000-0000-00006E1F0000}"/>
    <cellStyle name="20% - Accent6 2 3 7 2 2" xfId="17726" xr:uid="{00000000-0005-0000-0000-00006F1F0000}"/>
    <cellStyle name="20% - Accent6 2 3 7 2 2 2" xfId="22262" xr:uid="{00000000-0005-0000-0000-0000701F0000}"/>
    <cellStyle name="20% - Accent6 2 3 7 2 2 2 2" xfId="34129" xr:uid="{00000000-0005-0000-0000-0000711F0000}"/>
    <cellStyle name="20% - Accent6 2 3 7 2 2 3" xfId="30153" xr:uid="{00000000-0005-0000-0000-0000721F0000}"/>
    <cellStyle name="20% - Accent6 2 3 7 2 2 4" xfId="26212" xr:uid="{00000000-0005-0000-0000-0000731F0000}"/>
    <cellStyle name="20% - Accent6 2 3 7 2 3" xfId="20696" xr:uid="{00000000-0005-0000-0000-0000741F0000}"/>
    <cellStyle name="20% - Accent6 2 3 7 2 3 2" xfId="32563" xr:uid="{00000000-0005-0000-0000-0000751F0000}"/>
    <cellStyle name="20% - Accent6 2 3 7 2 4" xfId="28587" xr:uid="{00000000-0005-0000-0000-0000761F0000}"/>
    <cellStyle name="20% - Accent6 2 3 7 2 5" xfId="24646" xr:uid="{00000000-0005-0000-0000-0000771F0000}"/>
    <cellStyle name="20% - Accent6 2 3 7 3" xfId="14790" xr:uid="{00000000-0005-0000-0000-0000781F0000}"/>
    <cellStyle name="20% - Accent6 2 3 7 3 2" xfId="21473" xr:uid="{00000000-0005-0000-0000-0000791F0000}"/>
    <cellStyle name="20% - Accent6 2 3 7 3 2 2" xfId="33340" xr:uid="{00000000-0005-0000-0000-00007A1F0000}"/>
    <cellStyle name="20% - Accent6 2 3 7 3 3" xfId="29364" xr:uid="{00000000-0005-0000-0000-00007B1F0000}"/>
    <cellStyle name="20% - Accent6 2 3 7 3 4" xfId="25423" xr:uid="{00000000-0005-0000-0000-00007C1F0000}"/>
    <cellStyle name="20% - Accent6 2 3 7 4" xfId="7972" xr:uid="{00000000-0005-0000-0000-00007D1F0000}"/>
    <cellStyle name="20% - Accent6 2 3 7 4 2" xfId="19926" xr:uid="{00000000-0005-0000-0000-00007E1F0000}"/>
    <cellStyle name="20% - Accent6 2 3 7 4 2 2" xfId="31793" xr:uid="{00000000-0005-0000-0000-00007F1F0000}"/>
    <cellStyle name="20% - Accent6 2 3 7 4 3" xfId="27817" xr:uid="{00000000-0005-0000-0000-0000801F0000}"/>
    <cellStyle name="20% - Accent6 2 3 7 4 4" xfId="23876" xr:uid="{00000000-0005-0000-0000-0000811F0000}"/>
    <cellStyle name="20% - Accent6 2 3 7 5" xfId="19151" xr:uid="{00000000-0005-0000-0000-0000821F0000}"/>
    <cellStyle name="20% - Accent6 2 3 7 5 2" xfId="31018" xr:uid="{00000000-0005-0000-0000-0000831F0000}"/>
    <cellStyle name="20% - Accent6 2 3 7 6" xfId="27044" xr:uid="{00000000-0005-0000-0000-0000841F0000}"/>
    <cellStyle name="20% - Accent6 2 3 7 7" xfId="23101" xr:uid="{00000000-0005-0000-0000-0000851F0000}"/>
    <cellStyle name="20% - Accent6 2 3 8" xfId="769" xr:uid="{00000000-0005-0000-0000-0000861F0000}"/>
    <cellStyle name="20% - Accent6 2 3 8 2" xfId="11341" xr:uid="{00000000-0005-0000-0000-0000871F0000}"/>
    <cellStyle name="20% - Accent6 2 3 8 2 2" xfId="17727" xr:uid="{00000000-0005-0000-0000-0000881F0000}"/>
    <cellStyle name="20% - Accent6 2 3 8 2 2 2" xfId="22263" xr:uid="{00000000-0005-0000-0000-0000891F0000}"/>
    <cellStyle name="20% - Accent6 2 3 8 2 2 2 2" xfId="34130" xr:uid="{00000000-0005-0000-0000-00008A1F0000}"/>
    <cellStyle name="20% - Accent6 2 3 8 2 2 3" xfId="30154" xr:uid="{00000000-0005-0000-0000-00008B1F0000}"/>
    <cellStyle name="20% - Accent6 2 3 8 2 2 4" xfId="26213" xr:uid="{00000000-0005-0000-0000-00008C1F0000}"/>
    <cellStyle name="20% - Accent6 2 3 8 2 3" xfId="20697" xr:uid="{00000000-0005-0000-0000-00008D1F0000}"/>
    <cellStyle name="20% - Accent6 2 3 8 2 3 2" xfId="32564" xr:uid="{00000000-0005-0000-0000-00008E1F0000}"/>
    <cellStyle name="20% - Accent6 2 3 8 2 4" xfId="28588" xr:uid="{00000000-0005-0000-0000-00008F1F0000}"/>
    <cellStyle name="20% - Accent6 2 3 8 2 5" xfId="24647" xr:uid="{00000000-0005-0000-0000-0000901F0000}"/>
    <cellStyle name="20% - Accent6 2 3 8 3" xfId="14791" xr:uid="{00000000-0005-0000-0000-0000911F0000}"/>
    <cellStyle name="20% - Accent6 2 3 8 3 2" xfId="21474" xr:uid="{00000000-0005-0000-0000-0000921F0000}"/>
    <cellStyle name="20% - Accent6 2 3 8 3 2 2" xfId="33341" xr:uid="{00000000-0005-0000-0000-0000931F0000}"/>
    <cellStyle name="20% - Accent6 2 3 8 3 3" xfId="29365" xr:uid="{00000000-0005-0000-0000-0000941F0000}"/>
    <cellStyle name="20% - Accent6 2 3 8 3 4" xfId="25424" xr:uid="{00000000-0005-0000-0000-0000951F0000}"/>
    <cellStyle name="20% - Accent6 2 3 8 4" xfId="7973" xr:uid="{00000000-0005-0000-0000-0000961F0000}"/>
    <cellStyle name="20% - Accent6 2 3 8 4 2" xfId="19927" xr:uid="{00000000-0005-0000-0000-0000971F0000}"/>
    <cellStyle name="20% - Accent6 2 3 8 4 2 2" xfId="31794" xr:uid="{00000000-0005-0000-0000-0000981F0000}"/>
    <cellStyle name="20% - Accent6 2 3 8 4 3" xfId="27818" xr:uid="{00000000-0005-0000-0000-0000991F0000}"/>
    <cellStyle name="20% - Accent6 2 3 8 4 4" xfId="23877" xr:uid="{00000000-0005-0000-0000-00009A1F0000}"/>
    <cellStyle name="20% - Accent6 2 3 8 5" xfId="19152" xr:uid="{00000000-0005-0000-0000-00009B1F0000}"/>
    <cellStyle name="20% - Accent6 2 3 8 5 2" xfId="31019" xr:uid="{00000000-0005-0000-0000-00009C1F0000}"/>
    <cellStyle name="20% - Accent6 2 3 8 6" xfId="27045" xr:uid="{00000000-0005-0000-0000-00009D1F0000}"/>
    <cellStyle name="20% - Accent6 2 3 8 7" xfId="23102" xr:uid="{00000000-0005-0000-0000-00009E1F0000}"/>
    <cellStyle name="20% - Accent6 2 3 9" xfId="770" xr:uid="{00000000-0005-0000-0000-00009F1F0000}"/>
    <cellStyle name="20% - Accent6 2 3 9 2" xfId="11342" xr:uid="{00000000-0005-0000-0000-0000A01F0000}"/>
    <cellStyle name="20% - Accent6 2 3 9 2 2" xfId="17728" xr:uid="{00000000-0005-0000-0000-0000A11F0000}"/>
    <cellStyle name="20% - Accent6 2 3 9 2 2 2" xfId="22264" xr:uid="{00000000-0005-0000-0000-0000A21F0000}"/>
    <cellStyle name="20% - Accent6 2 3 9 2 2 2 2" xfId="34131" xr:uid="{00000000-0005-0000-0000-0000A31F0000}"/>
    <cellStyle name="20% - Accent6 2 3 9 2 2 3" xfId="30155" xr:uid="{00000000-0005-0000-0000-0000A41F0000}"/>
    <cellStyle name="20% - Accent6 2 3 9 2 2 4" xfId="26214" xr:uid="{00000000-0005-0000-0000-0000A51F0000}"/>
    <cellStyle name="20% - Accent6 2 3 9 2 3" xfId="20698" xr:uid="{00000000-0005-0000-0000-0000A61F0000}"/>
    <cellStyle name="20% - Accent6 2 3 9 2 3 2" xfId="32565" xr:uid="{00000000-0005-0000-0000-0000A71F0000}"/>
    <cellStyle name="20% - Accent6 2 3 9 2 4" xfId="28589" xr:uid="{00000000-0005-0000-0000-0000A81F0000}"/>
    <cellStyle name="20% - Accent6 2 3 9 2 5" xfId="24648" xr:uid="{00000000-0005-0000-0000-0000A91F0000}"/>
    <cellStyle name="20% - Accent6 2 3 9 3" xfId="14792" xr:uid="{00000000-0005-0000-0000-0000AA1F0000}"/>
    <cellStyle name="20% - Accent6 2 3 9 3 2" xfId="21475" xr:uid="{00000000-0005-0000-0000-0000AB1F0000}"/>
    <cellStyle name="20% - Accent6 2 3 9 3 2 2" xfId="33342" xr:uid="{00000000-0005-0000-0000-0000AC1F0000}"/>
    <cellStyle name="20% - Accent6 2 3 9 3 3" xfId="29366" xr:uid="{00000000-0005-0000-0000-0000AD1F0000}"/>
    <cellStyle name="20% - Accent6 2 3 9 3 4" xfId="25425" xr:uid="{00000000-0005-0000-0000-0000AE1F0000}"/>
    <cellStyle name="20% - Accent6 2 3 9 4" xfId="7974" xr:uid="{00000000-0005-0000-0000-0000AF1F0000}"/>
    <cellStyle name="20% - Accent6 2 3 9 4 2" xfId="19928" xr:uid="{00000000-0005-0000-0000-0000B01F0000}"/>
    <cellStyle name="20% - Accent6 2 3 9 4 2 2" xfId="31795" xr:uid="{00000000-0005-0000-0000-0000B11F0000}"/>
    <cellStyle name="20% - Accent6 2 3 9 4 3" xfId="27819" xr:uid="{00000000-0005-0000-0000-0000B21F0000}"/>
    <cellStyle name="20% - Accent6 2 3 9 4 4" xfId="23878" xr:uid="{00000000-0005-0000-0000-0000B31F0000}"/>
    <cellStyle name="20% - Accent6 2 3 9 5" xfId="19153" xr:uid="{00000000-0005-0000-0000-0000B41F0000}"/>
    <cellStyle name="20% - Accent6 2 3 9 5 2" xfId="31020" xr:uid="{00000000-0005-0000-0000-0000B51F0000}"/>
    <cellStyle name="20% - Accent6 2 3 9 6" xfId="27046" xr:uid="{00000000-0005-0000-0000-0000B61F0000}"/>
    <cellStyle name="20% - Accent6 2 3 9 7" xfId="23103" xr:uid="{00000000-0005-0000-0000-0000B71F0000}"/>
    <cellStyle name="20% - Accent6 2 4" xfId="771" xr:uid="{00000000-0005-0000-0000-0000B81F0000}"/>
    <cellStyle name="20% - Accent6 2 4 10" xfId="11343" xr:uid="{00000000-0005-0000-0000-0000B91F0000}"/>
    <cellStyle name="20% - Accent6 2 4 10 2" xfId="17729" xr:uid="{00000000-0005-0000-0000-0000BA1F0000}"/>
    <cellStyle name="20% - Accent6 2 4 10 2 2" xfId="22265" xr:uid="{00000000-0005-0000-0000-0000BB1F0000}"/>
    <cellStyle name="20% - Accent6 2 4 10 2 2 2" xfId="34132" xr:uid="{00000000-0005-0000-0000-0000BC1F0000}"/>
    <cellStyle name="20% - Accent6 2 4 10 2 3" xfId="30156" xr:uid="{00000000-0005-0000-0000-0000BD1F0000}"/>
    <cellStyle name="20% - Accent6 2 4 10 2 4" xfId="26215" xr:uid="{00000000-0005-0000-0000-0000BE1F0000}"/>
    <cellStyle name="20% - Accent6 2 4 10 3" xfId="20699" xr:uid="{00000000-0005-0000-0000-0000BF1F0000}"/>
    <cellStyle name="20% - Accent6 2 4 10 3 2" xfId="32566" xr:uid="{00000000-0005-0000-0000-0000C01F0000}"/>
    <cellStyle name="20% - Accent6 2 4 10 4" xfId="28590" xr:uid="{00000000-0005-0000-0000-0000C11F0000}"/>
    <cellStyle name="20% - Accent6 2 4 10 5" xfId="24649" xr:uid="{00000000-0005-0000-0000-0000C21F0000}"/>
    <cellStyle name="20% - Accent6 2 4 11" xfId="14793" xr:uid="{00000000-0005-0000-0000-0000C31F0000}"/>
    <cellStyle name="20% - Accent6 2 4 11 2" xfId="21476" xr:uid="{00000000-0005-0000-0000-0000C41F0000}"/>
    <cellStyle name="20% - Accent6 2 4 11 2 2" xfId="33343" xr:uid="{00000000-0005-0000-0000-0000C51F0000}"/>
    <cellStyle name="20% - Accent6 2 4 11 3" xfId="29367" xr:uid="{00000000-0005-0000-0000-0000C61F0000}"/>
    <cellStyle name="20% - Accent6 2 4 11 4" xfId="25426" xr:uid="{00000000-0005-0000-0000-0000C71F0000}"/>
    <cellStyle name="20% - Accent6 2 4 12" xfId="7975" xr:uid="{00000000-0005-0000-0000-0000C81F0000}"/>
    <cellStyle name="20% - Accent6 2 4 12 2" xfId="19929" xr:uid="{00000000-0005-0000-0000-0000C91F0000}"/>
    <cellStyle name="20% - Accent6 2 4 12 2 2" xfId="31796" xr:uid="{00000000-0005-0000-0000-0000CA1F0000}"/>
    <cellStyle name="20% - Accent6 2 4 12 3" xfId="27820" xr:uid="{00000000-0005-0000-0000-0000CB1F0000}"/>
    <cellStyle name="20% - Accent6 2 4 12 4" xfId="23879" xr:uid="{00000000-0005-0000-0000-0000CC1F0000}"/>
    <cellStyle name="20% - Accent6 2 4 13" xfId="19154" xr:uid="{00000000-0005-0000-0000-0000CD1F0000}"/>
    <cellStyle name="20% - Accent6 2 4 13 2" xfId="31021" xr:uid="{00000000-0005-0000-0000-0000CE1F0000}"/>
    <cellStyle name="20% - Accent6 2 4 14" xfId="27047" xr:uid="{00000000-0005-0000-0000-0000CF1F0000}"/>
    <cellStyle name="20% - Accent6 2 4 15" xfId="23104" xr:uid="{00000000-0005-0000-0000-0000D01F0000}"/>
    <cellStyle name="20% - Accent6 2 4 2" xfId="772" xr:uid="{00000000-0005-0000-0000-0000D11F0000}"/>
    <cellStyle name="20% - Accent6 2 4 2 2" xfId="11344" xr:uid="{00000000-0005-0000-0000-0000D21F0000}"/>
    <cellStyle name="20% - Accent6 2 4 2 2 2" xfId="17730" xr:uid="{00000000-0005-0000-0000-0000D31F0000}"/>
    <cellStyle name="20% - Accent6 2 4 2 2 2 2" xfId="22266" xr:uid="{00000000-0005-0000-0000-0000D41F0000}"/>
    <cellStyle name="20% - Accent6 2 4 2 2 2 2 2" xfId="34133" xr:uid="{00000000-0005-0000-0000-0000D51F0000}"/>
    <cellStyle name="20% - Accent6 2 4 2 2 2 3" xfId="30157" xr:uid="{00000000-0005-0000-0000-0000D61F0000}"/>
    <cellStyle name="20% - Accent6 2 4 2 2 2 4" xfId="26216" xr:uid="{00000000-0005-0000-0000-0000D71F0000}"/>
    <cellStyle name="20% - Accent6 2 4 2 2 3" xfId="20700" xr:uid="{00000000-0005-0000-0000-0000D81F0000}"/>
    <cellStyle name="20% - Accent6 2 4 2 2 3 2" xfId="32567" xr:uid="{00000000-0005-0000-0000-0000D91F0000}"/>
    <cellStyle name="20% - Accent6 2 4 2 2 4" xfId="28591" xr:uid="{00000000-0005-0000-0000-0000DA1F0000}"/>
    <cellStyle name="20% - Accent6 2 4 2 2 5" xfId="24650" xr:uid="{00000000-0005-0000-0000-0000DB1F0000}"/>
    <cellStyle name="20% - Accent6 2 4 2 3" xfId="14794" xr:uid="{00000000-0005-0000-0000-0000DC1F0000}"/>
    <cellStyle name="20% - Accent6 2 4 2 3 2" xfId="21477" xr:uid="{00000000-0005-0000-0000-0000DD1F0000}"/>
    <cellStyle name="20% - Accent6 2 4 2 3 2 2" xfId="33344" xr:uid="{00000000-0005-0000-0000-0000DE1F0000}"/>
    <cellStyle name="20% - Accent6 2 4 2 3 3" xfId="29368" xr:uid="{00000000-0005-0000-0000-0000DF1F0000}"/>
    <cellStyle name="20% - Accent6 2 4 2 3 4" xfId="25427" xr:uid="{00000000-0005-0000-0000-0000E01F0000}"/>
    <cellStyle name="20% - Accent6 2 4 2 4" xfId="7976" xr:uid="{00000000-0005-0000-0000-0000E11F0000}"/>
    <cellStyle name="20% - Accent6 2 4 2 4 2" xfId="19930" xr:uid="{00000000-0005-0000-0000-0000E21F0000}"/>
    <cellStyle name="20% - Accent6 2 4 2 4 2 2" xfId="31797" xr:uid="{00000000-0005-0000-0000-0000E31F0000}"/>
    <cellStyle name="20% - Accent6 2 4 2 4 3" xfId="27821" xr:uid="{00000000-0005-0000-0000-0000E41F0000}"/>
    <cellStyle name="20% - Accent6 2 4 2 4 4" xfId="23880" xr:uid="{00000000-0005-0000-0000-0000E51F0000}"/>
    <cellStyle name="20% - Accent6 2 4 2 5" xfId="19155" xr:uid="{00000000-0005-0000-0000-0000E61F0000}"/>
    <cellStyle name="20% - Accent6 2 4 2 5 2" xfId="31022" xr:uid="{00000000-0005-0000-0000-0000E71F0000}"/>
    <cellStyle name="20% - Accent6 2 4 2 6" xfId="27048" xr:uid="{00000000-0005-0000-0000-0000E81F0000}"/>
    <cellStyle name="20% - Accent6 2 4 2 7" xfId="23105" xr:uid="{00000000-0005-0000-0000-0000E91F0000}"/>
    <cellStyle name="20% - Accent6 2 4 3" xfId="773" xr:uid="{00000000-0005-0000-0000-0000EA1F0000}"/>
    <cellStyle name="20% - Accent6 2 4 3 2" xfId="11345" xr:uid="{00000000-0005-0000-0000-0000EB1F0000}"/>
    <cellStyle name="20% - Accent6 2 4 3 2 2" xfId="17731" xr:uid="{00000000-0005-0000-0000-0000EC1F0000}"/>
    <cellStyle name="20% - Accent6 2 4 3 2 2 2" xfId="22267" xr:uid="{00000000-0005-0000-0000-0000ED1F0000}"/>
    <cellStyle name="20% - Accent6 2 4 3 2 2 2 2" xfId="34134" xr:uid="{00000000-0005-0000-0000-0000EE1F0000}"/>
    <cellStyle name="20% - Accent6 2 4 3 2 2 3" xfId="30158" xr:uid="{00000000-0005-0000-0000-0000EF1F0000}"/>
    <cellStyle name="20% - Accent6 2 4 3 2 2 4" xfId="26217" xr:uid="{00000000-0005-0000-0000-0000F01F0000}"/>
    <cellStyle name="20% - Accent6 2 4 3 2 3" xfId="20701" xr:uid="{00000000-0005-0000-0000-0000F11F0000}"/>
    <cellStyle name="20% - Accent6 2 4 3 2 3 2" xfId="32568" xr:uid="{00000000-0005-0000-0000-0000F21F0000}"/>
    <cellStyle name="20% - Accent6 2 4 3 2 4" xfId="28592" xr:uid="{00000000-0005-0000-0000-0000F31F0000}"/>
    <cellStyle name="20% - Accent6 2 4 3 2 5" xfId="24651" xr:uid="{00000000-0005-0000-0000-0000F41F0000}"/>
    <cellStyle name="20% - Accent6 2 4 3 3" xfId="14795" xr:uid="{00000000-0005-0000-0000-0000F51F0000}"/>
    <cellStyle name="20% - Accent6 2 4 3 3 2" xfId="21478" xr:uid="{00000000-0005-0000-0000-0000F61F0000}"/>
    <cellStyle name="20% - Accent6 2 4 3 3 2 2" xfId="33345" xr:uid="{00000000-0005-0000-0000-0000F71F0000}"/>
    <cellStyle name="20% - Accent6 2 4 3 3 3" xfId="29369" xr:uid="{00000000-0005-0000-0000-0000F81F0000}"/>
    <cellStyle name="20% - Accent6 2 4 3 3 4" xfId="25428" xr:uid="{00000000-0005-0000-0000-0000F91F0000}"/>
    <cellStyle name="20% - Accent6 2 4 3 4" xfId="7977" xr:uid="{00000000-0005-0000-0000-0000FA1F0000}"/>
    <cellStyle name="20% - Accent6 2 4 3 4 2" xfId="19931" xr:uid="{00000000-0005-0000-0000-0000FB1F0000}"/>
    <cellStyle name="20% - Accent6 2 4 3 4 2 2" xfId="31798" xr:uid="{00000000-0005-0000-0000-0000FC1F0000}"/>
    <cellStyle name="20% - Accent6 2 4 3 4 3" xfId="27822" xr:uid="{00000000-0005-0000-0000-0000FD1F0000}"/>
    <cellStyle name="20% - Accent6 2 4 3 4 4" xfId="23881" xr:uid="{00000000-0005-0000-0000-0000FE1F0000}"/>
    <cellStyle name="20% - Accent6 2 4 3 5" xfId="19156" xr:uid="{00000000-0005-0000-0000-0000FF1F0000}"/>
    <cellStyle name="20% - Accent6 2 4 3 5 2" xfId="31023" xr:uid="{00000000-0005-0000-0000-000000200000}"/>
    <cellStyle name="20% - Accent6 2 4 3 6" xfId="27049" xr:uid="{00000000-0005-0000-0000-000001200000}"/>
    <cellStyle name="20% - Accent6 2 4 3 7" xfId="23106" xr:uid="{00000000-0005-0000-0000-000002200000}"/>
    <cellStyle name="20% - Accent6 2 4 4" xfId="774" xr:uid="{00000000-0005-0000-0000-000003200000}"/>
    <cellStyle name="20% - Accent6 2 4 4 2" xfId="11346" xr:uid="{00000000-0005-0000-0000-000004200000}"/>
    <cellStyle name="20% - Accent6 2 4 4 2 2" xfId="17732" xr:uid="{00000000-0005-0000-0000-000005200000}"/>
    <cellStyle name="20% - Accent6 2 4 4 2 2 2" xfId="22268" xr:uid="{00000000-0005-0000-0000-000006200000}"/>
    <cellStyle name="20% - Accent6 2 4 4 2 2 2 2" xfId="34135" xr:uid="{00000000-0005-0000-0000-000007200000}"/>
    <cellStyle name="20% - Accent6 2 4 4 2 2 3" xfId="30159" xr:uid="{00000000-0005-0000-0000-000008200000}"/>
    <cellStyle name="20% - Accent6 2 4 4 2 2 4" xfId="26218" xr:uid="{00000000-0005-0000-0000-000009200000}"/>
    <cellStyle name="20% - Accent6 2 4 4 2 3" xfId="20702" xr:uid="{00000000-0005-0000-0000-00000A200000}"/>
    <cellStyle name="20% - Accent6 2 4 4 2 3 2" xfId="32569" xr:uid="{00000000-0005-0000-0000-00000B200000}"/>
    <cellStyle name="20% - Accent6 2 4 4 2 4" xfId="28593" xr:uid="{00000000-0005-0000-0000-00000C200000}"/>
    <cellStyle name="20% - Accent6 2 4 4 2 5" xfId="24652" xr:uid="{00000000-0005-0000-0000-00000D200000}"/>
    <cellStyle name="20% - Accent6 2 4 4 3" xfId="14796" xr:uid="{00000000-0005-0000-0000-00000E200000}"/>
    <cellStyle name="20% - Accent6 2 4 4 3 2" xfId="21479" xr:uid="{00000000-0005-0000-0000-00000F200000}"/>
    <cellStyle name="20% - Accent6 2 4 4 3 2 2" xfId="33346" xr:uid="{00000000-0005-0000-0000-000010200000}"/>
    <cellStyle name="20% - Accent6 2 4 4 3 3" xfId="29370" xr:uid="{00000000-0005-0000-0000-000011200000}"/>
    <cellStyle name="20% - Accent6 2 4 4 3 4" xfId="25429" xr:uid="{00000000-0005-0000-0000-000012200000}"/>
    <cellStyle name="20% - Accent6 2 4 4 4" xfId="7978" xr:uid="{00000000-0005-0000-0000-000013200000}"/>
    <cellStyle name="20% - Accent6 2 4 4 4 2" xfId="19932" xr:uid="{00000000-0005-0000-0000-000014200000}"/>
    <cellStyle name="20% - Accent6 2 4 4 4 2 2" xfId="31799" xr:uid="{00000000-0005-0000-0000-000015200000}"/>
    <cellStyle name="20% - Accent6 2 4 4 4 3" xfId="27823" xr:uid="{00000000-0005-0000-0000-000016200000}"/>
    <cellStyle name="20% - Accent6 2 4 4 4 4" xfId="23882" xr:uid="{00000000-0005-0000-0000-000017200000}"/>
    <cellStyle name="20% - Accent6 2 4 4 5" xfId="19157" xr:uid="{00000000-0005-0000-0000-000018200000}"/>
    <cellStyle name="20% - Accent6 2 4 4 5 2" xfId="31024" xr:uid="{00000000-0005-0000-0000-000019200000}"/>
    <cellStyle name="20% - Accent6 2 4 4 6" xfId="27050" xr:uid="{00000000-0005-0000-0000-00001A200000}"/>
    <cellStyle name="20% - Accent6 2 4 4 7" xfId="23107" xr:uid="{00000000-0005-0000-0000-00001B200000}"/>
    <cellStyle name="20% - Accent6 2 4 5" xfId="775" xr:uid="{00000000-0005-0000-0000-00001C200000}"/>
    <cellStyle name="20% - Accent6 2 4 5 2" xfId="11347" xr:uid="{00000000-0005-0000-0000-00001D200000}"/>
    <cellStyle name="20% - Accent6 2 4 5 2 2" xfId="17733" xr:uid="{00000000-0005-0000-0000-00001E200000}"/>
    <cellStyle name="20% - Accent6 2 4 5 2 2 2" xfId="22269" xr:uid="{00000000-0005-0000-0000-00001F200000}"/>
    <cellStyle name="20% - Accent6 2 4 5 2 2 2 2" xfId="34136" xr:uid="{00000000-0005-0000-0000-000020200000}"/>
    <cellStyle name="20% - Accent6 2 4 5 2 2 3" xfId="30160" xr:uid="{00000000-0005-0000-0000-000021200000}"/>
    <cellStyle name="20% - Accent6 2 4 5 2 2 4" xfId="26219" xr:uid="{00000000-0005-0000-0000-000022200000}"/>
    <cellStyle name="20% - Accent6 2 4 5 2 3" xfId="20703" xr:uid="{00000000-0005-0000-0000-000023200000}"/>
    <cellStyle name="20% - Accent6 2 4 5 2 3 2" xfId="32570" xr:uid="{00000000-0005-0000-0000-000024200000}"/>
    <cellStyle name="20% - Accent6 2 4 5 2 4" xfId="28594" xr:uid="{00000000-0005-0000-0000-000025200000}"/>
    <cellStyle name="20% - Accent6 2 4 5 2 5" xfId="24653" xr:uid="{00000000-0005-0000-0000-000026200000}"/>
    <cellStyle name="20% - Accent6 2 4 5 3" xfId="14797" xr:uid="{00000000-0005-0000-0000-000027200000}"/>
    <cellStyle name="20% - Accent6 2 4 5 3 2" xfId="21480" xr:uid="{00000000-0005-0000-0000-000028200000}"/>
    <cellStyle name="20% - Accent6 2 4 5 3 2 2" xfId="33347" xr:uid="{00000000-0005-0000-0000-000029200000}"/>
    <cellStyle name="20% - Accent6 2 4 5 3 3" xfId="29371" xr:uid="{00000000-0005-0000-0000-00002A200000}"/>
    <cellStyle name="20% - Accent6 2 4 5 3 4" xfId="25430" xr:uid="{00000000-0005-0000-0000-00002B200000}"/>
    <cellStyle name="20% - Accent6 2 4 5 4" xfId="7979" xr:uid="{00000000-0005-0000-0000-00002C200000}"/>
    <cellStyle name="20% - Accent6 2 4 5 4 2" xfId="19933" xr:uid="{00000000-0005-0000-0000-00002D200000}"/>
    <cellStyle name="20% - Accent6 2 4 5 4 2 2" xfId="31800" xr:uid="{00000000-0005-0000-0000-00002E200000}"/>
    <cellStyle name="20% - Accent6 2 4 5 4 3" xfId="27824" xr:uid="{00000000-0005-0000-0000-00002F200000}"/>
    <cellStyle name="20% - Accent6 2 4 5 4 4" xfId="23883" xr:uid="{00000000-0005-0000-0000-000030200000}"/>
    <cellStyle name="20% - Accent6 2 4 5 5" xfId="19158" xr:uid="{00000000-0005-0000-0000-000031200000}"/>
    <cellStyle name="20% - Accent6 2 4 5 5 2" xfId="31025" xr:uid="{00000000-0005-0000-0000-000032200000}"/>
    <cellStyle name="20% - Accent6 2 4 5 6" xfId="27051" xr:uid="{00000000-0005-0000-0000-000033200000}"/>
    <cellStyle name="20% - Accent6 2 4 5 7" xfId="23108" xr:uid="{00000000-0005-0000-0000-000034200000}"/>
    <cellStyle name="20% - Accent6 2 4 6" xfId="776" xr:uid="{00000000-0005-0000-0000-000035200000}"/>
    <cellStyle name="20% - Accent6 2 4 6 2" xfId="11348" xr:uid="{00000000-0005-0000-0000-000036200000}"/>
    <cellStyle name="20% - Accent6 2 4 6 2 2" xfId="17734" xr:uid="{00000000-0005-0000-0000-000037200000}"/>
    <cellStyle name="20% - Accent6 2 4 6 2 2 2" xfId="22270" xr:uid="{00000000-0005-0000-0000-000038200000}"/>
    <cellStyle name="20% - Accent6 2 4 6 2 2 2 2" xfId="34137" xr:uid="{00000000-0005-0000-0000-000039200000}"/>
    <cellStyle name="20% - Accent6 2 4 6 2 2 3" xfId="30161" xr:uid="{00000000-0005-0000-0000-00003A200000}"/>
    <cellStyle name="20% - Accent6 2 4 6 2 2 4" xfId="26220" xr:uid="{00000000-0005-0000-0000-00003B200000}"/>
    <cellStyle name="20% - Accent6 2 4 6 2 3" xfId="20704" xr:uid="{00000000-0005-0000-0000-00003C200000}"/>
    <cellStyle name="20% - Accent6 2 4 6 2 3 2" xfId="32571" xr:uid="{00000000-0005-0000-0000-00003D200000}"/>
    <cellStyle name="20% - Accent6 2 4 6 2 4" xfId="28595" xr:uid="{00000000-0005-0000-0000-00003E200000}"/>
    <cellStyle name="20% - Accent6 2 4 6 2 5" xfId="24654" xr:uid="{00000000-0005-0000-0000-00003F200000}"/>
    <cellStyle name="20% - Accent6 2 4 6 3" xfId="14798" xr:uid="{00000000-0005-0000-0000-000040200000}"/>
    <cellStyle name="20% - Accent6 2 4 6 3 2" xfId="21481" xr:uid="{00000000-0005-0000-0000-000041200000}"/>
    <cellStyle name="20% - Accent6 2 4 6 3 2 2" xfId="33348" xr:uid="{00000000-0005-0000-0000-000042200000}"/>
    <cellStyle name="20% - Accent6 2 4 6 3 3" xfId="29372" xr:uid="{00000000-0005-0000-0000-000043200000}"/>
    <cellStyle name="20% - Accent6 2 4 6 3 4" xfId="25431" xr:uid="{00000000-0005-0000-0000-000044200000}"/>
    <cellStyle name="20% - Accent6 2 4 6 4" xfId="7980" xr:uid="{00000000-0005-0000-0000-000045200000}"/>
    <cellStyle name="20% - Accent6 2 4 6 4 2" xfId="19934" xr:uid="{00000000-0005-0000-0000-000046200000}"/>
    <cellStyle name="20% - Accent6 2 4 6 4 2 2" xfId="31801" xr:uid="{00000000-0005-0000-0000-000047200000}"/>
    <cellStyle name="20% - Accent6 2 4 6 4 3" xfId="27825" xr:uid="{00000000-0005-0000-0000-000048200000}"/>
    <cellStyle name="20% - Accent6 2 4 6 4 4" xfId="23884" xr:uid="{00000000-0005-0000-0000-000049200000}"/>
    <cellStyle name="20% - Accent6 2 4 6 5" xfId="19159" xr:uid="{00000000-0005-0000-0000-00004A200000}"/>
    <cellStyle name="20% - Accent6 2 4 6 5 2" xfId="31026" xr:uid="{00000000-0005-0000-0000-00004B200000}"/>
    <cellStyle name="20% - Accent6 2 4 6 6" xfId="27052" xr:uid="{00000000-0005-0000-0000-00004C200000}"/>
    <cellStyle name="20% - Accent6 2 4 6 7" xfId="23109" xr:uid="{00000000-0005-0000-0000-00004D200000}"/>
    <cellStyle name="20% - Accent6 2 4 7" xfId="777" xr:uid="{00000000-0005-0000-0000-00004E200000}"/>
    <cellStyle name="20% - Accent6 2 4 7 2" xfId="11349" xr:uid="{00000000-0005-0000-0000-00004F200000}"/>
    <cellStyle name="20% - Accent6 2 4 7 2 2" xfId="17735" xr:uid="{00000000-0005-0000-0000-000050200000}"/>
    <cellStyle name="20% - Accent6 2 4 7 2 2 2" xfId="22271" xr:uid="{00000000-0005-0000-0000-000051200000}"/>
    <cellStyle name="20% - Accent6 2 4 7 2 2 2 2" xfId="34138" xr:uid="{00000000-0005-0000-0000-000052200000}"/>
    <cellStyle name="20% - Accent6 2 4 7 2 2 3" xfId="30162" xr:uid="{00000000-0005-0000-0000-000053200000}"/>
    <cellStyle name="20% - Accent6 2 4 7 2 2 4" xfId="26221" xr:uid="{00000000-0005-0000-0000-000054200000}"/>
    <cellStyle name="20% - Accent6 2 4 7 2 3" xfId="20705" xr:uid="{00000000-0005-0000-0000-000055200000}"/>
    <cellStyle name="20% - Accent6 2 4 7 2 3 2" xfId="32572" xr:uid="{00000000-0005-0000-0000-000056200000}"/>
    <cellStyle name="20% - Accent6 2 4 7 2 4" xfId="28596" xr:uid="{00000000-0005-0000-0000-000057200000}"/>
    <cellStyle name="20% - Accent6 2 4 7 2 5" xfId="24655" xr:uid="{00000000-0005-0000-0000-000058200000}"/>
    <cellStyle name="20% - Accent6 2 4 7 3" xfId="14799" xr:uid="{00000000-0005-0000-0000-000059200000}"/>
    <cellStyle name="20% - Accent6 2 4 7 3 2" xfId="21482" xr:uid="{00000000-0005-0000-0000-00005A200000}"/>
    <cellStyle name="20% - Accent6 2 4 7 3 2 2" xfId="33349" xr:uid="{00000000-0005-0000-0000-00005B200000}"/>
    <cellStyle name="20% - Accent6 2 4 7 3 3" xfId="29373" xr:uid="{00000000-0005-0000-0000-00005C200000}"/>
    <cellStyle name="20% - Accent6 2 4 7 3 4" xfId="25432" xr:uid="{00000000-0005-0000-0000-00005D200000}"/>
    <cellStyle name="20% - Accent6 2 4 7 4" xfId="7981" xr:uid="{00000000-0005-0000-0000-00005E200000}"/>
    <cellStyle name="20% - Accent6 2 4 7 4 2" xfId="19935" xr:uid="{00000000-0005-0000-0000-00005F200000}"/>
    <cellStyle name="20% - Accent6 2 4 7 4 2 2" xfId="31802" xr:uid="{00000000-0005-0000-0000-000060200000}"/>
    <cellStyle name="20% - Accent6 2 4 7 4 3" xfId="27826" xr:uid="{00000000-0005-0000-0000-000061200000}"/>
    <cellStyle name="20% - Accent6 2 4 7 4 4" xfId="23885" xr:uid="{00000000-0005-0000-0000-000062200000}"/>
    <cellStyle name="20% - Accent6 2 4 7 5" xfId="19160" xr:uid="{00000000-0005-0000-0000-000063200000}"/>
    <cellStyle name="20% - Accent6 2 4 7 5 2" xfId="31027" xr:uid="{00000000-0005-0000-0000-000064200000}"/>
    <cellStyle name="20% - Accent6 2 4 7 6" xfId="27053" xr:uid="{00000000-0005-0000-0000-000065200000}"/>
    <cellStyle name="20% - Accent6 2 4 7 7" xfId="23110" xr:uid="{00000000-0005-0000-0000-000066200000}"/>
    <cellStyle name="20% - Accent6 2 4 8" xfId="778" xr:uid="{00000000-0005-0000-0000-000067200000}"/>
    <cellStyle name="20% - Accent6 2 4 8 2" xfId="11350" xr:uid="{00000000-0005-0000-0000-000068200000}"/>
    <cellStyle name="20% - Accent6 2 4 8 2 2" xfId="17736" xr:uid="{00000000-0005-0000-0000-000069200000}"/>
    <cellStyle name="20% - Accent6 2 4 8 2 2 2" xfId="22272" xr:uid="{00000000-0005-0000-0000-00006A200000}"/>
    <cellStyle name="20% - Accent6 2 4 8 2 2 2 2" xfId="34139" xr:uid="{00000000-0005-0000-0000-00006B200000}"/>
    <cellStyle name="20% - Accent6 2 4 8 2 2 3" xfId="30163" xr:uid="{00000000-0005-0000-0000-00006C200000}"/>
    <cellStyle name="20% - Accent6 2 4 8 2 2 4" xfId="26222" xr:uid="{00000000-0005-0000-0000-00006D200000}"/>
    <cellStyle name="20% - Accent6 2 4 8 2 3" xfId="20706" xr:uid="{00000000-0005-0000-0000-00006E200000}"/>
    <cellStyle name="20% - Accent6 2 4 8 2 3 2" xfId="32573" xr:uid="{00000000-0005-0000-0000-00006F200000}"/>
    <cellStyle name="20% - Accent6 2 4 8 2 4" xfId="28597" xr:uid="{00000000-0005-0000-0000-000070200000}"/>
    <cellStyle name="20% - Accent6 2 4 8 2 5" xfId="24656" xr:uid="{00000000-0005-0000-0000-000071200000}"/>
    <cellStyle name="20% - Accent6 2 4 8 3" xfId="14800" xr:uid="{00000000-0005-0000-0000-000072200000}"/>
    <cellStyle name="20% - Accent6 2 4 8 3 2" xfId="21483" xr:uid="{00000000-0005-0000-0000-000073200000}"/>
    <cellStyle name="20% - Accent6 2 4 8 3 2 2" xfId="33350" xr:uid="{00000000-0005-0000-0000-000074200000}"/>
    <cellStyle name="20% - Accent6 2 4 8 3 3" xfId="29374" xr:uid="{00000000-0005-0000-0000-000075200000}"/>
    <cellStyle name="20% - Accent6 2 4 8 3 4" xfId="25433" xr:uid="{00000000-0005-0000-0000-000076200000}"/>
    <cellStyle name="20% - Accent6 2 4 8 4" xfId="7982" xr:uid="{00000000-0005-0000-0000-000077200000}"/>
    <cellStyle name="20% - Accent6 2 4 8 4 2" xfId="19936" xr:uid="{00000000-0005-0000-0000-000078200000}"/>
    <cellStyle name="20% - Accent6 2 4 8 4 2 2" xfId="31803" xr:uid="{00000000-0005-0000-0000-000079200000}"/>
    <cellStyle name="20% - Accent6 2 4 8 4 3" xfId="27827" xr:uid="{00000000-0005-0000-0000-00007A200000}"/>
    <cellStyle name="20% - Accent6 2 4 8 4 4" xfId="23886" xr:uid="{00000000-0005-0000-0000-00007B200000}"/>
    <cellStyle name="20% - Accent6 2 4 8 5" xfId="19161" xr:uid="{00000000-0005-0000-0000-00007C200000}"/>
    <cellStyle name="20% - Accent6 2 4 8 5 2" xfId="31028" xr:uid="{00000000-0005-0000-0000-00007D200000}"/>
    <cellStyle name="20% - Accent6 2 4 8 6" xfId="27054" xr:uid="{00000000-0005-0000-0000-00007E200000}"/>
    <cellStyle name="20% - Accent6 2 4 8 7" xfId="23111" xr:uid="{00000000-0005-0000-0000-00007F200000}"/>
    <cellStyle name="20% - Accent6 2 4 9" xfId="779" xr:uid="{00000000-0005-0000-0000-000080200000}"/>
    <cellStyle name="20% - Accent6 2 4 9 2" xfId="11351" xr:uid="{00000000-0005-0000-0000-000081200000}"/>
    <cellStyle name="20% - Accent6 2 4 9 2 2" xfId="17737" xr:uid="{00000000-0005-0000-0000-000082200000}"/>
    <cellStyle name="20% - Accent6 2 4 9 2 2 2" xfId="22273" xr:uid="{00000000-0005-0000-0000-000083200000}"/>
    <cellStyle name="20% - Accent6 2 4 9 2 2 2 2" xfId="34140" xr:uid="{00000000-0005-0000-0000-000084200000}"/>
    <cellStyle name="20% - Accent6 2 4 9 2 2 3" xfId="30164" xr:uid="{00000000-0005-0000-0000-000085200000}"/>
    <cellStyle name="20% - Accent6 2 4 9 2 2 4" xfId="26223" xr:uid="{00000000-0005-0000-0000-000086200000}"/>
    <cellStyle name="20% - Accent6 2 4 9 2 3" xfId="20707" xr:uid="{00000000-0005-0000-0000-000087200000}"/>
    <cellStyle name="20% - Accent6 2 4 9 2 3 2" xfId="32574" xr:uid="{00000000-0005-0000-0000-000088200000}"/>
    <cellStyle name="20% - Accent6 2 4 9 2 4" xfId="28598" xr:uid="{00000000-0005-0000-0000-000089200000}"/>
    <cellStyle name="20% - Accent6 2 4 9 2 5" xfId="24657" xr:uid="{00000000-0005-0000-0000-00008A200000}"/>
    <cellStyle name="20% - Accent6 2 4 9 3" xfId="14801" xr:uid="{00000000-0005-0000-0000-00008B200000}"/>
    <cellStyle name="20% - Accent6 2 4 9 3 2" xfId="21484" xr:uid="{00000000-0005-0000-0000-00008C200000}"/>
    <cellStyle name="20% - Accent6 2 4 9 3 2 2" xfId="33351" xr:uid="{00000000-0005-0000-0000-00008D200000}"/>
    <cellStyle name="20% - Accent6 2 4 9 3 3" xfId="29375" xr:uid="{00000000-0005-0000-0000-00008E200000}"/>
    <cellStyle name="20% - Accent6 2 4 9 3 4" xfId="25434" xr:uid="{00000000-0005-0000-0000-00008F200000}"/>
    <cellStyle name="20% - Accent6 2 4 9 4" xfId="7983" xr:uid="{00000000-0005-0000-0000-000090200000}"/>
    <cellStyle name="20% - Accent6 2 4 9 4 2" xfId="19937" xr:uid="{00000000-0005-0000-0000-000091200000}"/>
    <cellStyle name="20% - Accent6 2 4 9 4 2 2" xfId="31804" xr:uid="{00000000-0005-0000-0000-000092200000}"/>
    <cellStyle name="20% - Accent6 2 4 9 4 3" xfId="27828" xr:uid="{00000000-0005-0000-0000-000093200000}"/>
    <cellStyle name="20% - Accent6 2 4 9 4 4" xfId="23887" xr:uid="{00000000-0005-0000-0000-000094200000}"/>
    <cellStyle name="20% - Accent6 2 4 9 5" xfId="19162" xr:uid="{00000000-0005-0000-0000-000095200000}"/>
    <cellStyle name="20% - Accent6 2 4 9 5 2" xfId="31029" xr:uid="{00000000-0005-0000-0000-000096200000}"/>
    <cellStyle name="20% - Accent6 2 4 9 6" xfId="27055" xr:uid="{00000000-0005-0000-0000-000097200000}"/>
    <cellStyle name="20% - Accent6 2 4 9 7" xfId="23112" xr:uid="{00000000-0005-0000-0000-000098200000}"/>
    <cellStyle name="20% - Accent6 2 5" xfId="780" xr:uid="{00000000-0005-0000-0000-000099200000}"/>
    <cellStyle name="20% - Accent6 2 5 10" xfId="11352" xr:uid="{00000000-0005-0000-0000-00009A200000}"/>
    <cellStyle name="20% - Accent6 2 5 10 2" xfId="17738" xr:uid="{00000000-0005-0000-0000-00009B200000}"/>
    <cellStyle name="20% - Accent6 2 5 10 2 2" xfId="22274" xr:uid="{00000000-0005-0000-0000-00009C200000}"/>
    <cellStyle name="20% - Accent6 2 5 10 2 2 2" xfId="34141" xr:uid="{00000000-0005-0000-0000-00009D200000}"/>
    <cellStyle name="20% - Accent6 2 5 10 2 3" xfId="30165" xr:uid="{00000000-0005-0000-0000-00009E200000}"/>
    <cellStyle name="20% - Accent6 2 5 10 2 4" xfId="26224" xr:uid="{00000000-0005-0000-0000-00009F200000}"/>
    <cellStyle name="20% - Accent6 2 5 10 3" xfId="20708" xr:uid="{00000000-0005-0000-0000-0000A0200000}"/>
    <cellStyle name="20% - Accent6 2 5 10 3 2" xfId="32575" xr:uid="{00000000-0005-0000-0000-0000A1200000}"/>
    <cellStyle name="20% - Accent6 2 5 10 4" xfId="28599" xr:uid="{00000000-0005-0000-0000-0000A2200000}"/>
    <cellStyle name="20% - Accent6 2 5 10 5" xfId="24658" xr:uid="{00000000-0005-0000-0000-0000A3200000}"/>
    <cellStyle name="20% - Accent6 2 5 11" xfId="14802" xr:uid="{00000000-0005-0000-0000-0000A4200000}"/>
    <cellStyle name="20% - Accent6 2 5 11 2" xfId="21485" xr:uid="{00000000-0005-0000-0000-0000A5200000}"/>
    <cellStyle name="20% - Accent6 2 5 11 2 2" xfId="33352" xr:uid="{00000000-0005-0000-0000-0000A6200000}"/>
    <cellStyle name="20% - Accent6 2 5 11 3" xfId="29376" xr:uid="{00000000-0005-0000-0000-0000A7200000}"/>
    <cellStyle name="20% - Accent6 2 5 11 4" xfId="25435" xr:uid="{00000000-0005-0000-0000-0000A8200000}"/>
    <cellStyle name="20% - Accent6 2 5 12" xfId="7984" xr:uid="{00000000-0005-0000-0000-0000A9200000}"/>
    <cellStyle name="20% - Accent6 2 5 12 2" xfId="19938" xr:uid="{00000000-0005-0000-0000-0000AA200000}"/>
    <cellStyle name="20% - Accent6 2 5 12 2 2" xfId="31805" xr:uid="{00000000-0005-0000-0000-0000AB200000}"/>
    <cellStyle name="20% - Accent6 2 5 12 3" xfId="27829" xr:uid="{00000000-0005-0000-0000-0000AC200000}"/>
    <cellStyle name="20% - Accent6 2 5 12 4" xfId="23888" xr:uid="{00000000-0005-0000-0000-0000AD200000}"/>
    <cellStyle name="20% - Accent6 2 5 13" xfId="19163" xr:uid="{00000000-0005-0000-0000-0000AE200000}"/>
    <cellStyle name="20% - Accent6 2 5 13 2" xfId="31030" xr:uid="{00000000-0005-0000-0000-0000AF200000}"/>
    <cellStyle name="20% - Accent6 2 5 14" xfId="27056" xr:uid="{00000000-0005-0000-0000-0000B0200000}"/>
    <cellStyle name="20% - Accent6 2 5 15" xfId="23113" xr:uid="{00000000-0005-0000-0000-0000B1200000}"/>
    <cellStyle name="20% - Accent6 2 5 2" xfId="781" xr:uid="{00000000-0005-0000-0000-0000B2200000}"/>
    <cellStyle name="20% - Accent6 2 5 2 2" xfId="11353" xr:uid="{00000000-0005-0000-0000-0000B3200000}"/>
    <cellStyle name="20% - Accent6 2 5 2 2 2" xfId="17739" xr:uid="{00000000-0005-0000-0000-0000B4200000}"/>
    <cellStyle name="20% - Accent6 2 5 2 2 2 2" xfId="22275" xr:uid="{00000000-0005-0000-0000-0000B5200000}"/>
    <cellStyle name="20% - Accent6 2 5 2 2 2 2 2" xfId="34142" xr:uid="{00000000-0005-0000-0000-0000B6200000}"/>
    <cellStyle name="20% - Accent6 2 5 2 2 2 3" xfId="30166" xr:uid="{00000000-0005-0000-0000-0000B7200000}"/>
    <cellStyle name="20% - Accent6 2 5 2 2 2 4" xfId="26225" xr:uid="{00000000-0005-0000-0000-0000B8200000}"/>
    <cellStyle name="20% - Accent6 2 5 2 2 3" xfId="20709" xr:uid="{00000000-0005-0000-0000-0000B9200000}"/>
    <cellStyle name="20% - Accent6 2 5 2 2 3 2" xfId="32576" xr:uid="{00000000-0005-0000-0000-0000BA200000}"/>
    <cellStyle name="20% - Accent6 2 5 2 2 4" xfId="28600" xr:uid="{00000000-0005-0000-0000-0000BB200000}"/>
    <cellStyle name="20% - Accent6 2 5 2 2 5" xfId="24659" xr:uid="{00000000-0005-0000-0000-0000BC200000}"/>
    <cellStyle name="20% - Accent6 2 5 2 3" xfId="14803" xr:uid="{00000000-0005-0000-0000-0000BD200000}"/>
    <cellStyle name="20% - Accent6 2 5 2 3 2" xfId="21486" xr:uid="{00000000-0005-0000-0000-0000BE200000}"/>
    <cellStyle name="20% - Accent6 2 5 2 3 2 2" xfId="33353" xr:uid="{00000000-0005-0000-0000-0000BF200000}"/>
    <cellStyle name="20% - Accent6 2 5 2 3 3" xfId="29377" xr:uid="{00000000-0005-0000-0000-0000C0200000}"/>
    <cellStyle name="20% - Accent6 2 5 2 3 4" xfId="25436" xr:uid="{00000000-0005-0000-0000-0000C1200000}"/>
    <cellStyle name="20% - Accent6 2 5 2 4" xfId="7985" xr:uid="{00000000-0005-0000-0000-0000C2200000}"/>
    <cellStyle name="20% - Accent6 2 5 2 4 2" xfId="19939" xr:uid="{00000000-0005-0000-0000-0000C3200000}"/>
    <cellStyle name="20% - Accent6 2 5 2 4 2 2" xfId="31806" xr:uid="{00000000-0005-0000-0000-0000C4200000}"/>
    <cellStyle name="20% - Accent6 2 5 2 4 3" xfId="27830" xr:uid="{00000000-0005-0000-0000-0000C5200000}"/>
    <cellStyle name="20% - Accent6 2 5 2 4 4" xfId="23889" xr:uid="{00000000-0005-0000-0000-0000C6200000}"/>
    <cellStyle name="20% - Accent6 2 5 2 5" xfId="19164" xr:uid="{00000000-0005-0000-0000-0000C7200000}"/>
    <cellStyle name="20% - Accent6 2 5 2 5 2" xfId="31031" xr:uid="{00000000-0005-0000-0000-0000C8200000}"/>
    <cellStyle name="20% - Accent6 2 5 2 6" xfId="27057" xr:uid="{00000000-0005-0000-0000-0000C9200000}"/>
    <cellStyle name="20% - Accent6 2 5 2 7" xfId="23114" xr:uid="{00000000-0005-0000-0000-0000CA200000}"/>
    <cellStyle name="20% - Accent6 2 5 3" xfId="782" xr:uid="{00000000-0005-0000-0000-0000CB200000}"/>
    <cellStyle name="20% - Accent6 2 5 3 2" xfId="11354" xr:uid="{00000000-0005-0000-0000-0000CC200000}"/>
    <cellStyle name="20% - Accent6 2 5 3 2 2" xfId="17740" xr:uid="{00000000-0005-0000-0000-0000CD200000}"/>
    <cellStyle name="20% - Accent6 2 5 3 2 2 2" xfId="22276" xr:uid="{00000000-0005-0000-0000-0000CE200000}"/>
    <cellStyle name="20% - Accent6 2 5 3 2 2 2 2" xfId="34143" xr:uid="{00000000-0005-0000-0000-0000CF200000}"/>
    <cellStyle name="20% - Accent6 2 5 3 2 2 3" xfId="30167" xr:uid="{00000000-0005-0000-0000-0000D0200000}"/>
    <cellStyle name="20% - Accent6 2 5 3 2 2 4" xfId="26226" xr:uid="{00000000-0005-0000-0000-0000D1200000}"/>
    <cellStyle name="20% - Accent6 2 5 3 2 3" xfId="20710" xr:uid="{00000000-0005-0000-0000-0000D2200000}"/>
    <cellStyle name="20% - Accent6 2 5 3 2 3 2" xfId="32577" xr:uid="{00000000-0005-0000-0000-0000D3200000}"/>
    <cellStyle name="20% - Accent6 2 5 3 2 4" xfId="28601" xr:uid="{00000000-0005-0000-0000-0000D4200000}"/>
    <cellStyle name="20% - Accent6 2 5 3 2 5" xfId="24660" xr:uid="{00000000-0005-0000-0000-0000D5200000}"/>
    <cellStyle name="20% - Accent6 2 5 3 3" xfId="14804" xr:uid="{00000000-0005-0000-0000-0000D6200000}"/>
    <cellStyle name="20% - Accent6 2 5 3 3 2" xfId="21487" xr:uid="{00000000-0005-0000-0000-0000D7200000}"/>
    <cellStyle name="20% - Accent6 2 5 3 3 2 2" xfId="33354" xr:uid="{00000000-0005-0000-0000-0000D8200000}"/>
    <cellStyle name="20% - Accent6 2 5 3 3 3" xfId="29378" xr:uid="{00000000-0005-0000-0000-0000D9200000}"/>
    <cellStyle name="20% - Accent6 2 5 3 3 4" xfId="25437" xr:uid="{00000000-0005-0000-0000-0000DA200000}"/>
    <cellStyle name="20% - Accent6 2 5 3 4" xfId="7986" xr:uid="{00000000-0005-0000-0000-0000DB200000}"/>
    <cellStyle name="20% - Accent6 2 5 3 4 2" xfId="19940" xr:uid="{00000000-0005-0000-0000-0000DC200000}"/>
    <cellStyle name="20% - Accent6 2 5 3 4 2 2" xfId="31807" xr:uid="{00000000-0005-0000-0000-0000DD200000}"/>
    <cellStyle name="20% - Accent6 2 5 3 4 3" xfId="27831" xr:uid="{00000000-0005-0000-0000-0000DE200000}"/>
    <cellStyle name="20% - Accent6 2 5 3 4 4" xfId="23890" xr:uid="{00000000-0005-0000-0000-0000DF200000}"/>
    <cellStyle name="20% - Accent6 2 5 3 5" xfId="19165" xr:uid="{00000000-0005-0000-0000-0000E0200000}"/>
    <cellStyle name="20% - Accent6 2 5 3 5 2" xfId="31032" xr:uid="{00000000-0005-0000-0000-0000E1200000}"/>
    <cellStyle name="20% - Accent6 2 5 3 6" xfId="27058" xr:uid="{00000000-0005-0000-0000-0000E2200000}"/>
    <cellStyle name="20% - Accent6 2 5 3 7" xfId="23115" xr:uid="{00000000-0005-0000-0000-0000E3200000}"/>
    <cellStyle name="20% - Accent6 2 5 4" xfId="783" xr:uid="{00000000-0005-0000-0000-0000E4200000}"/>
    <cellStyle name="20% - Accent6 2 5 4 2" xfId="11355" xr:uid="{00000000-0005-0000-0000-0000E5200000}"/>
    <cellStyle name="20% - Accent6 2 5 4 2 2" xfId="17741" xr:uid="{00000000-0005-0000-0000-0000E6200000}"/>
    <cellStyle name="20% - Accent6 2 5 4 2 2 2" xfId="22277" xr:uid="{00000000-0005-0000-0000-0000E7200000}"/>
    <cellStyle name="20% - Accent6 2 5 4 2 2 2 2" xfId="34144" xr:uid="{00000000-0005-0000-0000-0000E8200000}"/>
    <cellStyle name="20% - Accent6 2 5 4 2 2 3" xfId="30168" xr:uid="{00000000-0005-0000-0000-0000E9200000}"/>
    <cellStyle name="20% - Accent6 2 5 4 2 2 4" xfId="26227" xr:uid="{00000000-0005-0000-0000-0000EA200000}"/>
    <cellStyle name="20% - Accent6 2 5 4 2 3" xfId="20711" xr:uid="{00000000-0005-0000-0000-0000EB200000}"/>
    <cellStyle name="20% - Accent6 2 5 4 2 3 2" xfId="32578" xr:uid="{00000000-0005-0000-0000-0000EC200000}"/>
    <cellStyle name="20% - Accent6 2 5 4 2 4" xfId="28602" xr:uid="{00000000-0005-0000-0000-0000ED200000}"/>
    <cellStyle name="20% - Accent6 2 5 4 2 5" xfId="24661" xr:uid="{00000000-0005-0000-0000-0000EE200000}"/>
    <cellStyle name="20% - Accent6 2 5 4 3" xfId="14805" xr:uid="{00000000-0005-0000-0000-0000EF200000}"/>
    <cellStyle name="20% - Accent6 2 5 4 3 2" xfId="21488" xr:uid="{00000000-0005-0000-0000-0000F0200000}"/>
    <cellStyle name="20% - Accent6 2 5 4 3 2 2" xfId="33355" xr:uid="{00000000-0005-0000-0000-0000F1200000}"/>
    <cellStyle name="20% - Accent6 2 5 4 3 3" xfId="29379" xr:uid="{00000000-0005-0000-0000-0000F2200000}"/>
    <cellStyle name="20% - Accent6 2 5 4 3 4" xfId="25438" xr:uid="{00000000-0005-0000-0000-0000F3200000}"/>
    <cellStyle name="20% - Accent6 2 5 4 4" xfId="7987" xr:uid="{00000000-0005-0000-0000-0000F4200000}"/>
    <cellStyle name="20% - Accent6 2 5 4 4 2" xfId="19941" xr:uid="{00000000-0005-0000-0000-0000F5200000}"/>
    <cellStyle name="20% - Accent6 2 5 4 4 2 2" xfId="31808" xr:uid="{00000000-0005-0000-0000-0000F6200000}"/>
    <cellStyle name="20% - Accent6 2 5 4 4 3" xfId="27832" xr:uid="{00000000-0005-0000-0000-0000F7200000}"/>
    <cellStyle name="20% - Accent6 2 5 4 4 4" xfId="23891" xr:uid="{00000000-0005-0000-0000-0000F8200000}"/>
    <cellStyle name="20% - Accent6 2 5 4 5" xfId="19166" xr:uid="{00000000-0005-0000-0000-0000F9200000}"/>
    <cellStyle name="20% - Accent6 2 5 4 5 2" xfId="31033" xr:uid="{00000000-0005-0000-0000-0000FA200000}"/>
    <cellStyle name="20% - Accent6 2 5 4 6" xfId="27059" xr:uid="{00000000-0005-0000-0000-0000FB200000}"/>
    <cellStyle name="20% - Accent6 2 5 4 7" xfId="23116" xr:uid="{00000000-0005-0000-0000-0000FC200000}"/>
    <cellStyle name="20% - Accent6 2 5 5" xfId="784" xr:uid="{00000000-0005-0000-0000-0000FD200000}"/>
    <cellStyle name="20% - Accent6 2 5 5 2" xfId="11356" xr:uid="{00000000-0005-0000-0000-0000FE200000}"/>
    <cellStyle name="20% - Accent6 2 5 5 2 2" xfId="17742" xr:uid="{00000000-0005-0000-0000-0000FF200000}"/>
    <cellStyle name="20% - Accent6 2 5 5 2 2 2" xfId="22278" xr:uid="{00000000-0005-0000-0000-000000210000}"/>
    <cellStyle name="20% - Accent6 2 5 5 2 2 2 2" xfId="34145" xr:uid="{00000000-0005-0000-0000-000001210000}"/>
    <cellStyle name="20% - Accent6 2 5 5 2 2 3" xfId="30169" xr:uid="{00000000-0005-0000-0000-000002210000}"/>
    <cellStyle name="20% - Accent6 2 5 5 2 2 4" xfId="26228" xr:uid="{00000000-0005-0000-0000-000003210000}"/>
    <cellStyle name="20% - Accent6 2 5 5 2 3" xfId="20712" xr:uid="{00000000-0005-0000-0000-000004210000}"/>
    <cellStyle name="20% - Accent6 2 5 5 2 3 2" xfId="32579" xr:uid="{00000000-0005-0000-0000-000005210000}"/>
    <cellStyle name="20% - Accent6 2 5 5 2 4" xfId="28603" xr:uid="{00000000-0005-0000-0000-000006210000}"/>
    <cellStyle name="20% - Accent6 2 5 5 2 5" xfId="24662" xr:uid="{00000000-0005-0000-0000-000007210000}"/>
    <cellStyle name="20% - Accent6 2 5 5 3" xfId="14806" xr:uid="{00000000-0005-0000-0000-000008210000}"/>
    <cellStyle name="20% - Accent6 2 5 5 3 2" xfId="21489" xr:uid="{00000000-0005-0000-0000-000009210000}"/>
    <cellStyle name="20% - Accent6 2 5 5 3 2 2" xfId="33356" xr:uid="{00000000-0005-0000-0000-00000A210000}"/>
    <cellStyle name="20% - Accent6 2 5 5 3 3" xfId="29380" xr:uid="{00000000-0005-0000-0000-00000B210000}"/>
    <cellStyle name="20% - Accent6 2 5 5 3 4" xfId="25439" xr:uid="{00000000-0005-0000-0000-00000C210000}"/>
    <cellStyle name="20% - Accent6 2 5 5 4" xfId="7988" xr:uid="{00000000-0005-0000-0000-00000D210000}"/>
    <cellStyle name="20% - Accent6 2 5 5 4 2" xfId="19942" xr:uid="{00000000-0005-0000-0000-00000E210000}"/>
    <cellStyle name="20% - Accent6 2 5 5 4 2 2" xfId="31809" xr:uid="{00000000-0005-0000-0000-00000F210000}"/>
    <cellStyle name="20% - Accent6 2 5 5 4 3" xfId="27833" xr:uid="{00000000-0005-0000-0000-000010210000}"/>
    <cellStyle name="20% - Accent6 2 5 5 4 4" xfId="23892" xr:uid="{00000000-0005-0000-0000-000011210000}"/>
    <cellStyle name="20% - Accent6 2 5 5 5" xfId="19167" xr:uid="{00000000-0005-0000-0000-000012210000}"/>
    <cellStyle name="20% - Accent6 2 5 5 5 2" xfId="31034" xr:uid="{00000000-0005-0000-0000-000013210000}"/>
    <cellStyle name="20% - Accent6 2 5 5 6" xfId="27060" xr:uid="{00000000-0005-0000-0000-000014210000}"/>
    <cellStyle name="20% - Accent6 2 5 5 7" xfId="23117" xr:uid="{00000000-0005-0000-0000-000015210000}"/>
    <cellStyle name="20% - Accent6 2 5 6" xfId="785" xr:uid="{00000000-0005-0000-0000-000016210000}"/>
    <cellStyle name="20% - Accent6 2 5 6 2" xfId="11357" xr:uid="{00000000-0005-0000-0000-000017210000}"/>
    <cellStyle name="20% - Accent6 2 5 6 2 2" xfId="17743" xr:uid="{00000000-0005-0000-0000-000018210000}"/>
    <cellStyle name="20% - Accent6 2 5 6 2 2 2" xfId="22279" xr:uid="{00000000-0005-0000-0000-000019210000}"/>
    <cellStyle name="20% - Accent6 2 5 6 2 2 2 2" xfId="34146" xr:uid="{00000000-0005-0000-0000-00001A210000}"/>
    <cellStyle name="20% - Accent6 2 5 6 2 2 3" xfId="30170" xr:uid="{00000000-0005-0000-0000-00001B210000}"/>
    <cellStyle name="20% - Accent6 2 5 6 2 2 4" xfId="26229" xr:uid="{00000000-0005-0000-0000-00001C210000}"/>
    <cellStyle name="20% - Accent6 2 5 6 2 3" xfId="20713" xr:uid="{00000000-0005-0000-0000-00001D210000}"/>
    <cellStyle name="20% - Accent6 2 5 6 2 3 2" xfId="32580" xr:uid="{00000000-0005-0000-0000-00001E210000}"/>
    <cellStyle name="20% - Accent6 2 5 6 2 4" xfId="28604" xr:uid="{00000000-0005-0000-0000-00001F210000}"/>
    <cellStyle name="20% - Accent6 2 5 6 2 5" xfId="24663" xr:uid="{00000000-0005-0000-0000-000020210000}"/>
    <cellStyle name="20% - Accent6 2 5 6 3" xfId="14807" xr:uid="{00000000-0005-0000-0000-000021210000}"/>
    <cellStyle name="20% - Accent6 2 5 6 3 2" xfId="21490" xr:uid="{00000000-0005-0000-0000-000022210000}"/>
    <cellStyle name="20% - Accent6 2 5 6 3 2 2" xfId="33357" xr:uid="{00000000-0005-0000-0000-000023210000}"/>
    <cellStyle name="20% - Accent6 2 5 6 3 3" xfId="29381" xr:uid="{00000000-0005-0000-0000-000024210000}"/>
    <cellStyle name="20% - Accent6 2 5 6 3 4" xfId="25440" xr:uid="{00000000-0005-0000-0000-000025210000}"/>
    <cellStyle name="20% - Accent6 2 5 6 4" xfId="7989" xr:uid="{00000000-0005-0000-0000-000026210000}"/>
    <cellStyle name="20% - Accent6 2 5 6 4 2" xfId="19943" xr:uid="{00000000-0005-0000-0000-000027210000}"/>
    <cellStyle name="20% - Accent6 2 5 6 4 2 2" xfId="31810" xr:uid="{00000000-0005-0000-0000-000028210000}"/>
    <cellStyle name="20% - Accent6 2 5 6 4 3" xfId="27834" xr:uid="{00000000-0005-0000-0000-000029210000}"/>
    <cellStyle name="20% - Accent6 2 5 6 4 4" xfId="23893" xr:uid="{00000000-0005-0000-0000-00002A210000}"/>
    <cellStyle name="20% - Accent6 2 5 6 5" xfId="19168" xr:uid="{00000000-0005-0000-0000-00002B210000}"/>
    <cellStyle name="20% - Accent6 2 5 6 5 2" xfId="31035" xr:uid="{00000000-0005-0000-0000-00002C210000}"/>
    <cellStyle name="20% - Accent6 2 5 6 6" xfId="27061" xr:uid="{00000000-0005-0000-0000-00002D210000}"/>
    <cellStyle name="20% - Accent6 2 5 6 7" xfId="23118" xr:uid="{00000000-0005-0000-0000-00002E210000}"/>
    <cellStyle name="20% - Accent6 2 5 7" xfId="786" xr:uid="{00000000-0005-0000-0000-00002F210000}"/>
    <cellStyle name="20% - Accent6 2 5 7 2" xfId="11358" xr:uid="{00000000-0005-0000-0000-000030210000}"/>
    <cellStyle name="20% - Accent6 2 5 7 2 2" xfId="17744" xr:uid="{00000000-0005-0000-0000-000031210000}"/>
    <cellStyle name="20% - Accent6 2 5 7 2 2 2" xfId="22280" xr:uid="{00000000-0005-0000-0000-000032210000}"/>
    <cellStyle name="20% - Accent6 2 5 7 2 2 2 2" xfId="34147" xr:uid="{00000000-0005-0000-0000-000033210000}"/>
    <cellStyle name="20% - Accent6 2 5 7 2 2 3" xfId="30171" xr:uid="{00000000-0005-0000-0000-000034210000}"/>
    <cellStyle name="20% - Accent6 2 5 7 2 2 4" xfId="26230" xr:uid="{00000000-0005-0000-0000-000035210000}"/>
    <cellStyle name="20% - Accent6 2 5 7 2 3" xfId="20714" xr:uid="{00000000-0005-0000-0000-000036210000}"/>
    <cellStyle name="20% - Accent6 2 5 7 2 3 2" xfId="32581" xr:uid="{00000000-0005-0000-0000-000037210000}"/>
    <cellStyle name="20% - Accent6 2 5 7 2 4" xfId="28605" xr:uid="{00000000-0005-0000-0000-000038210000}"/>
    <cellStyle name="20% - Accent6 2 5 7 2 5" xfId="24664" xr:uid="{00000000-0005-0000-0000-000039210000}"/>
    <cellStyle name="20% - Accent6 2 5 7 3" xfId="14808" xr:uid="{00000000-0005-0000-0000-00003A210000}"/>
    <cellStyle name="20% - Accent6 2 5 7 3 2" xfId="21491" xr:uid="{00000000-0005-0000-0000-00003B210000}"/>
    <cellStyle name="20% - Accent6 2 5 7 3 2 2" xfId="33358" xr:uid="{00000000-0005-0000-0000-00003C210000}"/>
    <cellStyle name="20% - Accent6 2 5 7 3 3" xfId="29382" xr:uid="{00000000-0005-0000-0000-00003D210000}"/>
    <cellStyle name="20% - Accent6 2 5 7 3 4" xfId="25441" xr:uid="{00000000-0005-0000-0000-00003E210000}"/>
    <cellStyle name="20% - Accent6 2 5 7 4" xfId="7990" xr:uid="{00000000-0005-0000-0000-00003F210000}"/>
    <cellStyle name="20% - Accent6 2 5 7 4 2" xfId="19944" xr:uid="{00000000-0005-0000-0000-000040210000}"/>
    <cellStyle name="20% - Accent6 2 5 7 4 2 2" xfId="31811" xr:uid="{00000000-0005-0000-0000-000041210000}"/>
    <cellStyle name="20% - Accent6 2 5 7 4 3" xfId="27835" xr:uid="{00000000-0005-0000-0000-000042210000}"/>
    <cellStyle name="20% - Accent6 2 5 7 4 4" xfId="23894" xr:uid="{00000000-0005-0000-0000-000043210000}"/>
    <cellStyle name="20% - Accent6 2 5 7 5" xfId="19169" xr:uid="{00000000-0005-0000-0000-000044210000}"/>
    <cellStyle name="20% - Accent6 2 5 7 5 2" xfId="31036" xr:uid="{00000000-0005-0000-0000-000045210000}"/>
    <cellStyle name="20% - Accent6 2 5 7 6" xfId="27062" xr:uid="{00000000-0005-0000-0000-000046210000}"/>
    <cellStyle name="20% - Accent6 2 5 7 7" xfId="23119" xr:uid="{00000000-0005-0000-0000-000047210000}"/>
    <cellStyle name="20% - Accent6 2 5 8" xfId="787" xr:uid="{00000000-0005-0000-0000-000048210000}"/>
    <cellStyle name="20% - Accent6 2 5 8 2" xfId="11359" xr:uid="{00000000-0005-0000-0000-000049210000}"/>
    <cellStyle name="20% - Accent6 2 5 8 2 2" xfId="17745" xr:uid="{00000000-0005-0000-0000-00004A210000}"/>
    <cellStyle name="20% - Accent6 2 5 8 2 2 2" xfId="22281" xr:uid="{00000000-0005-0000-0000-00004B210000}"/>
    <cellStyle name="20% - Accent6 2 5 8 2 2 2 2" xfId="34148" xr:uid="{00000000-0005-0000-0000-00004C210000}"/>
    <cellStyle name="20% - Accent6 2 5 8 2 2 3" xfId="30172" xr:uid="{00000000-0005-0000-0000-00004D210000}"/>
    <cellStyle name="20% - Accent6 2 5 8 2 2 4" xfId="26231" xr:uid="{00000000-0005-0000-0000-00004E210000}"/>
    <cellStyle name="20% - Accent6 2 5 8 2 3" xfId="20715" xr:uid="{00000000-0005-0000-0000-00004F210000}"/>
    <cellStyle name="20% - Accent6 2 5 8 2 3 2" xfId="32582" xr:uid="{00000000-0005-0000-0000-000050210000}"/>
    <cellStyle name="20% - Accent6 2 5 8 2 4" xfId="28606" xr:uid="{00000000-0005-0000-0000-000051210000}"/>
    <cellStyle name="20% - Accent6 2 5 8 2 5" xfId="24665" xr:uid="{00000000-0005-0000-0000-000052210000}"/>
    <cellStyle name="20% - Accent6 2 5 8 3" xfId="14809" xr:uid="{00000000-0005-0000-0000-000053210000}"/>
    <cellStyle name="20% - Accent6 2 5 8 3 2" xfId="21492" xr:uid="{00000000-0005-0000-0000-000054210000}"/>
    <cellStyle name="20% - Accent6 2 5 8 3 2 2" xfId="33359" xr:uid="{00000000-0005-0000-0000-000055210000}"/>
    <cellStyle name="20% - Accent6 2 5 8 3 3" xfId="29383" xr:uid="{00000000-0005-0000-0000-000056210000}"/>
    <cellStyle name="20% - Accent6 2 5 8 3 4" xfId="25442" xr:uid="{00000000-0005-0000-0000-000057210000}"/>
    <cellStyle name="20% - Accent6 2 5 8 4" xfId="7991" xr:uid="{00000000-0005-0000-0000-000058210000}"/>
    <cellStyle name="20% - Accent6 2 5 8 4 2" xfId="19945" xr:uid="{00000000-0005-0000-0000-000059210000}"/>
    <cellStyle name="20% - Accent6 2 5 8 4 2 2" xfId="31812" xr:uid="{00000000-0005-0000-0000-00005A210000}"/>
    <cellStyle name="20% - Accent6 2 5 8 4 3" xfId="27836" xr:uid="{00000000-0005-0000-0000-00005B210000}"/>
    <cellStyle name="20% - Accent6 2 5 8 4 4" xfId="23895" xr:uid="{00000000-0005-0000-0000-00005C210000}"/>
    <cellStyle name="20% - Accent6 2 5 8 5" xfId="19170" xr:uid="{00000000-0005-0000-0000-00005D210000}"/>
    <cellStyle name="20% - Accent6 2 5 8 5 2" xfId="31037" xr:uid="{00000000-0005-0000-0000-00005E210000}"/>
    <cellStyle name="20% - Accent6 2 5 8 6" xfId="27063" xr:uid="{00000000-0005-0000-0000-00005F210000}"/>
    <cellStyle name="20% - Accent6 2 5 8 7" xfId="23120" xr:uid="{00000000-0005-0000-0000-000060210000}"/>
    <cellStyle name="20% - Accent6 2 5 9" xfId="788" xr:uid="{00000000-0005-0000-0000-000061210000}"/>
    <cellStyle name="20% - Accent6 2 5 9 2" xfId="11360" xr:uid="{00000000-0005-0000-0000-000062210000}"/>
    <cellStyle name="20% - Accent6 2 5 9 2 2" xfId="17746" xr:uid="{00000000-0005-0000-0000-000063210000}"/>
    <cellStyle name="20% - Accent6 2 5 9 2 2 2" xfId="22282" xr:uid="{00000000-0005-0000-0000-000064210000}"/>
    <cellStyle name="20% - Accent6 2 5 9 2 2 2 2" xfId="34149" xr:uid="{00000000-0005-0000-0000-000065210000}"/>
    <cellStyle name="20% - Accent6 2 5 9 2 2 3" xfId="30173" xr:uid="{00000000-0005-0000-0000-000066210000}"/>
    <cellStyle name="20% - Accent6 2 5 9 2 2 4" xfId="26232" xr:uid="{00000000-0005-0000-0000-000067210000}"/>
    <cellStyle name="20% - Accent6 2 5 9 2 3" xfId="20716" xr:uid="{00000000-0005-0000-0000-000068210000}"/>
    <cellStyle name="20% - Accent6 2 5 9 2 3 2" xfId="32583" xr:uid="{00000000-0005-0000-0000-000069210000}"/>
    <cellStyle name="20% - Accent6 2 5 9 2 4" xfId="28607" xr:uid="{00000000-0005-0000-0000-00006A210000}"/>
    <cellStyle name="20% - Accent6 2 5 9 2 5" xfId="24666" xr:uid="{00000000-0005-0000-0000-00006B210000}"/>
    <cellStyle name="20% - Accent6 2 5 9 3" xfId="14810" xr:uid="{00000000-0005-0000-0000-00006C210000}"/>
    <cellStyle name="20% - Accent6 2 5 9 3 2" xfId="21493" xr:uid="{00000000-0005-0000-0000-00006D210000}"/>
    <cellStyle name="20% - Accent6 2 5 9 3 2 2" xfId="33360" xr:uid="{00000000-0005-0000-0000-00006E210000}"/>
    <cellStyle name="20% - Accent6 2 5 9 3 3" xfId="29384" xr:uid="{00000000-0005-0000-0000-00006F210000}"/>
    <cellStyle name="20% - Accent6 2 5 9 3 4" xfId="25443" xr:uid="{00000000-0005-0000-0000-000070210000}"/>
    <cellStyle name="20% - Accent6 2 5 9 4" xfId="7992" xr:uid="{00000000-0005-0000-0000-000071210000}"/>
    <cellStyle name="20% - Accent6 2 5 9 4 2" xfId="19946" xr:uid="{00000000-0005-0000-0000-000072210000}"/>
    <cellStyle name="20% - Accent6 2 5 9 4 2 2" xfId="31813" xr:uid="{00000000-0005-0000-0000-000073210000}"/>
    <cellStyle name="20% - Accent6 2 5 9 4 3" xfId="27837" xr:uid="{00000000-0005-0000-0000-000074210000}"/>
    <cellStyle name="20% - Accent6 2 5 9 4 4" xfId="23896" xr:uid="{00000000-0005-0000-0000-000075210000}"/>
    <cellStyle name="20% - Accent6 2 5 9 5" xfId="19171" xr:uid="{00000000-0005-0000-0000-000076210000}"/>
    <cellStyle name="20% - Accent6 2 5 9 5 2" xfId="31038" xr:uid="{00000000-0005-0000-0000-000077210000}"/>
    <cellStyle name="20% - Accent6 2 5 9 6" xfId="27064" xr:uid="{00000000-0005-0000-0000-000078210000}"/>
    <cellStyle name="20% - Accent6 2 5 9 7" xfId="23121" xr:uid="{00000000-0005-0000-0000-000079210000}"/>
    <cellStyle name="20% - Accent6 2 6" xfId="789" xr:uid="{00000000-0005-0000-0000-00007A210000}"/>
    <cellStyle name="20% - Accent6 2 6 2" xfId="11361" xr:uid="{00000000-0005-0000-0000-00007B210000}"/>
    <cellStyle name="20% - Accent6 2 6 2 2" xfId="17747" xr:uid="{00000000-0005-0000-0000-00007C210000}"/>
    <cellStyle name="20% - Accent6 2 6 2 2 2" xfId="22283" xr:uid="{00000000-0005-0000-0000-00007D210000}"/>
    <cellStyle name="20% - Accent6 2 6 2 2 2 2" xfId="34150" xr:uid="{00000000-0005-0000-0000-00007E210000}"/>
    <cellStyle name="20% - Accent6 2 6 2 2 3" xfId="30174" xr:uid="{00000000-0005-0000-0000-00007F210000}"/>
    <cellStyle name="20% - Accent6 2 6 2 2 4" xfId="26233" xr:uid="{00000000-0005-0000-0000-000080210000}"/>
    <cellStyle name="20% - Accent6 2 6 2 3" xfId="20717" xr:uid="{00000000-0005-0000-0000-000081210000}"/>
    <cellStyle name="20% - Accent6 2 6 2 3 2" xfId="32584" xr:uid="{00000000-0005-0000-0000-000082210000}"/>
    <cellStyle name="20% - Accent6 2 6 2 4" xfId="28608" xr:uid="{00000000-0005-0000-0000-000083210000}"/>
    <cellStyle name="20% - Accent6 2 6 2 5" xfId="24667" xr:uid="{00000000-0005-0000-0000-000084210000}"/>
    <cellStyle name="20% - Accent6 2 6 3" xfId="14811" xr:uid="{00000000-0005-0000-0000-000085210000}"/>
    <cellStyle name="20% - Accent6 2 6 3 2" xfId="21494" xr:uid="{00000000-0005-0000-0000-000086210000}"/>
    <cellStyle name="20% - Accent6 2 6 3 2 2" xfId="33361" xr:uid="{00000000-0005-0000-0000-000087210000}"/>
    <cellStyle name="20% - Accent6 2 6 3 3" xfId="29385" xr:uid="{00000000-0005-0000-0000-000088210000}"/>
    <cellStyle name="20% - Accent6 2 6 3 4" xfId="25444" xr:uid="{00000000-0005-0000-0000-000089210000}"/>
    <cellStyle name="20% - Accent6 2 6 4" xfId="7993" xr:uid="{00000000-0005-0000-0000-00008A210000}"/>
    <cellStyle name="20% - Accent6 2 6 4 2" xfId="19947" xr:uid="{00000000-0005-0000-0000-00008B210000}"/>
    <cellStyle name="20% - Accent6 2 6 4 2 2" xfId="31814" xr:uid="{00000000-0005-0000-0000-00008C210000}"/>
    <cellStyle name="20% - Accent6 2 6 4 3" xfId="27838" xr:uid="{00000000-0005-0000-0000-00008D210000}"/>
    <cellStyle name="20% - Accent6 2 6 4 4" xfId="23897" xr:uid="{00000000-0005-0000-0000-00008E210000}"/>
    <cellStyle name="20% - Accent6 2 6 5" xfId="19172" xr:uid="{00000000-0005-0000-0000-00008F210000}"/>
    <cellStyle name="20% - Accent6 2 6 5 2" xfId="31039" xr:uid="{00000000-0005-0000-0000-000090210000}"/>
    <cellStyle name="20% - Accent6 2 6 6" xfId="27065" xr:uid="{00000000-0005-0000-0000-000091210000}"/>
    <cellStyle name="20% - Accent6 2 6 7" xfId="23122" xr:uid="{00000000-0005-0000-0000-000092210000}"/>
    <cellStyle name="20% - Accent6 2 7" xfId="790" xr:uid="{00000000-0005-0000-0000-000093210000}"/>
    <cellStyle name="20% - Accent6 2 7 2" xfId="11362" xr:uid="{00000000-0005-0000-0000-000094210000}"/>
    <cellStyle name="20% - Accent6 2 7 2 2" xfId="17748" xr:uid="{00000000-0005-0000-0000-000095210000}"/>
    <cellStyle name="20% - Accent6 2 7 2 2 2" xfId="22284" xr:uid="{00000000-0005-0000-0000-000096210000}"/>
    <cellStyle name="20% - Accent6 2 7 2 2 2 2" xfId="34151" xr:uid="{00000000-0005-0000-0000-000097210000}"/>
    <cellStyle name="20% - Accent6 2 7 2 2 3" xfId="30175" xr:uid="{00000000-0005-0000-0000-000098210000}"/>
    <cellStyle name="20% - Accent6 2 7 2 2 4" xfId="26234" xr:uid="{00000000-0005-0000-0000-000099210000}"/>
    <cellStyle name="20% - Accent6 2 7 2 3" xfId="20718" xr:uid="{00000000-0005-0000-0000-00009A210000}"/>
    <cellStyle name="20% - Accent6 2 7 2 3 2" xfId="32585" xr:uid="{00000000-0005-0000-0000-00009B210000}"/>
    <cellStyle name="20% - Accent6 2 7 2 4" xfId="28609" xr:uid="{00000000-0005-0000-0000-00009C210000}"/>
    <cellStyle name="20% - Accent6 2 7 2 5" xfId="24668" xr:uid="{00000000-0005-0000-0000-00009D210000}"/>
    <cellStyle name="20% - Accent6 2 7 3" xfId="14812" xr:uid="{00000000-0005-0000-0000-00009E210000}"/>
    <cellStyle name="20% - Accent6 2 7 3 2" xfId="21495" xr:uid="{00000000-0005-0000-0000-00009F210000}"/>
    <cellStyle name="20% - Accent6 2 7 3 2 2" xfId="33362" xr:uid="{00000000-0005-0000-0000-0000A0210000}"/>
    <cellStyle name="20% - Accent6 2 7 3 3" xfId="29386" xr:uid="{00000000-0005-0000-0000-0000A1210000}"/>
    <cellStyle name="20% - Accent6 2 7 3 4" xfId="25445" xr:uid="{00000000-0005-0000-0000-0000A2210000}"/>
    <cellStyle name="20% - Accent6 2 7 4" xfId="7994" xr:uid="{00000000-0005-0000-0000-0000A3210000}"/>
    <cellStyle name="20% - Accent6 2 7 4 2" xfId="19948" xr:uid="{00000000-0005-0000-0000-0000A4210000}"/>
    <cellStyle name="20% - Accent6 2 7 4 2 2" xfId="31815" xr:uid="{00000000-0005-0000-0000-0000A5210000}"/>
    <cellStyle name="20% - Accent6 2 7 4 3" xfId="27839" xr:uid="{00000000-0005-0000-0000-0000A6210000}"/>
    <cellStyle name="20% - Accent6 2 7 4 4" xfId="23898" xr:uid="{00000000-0005-0000-0000-0000A7210000}"/>
    <cellStyle name="20% - Accent6 2 7 5" xfId="19173" xr:uid="{00000000-0005-0000-0000-0000A8210000}"/>
    <cellStyle name="20% - Accent6 2 7 5 2" xfId="31040" xr:uid="{00000000-0005-0000-0000-0000A9210000}"/>
    <cellStyle name="20% - Accent6 2 7 6" xfId="27066" xr:uid="{00000000-0005-0000-0000-0000AA210000}"/>
    <cellStyle name="20% - Accent6 2 7 7" xfId="23123" xr:uid="{00000000-0005-0000-0000-0000AB210000}"/>
    <cellStyle name="20% - Accent6 2 8" xfId="791" xr:uid="{00000000-0005-0000-0000-0000AC210000}"/>
    <cellStyle name="20% - Accent6 2 8 2" xfId="11363" xr:uid="{00000000-0005-0000-0000-0000AD210000}"/>
    <cellStyle name="20% - Accent6 2 8 2 2" xfId="17749" xr:uid="{00000000-0005-0000-0000-0000AE210000}"/>
    <cellStyle name="20% - Accent6 2 8 2 2 2" xfId="22285" xr:uid="{00000000-0005-0000-0000-0000AF210000}"/>
    <cellStyle name="20% - Accent6 2 8 2 2 2 2" xfId="34152" xr:uid="{00000000-0005-0000-0000-0000B0210000}"/>
    <cellStyle name="20% - Accent6 2 8 2 2 3" xfId="30176" xr:uid="{00000000-0005-0000-0000-0000B1210000}"/>
    <cellStyle name="20% - Accent6 2 8 2 2 4" xfId="26235" xr:uid="{00000000-0005-0000-0000-0000B2210000}"/>
    <cellStyle name="20% - Accent6 2 8 2 3" xfId="20719" xr:uid="{00000000-0005-0000-0000-0000B3210000}"/>
    <cellStyle name="20% - Accent6 2 8 2 3 2" xfId="32586" xr:uid="{00000000-0005-0000-0000-0000B4210000}"/>
    <cellStyle name="20% - Accent6 2 8 2 4" xfId="28610" xr:uid="{00000000-0005-0000-0000-0000B5210000}"/>
    <cellStyle name="20% - Accent6 2 8 2 5" xfId="24669" xr:uid="{00000000-0005-0000-0000-0000B6210000}"/>
    <cellStyle name="20% - Accent6 2 8 3" xfId="14813" xr:uid="{00000000-0005-0000-0000-0000B7210000}"/>
    <cellStyle name="20% - Accent6 2 8 3 2" xfId="21496" xr:uid="{00000000-0005-0000-0000-0000B8210000}"/>
    <cellStyle name="20% - Accent6 2 8 3 2 2" xfId="33363" xr:uid="{00000000-0005-0000-0000-0000B9210000}"/>
    <cellStyle name="20% - Accent6 2 8 3 3" xfId="29387" xr:uid="{00000000-0005-0000-0000-0000BA210000}"/>
    <cellStyle name="20% - Accent6 2 8 3 4" xfId="25446" xr:uid="{00000000-0005-0000-0000-0000BB210000}"/>
    <cellStyle name="20% - Accent6 2 8 4" xfId="7995" xr:uid="{00000000-0005-0000-0000-0000BC210000}"/>
    <cellStyle name="20% - Accent6 2 8 4 2" xfId="19949" xr:uid="{00000000-0005-0000-0000-0000BD210000}"/>
    <cellStyle name="20% - Accent6 2 8 4 2 2" xfId="31816" xr:uid="{00000000-0005-0000-0000-0000BE210000}"/>
    <cellStyle name="20% - Accent6 2 8 4 3" xfId="27840" xr:uid="{00000000-0005-0000-0000-0000BF210000}"/>
    <cellStyle name="20% - Accent6 2 8 4 4" xfId="23899" xr:uid="{00000000-0005-0000-0000-0000C0210000}"/>
    <cellStyle name="20% - Accent6 2 8 5" xfId="19174" xr:uid="{00000000-0005-0000-0000-0000C1210000}"/>
    <cellStyle name="20% - Accent6 2 8 5 2" xfId="31041" xr:uid="{00000000-0005-0000-0000-0000C2210000}"/>
    <cellStyle name="20% - Accent6 2 8 6" xfId="27067" xr:uid="{00000000-0005-0000-0000-0000C3210000}"/>
    <cellStyle name="20% - Accent6 2 8 7" xfId="23124" xr:uid="{00000000-0005-0000-0000-0000C4210000}"/>
    <cellStyle name="20% - Accent6 2 9" xfId="792" xr:uid="{00000000-0005-0000-0000-0000C5210000}"/>
    <cellStyle name="20% - Accent6 2 9 2" xfId="11364" xr:uid="{00000000-0005-0000-0000-0000C6210000}"/>
    <cellStyle name="20% - Accent6 2 9 2 2" xfId="17750" xr:uid="{00000000-0005-0000-0000-0000C7210000}"/>
    <cellStyle name="20% - Accent6 2 9 2 2 2" xfId="22286" xr:uid="{00000000-0005-0000-0000-0000C8210000}"/>
    <cellStyle name="20% - Accent6 2 9 2 2 2 2" xfId="34153" xr:uid="{00000000-0005-0000-0000-0000C9210000}"/>
    <cellStyle name="20% - Accent6 2 9 2 2 3" xfId="30177" xr:uid="{00000000-0005-0000-0000-0000CA210000}"/>
    <cellStyle name="20% - Accent6 2 9 2 2 4" xfId="26236" xr:uid="{00000000-0005-0000-0000-0000CB210000}"/>
    <cellStyle name="20% - Accent6 2 9 2 3" xfId="20720" xr:uid="{00000000-0005-0000-0000-0000CC210000}"/>
    <cellStyle name="20% - Accent6 2 9 2 3 2" xfId="32587" xr:uid="{00000000-0005-0000-0000-0000CD210000}"/>
    <cellStyle name="20% - Accent6 2 9 2 4" xfId="28611" xr:uid="{00000000-0005-0000-0000-0000CE210000}"/>
    <cellStyle name="20% - Accent6 2 9 2 5" xfId="24670" xr:uid="{00000000-0005-0000-0000-0000CF210000}"/>
    <cellStyle name="20% - Accent6 2 9 3" xfId="14814" xr:uid="{00000000-0005-0000-0000-0000D0210000}"/>
    <cellStyle name="20% - Accent6 2 9 3 2" xfId="21497" xr:uid="{00000000-0005-0000-0000-0000D1210000}"/>
    <cellStyle name="20% - Accent6 2 9 3 2 2" xfId="33364" xr:uid="{00000000-0005-0000-0000-0000D2210000}"/>
    <cellStyle name="20% - Accent6 2 9 3 3" xfId="29388" xr:uid="{00000000-0005-0000-0000-0000D3210000}"/>
    <cellStyle name="20% - Accent6 2 9 3 4" xfId="25447" xr:uid="{00000000-0005-0000-0000-0000D4210000}"/>
    <cellStyle name="20% - Accent6 2 9 4" xfId="7996" xr:uid="{00000000-0005-0000-0000-0000D5210000}"/>
    <cellStyle name="20% - Accent6 2 9 4 2" xfId="19950" xr:uid="{00000000-0005-0000-0000-0000D6210000}"/>
    <cellStyle name="20% - Accent6 2 9 4 2 2" xfId="31817" xr:uid="{00000000-0005-0000-0000-0000D7210000}"/>
    <cellStyle name="20% - Accent6 2 9 4 3" xfId="27841" xr:uid="{00000000-0005-0000-0000-0000D8210000}"/>
    <cellStyle name="20% - Accent6 2 9 4 4" xfId="23900" xr:uid="{00000000-0005-0000-0000-0000D9210000}"/>
    <cellStyle name="20% - Accent6 2 9 5" xfId="19175" xr:uid="{00000000-0005-0000-0000-0000DA210000}"/>
    <cellStyle name="20% - Accent6 2 9 5 2" xfId="31042" xr:uid="{00000000-0005-0000-0000-0000DB210000}"/>
    <cellStyle name="20% - Accent6 2 9 6" xfId="27068" xr:uid="{00000000-0005-0000-0000-0000DC210000}"/>
    <cellStyle name="20% - Accent6 2 9 7" xfId="23125" xr:uid="{00000000-0005-0000-0000-0000DD210000}"/>
    <cellStyle name="20% - Accent6 20" xfId="793" xr:uid="{00000000-0005-0000-0000-0000DE210000}"/>
    <cellStyle name="20% - Accent6 21" xfId="794" xr:uid="{00000000-0005-0000-0000-0000DF210000}"/>
    <cellStyle name="20% - Accent6 22" xfId="795" xr:uid="{00000000-0005-0000-0000-0000E0210000}"/>
    <cellStyle name="20% - Accent6 23" xfId="796" xr:uid="{00000000-0005-0000-0000-0000E1210000}"/>
    <cellStyle name="20% - Accent6 24" xfId="797" xr:uid="{00000000-0005-0000-0000-0000E2210000}"/>
    <cellStyle name="20% - Accent6 25" xfId="798" xr:uid="{00000000-0005-0000-0000-0000E3210000}"/>
    <cellStyle name="20% - Accent6 26" xfId="799" xr:uid="{00000000-0005-0000-0000-0000E4210000}"/>
    <cellStyle name="20% - Accent6 27" xfId="800" xr:uid="{00000000-0005-0000-0000-0000E5210000}"/>
    <cellStyle name="20% - Accent6 28" xfId="18185" xr:uid="{00000000-0005-0000-0000-0000E6210000}"/>
    <cellStyle name="20% - Accent6 28 2" xfId="22720" xr:uid="{00000000-0005-0000-0000-0000E7210000}"/>
    <cellStyle name="20% - Accent6 28 2 2" xfId="34587" xr:uid="{00000000-0005-0000-0000-0000E8210000}"/>
    <cellStyle name="20% - Accent6 28 3" xfId="30611" xr:uid="{00000000-0005-0000-0000-0000E9210000}"/>
    <cellStyle name="20% - Accent6 28 4" xfId="26670" xr:uid="{00000000-0005-0000-0000-0000EA210000}"/>
    <cellStyle name="20% - Accent6 29" xfId="19607" xr:uid="{00000000-0005-0000-0000-0000EB210000}"/>
    <cellStyle name="20% - Accent6 29 2" xfId="31474" xr:uid="{00000000-0005-0000-0000-0000EC210000}"/>
    <cellStyle name="20% - Accent6 3" xfId="801" xr:uid="{00000000-0005-0000-0000-0000ED210000}"/>
    <cellStyle name="20% - Accent6 3 10" xfId="802" xr:uid="{00000000-0005-0000-0000-0000EE210000}"/>
    <cellStyle name="20% - Accent6 3 2" xfId="803" xr:uid="{00000000-0005-0000-0000-0000EF210000}"/>
    <cellStyle name="20% - Accent6 3 2 2" xfId="11365" xr:uid="{00000000-0005-0000-0000-0000F0210000}"/>
    <cellStyle name="20% - Accent6 3 2 2 2" xfId="17751" xr:uid="{00000000-0005-0000-0000-0000F1210000}"/>
    <cellStyle name="20% - Accent6 3 2 2 2 2" xfId="22287" xr:uid="{00000000-0005-0000-0000-0000F2210000}"/>
    <cellStyle name="20% - Accent6 3 2 2 2 2 2" xfId="34154" xr:uid="{00000000-0005-0000-0000-0000F3210000}"/>
    <cellStyle name="20% - Accent6 3 2 2 2 3" xfId="30178" xr:uid="{00000000-0005-0000-0000-0000F4210000}"/>
    <cellStyle name="20% - Accent6 3 2 2 2 4" xfId="26237" xr:uid="{00000000-0005-0000-0000-0000F5210000}"/>
    <cellStyle name="20% - Accent6 3 2 2 3" xfId="20721" xr:uid="{00000000-0005-0000-0000-0000F6210000}"/>
    <cellStyle name="20% - Accent6 3 2 2 3 2" xfId="32588" xr:uid="{00000000-0005-0000-0000-0000F7210000}"/>
    <cellStyle name="20% - Accent6 3 2 2 4" xfId="28612" xr:uid="{00000000-0005-0000-0000-0000F8210000}"/>
    <cellStyle name="20% - Accent6 3 2 2 5" xfId="24671" xr:uid="{00000000-0005-0000-0000-0000F9210000}"/>
    <cellStyle name="20% - Accent6 3 2 3" xfId="14815" xr:uid="{00000000-0005-0000-0000-0000FA210000}"/>
    <cellStyle name="20% - Accent6 3 2 3 2" xfId="21498" xr:uid="{00000000-0005-0000-0000-0000FB210000}"/>
    <cellStyle name="20% - Accent6 3 2 3 2 2" xfId="33365" xr:uid="{00000000-0005-0000-0000-0000FC210000}"/>
    <cellStyle name="20% - Accent6 3 2 3 3" xfId="29389" xr:uid="{00000000-0005-0000-0000-0000FD210000}"/>
    <cellStyle name="20% - Accent6 3 2 3 4" xfId="25448" xr:uid="{00000000-0005-0000-0000-0000FE210000}"/>
    <cellStyle name="20% - Accent6 3 2 4" xfId="7997" xr:uid="{00000000-0005-0000-0000-0000FF210000}"/>
    <cellStyle name="20% - Accent6 3 2 4 2" xfId="19951" xr:uid="{00000000-0005-0000-0000-000000220000}"/>
    <cellStyle name="20% - Accent6 3 2 4 2 2" xfId="31818" xr:uid="{00000000-0005-0000-0000-000001220000}"/>
    <cellStyle name="20% - Accent6 3 2 4 3" xfId="27842" xr:uid="{00000000-0005-0000-0000-000002220000}"/>
    <cellStyle name="20% - Accent6 3 2 4 4" xfId="23901" xr:uid="{00000000-0005-0000-0000-000003220000}"/>
    <cellStyle name="20% - Accent6 3 2 5" xfId="19176" xr:uid="{00000000-0005-0000-0000-000004220000}"/>
    <cellStyle name="20% - Accent6 3 2 5 2" xfId="31043" xr:uid="{00000000-0005-0000-0000-000005220000}"/>
    <cellStyle name="20% - Accent6 3 2 6" xfId="27069" xr:uid="{00000000-0005-0000-0000-000006220000}"/>
    <cellStyle name="20% - Accent6 3 2 7" xfId="23126" xr:uid="{00000000-0005-0000-0000-000007220000}"/>
    <cellStyle name="20% - Accent6 3 3" xfId="804" xr:uid="{00000000-0005-0000-0000-000008220000}"/>
    <cellStyle name="20% - Accent6 3 3 2" xfId="11366" xr:uid="{00000000-0005-0000-0000-000009220000}"/>
    <cellStyle name="20% - Accent6 3 3 2 2" xfId="17752" xr:uid="{00000000-0005-0000-0000-00000A220000}"/>
    <cellStyle name="20% - Accent6 3 3 2 2 2" xfId="22288" xr:uid="{00000000-0005-0000-0000-00000B220000}"/>
    <cellStyle name="20% - Accent6 3 3 2 2 2 2" xfId="34155" xr:uid="{00000000-0005-0000-0000-00000C220000}"/>
    <cellStyle name="20% - Accent6 3 3 2 2 3" xfId="30179" xr:uid="{00000000-0005-0000-0000-00000D220000}"/>
    <cellStyle name="20% - Accent6 3 3 2 2 4" xfId="26238" xr:uid="{00000000-0005-0000-0000-00000E220000}"/>
    <cellStyle name="20% - Accent6 3 3 2 3" xfId="20722" xr:uid="{00000000-0005-0000-0000-00000F220000}"/>
    <cellStyle name="20% - Accent6 3 3 2 3 2" xfId="32589" xr:uid="{00000000-0005-0000-0000-000010220000}"/>
    <cellStyle name="20% - Accent6 3 3 2 4" xfId="28613" xr:uid="{00000000-0005-0000-0000-000011220000}"/>
    <cellStyle name="20% - Accent6 3 3 2 5" xfId="24672" xr:uid="{00000000-0005-0000-0000-000012220000}"/>
    <cellStyle name="20% - Accent6 3 3 3" xfId="14816" xr:uid="{00000000-0005-0000-0000-000013220000}"/>
    <cellStyle name="20% - Accent6 3 3 3 2" xfId="21499" xr:uid="{00000000-0005-0000-0000-000014220000}"/>
    <cellStyle name="20% - Accent6 3 3 3 2 2" xfId="33366" xr:uid="{00000000-0005-0000-0000-000015220000}"/>
    <cellStyle name="20% - Accent6 3 3 3 3" xfId="29390" xr:uid="{00000000-0005-0000-0000-000016220000}"/>
    <cellStyle name="20% - Accent6 3 3 3 4" xfId="25449" xr:uid="{00000000-0005-0000-0000-000017220000}"/>
    <cellStyle name="20% - Accent6 3 3 4" xfId="7998" xr:uid="{00000000-0005-0000-0000-000018220000}"/>
    <cellStyle name="20% - Accent6 3 3 4 2" xfId="19952" xr:uid="{00000000-0005-0000-0000-000019220000}"/>
    <cellStyle name="20% - Accent6 3 3 4 2 2" xfId="31819" xr:uid="{00000000-0005-0000-0000-00001A220000}"/>
    <cellStyle name="20% - Accent6 3 3 4 3" xfId="27843" xr:uid="{00000000-0005-0000-0000-00001B220000}"/>
    <cellStyle name="20% - Accent6 3 3 4 4" xfId="23902" xr:uid="{00000000-0005-0000-0000-00001C220000}"/>
    <cellStyle name="20% - Accent6 3 3 5" xfId="19177" xr:uid="{00000000-0005-0000-0000-00001D220000}"/>
    <cellStyle name="20% - Accent6 3 3 5 2" xfId="31044" xr:uid="{00000000-0005-0000-0000-00001E220000}"/>
    <cellStyle name="20% - Accent6 3 3 6" xfId="27070" xr:uid="{00000000-0005-0000-0000-00001F220000}"/>
    <cellStyle name="20% - Accent6 3 3 7" xfId="23127" xr:uid="{00000000-0005-0000-0000-000020220000}"/>
    <cellStyle name="20% - Accent6 3 4" xfId="805" xr:uid="{00000000-0005-0000-0000-000021220000}"/>
    <cellStyle name="20% - Accent6 3 4 2" xfId="11367" xr:uid="{00000000-0005-0000-0000-000022220000}"/>
    <cellStyle name="20% - Accent6 3 4 2 2" xfId="17753" xr:uid="{00000000-0005-0000-0000-000023220000}"/>
    <cellStyle name="20% - Accent6 3 4 2 2 2" xfId="22289" xr:uid="{00000000-0005-0000-0000-000024220000}"/>
    <cellStyle name="20% - Accent6 3 4 2 2 2 2" xfId="34156" xr:uid="{00000000-0005-0000-0000-000025220000}"/>
    <cellStyle name="20% - Accent6 3 4 2 2 3" xfId="30180" xr:uid="{00000000-0005-0000-0000-000026220000}"/>
    <cellStyle name="20% - Accent6 3 4 2 2 4" xfId="26239" xr:uid="{00000000-0005-0000-0000-000027220000}"/>
    <cellStyle name="20% - Accent6 3 4 2 3" xfId="20723" xr:uid="{00000000-0005-0000-0000-000028220000}"/>
    <cellStyle name="20% - Accent6 3 4 2 3 2" xfId="32590" xr:uid="{00000000-0005-0000-0000-000029220000}"/>
    <cellStyle name="20% - Accent6 3 4 2 4" xfId="28614" xr:uid="{00000000-0005-0000-0000-00002A220000}"/>
    <cellStyle name="20% - Accent6 3 4 2 5" xfId="24673" xr:uid="{00000000-0005-0000-0000-00002B220000}"/>
    <cellStyle name="20% - Accent6 3 4 3" xfId="14817" xr:uid="{00000000-0005-0000-0000-00002C220000}"/>
    <cellStyle name="20% - Accent6 3 4 3 2" xfId="21500" xr:uid="{00000000-0005-0000-0000-00002D220000}"/>
    <cellStyle name="20% - Accent6 3 4 3 2 2" xfId="33367" xr:uid="{00000000-0005-0000-0000-00002E220000}"/>
    <cellStyle name="20% - Accent6 3 4 3 3" xfId="29391" xr:uid="{00000000-0005-0000-0000-00002F220000}"/>
    <cellStyle name="20% - Accent6 3 4 3 4" xfId="25450" xr:uid="{00000000-0005-0000-0000-000030220000}"/>
    <cellStyle name="20% - Accent6 3 4 4" xfId="7999" xr:uid="{00000000-0005-0000-0000-000031220000}"/>
    <cellStyle name="20% - Accent6 3 4 4 2" xfId="19953" xr:uid="{00000000-0005-0000-0000-000032220000}"/>
    <cellStyle name="20% - Accent6 3 4 4 2 2" xfId="31820" xr:uid="{00000000-0005-0000-0000-000033220000}"/>
    <cellStyle name="20% - Accent6 3 4 4 3" xfId="27844" xr:uid="{00000000-0005-0000-0000-000034220000}"/>
    <cellStyle name="20% - Accent6 3 4 4 4" xfId="23903" xr:uid="{00000000-0005-0000-0000-000035220000}"/>
    <cellStyle name="20% - Accent6 3 4 5" xfId="19178" xr:uid="{00000000-0005-0000-0000-000036220000}"/>
    <cellStyle name="20% - Accent6 3 4 5 2" xfId="31045" xr:uid="{00000000-0005-0000-0000-000037220000}"/>
    <cellStyle name="20% - Accent6 3 4 6" xfId="27071" xr:uid="{00000000-0005-0000-0000-000038220000}"/>
    <cellStyle name="20% - Accent6 3 4 7" xfId="23128" xr:uid="{00000000-0005-0000-0000-000039220000}"/>
    <cellStyle name="20% - Accent6 3 5" xfId="806" xr:uid="{00000000-0005-0000-0000-00003A220000}"/>
    <cellStyle name="20% - Accent6 3 5 2" xfId="11368" xr:uid="{00000000-0005-0000-0000-00003B220000}"/>
    <cellStyle name="20% - Accent6 3 5 2 2" xfId="17754" xr:uid="{00000000-0005-0000-0000-00003C220000}"/>
    <cellStyle name="20% - Accent6 3 5 2 2 2" xfId="22290" xr:uid="{00000000-0005-0000-0000-00003D220000}"/>
    <cellStyle name="20% - Accent6 3 5 2 2 2 2" xfId="34157" xr:uid="{00000000-0005-0000-0000-00003E220000}"/>
    <cellStyle name="20% - Accent6 3 5 2 2 3" xfId="30181" xr:uid="{00000000-0005-0000-0000-00003F220000}"/>
    <cellStyle name="20% - Accent6 3 5 2 2 4" xfId="26240" xr:uid="{00000000-0005-0000-0000-000040220000}"/>
    <cellStyle name="20% - Accent6 3 5 2 3" xfId="20724" xr:uid="{00000000-0005-0000-0000-000041220000}"/>
    <cellStyle name="20% - Accent6 3 5 2 3 2" xfId="32591" xr:uid="{00000000-0005-0000-0000-000042220000}"/>
    <cellStyle name="20% - Accent6 3 5 2 4" xfId="28615" xr:uid="{00000000-0005-0000-0000-000043220000}"/>
    <cellStyle name="20% - Accent6 3 5 2 5" xfId="24674" xr:uid="{00000000-0005-0000-0000-000044220000}"/>
    <cellStyle name="20% - Accent6 3 5 3" xfId="14818" xr:uid="{00000000-0005-0000-0000-000045220000}"/>
    <cellStyle name="20% - Accent6 3 5 3 2" xfId="21501" xr:uid="{00000000-0005-0000-0000-000046220000}"/>
    <cellStyle name="20% - Accent6 3 5 3 2 2" xfId="33368" xr:uid="{00000000-0005-0000-0000-000047220000}"/>
    <cellStyle name="20% - Accent6 3 5 3 3" xfId="29392" xr:uid="{00000000-0005-0000-0000-000048220000}"/>
    <cellStyle name="20% - Accent6 3 5 3 4" xfId="25451" xr:uid="{00000000-0005-0000-0000-000049220000}"/>
    <cellStyle name="20% - Accent6 3 5 4" xfId="8000" xr:uid="{00000000-0005-0000-0000-00004A220000}"/>
    <cellStyle name="20% - Accent6 3 5 4 2" xfId="19954" xr:uid="{00000000-0005-0000-0000-00004B220000}"/>
    <cellStyle name="20% - Accent6 3 5 4 2 2" xfId="31821" xr:uid="{00000000-0005-0000-0000-00004C220000}"/>
    <cellStyle name="20% - Accent6 3 5 4 3" xfId="27845" xr:uid="{00000000-0005-0000-0000-00004D220000}"/>
    <cellStyle name="20% - Accent6 3 5 4 4" xfId="23904" xr:uid="{00000000-0005-0000-0000-00004E220000}"/>
    <cellStyle name="20% - Accent6 3 5 5" xfId="19179" xr:uid="{00000000-0005-0000-0000-00004F220000}"/>
    <cellStyle name="20% - Accent6 3 5 5 2" xfId="31046" xr:uid="{00000000-0005-0000-0000-000050220000}"/>
    <cellStyle name="20% - Accent6 3 5 6" xfId="27072" xr:uid="{00000000-0005-0000-0000-000051220000}"/>
    <cellStyle name="20% - Accent6 3 5 7" xfId="23129" xr:uid="{00000000-0005-0000-0000-000052220000}"/>
    <cellStyle name="20% - Accent6 3 6" xfId="807" xr:uid="{00000000-0005-0000-0000-000053220000}"/>
    <cellStyle name="20% - Accent6 3 7" xfId="808" xr:uid="{00000000-0005-0000-0000-000054220000}"/>
    <cellStyle name="20% - Accent6 3 8" xfId="809" xr:uid="{00000000-0005-0000-0000-000055220000}"/>
    <cellStyle name="20% - Accent6 3 9" xfId="810" xr:uid="{00000000-0005-0000-0000-000056220000}"/>
    <cellStyle name="20% - Accent6 30" xfId="27498" xr:uid="{00000000-0005-0000-0000-000057220000}"/>
    <cellStyle name="20% - Accent6 31" xfId="23557" xr:uid="{00000000-0005-0000-0000-000058220000}"/>
    <cellStyle name="20% - Accent6 4" xfId="811" xr:uid="{00000000-0005-0000-0000-000059220000}"/>
    <cellStyle name="20% - Accent6 4 2" xfId="812" xr:uid="{00000000-0005-0000-0000-00005A220000}"/>
    <cellStyle name="20% - Accent6 4 3" xfId="813" xr:uid="{00000000-0005-0000-0000-00005B220000}"/>
    <cellStyle name="20% - Accent6 4 4" xfId="814" xr:uid="{00000000-0005-0000-0000-00005C220000}"/>
    <cellStyle name="20% - Accent6 4 5" xfId="815" xr:uid="{00000000-0005-0000-0000-00005D220000}"/>
    <cellStyle name="20% - Accent6 4 6" xfId="816" xr:uid="{00000000-0005-0000-0000-00005E220000}"/>
    <cellStyle name="20% - Accent6 5" xfId="817" xr:uid="{00000000-0005-0000-0000-00005F220000}"/>
    <cellStyle name="20% - Accent6 5 2" xfId="818" xr:uid="{00000000-0005-0000-0000-000060220000}"/>
    <cellStyle name="20% - Accent6 5 3" xfId="819" xr:uid="{00000000-0005-0000-0000-000061220000}"/>
    <cellStyle name="20% - Accent6 5 4" xfId="820" xr:uid="{00000000-0005-0000-0000-000062220000}"/>
    <cellStyle name="20% - Accent6 5 5" xfId="821" xr:uid="{00000000-0005-0000-0000-000063220000}"/>
    <cellStyle name="20% - Accent6 5 6" xfId="822" xr:uid="{00000000-0005-0000-0000-000064220000}"/>
    <cellStyle name="20% - Accent6 6" xfId="823" xr:uid="{00000000-0005-0000-0000-000065220000}"/>
    <cellStyle name="20% - Accent6 6 2" xfId="824" xr:uid="{00000000-0005-0000-0000-000066220000}"/>
    <cellStyle name="20% - Accent6 6 3" xfId="825" xr:uid="{00000000-0005-0000-0000-000067220000}"/>
    <cellStyle name="20% - Accent6 6 4" xfId="826" xr:uid="{00000000-0005-0000-0000-000068220000}"/>
    <cellStyle name="20% - Accent6 6 5" xfId="827" xr:uid="{00000000-0005-0000-0000-000069220000}"/>
    <cellStyle name="20% - Accent6 6 6" xfId="828" xr:uid="{00000000-0005-0000-0000-00006A220000}"/>
    <cellStyle name="20% - Accent6 7" xfId="829" xr:uid="{00000000-0005-0000-0000-00006B220000}"/>
    <cellStyle name="20% - Accent6 7 10" xfId="19180" xr:uid="{00000000-0005-0000-0000-00006C220000}"/>
    <cellStyle name="20% - Accent6 7 10 2" xfId="31047" xr:uid="{00000000-0005-0000-0000-00006D220000}"/>
    <cellStyle name="20% - Accent6 7 11" xfId="27073" xr:uid="{00000000-0005-0000-0000-00006E220000}"/>
    <cellStyle name="20% - Accent6 7 12" xfId="23130" xr:uid="{00000000-0005-0000-0000-00006F220000}"/>
    <cellStyle name="20% - Accent6 7 2" xfId="830" xr:uid="{00000000-0005-0000-0000-000070220000}"/>
    <cellStyle name="20% - Accent6 7 3" xfId="831" xr:uid="{00000000-0005-0000-0000-000071220000}"/>
    <cellStyle name="20% - Accent6 7 4" xfId="832" xr:uid="{00000000-0005-0000-0000-000072220000}"/>
    <cellStyle name="20% - Accent6 7 5" xfId="833" xr:uid="{00000000-0005-0000-0000-000073220000}"/>
    <cellStyle name="20% - Accent6 7 6" xfId="834" xr:uid="{00000000-0005-0000-0000-000074220000}"/>
    <cellStyle name="20% - Accent6 7 7" xfId="11369" xr:uid="{00000000-0005-0000-0000-000075220000}"/>
    <cellStyle name="20% - Accent6 7 7 2" xfId="17755" xr:uid="{00000000-0005-0000-0000-000076220000}"/>
    <cellStyle name="20% - Accent6 7 7 2 2" xfId="22291" xr:uid="{00000000-0005-0000-0000-000077220000}"/>
    <cellStyle name="20% - Accent6 7 7 2 2 2" xfId="34158" xr:uid="{00000000-0005-0000-0000-000078220000}"/>
    <cellStyle name="20% - Accent6 7 7 2 3" xfId="30182" xr:uid="{00000000-0005-0000-0000-000079220000}"/>
    <cellStyle name="20% - Accent6 7 7 2 4" xfId="26241" xr:uid="{00000000-0005-0000-0000-00007A220000}"/>
    <cellStyle name="20% - Accent6 7 7 3" xfId="20725" xr:uid="{00000000-0005-0000-0000-00007B220000}"/>
    <cellStyle name="20% - Accent6 7 7 3 2" xfId="32592" xr:uid="{00000000-0005-0000-0000-00007C220000}"/>
    <cellStyle name="20% - Accent6 7 7 4" xfId="28616" xr:uid="{00000000-0005-0000-0000-00007D220000}"/>
    <cellStyle name="20% - Accent6 7 7 5" xfId="24675" xr:uid="{00000000-0005-0000-0000-00007E220000}"/>
    <cellStyle name="20% - Accent6 7 8" xfId="14826" xr:uid="{00000000-0005-0000-0000-00007F220000}"/>
    <cellStyle name="20% - Accent6 7 8 2" xfId="21502" xr:uid="{00000000-0005-0000-0000-000080220000}"/>
    <cellStyle name="20% - Accent6 7 8 2 2" xfId="33369" xr:uid="{00000000-0005-0000-0000-000081220000}"/>
    <cellStyle name="20% - Accent6 7 8 3" xfId="29393" xr:uid="{00000000-0005-0000-0000-000082220000}"/>
    <cellStyle name="20% - Accent6 7 8 4" xfId="25452" xr:uid="{00000000-0005-0000-0000-000083220000}"/>
    <cellStyle name="20% - Accent6 7 9" xfId="8001" xr:uid="{00000000-0005-0000-0000-000084220000}"/>
    <cellStyle name="20% - Accent6 7 9 2" xfId="19955" xr:uid="{00000000-0005-0000-0000-000085220000}"/>
    <cellStyle name="20% - Accent6 7 9 2 2" xfId="31822" xr:uid="{00000000-0005-0000-0000-000086220000}"/>
    <cellStyle name="20% - Accent6 7 9 3" xfId="27846" xr:uid="{00000000-0005-0000-0000-000087220000}"/>
    <cellStyle name="20% - Accent6 7 9 4" xfId="23905" xr:uid="{00000000-0005-0000-0000-000088220000}"/>
    <cellStyle name="20% - Accent6 8" xfId="835" xr:uid="{00000000-0005-0000-0000-000089220000}"/>
    <cellStyle name="20% - Accent6 8 2" xfId="836" xr:uid="{00000000-0005-0000-0000-00008A220000}"/>
    <cellStyle name="20% - Accent6 8 3" xfId="837" xr:uid="{00000000-0005-0000-0000-00008B220000}"/>
    <cellStyle name="20% - Accent6 8 4" xfId="838" xr:uid="{00000000-0005-0000-0000-00008C220000}"/>
    <cellStyle name="20% - Accent6 8 5" xfId="839" xr:uid="{00000000-0005-0000-0000-00008D220000}"/>
    <cellStyle name="20% - Accent6 8 6" xfId="840" xr:uid="{00000000-0005-0000-0000-00008E220000}"/>
    <cellStyle name="20% - Accent6 9" xfId="841" xr:uid="{00000000-0005-0000-0000-00008F220000}"/>
    <cellStyle name="20% - Accent6 9 2" xfId="842" xr:uid="{00000000-0005-0000-0000-000090220000}"/>
    <cellStyle name="20% - Accent6 9 3" xfId="843" xr:uid="{00000000-0005-0000-0000-000091220000}"/>
    <cellStyle name="20% - Accent6 9 4" xfId="844" xr:uid="{00000000-0005-0000-0000-000092220000}"/>
    <cellStyle name="20% - Accent6 9 5" xfId="845" xr:uid="{00000000-0005-0000-0000-000093220000}"/>
    <cellStyle name="20% - Akzent1" xfId="3947" xr:uid="{00000000-0005-0000-0000-000094220000}"/>
    <cellStyle name="20% - Akzent2" xfId="3948" xr:uid="{00000000-0005-0000-0000-000095220000}"/>
    <cellStyle name="20% - Akzent3" xfId="3949" xr:uid="{00000000-0005-0000-0000-000096220000}"/>
    <cellStyle name="20% - Akzent4" xfId="3950" xr:uid="{00000000-0005-0000-0000-000097220000}"/>
    <cellStyle name="20% - Akzent5" xfId="3951" xr:uid="{00000000-0005-0000-0000-000098220000}"/>
    <cellStyle name="20% - Akzent6" xfId="3952" xr:uid="{00000000-0005-0000-0000-000099220000}"/>
    <cellStyle name="20% - Énfasis1" xfId="34636" xr:uid="{00000000-0005-0000-0000-00009A220000}"/>
    <cellStyle name="20% - Énfasis2" xfId="34637" xr:uid="{00000000-0005-0000-0000-00009B220000}"/>
    <cellStyle name="20% - Énfasis3" xfId="34638" xr:uid="{00000000-0005-0000-0000-00009C220000}"/>
    <cellStyle name="20% - Énfasis4" xfId="34639" xr:uid="{00000000-0005-0000-0000-00009D220000}"/>
    <cellStyle name="20% - Énfasis5" xfId="34640" xr:uid="{00000000-0005-0000-0000-00009E220000}"/>
    <cellStyle name="20% - Énfasis6" xfId="34641" xr:uid="{00000000-0005-0000-0000-00009F220000}"/>
    <cellStyle name="2x indented GHG Textfiels" xfId="34788" xr:uid="{00000000-0005-0000-0000-0000A0220000}"/>
    <cellStyle name="40 % - Accent1" xfId="4095" xr:uid="{00000000-0005-0000-0000-0000A1220000}"/>
    <cellStyle name="40 % - Accent2" xfId="4096" xr:uid="{00000000-0005-0000-0000-0000A2220000}"/>
    <cellStyle name="40 % - Accent3" xfId="4097" xr:uid="{00000000-0005-0000-0000-0000A3220000}"/>
    <cellStyle name="40 % - Accent4" xfId="4098" xr:uid="{00000000-0005-0000-0000-0000A4220000}"/>
    <cellStyle name="40 % - Accent5" xfId="4099" xr:uid="{00000000-0005-0000-0000-0000A5220000}"/>
    <cellStyle name="40 % - Accent6" xfId="4100" xr:uid="{00000000-0005-0000-0000-0000A6220000}"/>
    <cellStyle name="40% - Accent1" xfId="7603" builtinId="31" customBuiltin="1"/>
    <cellStyle name="40% - Accent1 10" xfId="846" xr:uid="{00000000-0005-0000-0000-0000A8220000}"/>
    <cellStyle name="40% - Accent1 10 2" xfId="847" xr:uid="{00000000-0005-0000-0000-0000A9220000}"/>
    <cellStyle name="40% - Accent1 10 3" xfId="848" xr:uid="{00000000-0005-0000-0000-0000AA220000}"/>
    <cellStyle name="40% - Accent1 10 4" xfId="849" xr:uid="{00000000-0005-0000-0000-0000AB220000}"/>
    <cellStyle name="40% - Accent1 10 5" xfId="850" xr:uid="{00000000-0005-0000-0000-0000AC220000}"/>
    <cellStyle name="40% - Accent1 11" xfId="851" xr:uid="{00000000-0005-0000-0000-0000AD220000}"/>
    <cellStyle name="40% - Accent1 11 2" xfId="852" xr:uid="{00000000-0005-0000-0000-0000AE220000}"/>
    <cellStyle name="40% - Accent1 11 3" xfId="853" xr:uid="{00000000-0005-0000-0000-0000AF220000}"/>
    <cellStyle name="40% - Accent1 11 4" xfId="854" xr:uid="{00000000-0005-0000-0000-0000B0220000}"/>
    <cellStyle name="40% - Accent1 11 5" xfId="855" xr:uid="{00000000-0005-0000-0000-0000B1220000}"/>
    <cellStyle name="40% - Accent1 12" xfId="856" xr:uid="{00000000-0005-0000-0000-0000B2220000}"/>
    <cellStyle name="40% - Accent1 12 2" xfId="857" xr:uid="{00000000-0005-0000-0000-0000B3220000}"/>
    <cellStyle name="40% - Accent1 12 3" xfId="858" xr:uid="{00000000-0005-0000-0000-0000B4220000}"/>
    <cellStyle name="40% - Accent1 12 4" xfId="859" xr:uid="{00000000-0005-0000-0000-0000B5220000}"/>
    <cellStyle name="40% - Accent1 12 5" xfId="860" xr:uid="{00000000-0005-0000-0000-0000B6220000}"/>
    <cellStyle name="40% - Accent1 13" xfId="861" xr:uid="{00000000-0005-0000-0000-0000B7220000}"/>
    <cellStyle name="40% - Accent1 14" xfId="862" xr:uid="{00000000-0005-0000-0000-0000B8220000}"/>
    <cellStyle name="40% - Accent1 15" xfId="863" xr:uid="{00000000-0005-0000-0000-0000B9220000}"/>
    <cellStyle name="40% - Accent1 16" xfId="864" xr:uid="{00000000-0005-0000-0000-0000BA220000}"/>
    <cellStyle name="40% - Accent1 17" xfId="865" xr:uid="{00000000-0005-0000-0000-0000BB220000}"/>
    <cellStyle name="40% - Accent1 18" xfId="866" xr:uid="{00000000-0005-0000-0000-0000BC220000}"/>
    <cellStyle name="40% - Accent1 19" xfId="867" xr:uid="{00000000-0005-0000-0000-0000BD220000}"/>
    <cellStyle name="40% - Accent1 2" xfId="868" xr:uid="{00000000-0005-0000-0000-0000BE220000}"/>
    <cellStyle name="40% - Accent1 2 10" xfId="869" xr:uid="{00000000-0005-0000-0000-0000BF220000}"/>
    <cellStyle name="40% - Accent1 2 10 2" xfId="11370" xr:uid="{00000000-0005-0000-0000-0000C0220000}"/>
    <cellStyle name="40% - Accent1 2 10 2 2" xfId="17756" xr:uid="{00000000-0005-0000-0000-0000C1220000}"/>
    <cellStyle name="40% - Accent1 2 10 2 2 2" xfId="22292" xr:uid="{00000000-0005-0000-0000-0000C2220000}"/>
    <cellStyle name="40% - Accent1 2 10 2 2 2 2" xfId="34159" xr:uid="{00000000-0005-0000-0000-0000C3220000}"/>
    <cellStyle name="40% - Accent1 2 10 2 2 3" xfId="30183" xr:uid="{00000000-0005-0000-0000-0000C4220000}"/>
    <cellStyle name="40% - Accent1 2 10 2 2 4" xfId="26242" xr:uid="{00000000-0005-0000-0000-0000C5220000}"/>
    <cellStyle name="40% - Accent1 2 10 2 3" xfId="20726" xr:uid="{00000000-0005-0000-0000-0000C6220000}"/>
    <cellStyle name="40% - Accent1 2 10 2 3 2" xfId="32593" xr:uid="{00000000-0005-0000-0000-0000C7220000}"/>
    <cellStyle name="40% - Accent1 2 10 2 4" xfId="28617" xr:uid="{00000000-0005-0000-0000-0000C8220000}"/>
    <cellStyle name="40% - Accent1 2 10 2 5" xfId="24676" xr:uid="{00000000-0005-0000-0000-0000C9220000}"/>
    <cellStyle name="40% - Accent1 2 10 3" xfId="14847" xr:uid="{00000000-0005-0000-0000-0000CA220000}"/>
    <cellStyle name="40% - Accent1 2 10 3 2" xfId="21503" xr:uid="{00000000-0005-0000-0000-0000CB220000}"/>
    <cellStyle name="40% - Accent1 2 10 3 2 2" xfId="33370" xr:uid="{00000000-0005-0000-0000-0000CC220000}"/>
    <cellStyle name="40% - Accent1 2 10 3 3" xfId="29394" xr:uid="{00000000-0005-0000-0000-0000CD220000}"/>
    <cellStyle name="40% - Accent1 2 10 3 4" xfId="25453" xr:uid="{00000000-0005-0000-0000-0000CE220000}"/>
    <cellStyle name="40% - Accent1 2 10 4" xfId="8002" xr:uid="{00000000-0005-0000-0000-0000CF220000}"/>
    <cellStyle name="40% - Accent1 2 10 4 2" xfId="19956" xr:uid="{00000000-0005-0000-0000-0000D0220000}"/>
    <cellStyle name="40% - Accent1 2 10 4 2 2" xfId="31823" xr:uid="{00000000-0005-0000-0000-0000D1220000}"/>
    <cellStyle name="40% - Accent1 2 10 4 3" xfId="27847" xr:uid="{00000000-0005-0000-0000-0000D2220000}"/>
    <cellStyle name="40% - Accent1 2 10 4 4" xfId="23906" xr:uid="{00000000-0005-0000-0000-0000D3220000}"/>
    <cellStyle name="40% - Accent1 2 10 5" xfId="19181" xr:uid="{00000000-0005-0000-0000-0000D4220000}"/>
    <cellStyle name="40% - Accent1 2 10 5 2" xfId="31048" xr:uid="{00000000-0005-0000-0000-0000D5220000}"/>
    <cellStyle name="40% - Accent1 2 10 6" xfId="27074" xr:uid="{00000000-0005-0000-0000-0000D6220000}"/>
    <cellStyle name="40% - Accent1 2 10 7" xfId="23131" xr:uid="{00000000-0005-0000-0000-0000D7220000}"/>
    <cellStyle name="40% - Accent1 2 11" xfId="870" xr:uid="{00000000-0005-0000-0000-0000D8220000}"/>
    <cellStyle name="40% - Accent1 2 11 2" xfId="871" xr:uid="{00000000-0005-0000-0000-0000D9220000}"/>
    <cellStyle name="40% - Accent1 2 11 2 2" xfId="11371" xr:uid="{00000000-0005-0000-0000-0000DA220000}"/>
    <cellStyle name="40% - Accent1 2 11 2 2 2" xfId="17757" xr:uid="{00000000-0005-0000-0000-0000DB220000}"/>
    <cellStyle name="40% - Accent1 2 11 2 2 2 2" xfId="22293" xr:uid="{00000000-0005-0000-0000-0000DC220000}"/>
    <cellStyle name="40% - Accent1 2 11 2 2 2 2 2" xfId="34160" xr:uid="{00000000-0005-0000-0000-0000DD220000}"/>
    <cellStyle name="40% - Accent1 2 11 2 2 2 3" xfId="30184" xr:uid="{00000000-0005-0000-0000-0000DE220000}"/>
    <cellStyle name="40% - Accent1 2 11 2 2 2 4" xfId="26243" xr:uid="{00000000-0005-0000-0000-0000DF220000}"/>
    <cellStyle name="40% - Accent1 2 11 2 2 3" xfId="20727" xr:uid="{00000000-0005-0000-0000-0000E0220000}"/>
    <cellStyle name="40% - Accent1 2 11 2 2 3 2" xfId="32594" xr:uid="{00000000-0005-0000-0000-0000E1220000}"/>
    <cellStyle name="40% - Accent1 2 11 2 2 4" xfId="28618" xr:uid="{00000000-0005-0000-0000-0000E2220000}"/>
    <cellStyle name="40% - Accent1 2 11 2 2 5" xfId="24677" xr:uid="{00000000-0005-0000-0000-0000E3220000}"/>
    <cellStyle name="40% - Accent1 2 11 2 3" xfId="14848" xr:uid="{00000000-0005-0000-0000-0000E4220000}"/>
    <cellStyle name="40% - Accent1 2 11 2 3 2" xfId="21504" xr:uid="{00000000-0005-0000-0000-0000E5220000}"/>
    <cellStyle name="40% - Accent1 2 11 2 3 2 2" xfId="33371" xr:uid="{00000000-0005-0000-0000-0000E6220000}"/>
    <cellStyle name="40% - Accent1 2 11 2 3 3" xfId="29395" xr:uid="{00000000-0005-0000-0000-0000E7220000}"/>
    <cellStyle name="40% - Accent1 2 11 2 3 4" xfId="25454" xr:uid="{00000000-0005-0000-0000-0000E8220000}"/>
    <cellStyle name="40% - Accent1 2 11 2 4" xfId="8003" xr:uid="{00000000-0005-0000-0000-0000E9220000}"/>
    <cellStyle name="40% - Accent1 2 11 2 4 2" xfId="19957" xr:uid="{00000000-0005-0000-0000-0000EA220000}"/>
    <cellStyle name="40% - Accent1 2 11 2 4 2 2" xfId="31824" xr:uid="{00000000-0005-0000-0000-0000EB220000}"/>
    <cellStyle name="40% - Accent1 2 11 2 4 3" xfId="27848" xr:uid="{00000000-0005-0000-0000-0000EC220000}"/>
    <cellStyle name="40% - Accent1 2 11 2 4 4" xfId="23907" xr:uid="{00000000-0005-0000-0000-0000ED220000}"/>
    <cellStyle name="40% - Accent1 2 11 2 5" xfId="19182" xr:uid="{00000000-0005-0000-0000-0000EE220000}"/>
    <cellStyle name="40% - Accent1 2 11 2 5 2" xfId="31049" xr:uid="{00000000-0005-0000-0000-0000EF220000}"/>
    <cellStyle name="40% - Accent1 2 11 2 6" xfId="27075" xr:uid="{00000000-0005-0000-0000-0000F0220000}"/>
    <cellStyle name="40% - Accent1 2 11 2 7" xfId="23132" xr:uid="{00000000-0005-0000-0000-0000F1220000}"/>
    <cellStyle name="40% - Accent1 2 11 3" xfId="872" xr:uid="{00000000-0005-0000-0000-0000F2220000}"/>
    <cellStyle name="40% - Accent1 2 11 3 2" xfId="11372" xr:uid="{00000000-0005-0000-0000-0000F3220000}"/>
    <cellStyle name="40% - Accent1 2 11 3 2 2" xfId="17758" xr:uid="{00000000-0005-0000-0000-0000F4220000}"/>
    <cellStyle name="40% - Accent1 2 11 3 2 2 2" xfId="22294" xr:uid="{00000000-0005-0000-0000-0000F5220000}"/>
    <cellStyle name="40% - Accent1 2 11 3 2 2 2 2" xfId="34161" xr:uid="{00000000-0005-0000-0000-0000F6220000}"/>
    <cellStyle name="40% - Accent1 2 11 3 2 2 3" xfId="30185" xr:uid="{00000000-0005-0000-0000-0000F7220000}"/>
    <cellStyle name="40% - Accent1 2 11 3 2 2 4" xfId="26244" xr:uid="{00000000-0005-0000-0000-0000F8220000}"/>
    <cellStyle name="40% - Accent1 2 11 3 2 3" xfId="20728" xr:uid="{00000000-0005-0000-0000-0000F9220000}"/>
    <cellStyle name="40% - Accent1 2 11 3 2 3 2" xfId="32595" xr:uid="{00000000-0005-0000-0000-0000FA220000}"/>
    <cellStyle name="40% - Accent1 2 11 3 2 4" xfId="28619" xr:uid="{00000000-0005-0000-0000-0000FB220000}"/>
    <cellStyle name="40% - Accent1 2 11 3 2 5" xfId="24678" xr:uid="{00000000-0005-0000-0000-0000FC220000}"/>
    <cellStyle name="40% - Accent1 2 11 3 3" xfId="14849" xr:uid="{00000000-0005-0000-0000-0000FD220000}"/>
    <cellStyle name="40% - Accent1 2 11 3 3 2" xfId="21505" xr:uid="{00000000-0005-0000-0000-0000FE220000}"/>
    <cellStyle name="40% - Accent1 2 11 3 3 2 2" xfId="33372" xr:uid="{00000000-0005-0000-0000-0000FF220000}"/>
    <cellStyle name="40% - Accent1 2 11 3 3 3" xfId="29396" xr:uid="{00000000-0005-0000-0000-000000230000}"/>
    <cellStyle name="40% - Accent1 2 11 3 3 4" xfId="25455" xr:uid="{00000000-0005-0000-0000-000001230000}"/>
    <cellStyle name="40% - Accent1 2 11 3 4" xfId="8004" xr:uid="{00000000-0005-0000-0000-000002230000}"/>
    <cellStyle name="40% - Accent1 2 11 3 4 2" xfId="19958" xr:uid="{00000000-0005-0000-0000-000003230000}"/>
    <cellStyle name="40% - Accent1 2 11 3 4 2 2" xfId="31825" xr:uid="{00000000-0005-0000-0000-000004230000}"/>
    <cellStyle name="40% - Accent1 2 11 3 4 3" xfId="27849" xr:uid="{00000000-0005-0000-0000-000005230000}"/>
    <cellStyle name="40% - Accent1 2 11 3 4 4" xfId="23908" xr:uid="{00000000-0005-0000-0000-000006230000}"/>
    <cellStyle name="40% - Accent1 2 11 3 5" xfId="19183" xr:uid="{00000000-0005-0000-0000-000007230000}"/>
    <cellStyle name="40% - Accent1 2 11 3 5 2" xfId="31050" xr:uid="{00000000-0005-0000-0000-000008230000}"/>
    <cellStyle name="40% - Accent1 2 11 3 6" xfId="27076" xr:uid="{00000000-0005-0000-0000-000009230000}"/>
    <cellStyle name="40% - Accent1 2 11 3 7" xfId="23133" xr:uid="{00000000-0005-0000-0000-00000A230000}"/>
    <cellStyle name="40% - Accent1 2 11 4" xfId="873" xr:uid="{00000000-0005-0000-0000-00000B230000}"/>
    <cellStyle name="40% - Accent1 2 11 4 2" xfId="11373" xr:uid="{00000000-0005-0000-0000-00000C230000}"/>
    <cellStyle name="40% - Accent1 2 11 4 2 2" xfId="17759" xr:uid="{00000000-0005-0000-0000-00000D230000}"/>
    <cellStyle name="40% - Accent1 2 11 4 2 2 2" xfId="22295" xr:uid="{00000000-0005-0000-0000-00000E230000}"/>
    <cellStyle name="40% - Accent1 2 11 4 2 2 2 2" xfId="34162" xr:uid="{00000000-0005-0000-0000-00000F230000}"/>
    <cellStyle name="40% - Accent1 2 11 4 2 2 3" xfId="30186" xr:uid="{00000000-0005-0000-0000-000010230000}"/>
    <cellStyle name="40% - Accent1 2 11 4 2 2 4" xfId="26245" xr:uid="{00000000-0005-0000-0000-000011230000}"/>
    <cellStyle name="40% - Accent1 2 11 4 2 3" xfId="20729" xr:uid="{00000000-0005-0000-0000-000012230000}"/>
    <cellStyle name="40% - Accent1 2 11 4 2 3 2" xfId="32596" xr:uid="{00000000-0005-0000-0000-000013230000}"/>
    <cellStyle name="40% - Accent1 2 11 4 2 4" xfId="28620" xr:uid="{00000000-0005-0000-0000-000014230000}"/>
    <cellStyle name="40% - Accent1 2 11 4 2 5" xfId="24679" xr:uid="{00000000-0005-0000-0000-000015230000}"/>
    <cellStyle name="40% - Accent1 2 11 4 3" xfId="14850" xr:uid="{00000000-0005-0000-0000-000016230000}"/>
    <cellStyle name="40% - Accent1 2 11 4 3 2" xfId="21506" xr:uid="{00000000-0005-0000-0000-000017230000}"/>
    <cellStyle name="40% - Accent1 2 11 4 3 2 2" xfId="33373" xr:uid="{00000000-0005-0000-0000-000018230000}"/>
    <cellStyle name="40% - Accent1 2 11 4 3 3" xfId="29397" xr:uid="{00000000-0005-0000-0000-000019230000}"/>
    <cellStyle name="40% - Accent1 2 11 4 3 4" xfId="25456" xr:uid="{00000000-0005-0000-0000-00001A230000}"/>
    <cellStyle name="40% - Accent1 2 11 4 4" xfId="8005" xr:uid="{00000000-0005-0000-0000-00001B230000}"/>
    <cellStyle name="40% - Accent1 2 11 4 4 2" xfId="19959" xr:uid="{00000000-0005-0000-0000-00001C230000}"/>
    <cellStyle name="40% - Accent1 2 11 4 4 2 2" xfId="31826" xr:uid="{00000000-0005-0000-0000-00001D230000}"/>
    <cellStyle name="40% - Accent1 2 11 4 4 3" xfId="27850" xr:uid="{00000000-0005-0000-0000-00001E230000}"/>
    <cellStyle name="40% - Accent1 2 11 4 4 4" xfId="23909" xr:uid="{00000000-0005-0000-0000-00001F230000}"/>
    <cellStyle name="40% - Accent1 2 11 4 5" xfId="19184" xr:uid="{00000000-0005-0000-0000-000020230000}"/>
    <cellStyle name="40% - Accent1 2 11 4 5 2" xfId="31051" xr:uid="{00000000-0005-0000-0000-000021230000}"/>
    <cellStyle name="40% - Accent1 2 11 4 6" xfId="27077" xr:uid="{00000000-0005-0000-0000-000022230000}"/>
    <cellStyle name="40% - Accent1 2 11 4 7" xfId="23134" xr:uid="{00000000-0005-0000-0000-000023230000}"/>
    <cellStyle name="40% - Accent1 2 11 5" xfId="874" xr:uid="{00000000-0005-0000-0000-000024230000}"/>
    <cellStyle name="40% - Accent1 2 11 5 2" xfId="11374" xr:uid="{00000000-0005-0000-0000-000025230000}"/>
    <cellStyle name="40% - Accent1 2 11 5 2 2" xfId="17760" xr:uid="{00000000-0005-0000-0000-000026230000}"/>
    <cellStyle name="40% - Accent1 2 11 5 2 2 2" xfId="22296" xr:uid="{00000000-0005-0000-0000-000027230000}"/>
    <cellStyle name="40% - Accent1 2 11 5 2 2 2 2" xfId="34163" xr:uid="{00000000-0005-0000-0000-000028230000}"/>
    <cellStyle name="40% - Accent1 2 11 5 2 2 3" xfId="30187" xr:uid="{00000000-0005-0000-0000-000029230000}"/>
    <cellStyle name="40% - Accent1 2 11 5 2 2 4" xfId="26246" xr:uid="{00000000-0005-0000-0000-00002A230000}"/>
    <cellStyle name="40% - Accent1 2 11 5 2 3" xfId="20730" xr:uid="{00000000-0005-0000-0000-00002B230000}"/>
    <cellStyle name="40% - Accent1 2 11 5 2 3 2" xfId="32597" xr:uid="{00000000-0005-0000-0000-00002C230000}"/>
    <cellStyle name="40% - Accent1 2 11 5 2 4" xfId="28621" xr:uid="{00000000-0005-0000-0000-00002D230000}"/>
    <cellStyle name="40% - Accent1 2 11 5 2 5" xfId="24680" xr:uid="{00000000-0005-0000-0000-00002E230000}"/>
    <cellStyle name="40% - Accent1 2 11 5 3" xfId="14851" xr:uid="{00000000-0005-0000-0000-00002F230000}"/>
    <cellStyle name="40% - Accent1 2 11 5 3 2" xfId="21507" xr:uid="{00000000-0005-0000-0000-000030230000}"/>
    <cellStyle name="40% - Accent1 2 11 5 3 2 2" xfId="33374" xr:uid="{00000000-0005-0000-0000-000031230000}"/>
    <cellStyle name="40% - Accent1 2 11 5 3 3" xfId="29398" xr:uid="{00000000-0005-0000-0000-000032230000}"/>
    <cellStyle name="40% - Accent1 2 11 5 3 4" xfId="25457" xr:uid="{00000000-0005-0000-0000-000033230000}"/>
    <cellStyle name="40% - Accent1 2 11 5 4" xfId="8006" xr:uid="{00000000-0005-0000-0000-000034230000}"/>
    <cellStyle name="40% - Accent1 2 11 5 4 2" xfId="19960" xr:uid="{00000000-0005-0000-0000-000035230000}"/>
    <cellStyle name="40% - Accent1 2 11 5 4 2 2" xfId="31827" xr:uid="{00000000-0005-0000-0000-000036230000}"/>
    <cellStyle name="40% - Accent1 2 11 5 4 3" xfId="27851" xr:uid="{00000000-0005-0000-0000-000037230000}"/>
    <cellStyle name="40% - Accent1 2 11 5 4 4" xfId="23910" xr:uid="{00000000-0005-0000-0000-000038230000}"/>
    <cellStyle name="40% - Accent1 2 11 5 5" xfId="19185" xr:uid="{00000000-0005-0000-0000-000039230000}"/>
    <cellStyle name="40% - Accent1 2 11 5 5 2" xfId="31052" xr:uid="{00000000-0005-0000-0000-00003A230000}"/>
    <cellStyle name="40% - Accent1 2 11 5 6" xfId="27078" xr:uid="{00000000-0005-0000-0000-00003B230000}"/>
    <cellStyle name="40% - Accent1 2 11 5 7" xfId="23135" xr:uid="{00000000-0005-0000-0000-00003C230000}"/>
    <cellStyle name="40% - Accent1 2 12" xfId="875" xr:uid="{00000000-0005-0000-0000-00003D230000}"/>
    <cellStyle name="40% - Accent1 2 13" xfId="876" xr:uid="{00000000-0005-0000-0000-00003E230000}"/>
    <cellStyle name="40% - Accent1 2 14" xfId="877" xr:uid="{00000000-0005-0000-0000-00003F230000}"/>
    <cellStyle name="40% - Accent1 2 15" xfId="878" xr:uid="{00000000-0005-0000-0000-000040230000}"/>
    <cellStyle name="40% - Accent1 2 15 2" xfId="11375" xr:uid="{00000000-0005-0000-0000-000041230000}"/>
    <cellStyle name="40% - Accent1 2 15 2 2" xfId="17761" xr:uid="{00000000-0005-0000-0000-000042230000}"/>
    <cellStyle name="40% - Accent1 2 15 2 2 2" xfId="22297" xr:uid="{00000000-0005-0000-0000-000043230000}"/>
    <cellStyle name="40% - Accent1 2 15 2 2 2 2" xfId="34164" xr:uid="{00000000-0005-0000-0000-000044230000}"/>
    <cellStyle name="40% - Accent1 2 15 2 2 3" xfId="30188" xr:uid="{00000000-0005-0000-0000-000045230000}"/>
    <cellStyle name="40% - Accent1 2 15 2 2 4" xfId="26247" xr:uid="{00000000-0005-0000-0000-000046230000}"/>
    <cellStyle name="40% - Accent1 2 15 2 3" xfId="20731" xr:uid="{00000000-0005-0000-0000-000047230000}"/>
    <cellStyle name="40% - Accent1 2 15 2 3 2" xfId="32598" xr:uid="{00000000-0005-0000-0000-000048230000}"/>
    <cellStyle name="40% - Accent1 2 15 2 4" xfId="28622" xr:uid="{00000000-0005-0000-0000-000049230000}"/>
    <cellStyle name="40% - Accent1 2 15 2 5" xfId="24681" xr:uid="{00000000-0005-0000-0000-00004A230000}"/>
    <cellStyle name="40% - Accent1 2 15 3" xfId="14853" xr:uid="{00000000-0005-0000-0000-00004B230000}"/>
    <cellStyle name="40% - Accent1 2 15 3 2" xfId="21508" xr:uid="{00000000-0005-0000-0000-00004C230000}"/>
    <cellStyle name="40% - Accent1 2 15 3 2 2" xfId="33375" xr:uid="{00000000-0005-0000-0000-00004D230000}"/>
    <cellStyle name="40% - Accent1 2 15 3 3" xfId="29399" xr:uid="{00000000-0005-0000-0000-00004E230000}"/>
    <cellStyle name="40% - Accent1 2 15 3 4" xfId="25458" xr:uid="{00000000-0005-0000-0000-00004F230000}"/>
    <cellStyle name="40% - Accent1 2 15 4" xfId="8007" xr:uid="{00000000-0005-0000-0000-000050230000}"/>
    <cellStyle name="40% - Accent1 2 15 4 2" xfId="19961" xr:uid="{00000000-0005-0000-0000-000051230000}"/>
    <cellStyle name="40% - Accent1 2 15 4 2 2" xfId="31828" xr:uid="{00000000-0005-0000-0000-000052230000}"/>
    <cellStyle name="40% - Accent1 2 15 4 3" xfId="27852" xr:uid="{00000000-0005-0000-0000-000053230000}"/>
    <cellStyle name="40% - Accent1 2 15 4 4" xfId="23911" xr:uid="{00000000-0005-0000-0000-000054230000}"/>
    <cellStyle name="40% - Accent1 2 15 5" xfId="19186" xr:uid="{00000000-0005-0000-0000-000055230000}"/>
    <cellStyle name="40% - Accent1 2 15 5 2" xfId="31053" xr:uid="{00000000-0005-0000-0000-000056230000}"/>
    <cellStyle name="40% - Accent1 2 15 6" xfId="27079" xr:uid="{00000000-0005-0000-0000-000057230000}"/>
    <cellStyle name="40% - Accent1 2 15 7" xfId="23136" xr:uid="{00000000-0005-0000-0000-000058230000}"/>
    <cellStyle name="40% - Accent1 2 16" xfId="879" xr:uid="{00000000-0005-0000-0000-000059230000}"/>
    <cellStyle name="40% - Accent1 2 2" xfId="880" xr:uid="{00000000-0005-0000-0000-00005A230000}"/>
    <cellStyle name="40% - Accent1 2 2 10" xfId="11376" xr:uid="{00000000-0005-0000-0000-00005B230000}"/>
    <cellStyle name="40% - Accent1 2 2 10 2" xfId="17762" xr:uid="{00000000-0005-0000-0000-00005C230000}"/>
    <cellStyle name="40% - Accent1 2 2 10 2 2" xfId="22298" xr:uid="{00000000-0005-0000-0000-00005D230000}"/>
    <cellStyle name="40% - Accent1 2 2 10 2 2 2" xfId="34165" xr:uid="{00000000-0005-0000-0000-00005E230000}"/>
    <cellStyle name="40% - Accent1 2 2 10 2 3" xfId="30189" xr:uid="{00000000-0005-0000-0000-00005F230000}"/>
    <cellStyle name="40% - Accent1 2 2 10 2 4" xfId="26248" xr:uid="{00000000-0005-0000-0000-000060230000}"/>
    <cellStyle name="40% - Accent1 2 2 10 3" xfId="20732" xr:uid="{00000000-0005-0000-0000-000061230000}"/>
    <cellStyle name="40% - Accent1 2 2 10 3 2" xfId="32599" xr:uid="{00000000-0005-0000-0000-000062230000}"/>
    <cellStyle name="40% - Accent1 2 2 10 4" xfId="28623" xr:uid="{00000000-0005-0000-0000-000063230000}"/>
    <cellStyle name="40% - Accent1 2 2 10 5" xfId="24682" xr:uid="{00000000-0005-0000-0000-000064230000}"/>
    <cellStyle name="40% - Accent1 2 2 11" xfId="14854" xr:uid="{00000000-0005-0000-0000-000065230000}"/>
    <cellStyle name="40% - Accent1 2 2 11 2" xfId="21509" xr:uid="{00000000-0005-0000-0000-000066230000}"/>
    <cellStyle name="40% - Accent1 2 2 11 2 2" xfId="33376" xr:uid="{00000000-0005-0000-0000-000067230000}"/>
    <cellStyle name="40% - Accent1 2 2 11 3" xfId="29400" xr:uid="{00000000-0005-0000-0000-000068230000}"/>
    <cellStyle name="40% - Accent1 2 2 11 4" xfId="25459" xr:uid="{00000000-0005-0000-0000-000069230000}"/>
    <cellStyle name="40% - Accent1 2 2 12" xfId="8008" xr:uid="{00000000-0005-0000-0000-00006A230000}"/>
    <cellStyle name="40% - Accent1 2 2 12 2" xfId="19962" xr:uid="{00000000-0005-0000-0000-00006B230000}"/>
    <cellStyle name="40% - Accent1 2 2 12 2 2" xfId="31829" xr:uid="{00000000-0005-0000-0000-00006C230000}"/>
    <cellStyle name="40% - Accent1 2 2 12 3" xfId="27853" xr:uid="{00000000-0005-0000-0000-00006D230000}"/>
    <cellStyle name="40% - Accent1 2 2 12 4" xfId="23912" xr:uid="{00000000-0005-0000-0000-00006E230000}"/>
    <cellStyle name="40% - Accent1 2 2 13" xfId="18188" xr:uid="{00000000-0005-0000-0000-00006F230000}"/>
    <cellStyle name="40% - Accent1 2 2 13 2" xfId="22723" xr:uid="{00000000-0005-0000-0000-000070230000}"/>
    <cellStyle name="40% - Accent1 2 2 13 2 2" xfId="34590" xr:uid="{00000000-0005-0000-0000-000071230000}"/>
    <cellStyle name="40% - Accent1 2 2 13 3" xfId="30614" xr:uid="{00000000-0005-0000-0000-000072230000}"/>
    <cellStyle name="40% - Accent1 2 2 13 4" xfId="26673" xr:uid="{00000000-0005-0000-0000-000073230000}"/>
    <cellStyle name="40% - Accent1 2 2 14" xfId="19187" xr:uid="{00000000-0005-0000-0000-000074230000}"/>
    <cellStyle name="40% - Accent1 2 2 14 2" xfId="31054" xr:uid="{00000000-0005-0000-0000-000075230000}"/>
    <cellStyle name="40% - Accent1 2 2 15" xfId="27080" xr:uid="{00000000-0005-0000-0000-000076230000}"/>
    <cellStyle name="40% - Accent1 2 2 16" xfId="23137" xr:uid="{00000000-0005-0000-0000-000077230000}"/>
    <cellStyle name="40% - Accent1 2 2 2" xfId="881" xr:uid="{00000000-0005-0000-0000-000078230000}"/>
    <cellStyle name="40% - Accent1 2 2 2 2" xfId="11377" xr:uid="{00000000-0005-0000-0000-000079230000}"/>
    <cellStyle name="40% - Accent1 2 2 2 2 2" xfId="17763" xr:uid="{00000000-0005-0000-0000-00007A230000}"/>
    <cellStyle name="40% - Accent1 2 2 2 2 2 2" xfId="22299" xr:uid="{00000000-0005-0000-0000-00007B230000}"/>
    <cellStyle name="40% - Accent1 2 2 2 2 2 2 2" xfId="34166" xr:uid="{00000000-0005-0000-0000-00007C230000}"/>
    <cellStyle name="40% - Accent1 2 2 2 2 2 3" xfId="30190" xr:uid="{00000000-0005-0000-0000-00007D230000}"/>
    <cellStyle name="40% - Accent1 2 2 2 2 2 4" xfId="26249" xr:uid="{00000000-0005-0000-0000-00007E230000}"/>
    <cellStyle name="40% - Accent1 2 2 2 2 3" xfId="20733" xr:uid="{00000000-0005-0000-0000-00007F230000}"/>
    <cellStyle name="40% - Accent1 2 2 2 2 3 2" xfId="32600" xr:uid="{00000000-0005-0000-0000-000080230000}"/>
    <cellStyle name="40% - Accent1 2 2 2 2 4" xfId="28624" xr:uid="{00000000-0005-0000-0000-000081230000}"/>
    <cellStyle name="40% - Accent1 2 2 2 2 5" xfId="24683" xr:uid="{00000000-0005-0000-0000-000082230000}"/>
    <cellStyle name="40% - Accent1 2 2 2 3" xfId="14855" xr:uid="{00000000-0005-0000-0000-000083230000}"/>
    <cellStyle name="40% - Accent1 2 2 2 3 2" xfId="21510" xr:uid="{00000000-0005-0000-0000-000084230000}"/>
    <cellStyle name="40% - Accent1 2 2 2 3 2 2" xfId="33377" xr:uid="{00000000-0005-0000-0000-000085230000}"/>
    <cellStyle name="40% - Accent1 2 2 2 3 3" xfId="29401" xr:uid="{00000000-0005-0000-0000-000086230000}"/>
    <cellStyle name="40% - Accent1 2 2 2 3 4" xfId="25460" xr:uid="{00000000-0005-0000-0000-000087230000}"/>
    <cellStyle name="40% - Accent1 2 2 2 4" xfId="8009" xr:uid="{00000000-0005-0000-0000-000088230000}"/>
    <cellStyle name="40% - Accent1 2 2 2 4 2" xfId="19963" xr:uid="{00000000-0005-0000-0000-000089230000}"/>
    <cellStyle name="40% - Accent1 2 2 2 4 2 2" xfId="31830" xr:uid="{00000000-0005-0000-0000-00008A230000}"/>
    <cellStyle name="40% - Accent1 2 2 2 4 3" xfId="27854" xr:uid="{00000000-0005-0000-0000-00008B230000}"/>
    <cellStyle name="40% - Accent1 2 2 2 4 4" xfId="23913" xr:uid="{00000000-0005-0000-0000-00008C230000}"/>
    <cellStyle name="40% - Accent1 2 2 2 5" xfId="19188" xr:uid="{00000000-0005-0000-0000-00008D230000}"/>
    <cellStyle name="40% - Accent1 2 2 2 5 2" xfId="31055" xr:uid="{00000000-0005-0000-0000-00008E230000}"/>
    <cellStyle name="40% - Accent1 2 2 2 6" xfId="27081" xr:uid="{00000000-0005-0000-0000-00008F230000}"/>
    <cellStyle name="40% - Accent1 2 2 2 7" xfId="23138" xr:uid="{00000000-0005-0000-0000-000090230000}"/>
    <cellStyle name="40% - Accent1 2 2 3" xfId="882" xr:uid="{00000000-0005-0000-0000-000091230000}"/>
    <cellStyle name="40% - Accent1 2 2 3 2" xfId="11378" xr:uid="{00000000-0005-0000-0000-000092230000}"/>
    <cellStyle name="40% - Accent1 2 2 3 2 2" xfId="17764" xr:uid="{00000000-0005-0000-0000-000093230000}"/>
    <cellStyle name="40% - Accent1 2 2 3 2 2 2" xfId="22300" xr:uid="{00000000-0005-0000-0000-000094230000}"/>
    <cellStyle name="40% - Accent1 2 2 3 2 2 2 2" xfId="34167" xr:uid="{00000000-0005-0000-0000-000095230000}"/>
    <cellStyle name="40% - Accent1 2 2 3 2 2 3" xfId="30191" xr:uid="{00000000-0005-0000-0000-000096230000}"/>
    <cellStyle name="40% - Accent1 2 2 3 2 2 4" xfId="26250" xr:uid="{00000000-0005-0000-0000-000097230000}"/>
    <cellStyle name="40% - Accent1 2 2 3 2 3" xfId="20734" xr:uid="{00000000-0005-0000-0000-000098230000}"/>
    <cellStyle name="40% - Accent1 2 2 3 2 3 2" xfId="32601" xr:uid="{00000000-0005-0000-0000-000099230000}"/>
    <cellStyle name="40% - Accent1 2 2 3 2 4" xfId="28625" xr:uid="{00000000-0005-0000-0000-00009A230000}"/>
    <cellStyle name="40% - Accent1 2 2 3 2 5" xfId="24684" xr:uid="{00000000-0005-0000-0000-00009B230000}"/>
    <cellStyle name="40% - Accent1 2 2 3 3" xfId="14856" xr:uid="{00000000-0005-0000-0000-00009C230000}"/>
    <cellStyle name="40% - Accent1 2 2 3 3 2" xfId="21511" xr:uid="{00000000-0005-0000-0000-00009D230000}"/>
    <cellStyle name="40% - Accent1 2 2 3 3 2 2" xfId="33378" xr:uid="{00000000-0005-0000-0000-00009E230000}"/>
    <cellStyle name="40% - Accent1 2 2 3 3 3" xfId="29402" xr:uid="{00000000-0005-0000-0000-00009F230000}"/>
    <cellStyle name="40% - Accent1 2 2 3 3 4" xfId="25461" xr:uid="{00000000-0005-0000-0000-0000A0230000}"/>
    <cellStyle name="40% - Accent1 2 2 3 4" xfId="8010" xr:uid="{00000000-0005-0000-0000-0000A1230000}"/>
    <cellStyle name="40% - Accent1 2 2 3 4 2" xfId="19964" xr:uid="{00000000-0005-0000-0000-0000A2230000}"/>
    <cellStyle name="40% - Accent1 2 2 3 4 2 2" xfId="31831" xr:uid="{00000000-0005-0000-0000-0000A3230000}"/>
    <cellStyle name="40% - Accent1 2 2 3 4 3" xfId="27855" xr:uid="{00000000-0005-0000-0000-0000A4230000}"/>
    <cellStyle name="40% - Accent1 2 2 3 4 4" xfId="23914" xr:uid="{00000000-0005-0000-0000-0000A5230000}"/>
    <cellStyle name="40% - Accent1 2 2 3 5" xfId="19189" xr:uid="{00000000-0005-0000-0000-0000A6230000}"/>
    <cellStyle name="40% - Accent1 2 2 3 5 2" xfId="31056" xr:uid="{00000000-0005-0000-0000-0000A7230000}"/>
    <cellStyle name="40% - Accent1 2 2 3 6" xfId="27082" xr:uid="{00000000-0005-0000-0000-0000A8230000}"/>
    <cellStyle name="40% - Accent1 2 2 3 7" xfId="23139" xr:uid="{00000000-0005-0000-0000-0000A9230000}"/>
    <cellStyle name="40% - Accent1 2 2 4" xfId="883" xr:uid="{00000000-0005-0000-0000-0000AA230000}"/>
    <cellStyle name="40% - Accent1 2 2 4 2" xfId="11379" xr:uid="{00000000-0005-0000-0000-0000AB230000}"/>
    <cellStyle name="40% - Accent1 2 2 4 2 2" xfId="17765" xr:uid="{00000000-0005-0000-0000-0000AC230000}"/>
    <cellStyle name="40% - Accent1 2 2 4 2 2 2" xfId="22301" xr:uid="{00000000-0005-0000-0000-0000AD230000}"/>
    <cellStyle name="40% - Accent1 2 2 4 2 2 2 2" xfId="34168" xr:uid="{00000000-0005-0000-0000-0000AE230000}"/>
    <cellStyle name="40% - Accent1 2 2 4 2 2 3" xfId="30192" xr:uid="{00000000-0005-0000-0000-0000AF230000}"/>
    <cellStyle name="40% - Accent1 2 2 4 2 2 4" xfId="26251" xr:uid="{00000000-0005-0000-0000-0000B0230000}"/>
    <cellStyle name="40% - Accent1 2 2 4 2 3" xfId="20735" xr:uid="{00000000-0005-0000-0000-0000B1230000}"/>
    <cellStyle name="40% - Accent1 2 2 4 2 3 2" xfId="32602" xr:uid="{00000000-0005-0000-0000-0000B2230000}"/>
    <cellStyle name="40% - Accent1 2 2 4 2 4" xfId="28626" xr:uid="{00000000-0005-0000-0000-0000B3230000}"/>
    <cellStyle name="40% - Accent1 2 2 4 2 5" xfId="24685" xr:uid="{00000000-0005-0000-0000-0000B4230000}"/>
    <cellStyle name="40% - Accent1 2 2 4 3" xfId="14857" xr:uid="{00000000-0005-0000-0000-0000B5230000}"/>
    <cellStyle name="40% - Accent1 2 2 4 3 2" xfId="21512" xr:uid="{00000000-0005-0000-0000-0000B6230000}"/>
    <cellStyle name="40% - Accent1 2 2 4 3 2 2" xfId="33379" xr:uid="{00000000-0005-0000-0000-0000B7230000}"/>
    <cellStyle name="40% - Accent1 2 2 4 3 3" xfId="29403" xr:uid="{00000000-0005-0000-0000-0000B8230000}"/>
    <cellStyle name="40% - Accent1 2 2 4 3 4" xfId="25462" xr:uid="{00000000-0005-0000-0000-0000B9230000}"/>
    <cellStyle name="40% - Accent1 2 2 4 4" xfId="8011" xr:uid="{00000000-0005-0000-0000-0000BA230000}"/>
    <cellStyle name="40% - Accent1 2 2 4 4 2" xfId="19965" xr:uid="{00000000-0005-0000-0000-0000BB230000}"/>
    <cellStyle name="40% - Accent1 2 2 4 4 2 2" xfId="31832" xr:uid="{00000000-0005-0000-0000-0000BC230000}"/>
    <cellStyle name="40% - Accent1 2 2 4 4 3" xfId="27856" xr:uid="{00000000-0005-0000-0000-0000BD230000}"/>
    <cellStyle name="40% - Accent1 2 2 4 4 4" xfId="23915" xr:uid="{00000000-0005-0000-0000-0000BE230000}"/>
    <cellStyle name="40% - Accent1 2 2 4 5" xfId="19190" xr:uid="{00000000-0005-0000-0000-0000BF230000}"/>
    <cellStyle name="40% - Accent1 2 2 4 5 2" xfId="31057" xr:uid="{00000000-0005-0000-0000-0000C0230000}"/>
    <cellStyle name="40% - Accent1 2 2 4 6" xfId="27083" xr:uid="{00000000-0005-0000-0000-0000C1230000}"/>
    <cellStyle name="40% - Accent1 2 2 4 7" xfId="23140" xr:uid="{00000000-0005-0000-0000-0000C2230000}"/>
    <cellStyle name="40% - Accent1 2 2 5" xfId="884" xr:uid="{00000000-0005-0000-0000-0000C3230000}"/>
    <cellStyle name="40% - Accent1 2 2 5 2" xfId="11380" xr:uid="{00000000-0005-0000-0000-0000C4230000}"/>
    <cellStyle name="40% - Accent1 2 2 5 2 2" xfId="17766" xr:uid="{00000000-0005-0000-0000-0000C5230000}"/>
    <cellStyle name="40% - Accent1 2 2 5 2 2 2" xfId="22302" xr:uid="{00000000-0005-0000-0000-0000C6230000}"/>
    <cellStyle name="40% - Accent1 2 2 5 2 2 2 2" xfId="34169" xr:uid="{00000000-0005-0000-0000-0000C7230000}"/>
    <cellStyle name="40% - Accent1 2 2 5 2 2 3" xfId="30193" xr:uid="{00000000-0005-0000-0000-0000C8230000}"/>
    <cellStyle name="40% - Accent1 2 2 5 2 2 4" xfId="26252" xr:uid="{00000000-0005-0000-0000-0000C9230000}"/>
    <cellStyle name="40% - Accent1 2 2 5 2 3" xfId="20736" xr:uid="{00000000-0005-0000-0000-0000CA230000}"/>
    <cellStyle name="40% - Accent1 2 2 5 2 3 2" xfId="32603" xr:uid="{00000000-0005-0000-0000-0000CB230000}"/>
    <cellStyle name="40% - Accent1 2 2 5 2 4" xfId="28627" xr:uid="{00000000-0005-0000-0000-0000CC230000}"/>
    <cellStyle name="40% - Accent1 2 2 5 2 5" xfId="24686" xr:uid="{00000000-0005-0000-0000-0000CD230000}"/>
    <cellStyle name="40% - Accent1 2 2 5 3" xfId="14858" xr:uid="{00000000-0005-0000-0000-0000CE230000}"/>
    <cellStyle name="40% - Accent1 2 2 5 3 2" xfId="21513" xr:uid="{00000000-0005-0000-0000-0000CF230000}"/>
    <cellStyle name="40% - Accent1 2 2 5 3 2 2" xfId="33380" xr:uid="{00000000-0005-0000-0000-0000D0230000}"/>
    <cellStyle name="40% - Accent1 2 2 5 3 3" xfId="29404" xr:uid="{00000000-0005-0000-0000-0000D1230000}"/>
    <cellStyle name="40% - Accent1 2 2 5 3 4" xfId="25463" xr:uid="{00000000-0005-0000-0000-0000D2230000}"/>
    <cellStyle name="40% - Accent1 2 2 5 4" xfId="8012" xr:uid="{00000000-0005-0000-0000-0000D3230000}"/>
    <cellStyle name="40% - Accent1 2 2 5 4 2" xfId="19966" xr:uid="{00000000-0005-0000-0000-0000D4230000}"/>
    <cellStyle name="40% - Accent1 2 2 5 4 2 2" xfId="31833" xr:uid="{00000000-0005-0000-0000-0000D5230000}"/>
    <cellStyle name="40% - Accent1 2 2 5 4 3" xfId="27857" xr:uid="{00000000-0005-0000-0000-0000D6230000}"/>
    <cellStyle name="40% - Accent1 2 2 5 4 4" xfId="23916" xr:uid="{00000000-0005-0000-0000-0000D7230000}"/>
    <cellStyle name="40% - Accent1 2 2 5 5" xfId="19191" xr:uid="{00000000-0005-0000-0000-0000D8230000}"/>
    <cellStyle name="40% - Accent1 2 2 5 5 2" xfId="31058" xr:uid="{00000000-0005-0000-0000-0000D9230000}"/>
    <cellStyle name="40% - Accent1 2 2 5 6" xfId="27084" xr:uid="{00000000-0005-0000-0000-0000DA230000}"/>
    <cellStyle name="40% - Accent1 2 2 5 7" xfId="23141" xr:uid="{00000000-0005-0000-0000-0000DB230000}"/>
    <cellStyle name="40% - Accent1 2 2 6" xfId="885" xr:uid="{00000000-0005-0000-0000-0000DC230000}"/>
    <cellStyle name="40% - Accent1 2 2 6 2" xfId="11381" xr:uid="{00000000-0005-0000-0000-0000DD230000}"/>
    <cellStyle name="40% - Accent1 2 2 6 2 2" xfId="17767" xr:uid="{00000000-0005-0000-0000-0000DE230000}"/>
    <cellStyle name="40% - Accent1 2 2 6 2 2 2" xfId="22303" xr:uid="{00000000-0005-0000-0000-0000DF230000}"/>
    <cellStyle name="40% - Accent1 2 2 6 2 2 2 2" xfId="34170" xr:uid="{00000000-0005-0000-0000-0000E0230000}"/>
    <cellStyle name="40% - Accent1 2 2 6 2 2 3" xfId="30194" xr:uid="{00000000-0005-0000-0000-0000E1230000}"/>
    <cellStyle name="40% - Accent1 2 2 6 2 2 4" xfId="26253" xr:uid="{00000000-0005-0000-0000-0000E2230000}"/>
    <cellStyle name="40% - Accent1 2 2 6 2 3" xfId="20737" xr:uid="{00000000-0005-0000-0000-0000E3230000}"/>
    <cellStyle name="40% - Accent1 2 2 6 2 3 2" xfId="32604" xr:uid="{00000000-0005-0000-0000-0000E4230000}"/>
    <cellStyle name="40% - Accent1 2 2 6 2 4" xfId="28628" xr:uid="{00000000-0005-0000-0000-0000E5230000}"/>
    <cellStyle name="40% - Accent1 2 2 6 2 5" xfId="24687" xr:uid="{00000000-0005-0000-0000-0000E6230000}"/>
    <cellStyle name="40% - Accent1 2 2 6 3" xfId="14859" xr:uid="{00000000-0005-0000-0000-0000E7230000}"/>
    <cellStyle name="40% - Accent1 2 2 6 3 2" xfId="21514" xr:uid="{00000000-0005-0000-0000-0000E8230000}"/>
    <cellStyle name="40% - Accent1 2 2 6 3 2 2" xfId="33381" xr:uid="{00000000-0005-0000-0000-0000E9230000}"/>
    <cellStyle name="40% - Accent1 2 2 6 3 3" xfId="29405" xr:uid="{00000000-0005-0000-0000-0000EA230000}"/>
    <cellStyle name="40% - Accent1 2 2 6 3 4" xfId="25464" xr:uid="{00000000-0005-0000-0000-0000EB230000}"/>
    <cellStyle name="40% - Accent1 2 2 6 4" xfId="8013" xr:uid="{00000000-0005-0000-0000-0000EC230000}"/>
    <cellStyle name="40% - Accent1 2 2 6 4 2" xfId="19967" xr:uid="{00000000-0005-0000-0000-0000ED230000}"/>
    <cellStyle name="40% - Accent1 2 2 6 4 2 2" xfId="31834" xr:uid="{00000000-0005-0000-0000-0000EE230000}"/>
    <cellStyle name="40% - Accent1 2 2 6 4 3" xfId="27858" xr:uid="{00000000-0005-0000-0000-0000EF230000}"/>
    <cellStyle name="40% - Accent1 2 2 6 4 4" xfId="23917" xr:uid="{00000000-0005-0000-0000-0000F0230000}"/>
    <cellStyle name="40% - Accent1 2 2 6 5" xfId="19192" xr:uid="{00000000-0005-0000-0000-0000F1230000}"/>
    <cellStyle name="40% - Accent1 2 2 6 5 2" xfId="31059" xr:uid="{00000000-0005-0000-0000-0000F2230000}"/>
    <cellStyle name="40% - Accent1 2 2 6 6" xfId="27085" xr:uid="{00000000-0005-0000-0000-0000F3230000}"/>
    <cellStyle name="40% - Accent1 2 2 6 7" xfId="23142" xr:uid="{00000000-0005-0000-0000-0000F4230000}"/>
    <cellStyle name="40% - Accent1 2 2 7" xfId="886" xr:uid="{00000000-0005-0000-0000-0000F5230000}"/>
    <cellStyle name="40% - Accent1 2 2 7 2" xfId="11382" xr:uid="{00000000-0005-0000-0000-0000F6230000}"/>
    <cellStyle name="40% - Accent1 2 2 7 2 2" xfId="17768" xr:uid="{00000000-0005-0000-0000-0000F7230000}"/>
    <cellStyle name="40% - Accent1 2 2 7 2 2 2" xfId="22304" xr:uid="{00000000-0005-0000-0000-0000F8230000}"/>
    <cellStyle name="40% - Accent1 2 2 7 2 2 2 2" xfId="34171" xr:uid="{00000000-0005-0000-0000-0000F9230000}"/>
    <cellStyle name="40% - Accent1 2 2 7 2 2 3" xfId="30195" xr:uid="{00000000-0005-0000-0000-0000FA230000}"/>
    <cellStyle name="40% - Accent1 2 2 7 2 2 4" xfId="26254" xr:uid="{00000000-0005-0000-0000-0000FB230000}"/>
    <cellStyle name="40% - Accent1 2 2 7 2 3" xfId="20738" xr:uid="{00000000-0005-0000-0000-0000FC230000}"/>
    <cellStyle name="40% - Accent1 2 2 7 2 3 2" xfId="32605" xr:uid="{00000000-0005-0000-0000-0000FD230000}"/>
    <cellStyle name="40% - Accent1 2 2 7 2 4" xfId="28629" xr:uid="{00000000-0005-0000-0000-0000FE230000}"/>
    <cellStyle name="40% - Accent1 2 2 7 2 5" xfId="24688" xr:uid="{00000000-0005-0000-0000-0000FF230000}"/>
    <cellStyle name="40% - Accent1 2 2 7 3" xfId="14860" xr:uid="{00000000-0005-0000-0000-000000240000}"/>
    <cellStyle name="40% - Accent1 2 2 7 3 2" xfId="21515" xr:uid="{00000000-0005-0000-0000-000001240000}"/>
    <cellStyle name="40% - Accent1 2 2 7 3 2 2" xfId="33382" xr:uid="{00000000-0005-0000-0000-000002240000}"/>
    <cellStyle name="40% - Accent1 2 2 7 3 3" xfId="29406" xr:uid="{00000000-0005-0000-0000-000003240000}"/>
    <cellStyle name="40% - Accent1 2 2 7 3 4" xfId="25465" xr:uid="{00000000-0005-0000-0000-000004240000}"/>
    <cellStyle name="40% - Accent1 2 2 7 4" xfId="8014" xr:uid="{00000000-0005-0000-0000-000005240000}"/>
    <cellStyle name="40% - Accent1 2 2 7 4 2" xfId="19968" xr:uid="{00000000-0005-0000-0000-000006240000}"/>
    <cellStyle name="40% - Accent1 2 2 7 4 2 2" xfId="31835" xr:uid="{00000000-0005-0000-0000-000007240000}"/>
    <cellStyle name="40% - Accent1 2 2 7 4 3" xfId="27859" xr:uid="{00000000-0005-0000-0000-000008240000}"/>
    <cellStyle name="40% - Accent1 2 2 7 4 4" xfId="23918" xr:uid="{00000000-0005-0000-0000-000009240000}"/>
    <cellStyle name="40% - Accent1 2 2 7 5" xfId="19193" xr:uid="{00000000-0005-0000-0000-00000A240000}"/>
    <cellStyle name="40% - Accent1 2 2 7 5 2" xfId="31060" xr:uid="{00000000-0005-0000-0000-00000B240000}"/>
    <cellStyle name="40% - Accent1 2 2 7 6" xfId="27086" xr:uid="{00000000-0005-0000-0000-00000C240000}"/>
    <cellStyle name="40% - Accent1 2 2 7 7" xfId="23143" xr:uid="{00000000-0005-0000-0000-00000D240000}"/>
    <cellStyle name="40% - Accent1 2 2 8" xfId="887" xr:uid="{00000000-0005-0000-0000-00000E240000}"/>
    <cellStyle name="40% - Accent1 2 2 8 2" xfId="11383" xr:uid="{00000000-0005-0000-0000-00000F240000}"/>
    <cellStyle name="40% - Accent1 2 2 8 2 2" xfId="17769" xr:uid="{00000000-0005-0000-0000-000010240000}"/>
    <cellStyle name="40% - Accent1 2 2 8 2 2 2" xfId="22305" xr:uid="{00000000-0005-0000-0000-000011240000}"/>
    <cellStyle name="40% - Accent1 2 2 8 2 2 2 2" xfId="34172" xr:uid="{00000000-0005-0000-0000-000012240000}"/>
    <cellStyle name="40% - Accent1 2 2 8 2 2 3" xfId="30196" xr:uid="{00000000-0005-0000-0000-000013240000}"/>
    <cellStyle name="40% - Accent1 2 2 8 2 2 4" xfId="26255" xr:uid="{00000000-0005-0000-0000-000014240000}"/>
    <cellStyle name="40% - Accent1 2 2 8 2 3" xfId="20739" xr:uid="{00000000-0005-0000-0000-000015240000}"/>
    <cellStyle name="40% - Accent1 2 2 8 2 3 2" xfId="32606" xr:uid="{00000000-0005-0000-0000-000016240000}"/>
    <cellStyle name="40% - Accent1 2 2 8 2 4" xfId="28630" xr:uid="{00000000-0005-0000-0000-000017240000}"/>
    <cellStyle name="40% - Accent1 2 2 8 2 5" xfId="24689" xr:uid="{00000000-0005-0000-0000-000018240000}"/>
    <cellStyle name="40% - Accent1 2 2 8 3" xfId="14861" xr:uid="{00000000-0005-0000-0000-000019240000}"/>
    <cellStyle name="40% - Accent1 2 2 8 3 2" xfId="21516" xr:uid="{00000000-0005-0000-0000-00001A240000}"/>
    <cellStyle name="40% - Accent1 2 2 8 3 2 2" xfId="33383" xr:uid="{00000000-0005-0000-0000-00001B240000}"/>
    <cellStyle name="40% - Accent1 2 2 8 3 3" xfId="29407" xr:uid="{00000000-0005-0000-0000-00001C240000}"/>
    <cellStyle name="40% - Accent1 2 2 8 3 4" xfId="25466" xr:uid="{00000000-0005-0000-0000-00001D240000}"/>
    <cellStyle name="40% - Accent1 2 2 8 4" xfId="8015" xr:uid="{00000000-0005-0000-0000-00001E240000}"/>
    <cellStyle name="40% - Accent1 2 2 8 4 2" xfId="19969" xr:uid="{00000000-0005-0000-0000-00001F240000}"/>
    <cellStyle name="40% - Accent1 2 2 8 4 2 2" xfId="31836" xr:uid="{00000000-0005-0000-0000-000020240000}"/>
    <cellStyle name="40% - Accent1 2 2 8 4 3" xfId="27860" xr:uid="{00000000-0005-0000-0000-000021240000}"/>
    <cellStyle name="40% - Accent1 2 2 8 4 4" xfId="23919" xr:uid="{00000000-0005-0000-0000-000022240000}"/>
    <cellStyle name="40% - Accent1 2 2 8 5" xfId="19194" xr:uid="{00000000-0005-0000-0000-000023240000}"/>
    <cellStyle name="40% - Accent1 2 2 8 5 2" xfId="31061" xr:uid="{00000000-0005-0000-0000-000024240000}"/>
    <cellStyle name="40% - Accent1 2 2 8 6" xfId="27087" xr:uid="{00000000-0005-0000-0000-000025240000}"/>
    <cellStyle name="40% - Accent1 2 2 8 7" xfId="23144" xr:uid="{00000000-0005-0000-0000-000026240000}"/>
    <cellStyle name="40% - Accent1 2 2 9" xfId="888" xr:uid="{00000000-0005-0000-0000-000027240000}"/>
    <cellStyle name="40% - Accent1 2 2 9 2" xfId="11384" xr:uid="{00000000-0005-0000-0000-000028240000}"/>
    <cellStyle name="40% - Accent1 2 2 9 2 2" xfId="17770" xr:uid="{00000000-0005-0000-0000-000029240000}"/>
    <cellStyle name="40% - Accent1 2 2 9 2 2 2" xfId="22306" xr:uid="{00000000-0005-0000-0000-00002A240000}"/>
    <cellStyle name="40% - Accent1 2 2 9 2 2 2 2" xfId="34173" xr:uid="{00000000-0005-0000-0000-00002B240000}"/>
    <cellStyle name="40% - Accent1 2 2 9 2 2 3" xfId="30197" xr:uid="{00000000-0005-0000-0000-00002C240000}"/>
    <cellStyle name="40% - Accent1 2 2 9 2 2 4" xfId="26256" xr:uid="{00000000-0005-0000-0000-00002D240000}"/>
    <cellStyle name="40% - Accent1 2 2 9 2 3" xfId="20740" xr:uid="{00000000-0005-0000-0000-00002E240000}"/>
    <cellStyle name="40% - Accent1 2 2 9 2 3 2" xfId="32607" xr:uid="{00000000-0005-0000-0000-00002F240000}"/>
    <cellStyle name="40% - Accent1 2 2 9 2 4" xfId="28631" xr:uid="{00000000-0005-0000-0000-000030240000}"/>
    <cellStyle name="40% - Accent1 2 2 9 2 5" xfId="24690" xr:uid="{00000000-0005-0000-0000-000031240000}"/>
    <cellStyle name="40% - Accent1 2 2 9 3" xfId="14862" xr:uid="{00000000-0005-0000-0000-000032240000}"/>
    <cellStyle name="40% - Accent1 2 2 9 3 2" xfId="21517" xr:uid="{00000000-0005-0000-0000-000033240000}"/>
    <cellStyle name="40% - Accent1 2 2 9 3 2 2" xfId="33384" xr:uid="{00000000-0005-0000-0000-000034240000}"/>
    <cellStyle name="40% - Accent1 2 2 9 3 3" xfId="29408" xr:uid="{00000000-0005-0000-0000-000035240000}"/>
    <cellStyle name="40% - Accent1 2 2 9 3 4" xfId="25467" xr:uid="{00000000-0005-0000-0000-000036240000}"/>
    <cellStyle name="40% - Accent1 2 2 9 4" xfId="8016" xr:uid="{00000000-0005-0000-0000-000037240000}"/>
    <cellStyle name="40% - Accent1 2 2 9 4 2" xfId="19970" xr:uid="{00000000-0005-0000-0000-000038240000}"/>
    <cellStyle name="40% - Accent1 2 2 9 4 2 2" xfId="31837" xr:uid="{00000000-0005-0000-0000-000039240000}"/>
    <cellStyle name="40% - Accent1 2 2 9 4 3" xfId="27861" xr:uid="{00000000-0005-0000-0000-00003A240000}"/>
    <cellStyle name="40% - Accent1 2 2 9 4 4" xfId="23920" xr:uid="{00000000-0005-0000-0000-00003B240000}"/>
    <cellStyle name="40% - Accent1 2 2 9 5" xfId="19195" xr:uid="{00000000-0005-0000-0000-00003C240000}"/>
    <cellStyle name="40% - Accent1 2 2 9 5 2" xfId="31062" xr:uid="{00000000-0005-0000-0000-00003D240000}"/>
    <cellStyle name="40% - Accent1 2 2 9 6" xfId="27088" xr:uid="{00000000-0005-0000-0000-00003E240000}"/>
    <cellStyle name="40% - Accent1 2 2 9 7" xfId="23145" xr:uid="{00000000-0005-0000-0000-00003F240000}"/>
    <cellStyle name="40% - Accent1 2 3" xfId="889" xr:uid="{00000000-0005-0000-0000-000040240000}"/>
    <cellStyle name="40% - Accent1 2 3 10" xfId="11385" xr:uid="{00000000-0005-0000-0000-000041240000}"/>
    <cellStyle name="40% - Accent1 2 3 10 2" xfId="17771" xr:uid="{00000000-0005-0000-0000-000042240000}"/>
    <cellStyle name="40% - Accent1 2 3 10 2 2" xfId="22307" xr:uid="{00000000-0005-0000-0000-000043240000}"/>
    <cellStyle name="40% - Accent1 2 3 10 2 2 2" xfId="34174" xr:uid="{00000000-0005-0000-0000-000044240000}"/>
    <cellStyle name="40% - Accent1 2 3 10 2 3" xfId="30198" xr:uid="{00000000-0005-0000-0000-000045240000}"/>
    <cellStyle name="40% - Accent1 2 3 10 2 4" xfId="26257" xr:uid="{00000000-0005-0000-0000-000046240000}"/>
    <cellStyle name="40% - Accent1 2 3 10 3" xfId="20741" xr:uid="{00000000-0005-0000-0000-000047240000}"/>
    <cellStyle name="40% - Accent1 2 3 10 3 2" xfId="32608" xr:uid="{00000000-0005-0000-0000-000048240000}"/>
    <cellStyle name="40% - Accent1 2 3 10 4" xfId="28632" xr:uid="{00000000-0005-0000-0000-000049240000}"/>
    <cellStyle name="40% - Accent1 2 3 10 5" xfId="24691" xr:uid="{00000000-0005-0000-0000-00004A240000}"/>
    <cellStyle name="40% - Accent1 2 3 11" xfId="14863" xr:uid="{00000000-0005-0000-0000-00004B240000}"/>
    <cellStyle name="40% - Accent1 2 3 11 2" xfId="21518" xr:uid="{00000000-0005-0000-0000-00004C240000}"/>
    <cellStyle name="40% - Accent1 2 3 11 2 2" xfId="33385" xr:uid="{00000000-0005-0000-0000-00004D240000}"/>
    <cellStyle name="40% - Accent1 2 3 11 3" xfId="29409" xr:uid="{00000000-0005-0000-0000-00004E240000}"/>
    <cellStyle name="40% - Accent1 2 3 11 4" xfId="25468" xr:uid="{00000000-0005-0000-0000-00004F240000}"/>
    <cellStyle name="40% - Accent1 2 3 12" xfId="8017" xr:uid="{00000000-0005-0000-0000-000050240000}"/>
    <cellStyle name="40% - Accent1 2 3 12 2" xfId="19971" xr:uid="{00000000-0005-0000-0000-000051240000}"/>
    <cellStyle name="40% - Accent1 2 3 12 2 2" xfId="31838" xr:uid="{00000000-0005-0000-0000-000052240000}"/>
    <cellStyle name="40% - Accent1 2 3 12 3" xfId="27862" xr:uid="{00000000-0005-0000-0000-000053240000}"/>
    <cellStyle name="40% - Accent1 2 3 12 4" xfId="23921" xr:uid="{00000000-0005-0000-0000-000054240000}"/>
    <cellStyle name="40% - Accent1 2 3 13" xfId="19196" xr:uid="{00000000-0005-0000-0000-000055240000}"/>
    <cellStyle name="40% - Accent1 2 3 13 2" xfId="31063" xr:uid="{00000000-0005-0000-0000-000056240000}"/>
    <cellStyle name="40% - Accent1 2 3 14" xfId="27089" xr:uid="{00000000-0005-0000-0000-000057240000}"/>
    <cellStyle name="40% - Accent1 2 3 15" xfId="23146" xr:uid="{00000000-0005-0000-0000-000058240000}"/>
    <cellStyle name="40% - Accent1 2 3 2" xfId="890" xr:uid="{00000000-0005-0000-0000-000059240000}"/>
    <cellStyle name="40% - Accent1 2 3 2 2" xfId="11386" xr:uid="{00000000-0005-0000-0000-00005A240000}"/>
    <cellStyle name="40% - Accent1 2 3 2 2 2" xfId="17772" xr:uid="{00000000-0005-0000-0000-00005B240000}"/>
    <cellStyle name="40% - Accent1 2 3 2 2 2 2" xfId="22308" xr:uid="{00000000-0005-0000-0000-00005C240000}"/>
    <cellStyle name="40% - Accent1 2 3 2 2 2 2 2" xfId="34175" xr:uid="{00000000-0005-0000-0000-00005D240000}"/>
    <cellStyle name="40% - Accent1 2 3 2 2 2 3" xfId="30199" xr:uid="{00000000-0005-0000-0000-00005E240000}"/>
    <cellStyle name="40% - Accent1 2 3 2 2 2 4" xfId="26258" xr:uid="{00000000-0005-0000-0000-00005F240000}"/>
    <cellStyle name="40% - Accent1 2 3 2 2 3" xfId="20742" xr:uid="{00000000-0005-0000-0000-000060240000}"/>
    <cellStyle name="40% - Accent1 2 3 2 2 3 2" xfId="32609" xr:uid="{00000000-0005-0000-0000-000061240000}"/>
    <cellStyle name="40% - Accent1 2 3 2 2 4" xfId="28633" xr:uid="{00000000-0005-0000-0000-000062240000}"/>
    <cellStyle name="40% - Accent1 2 3 2 2 5" xfId="24692" xr:uid="{00000000-0005-0000-0000-000063240000}"/>
    <cellStyle name="40% - Accent1 2 3 2 3" xfId="14864" xr:uid="{00000000-0005-0000-0000-000064240000}"/>
    <cellStyle name="40% - Accent1 2 3 2 3 2" xfId="21519" xr:uid="{00000000-0005-0000-0000-000065240000}"/>
    <cellStyle name="40% - Accent1 2 3 2 3 2 2" xfId="33386" xr:uid="{00000000-0005-0000-0000-000066240000}"/>
    <cellStyle name="40% - Accent1 2 3 2 3 3" xfId="29410" xr:uid="{00000000-0005-0000-0000-000067240000}"/>
    <cellStyle name="40% - Accent1 2 3 2 3 4" xfId="25469" xr:uid="{00000000-0005-0000-0000-000068240000}"/>
    <cellStyle name="40% - Accent1 2 3 2 4" xfId="8018" xr:uid="{00000000-0005-0000-0000-000069240000}"/>
    <cellStyle name="40% - Accent1 2 3 2 4 2" xfId="19972" xr:uid="{00000000-0005-0000-0000-00006A240000}"/>
    <cellStyle name="40% - Accent1 2 3 2 4 2 2" xfId="31839" xr:uid="{00000000-0005-0000-0000-00006B240000}"/>
    <cellStyle name="40% - Accent1 2 3 2 4 3" xfId="27863" xr:uid="{00000000-0005-0000-0000-00006C240000}"/>
    <cellStyle name="40% - Accent1 2 3 2 4 4" xfId="23922" xr:uid="{00000000-0005-0000-0000-00006D240000}"/>
    <cellStyle name="40% - Accent1 2 3 2 5" xfId="19197" xr:uid="{00000000-0005-0000-0000-00006E240000}"/>
    <cellStyle name="40% - Accent1 2 3 2 5 2" xfId="31064" xr:uid="{00000000-0005-0000-0000-00006F240000}"/>
    <cellStyle name="40% - Accent1 2 3 2 6" xfId="27090" xr:uid="{00000000-0005-0000-0000-000070240000}"/>
    <cellStyle name="40% - Accent1 2 3 2 7" xfId="23147" xr:uid="{00000000-0005-0000-0000-000071240000}"/>
    <cellStyle name="40% - Accent1 2 3 3" xfId="891" xr:uid="{00000000-0005-0000-0000-000072240000}"/>
    <cellStyle name="40% - Accent1 2 3 3 2" xfId="11387" xr:uid="{00000000-0005-0000-0000-000073240000}"/>
    <cellStyle name="40% - Accent1 2 3 3 2 2" xfId="17773" xr:uid="{00000000-0005-0000-0000-000074240000}"/>
    <cellStyle name="40% - Accent1 2 3 3 2 2 2" xfId="22309" xr:uid="{00000000-0005-0000-0000-000075240000}"/>
    <cellStyle name="40% - Accent1 2 3 3 2 2 2 2" xfId="34176" xr:uid="{00000000-0005-0000-0000-000076240000}"/>
    <cellStyle name="40% - Accent1 2 3 3 2 2 3" xfId="30200" xr:uid="{00000000-0005-0000-0000-000077240000}"/>
    <cellStyle name="40% - Accent1 2 3 3 2 2 4" xfId="26259" xr:uid="{00000000-0005-0000-0000-000078240000}"/>
    <cellStyle name="40% - Accent1 2 3 3 2 3" xfId="20743" xr:uid="{00000000-0005-0000-0000-000079240000}"/>
    <cellStyle name="40% - Accent1 2 3 3 2 3 2" xfId="32610" xr:uid="{00000000-0005-0000-0000-00007A240000}"/>
    <cellStyle name="40% - Accent1 2 3 3 2 4" xfId="28634" xr:uid="{00000000-0005-0000-0000-00007B240000}"/>
    <cellStyle name="40% - Accent1 2 3 3 2 5" xfId="24693" xr:uid="{00000000-0005-0000-0000-00007C240000}"/>
    <cellStyle name="40% - Accent1 2 3 3 3" xfId="14865" xr:uid="{00000000-0005-0000-0000-00007D240000}"/>
    <cellStyle name="40% - Accent1 2 3 3 3 2" xfId="21520" xr:uid="{00000000-0005-0000-0000-00007E240000}"/>
    <cellStyle name="40% - Accent1 2 3 3 3 2 2" xfId="33387" xr:uid="{00000000-0005-0000-0000-00007F240000}"/>
    <cellStyle name="40% - Accent1 2 3 3 3 3" xfId="29411" xr:uid="{00000000-0005-0000-0000-000080240000}"/>
    <cellStyle name="40% - Accent1 2 3 3 3 4" xfId="25470" xr:uid="{00000000-0005-0000-0000-000081240000}"/>
    <cellStyle name="40% - Accent1 2 3 3 4" xfId="8019" xr:uid="{00000000-0005-0000-0000-000082240000}"/>
    <cellStyle name="40% - Accent1 2 3 3 4 2" xfId="19973" xr:uid="{00000000-0005-0000-0000-000083240000}"/>
    <cellStyle name="40% - Accent1 2 3 3 4 2 2" xfId="31840" xr:uid="{00000000-0005-0000-0000-000084240000}"/>
    <cellStyle name="40% - Accent1 2 3 3 4 3" xfId="27864" xr:uid="{00000000-0005-0000-0000-000085240000}"/>
    <cellStyle name="40% - Accent1 2 3 3 4 4" xfId="23923" xr:uid="{00000000-0005-0000-0000-000086240000}"/>
    <cellStyle name="40% - Accent1 2 3 3 5" xfId="19198" xr:uid="{00000000-0005-0000-0000-000087240000}"/>
    <cellStyle name="40% - Accent1 2 3 3 5 2" xfId="31065" xr:uid="{00000000-0005-0000-0000-000088240000}"/>
    <cellStyle name="40% - Accent1 2 3 3 6" xfId="27091" xr:uid="{00000000-0005-0000-0000-000089240000}"/>
    <cellStyle name="40% - Accent1 2 3 3 7" xfId="23148" xr:uid="{00000000-0005-0000-0000-00008A240000}"/>
    <cellStyle name="40% - Accent1 2 3 4" xfId="892" xr:uid="{00000000-0005-0000-0000-00008B240000}"/>
    <cellStyle name="40% - Accent1 2 3 4 2" xfId="11388" xr:uid="{00000000-0005-0000-0000-00008C240000}"/>
    <cellStyle name="40% - Accent1 2 3 4 2 2" xfId="17774" xr:uid="{00000000-0005-0000-0000-00008D240000}"/>
    <cellStyle name="40% - Accent1 2 3 4 2 2 2" xfId="22310" xr:uid="{00000000-0005-0000-0000-00008E240000}"/>
    <cellStyle name="40% - Accent1 2 3 4 2 2 2 2" xfId="34177" xr:uid="{00000000-0005-0000-0000-00008F240000}"/>
    <cellStyle name="40% - Accent1 2 3 4 2 2 3" xfId="30201" xr:uid="{00000000-0005-0000-0000-000090240000}"/>
    <cellStyle name="40% - Accent1 2 3 4 2 2 4" xfId="26260" xr:uid="{00000000-0005-0000-0000-000091240000}"/>
    <cellStyle name="40% - Accent1 2 3 4 2 3" xfId="20744" xr:uid="{00000000-0005-0000-0000-000092240000}"/>
    <cellStyle name="40% - Accent1 2 3 4 2 3 2" xfId="32611" xr:uid="{00000000-0005-0000-0000-000093240000}"/>
    <cellStyle name="40% - Accent1 2 3 4 2 4" xfId="28635" xr:uid="{00000000-0005-0000-0000-000094240000}"/>
    <cellStyle name="40% - Accent1 2 3 4 2 5" xfId="24694" xr:uid="{00000000-0005-0000-0000-000095240000}"/>
    <cellStyle name="40% - Accent1 2 3 4 3" xfId="14866" xr:uid="{00000000-0005-0000-0000-000096240000}"/>
    <cellStyle name="40% - Accent1 2 3 4 3 2" xfId="21521" xr:uid="{00000000-0005-0000-0000-000097240000}"/>
    <cellStyle name="40% - Accent1 2 3 4 3 2 2" xfId="33388" xr:uid="{00000000-0005-0000-0000-000098240000}"/>
    <cellStyle name="40% - Accent1 2 3 4 3 3" xfId="29412" xr:uid="{00000000-0005-0000-0000-000099240000}"/>
    <cellStyle name="40% - Accent1 2 3 4 3 4" xfId="25471" xr:uid="{00000000-0005-0000-0000-00009A240000}"/>
    <cellStyle name="40% - Accent1 2 3 4 4" xfId="8020" xr:uid="{00000000-0005-0000-0000-00009B240000}"/>
    <cellStyle name="40% - Accent1 2 3 4 4 2" xfId="19974" xr:uid="{00000000-0005-0000-0000-00009C240000}"/>
    <cellStyle name="40% - Accent1 2 3 4 4 2 2" xfId="31841" xr:uid="{00000000-0005-0000-0000-00009D240000}"/>
    <cellStyle name="40% - Accent1 2 3 4 4 3" xfId="27865" xr:uid="{00000000-0005-0000-0000-00009E240000}"/>
    <cellStyle name="40% - Accent1 2 3 4 4 4" xfId="23924" xr:uid="{00000000-0005-0000-0000-00009F240000}"/>
    <cellStyle name="40% - Accent1 2 3 4 5" xfId="19199" xr:uid="{00000000-0005-0000-0000-0000A0240000}"/>
    <cellStyle name="40% - Accent1 2 3 4 5 2" xfId="31066" xr:uid="{00000000-0005-0000-0000-0000A1240000}"/>
    <cellStyle name="40% - Accent1 2 3 4 6" xfId="27092" xr:uid="{00000000-0005-0000-0000-0000A2240000}"/>
    <cellStyle name="40% - Accent1 2 3 4 7" xfId="23149" xr:uid="{00000000-0005-0000-0000-0000A3240000}"/>
    <cellStyle name="40% - Accent1 2 3 5" xfId="893" xr:uid="{00000000-0005-0000-0000-0000A4240000}"/>
    <cellStyle name="40% - Accent1 2 3 5 2" xfId="11389" xr:uid="{00000000-0005-0000-0000-0000A5240000}"/>
    <cellStyle name="40% - Accent1 2 3 5 2 2" xfId="17775" xr:uid="{00000000-0005-0000-0000-0000A6240000}"/>
    <cellStyle name="40% - Accent1 2 3 5 2 2 2" xfId="22311" xr:uid="{00000000-0005-0000-0000-0000A7240000}"/>
    <cellStyle name="40% - Accent1 2 3 5 2 2 2 2" xfId="34178" xr:uid="{00000000-0005-0000-0000-0000A8240000}"/>
    <cellStyle name="40% - Accent1 2 3 5 2 2 3" xfId="30202" xr:uid="{00000000-0005-0000-0000-0000A9240000}"/>
    <cellStyle name="40% - Accent1 2 3 5 2 2 4" xfId="26261" xr:uid="{00000000-0005-0000-0000-0000AA240000}"/>
    <cellStyle name="40% - Accent1 2 3 5 2 3" xfId="20745" xr:uid="{00000000-0005-0000-0000-0000AB240000}"/>
    <cellStyle name="40% - Accent1 2 3 5 2 3 2" xfId="32612" xr:uid="{00000000-0005-0000-0000-0000AC240000}"/>
    <cellStyle name="40% - Accent1 2 3 5 2 4" xfId="28636" xr:uid="{00000000-0005-0000-0000-0000AD240000}"/>
    <cellStyle name="40% - Accent1 2 3 5 2 5" xfId="24695" xr:uid="{00000000-0005-0000-0000-0000AE240000}"/>
    <cellStyle name="40% - Accent1 2 3 5 3" xfId="14867" xr:uid="{00000000-0005-0000-0000-0000AF240000}"/>
    <cellStyle name="40% - Accent1 2 3 5 3 2" xfId="21522" xr:uid="{00000000-0005-0000-0000-0000B0240000}"/>
    <cellStyle name="40% - Accent1 2 3 5 3 2 2" xfId="33389" xr:uid="{00000000-0005-0000-0000-0000B1240000}"/>
    <cellStyle name="40% - Accent1 2 3 5 3 3" xfId="29413" xr:uid="{00000000-0005-0000-0000-0000B2240000}"/>
    <cellStyle name="40% - Accent1 2 3 5 3 4" xfId="25472" xr:uid="{00000000-0005-0000-0000-0000B3240000}"/>
    <cellStyle name="40% - Accent1 2 3 5 4" xfId="8021" xr:uid="{00000000-0005-0000-0000-0000B4240000}"/>
    <cellStyle name="40% - Accent1 2 3 5 4 2" xfId="19975" xr:uid="{00000000-0005-0000-0000-0000B5240000}"/>
    <cellStyle name="40% - Accent1 2 3 5 4 2 2" xfId="31842" xr:uid="{00000000-0005-0000-0000-0000B6240000}"/>
    <cellStyle name="40% - Accent1 2 3 5 4 3" xfId="27866" xr:uid="{00000000-0005-0000-0000-0000B7240000}"/>
    <cellStyle name="40% - Accent1 2 3 5 4 4" xfId="23925" xr:uid="{00000000-0005-0000-0000-0000B8240000}"/>
    <cellStyle name="40% - Accent1 2 3 5 5" xfId="19200" xr:uid="{00000000-0005-0000-0000-0000B9240000}"/>
    <cellStyle name="40% - Accent1 2 3 5 5 2" xfId="31067" xr:uid="{00000000-0005-0000-0000-0000BA240000}"/>
    <cellStyle name="40% - Accent1 2 3 5 6" xfId="27093" xr:uid="{00000000-0005-0000-0000-0000BB240000}"/>
    <cellStyle name="40% - Accent1 2 3 5 7" xfId="23150" xr:uid="{00000000-0005-0000-0000-0000BC240000}"/>
    <cellStyle name="40% - Accent1 2 3 6" xfId="894" xr:uid="{00000000-0005-0000-0000-0000BD240000}"/>
    <cellStyle name="40% - Accent1 2 3 6 2" xfId="11390" xr:uid="{00000000-0005-0000-0000-0000BE240000}"/>
    <cellStyle name="40% - Accent1 2 3 6 2 2" xfId="17776" xr:uid="{00000000-0005-0000-0000-0000BF240000}"/>
    <cellStyle name="40% - Accent1 2 3 6 2 2 2" xfId="22312" xr:uid="{00000000-0005-0000-0000-0000C0240000}"/>
    <cellStyle name="40% - Accent1 2 3 6 2 2 2 2" xfId="34179" xr:uid="{00000000-0005-0000-0000-0000C1240000}"/>
    <cellStyle name="40% - Accent1 2 3 6 2 2 3" xfId="30203" xr:uid="{00000000-0005-0000-0000-0000C2240000}"/>
    <cellStyle name="40% - Accent1 2 3 6 2 2 4" xfId="26262" xr:uid="{00000000-0005-0000-0000-0000C3240000}"/>
    <cellStyle name="40% - Accent1 2 3 6 2 3" xfId="20746" xr:uid="{00000000-0005-0000-0000-0000C4240000}"/>
    <cellStyle name="40% - Accent1 2 3 6 2 3 2" xfId="32613" xr:uid="{00000000-0005-0000-0000-0000C5240000}"/>
    <cellStyle name="40% - Accent1 2 3 6 2 4" xfId="28637" xr:uid="{00000000-0005-0000-0000-0000C6240000}"/>
    <cellStyle name="40% - Accent1 2 3 6 2 5" xfId="24696" xr:uid="{00000000-0005-0000-0000-0000C7240000}"/>
    <cellStyle name="40% - Accent1 2 3 6 3" xfId="14868" xr:uid="{00000000-0005-0000-0000-0000C8240000}"/>
    <cellStyle name="40% - Accent1 2 3 6 3 2" xfId="21523" xr:uid="{00000000-0005-0000-0000-0000C9240000}"/>
    <cellStyle name="40% - Accent1 2 3 6 3 2 2" xfId="33390" xr:uid="{00000000-0005-0000-0000-0000CA240000}"/>
    <cellStyle name="40% - Accent1 2 3 6 3 3" xfId="29414" xr:uid="{00000000-0005-0000-0000-0000CB240000}"/>
    <cellStyle name="40% - Accent1 2 3 6 3 4" xfId="25473" xr:uid="{00000000-0005-0000-0000-0000CC240000}"/>
    <cellStyle name="40% - Accent1 2 3 6 4" xfId="8022" xr:uid="{00000000-0005-0000-0000-0000CD240000}"/>
    <cellStyle name="40% - Accent1 2 3 6 4 2" xfId="19976" xr:uid="{00000000-0005-0000-0000-0000CE240000}"/>
    <cellStyle name="40% - Accent1 2 3 6 4 2 2" xfId="31843" xr:uid="{00000000-0005-0000-0000-0000CF240000}"/>
    <cellStyle name="40% - Accent1 2 3 6 4 3" xfId="27867" xr:uid="{00000000-0005-0000-0000-0000D0240000}"/>
    <cellStyle name="40% - Accent1 2 3 6 4 4" xfId="23926" xr:uid="{00000000-0005-0000-0000-0000D1240000}"/>
    <cellStyle name="40% - Accent1 2 3 6 5" xfId="19201" xr:uid="{00000000-0005-0000-0000-0000D2240000}"/>
    <cellStyle name="40% - Accent1 2 3 6 5 2" xfId="31068" xr:uid="{00000000-0005-0000-0000-0000D3240000}"/>
    <cellStyle name="40% - Accent1 2 3 6 6" xfId="27094" xr:uid="{00000000-0005-0000-0000-0000D4240000}"/>
    <cellStyle name="40% - Accent1 2 3 6 7" xfId="23151" xr:uid="{00000000-0005-0000-0000-0000D5240000}"/>
    <cellStyle name="40% - Accent1 2 3 7" xfId="895" xr:uid="{00000000-0005-0000-0000-0000D6240000}"/>
    <cellStyle name="40% - Accent1 2 3 7 2" xfId="11391" xr:uid="{00000000-0005-0000-0000-0000D7240000}"/>
    <cellStyle name="40% - Accent1 2 3 7 2 2" xfId="17777" xr:uid="{00000000-0005-0000-0000-0000D8240000}"/>
    <cellStyle name="40% - Accent1 2 3 7 2 2 2" xfId="22313" xr:uid="{00000000-0005-0000-0000-0000D9240000}"/>
    <cellStyle name="40% - Accent1 2 3 7 2 2 2 2" xfId="34180" xr:uid="{00000000-0005-0000-0000-0000DA240000}"/>
    <cellStyle name="40% - Accent1 2 3 7 2 2 3" xfId="30204" xr:uid="{00000000-0005-0000-0000-0000DB240000}"/>
    <cellStyle name="40% - Accent1 2 3 7 2 2 4" xfId="26263" xr:uid="{00000000-0005-0000-0000-0000DC240000}"/>
    <cellStyle name="40% - Accent1 2 3 7 2 3" xfId="20747" xr:uid="{00000000-0005-0000-0000-0000DD240000}"/>
    <cellStyle name="40% - Accent1 2 3 7 2 3 2" xfId="32614" xr:uid="{00000000-0005-0000-0000-0000DE240000}"/>
    <cellStyle name="40% - Accent1 2 3 7 2 4" xfId="28638" xr:uid="{00000000-0005-0000-0000-0000DF240000}"/>
    <cellStyle name="40% - Accent1 2 3 7 2 5" xfId="24697" xr:uid="{00000000-0005-0000-0000-0000E0240000}"/>
    <cellStyle name="40% - Accent1 2 3 7 3" xfId="14869" xr:uid="{00000000-0005-0000-0000-0000E1240000}"/>
    <cellStyle name="40% - Accent1 2 3 7 3 2" xfId="21524" xr:uid="{00000000-0005-0000-0000-0000E2240000}"/>
    <cellStyle name="40% - Accent1 2 3 7 3 2 2" xfId="33391" xr:uid="{00000000-0005-0000-0000-0000E3240000}"/>
    <cellStyle name="40% - Accent1 2 3 7 3 3" xfId="29415" xr:uid="{00000000-0005-0000-0000-0000E4240000}"/>
    <cellStyle name="40% - Accent1 2 3 7 3 4" xfId="25474" xr:uid="{00000000-0005-0000-0000-0000E5240000}"/>
    <cellStyle name="40% - Accent1 2 3 7 4" xfId="8023" xr:uid="{00000000-0005-0000-0000-0000E6240000}"/>
    <cellStyle name="40% - Accent1 2 3 7 4 2" xfId="19977" xr:uid="{00000000-0005-0000-0000-0000E7240000}"/>
    <cellStyle name="40% - Accent1 2 3 7 4 2 2" xfId="31844" xr:uid="{00000000-0005-0000-0000-0000E8240000}"/>
    <cellStyle name="40% - Accent1 2 3 7 4 3" xfId="27868" xr:uid="{00000000-0005-0000-0000-0000E9240000}"/>
    <cellStyle name="40% - Accent1 2 3 7 4 4" xfId="23927" xr:uid="{00000000-0005-0000-0000-0000EA240000}"/>
    <cellStyle name="40% - Accent1 2 3 7 5" xfId="19202" xr:uid="{00000000-0005-0000-0000-0000EB240000}"/>
    <cellStyle name="40% - Accent1 2 3 7 5 2" xfId="31069" xr:uid="{00000000-0005-0000-0000-0000EC240000}"/>
    <cellStyle name="40% - Accent1 2 3 7 6" xfId="27095" xr:uid="{00000000-0005-0000-0000-0000ED240000}"/>
    <cellStyle name="40% - Accent1 2 3 7 7" xfId="23152" xr:uid="{00000000-0005-0000-0000-0000EE240000}"/>
    <cellStyle name="40% - Accent1 2 3 8" xfId="896" xr:uid="{00000000-0005-0000-0000-0000EF240000}"/>
    <cellStyle name="40% - Accent1 2 3 8 2" xfId="11392" xr:uid="{00000000-0005-0000-0000-0000F0240000}"/>
    <cellStyle name="40% - Accent1 2 3 8 2 2" xfId="17778" xr:uid="{00000000-0005-0000-0000-0000F1240000}"/>
    <cellStyle name="40% - Accent1 2 3 8 2 2 2" xfId="22314" xr:uid="{00000000-0005-0000-0000-0000F2240000}"/>
    <cellStyle name="40% - Accent1 2 3 8 2 2 2 2" xfId="34181" xr:uid="{00000000-0005-0000-0000-0000F3240000}"/>
    <cellStyle name="40% - Accent1 2 3 8 2 2 3" xfId="30205" xr:uid="{00000000-0005-0000-0000-0000F4240000}"/>
    <cellStyle name="40% - Accent1 2 3 8 2 2 4" xfId="26264" xr:uid="{00000000-0005-0000-0000-0000F5240000}"/>
    <cellStyle name="40% - Accent1 2 3 8 2 3" xfId="20748" xr:uid="{00000000-0005-0000-0000-0000F6240000}"/>
    <cellStyle name="40% - Accent1 2 3 8 2 3 2" xfId="32615" xr:uid="{00000000-0005-0000-0000-0000F7240000}"/>
    <cellStyle name="40% - Accent1 2 3 8 2 4" xfId="28639" xr:uid="{00000000-0005-0000-0000-0000F8240000}"/>
    <cellStyle name="40% - Accent1 2 3 8 2 5" xfId="24698" xr:uid="{00000000-0005-0000-0000-0000F9240000}"/>
    <cellStyle name="40% - Accent1 2 3 8 3" xfId="14870" xr:uid="{00000000-0005-0000-0000-0000FA240000}"/>
    <cellStyle name="40% - Accent1 2 3 8 3 2" xfId="21525" xr:uid="{00000000-0005-0000-0000-0000FB240000}"/>
    <cellStyle name="40% - Accent1 2 3 8 3 2 2" xfId="33392" xr:uid="{00000000-0005-0000-0000-0000FC240000}"/>
    <cellStyle name="40% - Accent1 2 3 8 3 3" xfId="29416" xr:uid="{00000000-0005-0000-0000-0000FD240000}"/>
    <cellStyle name="40% - Accent1 2 3 8 3 4" xfId="25475" xr:uid="{00000000-0005-0000-0000-0000FE240000}"/>
    <cellStyle name="40% - Accent1 2 3 8 4" xfId="8024" xr:uid="{00000000-0005-0000-0000-0000FF240000}"/>
    <cellStyle name="40% - Accent1 2 3 8 4 2" xfId="19978" xr:uid="{00000000-0005-0000-0000-000000250000}"/>
    <cellStyle name="40% - Accent1 2 3 8 4 2 2" xfId="31845" xr:uid="{00000000-0005-0000-0000-000001250000}"/>
    <cellStyle name="40% - Accent1 2 3 8 4 3" xfId="27869" xr:uid="{00000000-0005-0000-0000-000002250000}"/>
    <cellStyle name="40% - Accent1 2 3 8 4 4" xfId="23928" xr:uid="{00000000-0005-0000-0000-000003250000}"/>
    <cellStyle name="40% - Accent1 2 3 8 5" xfId="19203" xr:uid="{00000000-0005-0000-0000-000004250000}"/>
    <cellStyle name="40% - Accent1 2 3 8 5 2" xfId="31070" xr:uid="{00000000-0005-0000-0000-000005250000}"/>
    <cellStyle name="40% - Accent1 2 3 8 6" xfId="27096" xr:uid="{00000000-0005-0000-0000-000006250000}"/>
    <cellStyle name="40% - Accent1 2 3 8 7" xfId="23153" xr:uid="{00000000-0005-0000-0000-000007250000}"/>
    <cellStyle name="40% - Accent1 2 3 9" xfId="897" xr:uid="{00000000-0005-0000-0000-000008250000}"/>
    <cellStyle name="40% - Accent1 2 3 9 2" xfId="11393" xr:uid="{00000000-0005-0000-0000-000009250000}"/>
    <cellStyle name="40% - Accent1 2 3 9 2 2" xfId="17779" xr:uid="{00000000-0005-0000-0000-00000A250000}"/>
    <cellStyle name="40% - Accent1 2 3 9 2 2 2" xfId="22315" xr:uid="{00000000-0005-0000-0000-00000B250000}"/>
    <cellStyle name="40% - Accent1 2 3 9 2 2 2 2" xfId="34182" xr:uid="{00000000-0005-0000-0000-00000C250000}"/>
    <cellStyle name="40% - Accent1 2 3 9 2 2 3" xfId="30206" xr:uid="{00000000-0005-0000-0000-00000D250000}"/>
    <cellStyle name="40% - Accent1 2 3 9 2 2 4" xfId="26265" xr:uid="{00000000-0005-0000-0000-00000E250000}"/>
    <cellStyle name="40% - Accent1 2 3 9 2 3" xfId="20749" xr:uid="{00000000-0005-0000-0000-00000F250000}"/>
    <cellStyle name="40% - Accent1 2 3 9 2 3 2" xfId="32616" xr:uid="{00000000-0005-0000-0000-000010250000}"/>
    <cellStyle name="40% - Accent1 2 3 9 2 4" xfId="28640" xr:uid="{00000000-0005-0000-0000-000011250000}"/>
    <cellStyle name="40% - Accent1 2 3 9 2 5" xfId="24699" xr:uid="{00000000-0005-0000-0000-000012250000}"/>
    <cellStyle name="40% - Accent1 2 3 9 3" xfId="14871" xr:uid="{00000000-0005-0000-0000-000013250000}"/>
    <cellStyle name="40% - Accent1 2 3 9 3 2" xfId="21526" xr:uid="{00000000-0005-0000-0000-000014250000}"/>
    <cellStyle name="40% - Accent1 2 3 9 3 2 2" xfId="33393" xr:uid="{00000000-0005-0000-0000-000015250000}"/>
    <cellStyle name="40% - Accent1 2 3 9 3 3" xfId="29417" xr:uid="{00000000-0005-0000-0000-000016250000}"/>
    <cellStyle name="40% - Accent1 2 3 9 3 4" xfId="25476" xr:uid="{00000000-0005-0000-0000-000017250000}"/>
    <cellStyle name="40% - Accent1 2 3 9 4" xfId="8025" xr:uid="{00000000-0005-0000-0000-000018250000}"/>
    <cellStyle name="40% - Accent1 2 3 9 4 2" xfId="19979" xr:uid="{00000000-0005-0000-0000-000019250000}"/>
    <cellStyle name="40% - Accent1 2 3 9 4 2 2" xfId="31846" xr:uid="{00000000-0005-0000-0000-00001A250000}"/>
    <cellStyle name="40% - Accent1 2 3 9 4 3" xfId="27870" xr:uid="{00000000-0005-0000-0000-00001B250000}"/>
    <cellStyle name="40% - Accent1 2 3 9 4 4" xfId="23929" xr:uid="{00000000-0005-0000-0000-00001C250000}"/>
    <cellStyle name="40% - Accent1 2 3 9 5" xfId="19204" xr:uid="{00000000-0005-0000-0000-00001D250000}"/>
    <cellStyle name="40% - Accent1 2 3 9 5 2" xfId="31071" xr:uid="{00000000-0005-0000-0000-00001E250000}"/>
    <cellStyle name="40% - Accent1 2 3 9 6" xfId="27097" xr:uid="{00000000-0005-0000-0000-00001F250000}"/>
    <cellStyle name="40% - Accent1 2 3 9 7" xfId="23154" xr:uid="{00000000-0005-0000-0000-000020250000}"/>
    <cellStyle name="40% - Accent1 2 4" xfId="898" xr:uid="{00000000-0005-0000-0000-000021250000}"/>
    <cellStyle name="40% - Accent1 2 4 10" xfId="11394" xr:uid="{00000000-0005-0000-0000-000022250000}"/>
    <cellStyle name="40% - Accent1 2 4 10 2" xfId="17780" xr:uid="{00000000-0005-0000-0000-000023250000}"/>
    <cellStyle name="40% - Accent1 2 4 10 2 2" xfId="22316" xr:uid="{00000000-0005-0000-0000-000024250000}"/>
    <cellStyle name="40% - Accent1 2 4 10 2 2 2" xfId="34183" xr:uid="{00000000-0005-0000-0000-000025250000}"/>
    <cellStyle name="40% - Accent1 2 4 10 2 3" xfId="30207" xr:uid="{00000000-0005-0000-0000-000026250000}"/>
    <cellStyle name="40% - Accent1 2 4 10 2 4" xfId="26266" xr:uid="{00000000-0005-0000-0000-000027250000}"/>
    <cellStyle name="40% - Accent1 2 4 10 3" xfId="20750" xr:uid="{00000000-0005-0000-0000-000028250000}"/>
    <cellStyle name="40% - Accent1 2 4 10 3 2" xfId="32617" xr:uid="{00000000-0005-0000-0000-000029250000}"/>
    <cellStyle name="40% - Accent1 2 4 10 4" xfId="28641" xr:uid="{00000000-0005-0000-0000-00002A250000}"/>
    <cellStyle name="40% - Accent1 2 4 10 5" xfId="24700" xr:uid="{00000000-0005-0000-0000-00002B250000}"/>
    <cellStyle name="40% - Accent1 2 4 11" xfId="14872" xr:uid="{00000000-0005-0000-0000-00002C250000}"/>
    <cellStyle name="40% - Accent1 2 4 11 2" xfId="21527" xr:uid="{00000000-0005-0000-0000-00002D250000}"/>
    <cellStyle name="40% - Accent1 2 4 11 2 2" xfId="33394" xr:uid="{00000000-0005-0000-0000-00002E250000}"/>
    <cellStyle name="40% - Accent1 2 4 11 3" xfId="29418" xr:uid="{00000000-0005-0000-0000-00002F250000}"/>
    <cellStyle name="40% - Accent1 2 4 11 4" xfId="25477" xr:uid="{00000000-0005-0000-0000-000030250000}"/>
    <cellStyle name="40% - Accent1 2 4 12" xfId="8026" xr:uid="{00000000-0005-0000-0000-000031250000}"/>
    <cellStyle name="40% - Accent1 2 4 12 2" xfId="19980" xr:uid="{00000000-0005-0000-0000-000032250000}"/>
    <cellStyle name="40% - Accent1 2 4 12 2 2" xfId="31847" xr:uid="{00000000-0005-0000-0000-000033250000}"/>
    <cellStyle name="40% - Accent1 2 4 12 3" xfId="27871" xr:uid="{00000000-0005-0000-0000-000034250000}"/>
    <cellStyle name="40% - Accent1 2 4 12 4" xfId="23930" xr:uid="{00000000-0005-0000-0000-000035250000}"/>
    <cellStyle name="40% - Accent1 2 4 13" xfId="19205" xr:uid="{00000000-0005-0000-0000-000036250000}"/>
    <cellStyle name="40% - Accent1 2 4 13 2" xfId="31072" xr:uid="{00000000-0005-0000-0000-000037250000}"/>
    <cellStyle name="40% - Accent1 2 4 14" xfId="27098" xr:uid="{00000000-0005-0000-0000-000038250000}"/>
    <cellStyle name="40% - Accent1 2 4 15" xfId="23155" xr:uid="{00000000-0005-0000-0000-000039250000}"/>
    <cellStyle name="40% - Accent1 2 4 2" xfId="899" xr:uid="{00000000-0005-0000-0000-00003A250000}"/>
    <cellStyle name="40% - Accent1 2 4 2 2" xfId="11395" xr:uid="{00000000-0005-0000-0000-00003B250000}"/>
    <cellStyle name="40% - Accent1 2 4 2 2 2" xfId="17781" xr:uid="{00000000-0005-0000-0000-00003C250000}"/>
    <cellStyle name="40% - Accent1 2 4 2 2 2 2" xfId="22317" xr:uid="{00000000-0005-0000-0000-00003D250000}"/>
    <cellStyle name="40% - Accent1 2 4 2 2 2 2 2" xfId="34184" xr:uid="{00000000-0005-0000-0000-00003E250000}"/>
    <cellStyle name="40% - Accent1 2 4 2 2 2 3" xfId="30208" xr:uid="{00000000-0005-0000-0000-00003F250000}"/>
    <cellStyle name="40% - Accent1 2 4 2 2 2 4" xfId="26267" xr:uid="{00000000-0005-0000-0000-000040250000}"/>
    <cellStyle name="40% - Accent1 2 4 2 2 3" xfId="20751" xr:uid="{00000000-0005-0000-0000-000041250000}"/>
    <cellStyle name="40% - Accent1 2 4 2 2 3 2" xfId="32618" xr:uid="{00000000-0005-0000-0000-000042250000}"/>
    <cellStyle name="40% - Accent1 2 4 2 2 4" xfId="28642" xr:uid="{00000000-0005-0000-0000-000043250000}"/>
    <cellStyle name="40% - Accent1 2 4 2 2 5" xfId="24701" xr:uid="{00000000-0005-0000-0000-000044250000}"/>
    <cellStyle name="40% - Accent1 2 4 2 3" xfId="14873" xr:uid="{00000000-0005-0000-0000-000045250000}"/>
    <cellStyle name="40% - Accent1 2 4 2 3 2" xfId="21528" xr:uid="{00000000-0005-0000-0000-000046250000}"/>
    <cellStyle name="40% - Accent1 2 4 2 3 2 2" xfId="33395" xr:uid="{00000000-0005-0000-0000-000047250000}"/>
    <cellStyle name="40% - Accent1 2 4 2 3 3" xfId="29419" xr:uid="{00000000-0005-0000-0000-000048250000}"/>
    <cellStyle name="40% - Accent1 2 4 2 3 4" xfId="25478" xr:uid="{00000000-0005-0000-0000-000049250000}"/>
    <cellStyle name="40% - Accent1 2 4 2 4" xfId="8027" xr:uid="{00000000-0005-0000-0000-00004A250000}"/>
    <cellStyle name="40% - Accent1 2 4 2 4 2" xfId="19981" xr:uid="{00000000-0005-0000-0000-00004B250000}"/>
    <cellStyle name="40% - Accent1 2 4 2 4 2 2" xfId="31848" xr:uid="{00000000-0005-0000-0000-00004C250000}"/>
    <cellStyle name="40% - Accent1 2 4 2 4 3" xfId="27872" xr:uid="{00000000-0005-0000-0000-00004D250000}"/>
    <cellStyle name="40% - Accent1 2 4 2 4 4" xfId="23931" xr:uid="{00000000-0005-0000-0000-00004E250000}"/>
    <cellStyle name="40% - Accent1 2 4 2 5" xfId="19206" xr:uid="{00000000-0005-0000-0000-00004F250000}"/>
    <cellStyle name="40% - Accent1 2 4 2 5 2" xfId="31073" xr:uid="{00000000-0005-0000-0000-000050250000}"/>
    <cellStyle name="40% - Accent1 2 4 2 6" xfId="27099" xr:uid="{00000000-0005-0000-0000-000051250000}"/>
    <cellStyle name="40% - Accent1 2 4 2 7" xfId="23156" xr:uid="{00000000-0005-0000-0000-000052250000}"/>
    <cellStyle name="40% - Accent1 2 4 3" xfId="900" xr:uid="{00000000-0005-0000-0000-000053250000}"/>
    <cellStyle name="40% - Accent1 2 4 3 2" xfId="11396" xr:uid="{00000000-0005-0000-0000-000054250000}"/>
    <cellStyle name="40% - Accent1 2 4 3 2 2" xfId="17782" xr:uid="{00000000-0005-0000-0000-000055250000}"/>
    <cellStyle name="40% - Accent1 2 4 3 2 2 2" xfId="22318" xr:uid="{00000000-0005-0000-0000-000056250000}"/>
    <cellStyle name="40% - Accent1 2 4 3 2 2 2 2" xfId="34185" xr:uid="{00000000-0005-0000-0000-000057250000}"/>
    <cellStyle name="40% - Accent1 2 4 3 2 2 3" xfId="30209" xr:uid="{00000000-0005-0000-0000-000058250000}"/>
    <cellStyle name="40% - Accent1 2 4 3 2 2 4" xfId="26268" xr:uid="{00000000-0005-0000-0000-000059250000}"/>
    <cellStyle name="40% - Accent1 2 4 3 2 3" xfId="20752" xr:uid="{00000000-0005-0000-0000-00005A250000}"/>
    <cellStyle name="40% - Accent1 2 4 3 2 3 2" xfId="32619" xr:uid="{00000000-0005-0000-0000-00005B250000}"/>
    <cellStyle name="40% - Accent1 2 4 3 2 4" xfId="28643" xr:uid="{00000000-0005-0000-0000-00005C250000}"/>
    <cellStyle name="40% - Accent1 2 4 3 2 5" xfId="24702" xr:uid="{00000000-0005-0000-0000-00005D250000}"/>
    <cellStyle name="40% - Accent1 2 4 3 3" xfId="14874" xr:uid="{00000000-0005-0000-0000-00005E250000}"/>
    <cellStyle name="40% - Accent1 2 4 3 3 2" xfId="21529" xr:uid="{00000000-0005-0000-0000-00005F250000}"/>
    <cellStyle name="40% - Accent1 2 4 3 3 2 2" xfId="33396" xr:uid="{00000000-0005-0000-0000-000060250000}"/>
    <cellStyle name="40% - Accent1 2 4 3 3 3" xfId="29420" xr:uid="{00000000-0005-0000-0000-000061250000}"/>
    <cellStyle name="40% - Accent1 2 4 3 3 4" xfId="25479" xr:uid="{00000000-0005-0000-0000-000062250000}"/>
    <cellStyle name="40% - Accent1 2 4 3 4" xfId="8028" xr:uid="{00000000-0005-0000-0000-000063250000}"/>
    <cellStyle name="40% - Accent1 2 4 3 4 2" xfId="19982" xr:uid="{00000000-0005-0000-0000-000064250000}"/>
    <cellStyle name="40% - Accent1 2 4 3 4 2 2" xfId="31849" xr:uid="{00000000-0005-0000-0000-000065250000}"/>
    <cellStyle name="40% - Accent1 2 4 3 4 3" xfId="27873" xr:uid="{00000000-0005-0000-0000-000066250000}"/>
    <cellStyle name="40% - Accent1 2 4 3 4 4" xfId="23932" xr:uid="{00000000-0005-0000-0000-000067250000}"/>
    <cellStyle name="40% - Accent1 2 4 3 5" xfId="19207" xr:uid="{00000000-0005-0000-0000-000068250000}"/>
    <cellStyle name="40% - Accent1 2 4 3 5 2" xfId="31074" xr:uid="{00000000-0005-0000-0000-000069250000}"/>
    <cellStyle name="40% - Accent1 2 4 3 6" xfId="27100" xr:uid="{00000000-0005-0000-0000-00006A250000}"/>
    <cellStyle name="40% - Accent1 2 4 3 7" xfId="23157" xr:uid="{00000000-0005-0000-0000-00006B250000}"/>
    <cellStyle name="40% - Accent1 2 4 4" xfId="901" xr:uid="{00000000-0005-0000-0000-00006C250000}"/>
    <cellStyle name="40% - Accent1 2 4 4 2" xfId="11397" xr:uid="{00000000-0005-0000-0000-00006D250000}"/>
    <cellStyle name="40% - Accent1 2 4 4 2 2" xfId="17783" xr:uid="{00000000-0005-0000-0000-00006E250000}"/>
    <cellStyle name="40% - Accent1 2 4 4 2 2 2" xfId="22319" xr:uid="{00000000-0005-0000-0000-00006F250000}"/>
    <cellStyle name="40% - Accent1 2 4 4 2 2 2 2" xfId="34186" xr:uid="{00000000-0005-0000-0000-000070250000}"/>
    <cellStyle name="40% - Accent1 2 4 4 2 2 3" xfId="30210" xr:uid="{00000000-0005-0000-0000-000071250000}"/>
    <cellStyle name="40% - Accent1 2 4 4 2 2 4" xfId="26269" xr:uid="{00000000-0005-0000-0000-000072250000}"/>
    <cellStyle name="40% - Accent1 2 4 4 2 3" xfId="20753" xr:uid="{00000000-0005-0000-0000-000073250000}"/>
    <cellStyle name="40% - Accent1 2 4 4 2 3 2" xfId="32620" xr:uid="{00000000-0005-0000-0000-000074250000}"/>
    <cellStyle name="40% - Accent1 2 4 4 2 4" xfId="28644" xr:uid="{00000000-0005-0000-0000-000075250000}"/>
    <cellStyle name="40% - Accent1 2 4 4 2 5" xfId="24703" xr:uid="{00000000-0005-0000-0000-000076250000}"/>
    <cellStyle name="40% - Accent1 2 4 4 3" xfId="14875" xr:uid="{00000000-0005-0000-0000-000077250000}"/>
    <cellStyle name="40% - Accent1 2 4 4 3 2" xfId="21530" xr:uid="{00000000-0005-0000-0000-000078250000}"/>
    <cellStyle name="40% - Accent1 2 4 4 3 2 2" xfId="33397" xr:uid="{00000000-0005-0000-0000-000079250000}"/>
    <cellStyle name="40% - Accent1 2 4 4 3 3" xfId="29421" xr:uid="{00000000-0005-0000-0000-00007A250000}"/>
    <cellStyle name="40% - Accent1 2 4 4 3 4" xfId="25480" xr:uid="{00000000-0005-0000-0000-00007B250000}"/>
    <cellStyle name="40% - Accent1 2 4 4 4" xfId="8029" xr:uid="{00000000-0005-0000-0000-00007C250000}"/>
    <cellStyle name="40% - Accent1 2 4 4 4 2" xfId="19983" xr:uid="{00000000-0005-0000-0000-00007D250000}"/>
    <cellStyle name="40% - Accent1 2 4 4 4 2 2" xfId="31850" xr:uid="{00000000-0005-0000-0000-00007E250000}"/>
    <cellStyle name="40% - Accent1 2 4 4 4 3" xfId="27874" xr:uid="{00000000-0005-0000-0000-00007F250000}"/>
    <cellStyle name="40% - Accent1 2 4 4 4 4" xfId="23933" xr:uid="{00000000-0005-0000-0000-000080250000}"/>
    <cellStyle name="40% - Accent1 2 4 4 5" xfId="19208" xr:uid="{00000000-0005-0000-0000-000081250000}"/>
    <cellStyle name="40% - Accent1 2 4 4 5 2" xfId="31075" xr:uid="{00000000-0005-0000-0000-000082250000}"/>
    <cellStyle name="40% - Accent1 2 4 4 6" xfId="27101" xr:uid="{00000000-0005-0000-0000-000083250000}"/>
    <cellStyle name="40% - Accent1 2 4 4 7" xfId="23158" xr:uid="{00000000-0005-0000-0000-000084250000}"/>
    <cellStyle name="40% - Accent1 2 4 5" xfId="902" xr:uid="{00000000-0005-0000-0000-000085250000}"/>
    <cellStyle name="40% - Accent1 2 4 5 2" xfId="11398" xr:uid="{00000000-0005-0000-0000-000086250000}"/>
    <cellStyle name="40% - Accent1 2 4 5 2 2" xfId="17784" xr:uid="{00000000-0005-0000-0000-000087250000}"/>
    <cellStyle name="40% - Accent1 2 4 5 2 2 2" xfId="22320" xr:uid="{00000000-0005-0000-0000-000088250000}"/>
    <cellStyle name="40% - Accent1 2 4 5 2 2 2 2" xfId="34187" xr:uid="{00000000-0005-0000-0000-000089250000}"/>
    <cellStyle name="40% - Accent1 2 4 5 2 2 3" xfId="30211" xr:uid="{00000000-0005-0000-0000-00008A250000}"/>
    <cellStyle name="40% - Accent1 2 4 5 2 2 4" xfId="26270" xr:uid="{00000000-0005-0000-0000-00008B250000}"/>
    <cellStyle name="40% - Accent1 2 4 5 2 3" xfId="20754" xr:uid="{00000000-0005-0000-0000-00008C250000}"/>
    <cellStyle name="40% - Accent1 2 4 5 2 3 2" xfId="32621" xr:uid="{00000000-0005-0000-0000-00008D250000}"/>
    <cellStyle name="40% - Accent1 2 4 5 2 4" xfId="28645" xr:uid="{00000000-0005-0000-0000-00008E250000}"/>
    <cellStyle name="40% - Accent1 2 4 5 2 5" xfId="24704" xr:uid="{00000000-0005-0000-0000-00008F250000}"/>
    <cellStyle name="40% - Accent1 2 4 5 3" xfId="14876" xr:uid="{00000000-0005-0000-0000-000090250000}"/>
    <cellStyle name="40% - Accent1 2 4 5 3 2" xfId="21531" xr:uid="{00000000-0005-0000-0000-000091250000}"/>
    <cellStyle name="40% - Accent1 2 4 5 3 2 2" xfId="33398" xr:uid="{00000000-0005-0000-0000-000092250000}"/>
    <cellStyle name="40% - Accent1 2 4 5 3 3" xfId="29422" xr:uid="{00000000-0005-0000-0000-000093250000}"/>
    <cellStyle name="40% - Accent1 2 4 5 3 4" xfId="25481" xr:uid="{00000000-0005-0000-0000-000094250000}"/>
    <cellStyle name="40% - Accent1 2 4 5 4" xfId="8030" xr:uid="{00000000-0005-0000-0000-000095250000}"/>
    <cellStyle name="40% - Accent1 2 4 5 4 2" xfId="19984" xr:uid="{00000000-0005-0000-0000-000096250000}"/>
    <cellStyle name="40% - Accent1 2 4 5 4 2 2" xfId="31851" xr:uid="{00000000-0005-0000-0000-000097250000}"/>
    <cellStyle name="40% - Accent1 2 4 5 4 3" xfId="27875" xr:uid="{00000000-0005-0000-0000-000098250000}"/>
    <cellStyle name="40% - Accent1 2 4 5 4 4" xfId="23934" xr:uid="{00000000-0005-0000-0000-000099250000}"/>
    <cellStyle name="40% - Accent1 2 4 5 5" xfId="19209" xr:uid="{00000000-0005-0000-0000-00009A250000}"/>
    <cellStyle name="40% - Accent1 2 4 5 5 2" xfId="31076" xr:uid="{00000000-0005-0000-0000-00009B250000}"/>
    <cellStyle name="40% - Accent1 2 4 5 6" xfId="27102" xr:uid="{00000000-0005-0000-0000-00009C250000}"/>
    <cellStyle name="40% - Accent1 2 4 5 7" xfId="23159" xr:uid="{00000000-0005-0000-0000-00009D250000}"/>
    <cellStyle name="40% - Accent1 2 4 6" xfId="903" xr:uid="{00000000-0005-0000-0000-00009E250000}"/>
    <cellStyle name="40% - Accent1 2 4 6 2" xfId="11399" xr:uid="{00000000-0005-0000-0000-00009F250000}"/>
    <cellStyle name="40% - Accent1 2 4 6 2 2" xfId="17785" xr:uid="{00000000-0005-0000-0000-0000A0250000}"/>
    <cellStyle name="40% - Accent1 2 4 6 2 2 2" xfId="22321" xr:uid="{00000000-0005-0000-0000-0000A1250000}"/>
    <cellStyle name="40% - Accent1 2 4 6 2 2 2 2" xfId="34188" xr:uid="{00000000-0005-0000-0000-0000A2250000}"/>
    <cellStyle name="40% - Accent1 2 4 6 2 2 3" xfId="30212" xr:uid="{00000000-0005-0000-0000-0000A3250000}"/>
    <cellStyle name="40% - Accent1 2 4 6 2 2 4" xfId="26271" xr:uid="{00000000-0005-0000-0000-0000A4250000}"/>
    <cellStyle name="40% - Accent1 2 4 6 2 3" xfId="20755" xr:uid="{00000000-0005-0000-0000-0000A5250000}"/>
    <cellStyle name="40% - Accent1 2 4 6 2 3 2" xfId="32622" xr:uid="{00000000-0005-0000-0000-0000A6250000}"/>
    <cellStyle name="40% - Accent1 2 4 6 2 4" xfId="28646" xr:uid="{00000000-0005-0000-0000-0000A7250000}"/>
    <cellStyle name="40% - Accent1 2 4 6 2 5" xfId="24705" xr:uid="{00000000-0005-0000-0000-0000A8250000}"/>
    <cellStyle name="40% - Accent1 2 4 6 3" xfId="14877" xr:uid="{00000000-0005-0000-0000-0000A9250000}"/>
    <cellStyle name="40% - Accent1 2 4 6 3 2" xfId="21532" xr:uid="{00000000-0005-0000-0000-0000AA250000}"/>
    <cellStyle name="40% - Accent1 2 4 6 3 2 2" xfId="33399" xr:uid="{00000000-0005-0000-0000-0000AB250000}"/>
    <cellStyle name="40% - Accent1 2 4 6 3 3" xfId="29423" xr:uid="{00000000-0005-0000-0000-0000AC250000}"/>
    <cellStyle name="40% - Accent1 2 4 6 3 4" xfId="25482" xr:uid="{00000000-0005-0000-0000-0000AD250000}"/>
    <cellStyle name="40% - Accent1 2 4 6 4" xfId="8031" xr:uid="{00000000-0005-0000-0000-0000AE250000}"/>
    <cellStyle name="40% - Accent1 2 4 6 4 2" xfId="19985" xr:uid="{00000000-0005-0000-0000-0000AF250000}"/>
    <cellStyle name="40% - Accent1 2 4 6 4 2 2" xfId="31852" xr:uid="{00000000-0005-0000-0000-0000B0250000}"/>
    <cellStyle name="40% - Accent1 2 4 6 4 3" xfId="27876" xr:uid="{00000000-0005-0000-0000-0000B1250000}"/>
    <cellStyle name="40% - Accent1 2 4 6 4 4" xfId="23935" xr:uid="{00000000-0005-0000-0000-0000B2250000}"/>
    <cellStyle name="40% - Accent1 2 4 6 5" xfId="19210" xr:uid="{00000000-0005-0000-0000-0000B3250000}"/>
    <cellStyle name="40% - Accent1 2 4 6 5 2" xfId="31077" xr:uid="{00000000-0005-0000-0000-0000B4250000}"/>
    <cellStyle name="40% - Accent1 2 4 6 6" xfId="27103" xr:uid="{00000000-0005-0000-0000-0000B5250000}"/>
    <cellStyle name="40% - Accent1 2 4 6 7" xfId="23160" xr:uid="{00000000-0005-0000-0000-0000B6250000}"/>
    <cellStyle name="40% - Accent1 2 4 7" xfId="904" xr:uid="{00000000-0005-0000-0000-0000B7250000}"/>
    <cellStyle name="40% - Accent1 2 4 7 2" xfId="11400" xr:uid="{00000000-0005-0000-0000-0000B8250000}"/>
    <cellStyle name="40% - Accent1 2 4 7 2 2" xfId="17786" xr:uid="{00000000-0005-0000-0000-0000B9250000}"/>
    <cellStyle name="40% - Accent1 2 4 7 2 2 2" xfId="22322" xr:uid="{00000000-0005-0000-0000-0000BA250000}"/>
    <cellStyle name="40% - Accent1 2 4 7 2 2 2 2" xfId="34189" xr:uid="{00000000-0005-0000-0000-0000BB250000}"/>
    <cellStyle name="40% - Accent1 2 4 7 2 2 3" xfId="30213" xr:uid="{00000000-0005-0000-0000-0000BC250000}"/>
    <cellStyle name="40% - Accent1 2 4 7 2 2 4" xfId="26272" xr:uid="{00000000-0005-0000-0000-0000BD250000}"/>
    <cellStyle name="40% - Accent1 2 4 7 2 3" xfId="20756" xr:uid="{00000000-0005-0000-0000-0000BE250000}"/>
    <cellStyle name="40% - Accent1 2 4 7 2 3 2" xfId="32623" xr:uid="{00000000-0005-0000-0000-0000BF250000}"/>
    <cellStyle name="40% - Accent1 2 4 7 2 4" xfId="28647" xr:uid="{00000000-0005-0000-0000-0000C0250000}"/>
    <cellStyle name="40% - Accent1 2 4 7 2 5" xfId="24706" xr:uid="{00000000-0005-0000-0000-0000C1250000}"/>
    <cellStyle name="40% - Accent1 2 4 7 3" xfId="14878" xr:uid="{00000000-0005-0000-0000-0000C2250000}"/>
    <cellStyle name="40% - Accent1 2 4 7 3 2" xfId="21533" xr:uid="{00000000-0005-0000-0000-0000C3250000}"/>
    <cellStyle name="40% - Accent1 2 4 7 3 2 2" xfId="33400" xr:uid="{00000000-0005-0000-0000-0000C4250000}"/>
    <cellStyle name="40% - Accent1 2 4 7 3 3" xfId="29424" xr:uid="{00000000-0005-0000-0000-0000C5250000}"/>
    <cellStyle name="40% - Accent1 2 4 7 3 4" xfId="25483" xr:uid="{00000000-0005-0000-0000-0000C6250000}"/>
    <cellStyle name="40% - Accent1 2 4 7 4" xfId="8032" xr:uid="{00000000-0005-0000-0000-0000C7250000}"/>
    <cellStyle name="40% - Accent1 2 4 7 4 2" xfId="19986" xr:uid="{00000000-0005-0000-0000-0000C8250000}"/>
    <cellStyle name="40% - Accent1 2 4 7 4 2 2" xfId="31853" xr:uid="{00000000-0005-0000-0000-0000C9250000}"/>
    <cellStyle name="40% - Accent1 2 4 7 4 3" xfId="27877" xr:uid="{00000000-0005-0000-0000-0000CA250000}"/>
    <cellStyle name="40% - Accent1 2 4 7 4 4" xfId="23936" xr:uid="{00000000-0005-0000-0000-0000CB250000}"/>
    <cellStyle name="40% - Accent1 2 4 7 5" xfId="19211" xr:uid="{00000000-0005-0000-0000-0000CC250000}"/>
    <cellStyle name="40% - Accent1 2 4 7 5 2" xfId="31078" xr:uid="{00000000-0005-0000-0000-0000CD250000}"/>
    <cellStyle name="40% - Accent1 2 4 7 6" xfId="27104" xr:uid="{00000000-0005-0000-0000-0000CE250000}"/>
    <cellStyle name="40% - Accent1 2 4 7 7" xfId="23161" xr:uid="{00000000-0005-0000-0000-0000CF250000}"/>
    <cellStyle name="40% - Accent1 2 4 8" xfId="905" xr:uid="{00000000-0005-0000-0000-0000D0250000}"/>
    <cellStyle name="40% - Accent1 2 4 8 2" xfId="11401" xr:uid="{00000000-0005-0000-0000-0000D1250000}"/>
    <cellStyle name="40% - Accent1 2 4 8 2 2" xfId="17787" xr:uid="{00000000-0005-0000-0000-0000D2250000}"/>
    <cellStyle name="40% - Accent1 2 4 8 2 2 2" xfId="22323" xr:uid="{00000000-0005-0000-0000-0000D3250000}"/>
    <cellStyle name="40% - Accent1 2 4 8 2 2 2 2" xfId="34190" xr:uid="{00000000-0005-0000-0000-0000D4250000}"/>
    <cellStyle name="40% - Accent1 2 4 8 2 2 3" xfId="30214" xr:uid="{00000000-0005-0000-0000-0000D5250000}"/>
    <cellStyle name="40% - Accent1 2 4 8 2 2 4" xfId="26273" xr:uid="{00000000-0005-0000-0000-0000D6250000}"/>
    <cellStyle name="40% - Accent1 2 4 8 2 3" xfId="20757" xr:uid="{00000000-0005-0000-0000-0000D7250000}"/>
    <cellStyle name="40% - Accent1 2 4 8 2 3 2" xfId="32624" xr:uid="{00000000-0005-0000-0000-0000D8250000}"/>
    <cellStyle name="40% - Accent1 2 4 8 2 4" xfId="28648" xr:uid="{00000000-0005-0000-0000-0000D9250000}"/>
    <cellStyle name="40% - Accent1 2 4 8 2 5" xfId="24707" xr:uid="{00000000-0005-0000-0000-0000DA250000}"/>
    <cellStyle name="40% - Accent1 2 4 8 3" xfId="14879" xr:uid="{00000000-0005-0000-0000-0000DB250000}"/>
    <cellStyle name="40% - Accent1 2 4 8 3 2" xfId="21534" xr:uid="{00000000-0005-0000-0000-0000DC250000}"/>
    <cellStyle name="40% - Accent1 2 4 8 3 2 2" xfId="33401" xr:uid="{00000000-0005-0000-0000-0000DD250000}"/>
    <cellStyle name="40% - Accent1 2 4 8 3 3" xfId="29425" xr:uid="{00000000-0005-0000-0000-0000DE250000}"/>
    <cellStyle name="40% - Accent1 2 4 8 3 4" xfId="25484" xr:uid="{00000000-0005-0000-0000-0000DF250000}"/>
    <cellStyle name="40% - Accent1 2 4 8 4" xfId="8033" xr:uid="{00000000-0005-0000-0000-0000E0250000}"/>
    <cellStyle name="40% - Accent1 2 4 8 4 2" xfId="19987" xr:uid="{00000000-0005-0000-0000-0000E1250000}"/>
    <cellStyle name="40% - Accent1 2 4 8 4 2 2" xfId="31854" xr:uid="{00000000-0005-0000-0000-0000E2250000}"/>
    <cellStyle name="40% - Accent1 2 4 8 4 3" xfId="27878" xr:uid="{00000000-0005-0000-0000-0000E3250000}"/>
    <cellStyle name="40% - Accent1 2 4 8 4 4" xfId="23937" xr:uid="{00000000-0005-0000-0000-0000E4250000}"/>
    <cellStyle name="40% - Accent1 2 4 8 5" xfId="19212" xr:uid="{00000000-0005-0000-0000-0000E5250000}"/>
    <cellStyle name="40% - Accent1 2 4 8 5 2" xfId="31079" xr:uid="{00000000-0005-0000-0000-0000E6250000}"/>
    <cellStyle name="40% - Accent1 2 4 8 6" xfId="27105" xr:uid="{00000000-0005-0000-0000-0000E7250000}"/>
    <cellStyle name="40% - Accent1 2 4 8 7" xfId="23162" xr:uid="{00000000-0005-0000-0000-0000E8250000}"/>
    <cellStyle name="40% - Accent1 2 4 9" xfId="906" xr:uid="{00000000-0005-0000-0000-0000E9250000}"/>
    <cellStyle name="40% - Accent1 2 4 9 2" xfId="11402" xr:uid="{00000000-0005-0000-0000-0000EA250000}"/>
    <cellStyle name="40% - Accent1 2 4 9 2 2" xfId="17788" xr:uid="{00000000-0005-0000-0000-0000EB250000}"/>
    <cellStyle name="40% - Accent1 2 4 9 2 2 2" xfId="22324" xr:uid="{00000000-0005-0000-0000-0000EC250000}"/>
    <cellStyle name="40% - Accent1 2 4 9 2 2 2 2" xfId="34191" xr:uid="{00000000-0005-0000-0000-0000ED250000}"/>
    <cellStyle name="40% - Accent1 2 4 9 2 2 3" xfId="30215" xr:uid="{00000000-0005-0000-0000-0000EE250000}"/>
    <cellStyle name="40% - Accent1 2 4 9 2 2 4" xfId="26274" xr:uid="{00000000-0005-0000-0000-0000EF250000}"/>
    <cellStyle name="40% - Accent1 2 4 9 2 3" xfId="20758" xr:uid="{00000000-0005-0000-0000-0000F0250000}"/>
    <cellStyle name="40% - Accent1 2 4 9 2 3 2" xfId="32625" xr:uid="{00000000-0005-0000-0000-0000F1250000}"/>
    <cellStyle name="40% - Accent1 2 4 9 2 4" xfId="28649" xr:uid="{00000000-0005-0000-0000-0000F2250000}"/>
    <cellStyle name="40% - Accent1 2 4 9 2 5" xfId="24708" xr:uid="{00000000-0005-0000-0000-0000F3250000}"/>
    <cellStyle name="40% - Accent1 2 4 9 3" xfId="14880" xr:uid="{00000000-0005-0000-0000-0000F4250000}"/>
    <cellStyle name="40% - Accent1 2 4 9 3 2" xfId="21535" xr:uid="{00000000-0005-0000-0000-0000F5250000}"/>
    <cellStyle name="40% - Accent1 2 4 9 3 2 2" xfId="33402" xr:uid="{00000000-0005-0000-0000-0000F6250000}"/>
    <cellStyle name="40% - Accent1 2 4 9 3 3" xfId="29426" xr:uid="{00000000-0005-0000-0000-0000F7250000}"/>
    <cellStyle name="40% - Accent1 2 4 9 3 4" xfId="25485" xr:uid="{00000000-0005-0000-0000-0000F8250000}"/>
    <cellStyle name="40% - Accent1 2 4 9 4" xfId="8034" xr:uid="{00000000-0005-0000-0000-0000F9250000}"/>
    <cellStyle name="40% - Accent1 2 4 9 4 2" xfId="19988" xr:uid="{00000000-0005-0000-0000-0000FA250000}"/>
    <cellStyle name="40% - Accent1 2 4 9 4 2 2" xfId="31855" xr:uid="{00000000-0005-0000-0000-0000FB250000}"/>
    <cellStyle name="40% - Accent1 2 4 9 4 3" xfId="27879" xr:uid="{00000000-0005-0000-0000-0000FC250000}"/>
    <cellStyle name="40% - Accent1 2 4 9 4 4" xfId="23938" xr:uid="{00000000-0005-0000-0000-0000FD250000}"/>
    <cellStyle name="40% - Accent1 2 4 9 5" xfId="19213" xr:uid="{00000000-0005-0000-0000-0000FE250000}"/>
    <cellStyle name="40% - Accent1 2 4 9 5 2" xfId="31080" xr:uid="{00000000-0005-0000-0000-0000FF250000}"/>
    <cellStyle name="40% - Accent1 2 4 9 6" xfId="27106" xr:uid="{00000000-0005-0000-0000-000000260000}"/>
    <cellStyle name="40% - Accent1 2 4 9 7" xfId="23163" xr:uid="{00000000-0005-0000-0000-000001260000}"/>
    <cellStyle name="40% - Accent1 2 5" xfId="907" xr:uid="{00000000-0005-0000-0000-000002260000}"/>
    <cellStyle name="40% - Accent1 2 5 10" xfId="11403" xr:uid="{00000000-0005-0000-0000-000003260000}"/>
    <cellStyle name="40% - Accent1 2 5 10 2" xfId="17789" xr:uid="{00000000-0005-0000-0000-000004260000}"/>
    <cellStyle name="40% - Accent1 2 5 10 2 2" xfId="22325" xr:uid="{00000000-0005-0000-0000-000005260000}"/>
    <cellStyle name="40% - Accent1 2 5 10 2 2 2" xfId="34192" xr:uid="{00000000-0005-0000-0000-000006260000}"/>
    <cellStyle name="40% - Accent1 2 5 10 2 3" xfId="30216" xr:uid="{00000000-0005-0000-0000-000007260000}"/>
    <cellStyle name="40% - Accent1 2 5 10 2 4" xfId="26275" xr:uid="{00000000-0005-0000-0000-000008260000}"/>
    <cellStyle name="40% - Accent1 2 5 10 3" xfId="20759" xr:uid="{00000000-0005-0000-0000-000009260000}"/>
    <cellStyle name="40% - Accent1 2 5 10 3 2" xfId="32626" xr:uid="{00000000-0005-0000-0000-00000A260000}"/>
    <cellStyle name="40% - Accent1 2 5 10 4" xfId="28650" xr:uid="{00000000-0005-0000-0000-00000B260000}"/>
    <cellStyle name="40% - Accent1 2 5 10 5" xfId="24709" xr:uid="{00000000-0005-0000-0000-00000C260000}"/>
    <cellStyle name="40% - Accent1 2 5 11" xfId="14881" xr:uid="{00000000-0005-0000-0000-00000D260000}"/>
    <cellStyle name="40% - Accent1 2 5 11 2" xfId="21536" xr:uid="{00000000-0005-0000-0000-00000E260000}"/>
    <cellStyle name="40% - Accent1 2 5 11 2 2" xfId="33403" xr:uid="{00000000-0005-0000-0000-00000F260000}"/>
    <cellStyle name="40% - Accent1 2 5 11 3" xfId="29427" xr:uid="{00000000-0005-0000-0000-000010260000}"/>
    <cellStyle name="40% - Accent1 2 5 11 4" xfId="25486" xr:uid="{00000000-0005-0000-0000-000011260000}"/>
    <cellStyle name="40% - Accent1 2 5 12" xfId="8035" xr:uid="{00000000-0005-0000-0000-000012260000}"/>
    <cellStyle name="40% - Accent1 2 5 12 2" xfId="19989" xr:uid="{00000000-0005-0000-0000-000013260000}"/>
    <cellStyle name="40% - Accent1 2 5 12 2 2" xfId="31856" xr:uid="{00000000-0005-0000-0000-000014260000}"/>
    <cellStyle name="40% - Accent1 2 5 12 3" xfId="27880" xr:uid="{00000000-0005-0000-0000-000015260000}"/>
    <cellStyle name="40% - Accent1 2 5 12 4" xfId="23939" xr:uid="{00000000-0005-0000-0000-000016260000}"/>
    <cellStyle name="40% - Accent1 2 5 13" xfId="19214" xr:uid="{00000000-0005-0000-0000-000017260000}"/>
    <cellStyle name="40% - Accent1 2 5 13 2" xfId="31081" xr:uid="{00000000-0005-0000-0000-000018260000}"/>
    <cellStyle name="40% - Accent1 2 5 14" xfId="27107" xr:uid="{00000000-0005-0000-0000-000019260000}"/>
    <cellStyle name="40% - Accent1 2 5 15" xfId="23164" xr:uid="{00000000-0005-0000-0000-00001A260000}"/>
    <cellStyle name="40% - Accent1 2 5 2" xfId="908" xr:uid="{00000000-0005-0000-0000-00001B260000}"/>
    <cellStyle name="40% - Accent1 2 5 2 2" xfId="11404" xr:uid="{00000000-0005-0000-0000-00001C260000}"/>
    <cellStyle name="40% - Accent1 2 5 2 2 2" xfId="17790" xr:uid="{00000000-0005-0000-0000-00001D260000}"/>
    <cellStyle name="40% - Accent1 2 5 2 2 2 2" xfId="22326" xr:uid="{00000000-0005-0000-0000-00001E260000}"/>
    <cellStyle name="40% - Accent1 2 5 2 2 2 2 2" xfId="34193" xr:uid="{00000000-0005-0000-0000-00001F260000}"/>
    <cellStyle name="40% - Accent1 2 5 2 2 2 3" xfId="30217" xr:uid="{00000000-0005-0000-0000-000020260000}"/>
    <cellStyle name="40% - Accent1 2 5 2 2 2 4" xfId="26276" xr:uid="{00000000-0005-0000-0000-000021260000}"/>
    <cellStyle name="40% - Accent1 2 5 2 2 3" xfId="20760" xr:uid="{00000000-0005-0000-0000-000022260000}"/>
    <cellStyle name="40% - Accent1 2 5 2 2 3 2" xfId="32627" xr:uid="{00000000-0005-0000-0000-000023260000}"/>
    <cellStyle name="40% - Accent1 2 5 2 2 4" xfId="28651" xr:uid="{00000000-0005-0000-0000-000024260000}"/>
    <cellStyle name="40% - Accent1 2 5 2 2 5" xfId="24710" xr:uid="{00000000-0005-0000-0000-000025260000}"/>
    <cellStyle name="40% - Accent1 2 5 2 3" xfId="14882" xr:uid="{00000000-0005-0000-0000-000026260000}"/>
    <cellStyle name="40% - Accent1 2 5 2 3 2" xfId="21537" xr:uid="{00000000-0005-0000-0000-000027260000}"/>
    <cellStyle name="40% - Accent1 2 5 2 3 2 2" xfId="33404" xr:uid="{00000000-0005-0000-0000-000028260000}"/>
    <cellStyle name="40% - Accent1 2 5 2 3 3" xfId="29428" xr:uid="{00000000-0005-0000-0000-000029260000}"/>
    <cellStyle name="40% - Accent1 2 5 2 3 4" xfId="25487" xr:uid="{00000000-0005-0000-0000-00002A260000}"/>
    <cellStyle name="40% - Accent1 2 5 2 4" xfId="8036" xr:uid="{00000000-0005-0000-0000-00002B260000}"/>
    <cellStyle name="40% - Accent1 2 5 2 4 2" xfId="19990" xr:uid="{00000000-0005-0000-0000-00002C260000}"/>
    <cellStyle name="40% - Accent1 2 5 2 4 2 2" xfId="31857" xr:uid="{00000000-0005-0000-0000-00002D260000}"/>
    <cellStyle name="40% - Accent1 2 5 2 4 3" xfId="27881" xr:uid="{00000000-0005-0000-0000-00002E260000}"/>
    <cellStyle name="40% - Accent1 2 5 2 4 4" xfId="23940" xr:uid="{00000000-0005-0000-0000-00002F260000}"/>
    <cellStyle name="40% - Accent1 2 5 2 5" xfId="19215" xr:uid="{00000000-0005-0000-0000-000030260000}"/>
    <cellStyle name="40% - Accent1 2 5 2 5 2" xfId="31082" xr:uid="{00000000-0005-0000-0000-000031260000}"/>
    <cellStyle name="40% - Accent1 2 5 2 6" xfId="27108" xr:uid="{00000000-0005-0000-0000-000032260000}"/>
    <cellStyle name="40% - Accent1 2 5 2 7" xfId="23165" xr:uid="{00000000-0005-0000-0000-000033260000}"/>
    <cellStyle name="40% - Accent1 2 5 3" xfId="909" xr:uid="{00000000-0005-0000-0000-000034260000}"/>
    <cellStyle name="40% - Accent1 2 5 3 2" xfId="11405" xr:uid="{00000000-0005-0000-0000-000035260000}"/>
    <cellStyle name="40% - Accent1 2 5 3 2 2" xfId="17791" xr:uid="{00000000-0005-0000-0000-000036260000}"/>
    <cellStyle name="40% - Accent1 2 5 3 2 2 2" xfId="22327" xr:uid="{00000000-0005-0000-0000-000037260000}"/>
    <cellStyle name="40% - Accent1 2 5 3 2 2 2 2" xfId="34194" xr:uid="{00000000-0005-0000-0000-000038260000}"/>
    <cellStyle name="40% - Accent1 2 5 3 2 2 3" xfId="30218" xr:uid="{00000000-0005-0000-0000-000039260000}"/>
    <cellStyle name="40% - Accent1 2 5 3 2 2 4" xfId="26277" xr:uid="{00000000-0005-0000-0000-00003A260000}"/>
    <cellStyle name="40% - Accent1 2 5 3 2 3" xfId="20761" xr:uid="{00000000-0005-0000-0000-00003B260000}"/>
    <cellStyle name="40% - Accent1 2 5 3 2 3 2" xfId="32628" xr:uid="{00000000-0005-0000-0000-00003C260000}"/>
    <cellStyle name="40% - Accent1 2 5 3 2 4" xfId="28652" xr:uid="{00000000-0005-0000-0000-00003D260000}"/>
    <cellStyle name="40% - Accent1 2 5 3 2 5" xfId="24711" xr:uid="{00000000-0005-0000-0000-00003E260000}"/>
    <cellStyle name="40% - Accent1 2 5 3 3" xfId="14883" xr:uid="{00000000-0005-0000-0000-00003F260000}"/>
    <cellStyle name="40% - Accent1 2 5 3 3 2" xfId="21538" xr:uid="{00000000-0005-0000-0000-000040260000}"/>
    <cellStyle name="40% - Accent1 2 5 3 3 2 2" xfId="33405" xr:uid="{00000000-0005-0000-0000-000041260000}"/>
    <cellStyle name="40% - Accent1 2 5 3 3 3" xfId="29429" xr:uid="{00000000-0005-0000-0000-000042260000}"/>
    <cellStyle name="40% - Accent1 2 5 3 3 4" xfId="25488" xr:uid="{00000000-0005-0000-0000-000043260000}"/>
    <cellStyle name="40% - Accent1 2 5 3 4" xfId="8037" xr:uid="{00000000-0005-0000-0000-000044260000}"/>
    <cellStyle name="40% - Accent1 2 5 3 4 2" xfId="19991" xr:uid="{00000000-0005-0000-0000-000045260000}"/>
    <cellStyle name="40% - Accent1 2 5 3 4 2 2" xfId="31858" xr:uid="{00000000-0005-0000-0000-000046260000}"/>
    <cellStyle name="40% - Accent1 2 5 3 4 3" xfId="27882" xr:uid="{00000000-0005-0000-0000-000047260000}"/>
    <cellStyle name="40% - Accent1 2 5 3 4 4" xfId="23941" xr:uid="{00000000-0005-0000-0000-000048260000}"/>
    <cellStyle name="40% - Accent1 2 5 3 5" xfId="19216" xr:uid="{00000000-0005-0000-0000-000049260000}"/>
    <cellStyle name="40% - Accent1 2 5 3 5 2" xfId="31083" xr:uid="{00000000-0005-0000-0000-00004A260000}"/>
    <cellStyle name="40% - Accent1 2 5 3 6" xfId="27109" xr:uid="{00000000-0005-0000-0000-00004B260000}"/>
    <cellStyle name="40% - Accent1 2 5 3 7" xfId="23166" xr:uid="{00000000-0005-0000-0000-00004C260000}"/>
    <cellStyle name="40% - Accent1 2 5 4" xfId="910" xr:uid="{00000000-0005-0000-0000-00004D260000}"/>
    <cellStyle name="40% - Accent1 2 5 4 2" xfId="11406" xr:uid="{00000000-0005-0000-0000-00004E260000}"/>
    <cellStyle name="40% - Accent1 2 5 4 2 2" xfId="17792" xr:uid="{00000000-0005-0000-0000-00004F260000}"/>
    <cellStyle name="40% - Accent1 2 5 4 2 2 2" xfId="22328" xr:uid="{00000000-0005-0000-0000-000050260000}"/>
    <cellStyle name="40% - Accent1 2 5 4 2 2 2 2" xfId="34195" xr:uid="{00000000-0005-0000-0000-000051260000}"/>
    <cellStyle name="40% - Accent1 2 5 4 2 2 3" xfId="30219" xr:uid="{00000000-0005-0000-0000-000052260000}"/>
    <cellStyle name="40% - Accent1 2 5 4 2 2 4" xfId="26278" xr:uid="{00000000-0005-0000-0000-000053260000}"/>
    <cellStyle name="40% - Accent1 2 5 4 2 3" xfId="20762" xr:uid="{00000000-0005-0000-0000-000054260000}"/>
    <cellStyle name="40% - Accent1 2 5 4 2 3 2" xfId="32629" xr:uid="{00000000-0005-0000-0000-000055260000}"/>
    <cellStyle name="40% - Accent1 2 5 4 2 4" xfId="28653" xr:uid="{00000000-0005-0000-0000-000056260000}"/>
    <cellStyle name="40% - Accent1 2 5 4 2 5" xfId="24712" xr:uid="{00000000-0005-0000-0000-000057260000}"/>
    <cellStyle name="40% - Accent1 2 5 4 3" xfId="14884" xr:uid="{00000000-0005-0000-0000-000058260000}"/>
    <cellStyle name="40% - Accent1 2 5 4 3 2" xfId="21539" xr:uid="{00000000-0005-0000-0000-000059260000}"/>
    <cellStyle name="40% - Accent1 2 5 4 3 2 2" xfId="33406" xr:uid="{00000000-0005-0000-0000-00005A260000}"/>
    <cellStyle name="40% - Accent1 2 5 4 3 3" xfId="29430" xr:uid="{00000000-0005-0000-0000-00005B260000}"/>
    <cellStyle name="40% - Accent1 2 5 4 3 4" xfId="25489" xr:uid="{00000000-0005-0000-0000-00005C260000}"/>
    <cellStyle name="40% - Accent1 2 5 4 4" xfId="8038" xr:uid="{00000000-0005-0000-0000-00005D260000}"/>
    <cellStyle name="40% - Accent1 2 5 4 4 2" xfId="19992" xr:uid="{00000000-0005-0000-0000-00005E260000}"/>
    <cellStyle name="40% - Accent1 2 5 4 4 2 2" xfId="31859" xr:uid="{00000000-0005-0000-0000-00005F260000}"/>
    <cellStyle name="40% - Accent1 2 5 4 4 3" xfId="27883" xr:uid="{00000000-0005-0000-0000-000060260000}"/>
    <cellStyle name="40% - Accent1 2 5 4 4 4" xfId="23942" xr:uid="{00000000-0005-0000-0000-000061260000}"/>
    <cellStyle name="40% - Accent1 2 5 4 5" xfId="19217" xr:uid="{00000000-0005-0000-0000-000062260000}"/>
    <cellStyle name="40% - Accent1 2 5 4 5 2" xfId="31084" xr:uid="{00000000-0005-0000-0000-000063260000}"/>
    <cellStyle name="40% - Accent1 2 5 4 6" xfId="27110" xr:uid="{00000000-0005-0000-0000-000064260000}"/>
    <cellStyle name="40% - Accent1 2 5 4 7" xfId="23167" xr:uid="{00000000-0005-0000-0000-000065260000}"/>
    <cellStyle name="40% - Accent1 2 5 5" xfId="911" xr:uid="{00000000-0005-0000-0000-000066260000}"/>
    <cellStyle name="40% - Accent1 2 5 5 2" xfId="11407" xr:uid="{00000000-0005-0000-0000-000067260000}"/>
    <cellStyle name="40% - Accent1 2 5 5 2 2" xfId="17793" xr:uid="{00000000-0005-0000-0000-000068260000}"/>
    <cellStyle name="40% - Accent1 2 5 5 2 2 2" xfId="22329" xr:uid="{00000000-0005-0000-0000-000069260000}"/>
    <cellStyle name="40% - Accent1 2 5 5 2 2 2 2" xfId="34196" xr:uid="{00000000-0005-0000-0000-00006A260000}"/>
    <cellStyle name="40% - Accent1 2 5 5 2 2 3" xfId="30220" xr:uid="{00000000-0005-0000-0000-00006B260000}"/>
    <cellStyle name="40% - Accent1 2 5 5 2 2 4" xfId="26279" xr:uid="{00000000-0005-0000-0000-00006C260000}"/>
    <cellStyle name="40% - Accent1 2 5 5 2 3" xfId="20763" xr:uid="{00000000-0005-0000-0000-00006D260000}"/>
    <cellStyle name="40% - Accent1 2 5 5 2 3 2" xfId="32630" xr:uid="{00000000-0005-0000-0000-00006E260000}"/>
    <cellStyle name="40% - Accent1 2 5 5 2 4" xfId="28654" xr:uid="{00000000-0005-0000-0000-00006F260000}"/>
    <cellStyle name="40% - Accent1 2 5 5 2 5" xfId="24713" xr:uid="{00000000-0005-0000-0000-000070260000}"/>
    <cellStyle name="40% - Accent1 2 5 5 3" xfId="14885" xr:uid="{00000000-0005-0000-0000-000071260000}"/>
    <cellStyle name="40% - Accent1 2 5 5 3 2" xfId="21540" xr:uid="{00000000-0005-0000-0000-000072260000}"/>
    <cellStyle name="40% - Accent1 2 5 5 3 2 2" xfId="33407" xr:uid="{00000000-0005-0000-0000-000073260000}"/>
    <cellStyle name="40% - Accent1 2 5 5 3 3" xfId="29431" xr:uid="{00000000-0005-0000-0000-000074260000}"/>
    <cellStyle name="40% - Accent1 2 5 5 3 4" xfId="25490" xr:uid="{00000000-0005-0000-0000-000075260000}"/>
    <cellStyle name="40% - Accent1 2 5 5 4" xfId="8039" xr:uid="{00000000-0005-0000-0000-000076260000}"/>
    <cellStyle name="40% - Accent1 2 5 5 4 2" xfId="19993" xr:uid="{00000000-0005-0000-0000-000077260000}"/>
    <cellStyle name="40% - Accent1 2 5 5 4 2 2" xfId="31860" xr:uid="{00000000-0005-0000-0000-000078260000}"/>
    <cellStyle name="40% - Accent1 2 5 5 4 3" xfId="27884" xr:uid="{00000000-0005-0000-0000-000079260000}"/>
    <cellStyle name="40% - Accent1 2 5 5 4 4" xfId="23943" xr:uid="{00000000-0005-0000-0000-00007A260000}"/>
    <cellStyle name="40% - Accent1 2 5 5 5" xfId="19218" xr:uid="{00000000-0005-0000-0000-00007B260000}"/>
    <cellStyle name="40% - Accent1 2 5 5 5 2" xfId="31085" xr:uid="{00000000-0005-0000-0000-00007C260000}"/>
    <cellStyle name="40% - Accent1 2 5 5 6" xfId="27111" xr:uid="{00000000-0005-0000-0000-00007D260000}"/>
    <cellStyle name="40% - Accent1 2 5 5 7" xfId="23168" xr:uid="{00000000-0005-0000-0000-00007E260000}"/>
    <cellStyle name="40% - Accent1 2 5 6" xfId="912" xr:uid="{00000000-0005-0000-0000-00007F260000}"/>
    <cellStyle name="40% - Accent1 2 5 6 2" xfId="11408" xr:uid="{00000000-0005-0000-0000-000080260000}"/>
    <cellStyle name="40% - Accent1 2 5 6 2 2" xfId="17794" xr:uid="{00000000-0005-0000-0000-000081260000}"/>
    <cellStyle name="40% - Accent1 2 5 6 2 2 2" xfId="22330" xr:uid="{00000000-0005-0000-0000-000082260000}"/>
    <cellStyle name="40% - Accent1 2 5 6 2 2 2 2" xfId="34197" xr:uid="{00000000-0005-0000-0000-000083260000}"/>
    <cellStyle name="40% - Accent1 2 5 6 2 2 3" xfId="30221" xr:uid="{00000000-0005-0000-0000-000084260000}"/>
    <cellStyle name="40% - Accent1 2 5 6 2 2 4" xfId="26280" xr:uid="{00000000-0005-0000-0000-000085260000}"/>
    <cellStyle name="40% - Accent1 2 5 6 2 3" xfId="20764" xr:uid="{00000000-0005-0000-0000-000086260000}"/>
    <cellStyle name="40% - Accent1 2 5 6 2 3 2" xfId="32631" xr:uid="{00000000-0005-0000-0000-000087260000}"/>
    <cellStyle name="40% - Accent1 2 5 6 2 4" xfId="28655" xr:uid="{00000000-0005-0000-0000-000088260000}"/>
    <cellStyle name="40% - Accent1 2 5 6 2 5" xfId="24714" xr:uid="{00000000-0005-0000-0000-000089260000}"/>
    <cellStyle name="40% - Accent1 2 5 6 3" xfId="14886" xr:uid="{00000000-0005-0000-0000-00008A260000}"/>
    <cellStyle name="40% - Accent1 2 5 6 3 2" xfId="21541" xr:uid="{00000000-0005-0000-0000-00008B260000}"/>
    <cellStyle name="40% - Accent1 2 5 6 3 2 2" xfId="33408" xr:uid="{00000000-0005-0000-0000-00008C260000}"/>
    <cellStyle name="40% - Accent1 2 5 6 3 3" xfId="29432" xr:uid="{00000000-0005-0000-0000-00008D260000}"/>
    <cellStyle name="40% - Accent1 2 5 6 3 4" xfId="25491" xr:uid="{00000000-0005-0000-0000-00008E260000}"/>
    <cellStyle name="40% - Accent1 2 5 6 4" xfId="8040" xr:uid="{00000000-0005-0000-0000-00008F260000}"/>
    <cellStyle name="40% - Accent1 2 5 6 4 2" xfId="19994" xr:uid="{00000000-0005-0000-0000-000090260000}"/>
    <cellStyle name="40% - Accent1 2 5 6 4 2 2" xfId="31861" xr:uid="{00000000-0005-0000-0000-000091260000}"/>
    <cellStyle name="40% - Accent1 2 5 6 4 3" xfId="27885" xr:uid="{00000000-0005-0000-0000-000092260000}"/>
    <cellStyle name="40% - Accent1 2 5 6 4 4" xfId="23944" xr:uid="{00000000-0005-0000-0000-000093260000}"/>
    <cellStyle name="40% - Accent1 2 5 6 5" xfId="19219" xr:uid="{00000000-0005-0000-0000-000094260000}"/>
    <cellStyle name="40% - Accent1 2 5 6 5 2" xfId="31086" xr:uid="{00000000-0005-0000-0000-000095260000}"/>
    <cellStyle name="40% - Accent1 2 5 6 6" xfId="27112" xr:uid="{00000000-0005-0000-0000-000096260000}"/>
    <cellStyle name="40% - Accent1 2 5 6 7" xfId="23169" xr:uid="{00000000-0005-0000-0000-000097260000}"/>
    <cellStyle name="40% - Accent1 2 5 7" xfId="913" xr:uid="{00000000-0005-0000-0000-000098260000}"/>
    <cellStyle name="40% - Accent1 2 5 7 2" xfId="11409" xr:uid="{00000000-0005-0000-0000-000099260000}"/>
    <cellStyle name="40% - Accent1 2 5 7 2 2" xfId="17795" xr:uid="{00000000-0005-0000-0000-00009A260000}"/>
    <cellStyle name="40% - Accent1 2 5 7 2 2 2" xfId="22331" xr:uid="{00000000-0005-0000-0000-00009B260000}"/>
    <cellStyle name="40% - Accent1 2 5 7 2 2 2 2" xfId="34198" xr:uid="{00000000-0005-0000-0000-00009C260000}"/>
    <cellStyle name="40% - Accent1 2 5 7 2 2 3" xfId="30222" xr:uid="{00000000-0005-0000-0000-00009D260000}"/>
    <cellStyle name="40% - Accent1 2 5 7 2 2 4" xfId="26281" xr:uid="{00000000-0005-0000-0000-00009E260000}"/>
    <cellStyle name="40% - Accent1 2 5 7 2 3" xfId="20765" xr:uid="{00000000-0005-0000-0000-00009F260000}"/>
    <cellStyle name="40% - Accent1 2 5 7 2 3 2" xfId="32632" xr:uid="{00000000-0005-0000-0000-0000A0260000}"/>
    <cellStyle name="40% - Accent1 2 5 7 2 4" xfId="28656" xr:uid="{00000000-0005-0000-0000-0000A1260000}"/>
    <cellStyle name="40% - Accent1 2 5 7 2 5" xfId="24715" xr:uid="{00000000-0005-0000-0000-0000A2260000}"/>
    <cellStyle name="40% - Accent1 2 5 7 3" xfId="14887" xr:uid="{00000000-0005-0000-0000-0000A3260000}"/>
    <cellStyle name="40% - Accent1 2 5 7 3 2" xfId="21542" xr:uid="{00000000-0005-0000-0000-0000A4260000}"/>
    <cellStyle name="40% - Accent1 2 5 7 3 2 2" xfId="33409" xr:uid="{00000000-0005-0000-0000-0000A5260000}"/>
    <cellStyle name="40% - Accent1 2 5 7 3 3" xfId="29433" xr:uid="{00000000-0005-0000-0000-0000A6260000}"/>
    <cellStyle name="40% - Accent1 2 5 7 3 4" xfId="25492" xr:uid="{00000000-0005-0000-0000-0000A7260000}"/>
    <cellStyle name="40% - Accent1 2 5 7 4" xfId="8041" xr:uid="{00000000-0005-0000-0000-0000A8260000}"/>
    <cellStyle name="40% - Accent1 2 5 7 4 2" xfId="19995" xr:uid="{00000000-0005-0000-0000-0000A9260000}"/>
    <cellStyle name="40% - Accent1 2 5 7 4 2 2" xfId="31862" xr:uid="{00000000-0005-0000-0000-0000AA260000}"/>
    <cellStyle name="40% - Accent1 2 5 7 4 3" xfId="27886" xr:uid="{00000000-0005-0000-0000-0000AB260000}"/>
    <cellStyle name="40% - Accent1 2 5 7 4 4" xfId="23945" xr:uid="{00000000-0005-0000-0000-0000AC260000}"/>
    <cellStyle name="40% - Accent1 2 5 7 5" xfId="19220" xr:uid="{00000000-0005-0000-0000-0000AD260000}"/>
    <cellStyle name="40% - Accent1 2 5 7 5 2" xfId="31087" xr:uid="{00000000-0005-0000-0000-0000AE260000}"/>
    <cellStyle name="40% - Accent1 2 5 7 6" xfId="27113" xr:uid="{00000000-0005-0000-0000-0000AF260000}"/>
    <cellStyle name="40% - Accent1 2 5 7 7" xfId="23170" xr:uid="{00000000-0005-0000-0000-0000B0260000}"/>
    <cellStyle name="40% - Accent1 2 5 8" xfId="914" xr:uid="{00000000-0005-0000-0000-0000B1260000}"/>
    <cellStyle name="40% - Accent1 2 5 8 2" xfId="11410" xr:uid="{00000000-0005-0000-0000-0000B2260000}"/>
    <cellStyle name="40% - Accent1 2 5 8 2 2" xfId="17796" xr:uid="{00000000-0005-0000-0000-0000B3260000}"/>
    <cellStyle name="40% - Accent1 2 5 8 2 2 2" xfId="22332" xr:uid="{00000000-0005-0000-0000-0000B4260000}"/>
    <cellStyle name="40% - Accent1 2 5 8 2 2 2 2" xfId="34199" xr:uid="{00000000-0005-0000-0000-0000B5260000}"/>
    <cellStyle name="40% - Accent1 2 5 8 2 2 3" xfId="30223" xr:uid="{00000000-0005-0000-0000-0000B6260000}"/>
    <cellStyle name="40% - Accent1 2 5 8 2 2 4" xfId="26282" xr:uid="{00000000-0005-0000-0000-0000B7260000}"/>
    <cellStyle name="40% - Accent1 2 5 8 2 3" xfId="20766" xr:uid="{00000000-0005-0000-0000-0000B8260000}"/>
    <cellStyle name="40% - Accent1 2 5 8 2 3 2" xfId="32633" xr:uid="{00000000-0005-0000-0000-0000B9260000}"/>
    <cellStyle name="40% - Accent1 2 5 8 2 4" xfId="28657" xr:uid="{00000000-0005-0000-0000-0000BA260000}"/>
    <cellStyle name="40% - Accent1 2 5 8 2 5" xfId="24716" xr:uid="{00000000-0005-0000-0000-0000BB260000}"/>
    <cellStyle name="40% - Accent1 2 5 8 3" xfId="14888" xr:uid="{00000000-0005-0000-0000-0000BC260000}"/>
    <cellStyle name="40% - Accent1 2 5 8 3 2" xfId="21543" xr:uid="{00000000-0005-0000-0000-0000BD260000}"/>
    <cellStyle name="40% - Accent1 2 5 8 3 2 2" xfId="33410" xr:uid="{00000000-0005-0000-0000-0000BE260000}"/>
    <cellStyle name="40% - Accent1 2 5 8 3 3" xfId="29434" xr:uid="{00000000-0005-0000-0000-0000BF260000}"/>
    <cellStyle name="40% - Accent1 2 5 8 3 4" xfId="25493" xr:uid="{00000000-0005-0000-0000-0000C0260000}"/>
    <cellStyle name="40% - Accent1 2 5 8 4" xfId="8042" xr:uid="{00000000-0005-0000-0000-0000C1260000}"/>
    <cellStyle name="40% - Accent1 2 5 8 4 2" xfId="19996" xr:uid="{00000000-0005-0000-0000-0000C2260000}"/>
    <cellStyle name="40% - Accent1 2 5 8 4 2 2" xfId="31863" xr:uid="{00000000-0005-0000-0000-0000C3260000}"/>
    <cellStyle name="40% - Accent1 2 5 8 4 3" xfId="27887" xr:uid="{00000000-0005-0000-0000-0000C4260000}"/>
    <cellStyle name="40% - Accent1 2 5 8 4 4" xfId="23946" xr:uid="{00000000-0005-0000-0000-0000C5260000}"/>
    <cellStyle name="40% - Accent1 2 5 8 5" xfId="19221" xr:uid="{00000000-0005-0000-0000-0000C6260000}"/>
    <cellStyle name="40% - Accent1 2 5 8 5 2" xfId="31088" xr:uid="{00000000-0005-0000-0000-0000C7260000}"/>
    <cellStyle name="40% - Accent1 2 5 8 6" xfId="27114" xr:uid="{00000000-0005-0000-0000-0000C8260000}"/>
    <cellStyle name="40% - Accent1 2 5 8 7" xfId="23171" xr:uid="{00000000-0005-0000-0000-0000C9260000}"/>
    <cellStyle name="40% - Accent1 2 5 9" xfId="915" xr:uid="{00000000-0005-0000-0000-0000CA260000}"/>
    <cellStyle name="40% - Accent1 2 5 9 2" xfId="11411" xr:uid="{00000000-0005-0000-0000-0000CB260000}"/>
    <cellStyle name="40% - Accent1 2 5 9 2 2" xfId="17797" xr:uid="{00000000-0005-0000-0000-0000CC260000}"/>
    <cellStyle name="40% - Accent1 2 5 9 2 2 2" xfId="22333" xr:uid="{00000000-0005-0000-0000-0000CD260000}"/>
    <cellStyle name="40% - Accent1 2 5 9 2 2 2 2" xfId="34200" xr:uid="{00000000-0005-0000-0000-0000CE260000}"/>
    <cellStyle name="40% - Accent1 2 5 9 2 2 3" xfId="30224" xr:uid="{00000000-0005-0000-0000-0000CF260000}"/>
    <cellStyle name="40% - Accent1 2 5 9 2 2 4" xfId="26283" xr:uid="{00000000-0005-0000-0000-0000D0260000}"/>
    <cellStyle name="40% - Accent1 2 5 9 2 3" xfId="20767" xr:uid="{00000000-0005-0000-0000-0000D1260000}"/>
    <cellStyle name="40% - Accent1 2 5 9 2 3 2" xfId="32634" xr:uid="{00000000-0005-0000-0000-0000D2260000}"/>
    <cellStyle name="40% - Accent1 2 5 9 2 4" xfId="28658" xr:uid="{00000000-0005-0000-0000-0000D3260000}"/>
    <cellStyle name="40% - Accent1 2 5 9 2 5" xfId="24717" xr:uid="{00000000-0005-0000-0000-0000D4260000}"/>
    <cellStyle name="40% - Accent1 2 5 9 3" xfId="14889" xr:uid="{00000000-0005-0000-0000-0000D5260000}"/>
    <cellStyle name="40% - Accent1 2 5 9 3 2" xfId="21544" xr:uid="{00000000-0005-0000-0000-0000D6260000}"/>
    <cellStyle name="40% - Accent1 2 5 9 3 2 2" xfId="33411" xr:uid="{00000000-0005-0000-0000-0000D7260000}"/>
    <cellStyle name="40% - Accent1 2 5 9 3 3" xfId="29435" xr:uid="{00000000-0005-0000-0000-0000D8260000}"/>
    <cellStyle name="40% - Accent1 2 5 9 3 4" xfId="25494" xr:uid="{00000000-0005-0000-0000-0000D9260000}"/>
    <cellStyle name="40% - Accent1 2 5 9 4" xfId="8043" xr:uid="{00000000-0005-0000-0000-0000DA260000}"/>
    <cellStyle name="40% - Accent1 2 5 9 4 2" xfId="19997" xr:uid="{00000000-0005-0000-0000-0000DB260000}"/>
    <cellStyle name="40% - Accent1 2 5 9 4 2 2" xfId="31864" xr:uid="{00000000-0005-0000-0000-0000DC260000}"/>
    <cellStyle name="40% - Accent1 2 5 9 4 3" xfId="27888" xr:uid="{00000000-0005-0000-0000-0000DD260000}"/>
    <cellStyle name="40% - Accent1 2 5 9 4 4" xfId="23947" xr:uid="{00000000-0005-0000-0000-0000DE260000}"/>
    <cellStyle name="40% - Accent1 2 5 9 5" xfId="19222" xr:uid="{00000000-0005-0000-0000-0000DF260000}"/>
    <cellStyle name="40% - Accent1 2 5 9 5 2" xfId="31089" xr:uid="{00000000-0005-0000-0000-0000E0260000}"/>
    <cellStyle name="40% - Accent1 2 5 9 6" xfId="27115" xr:uid="{00000000-0005-0000-0000-0000E1260000}"/>
    <cellStyle name="40% - Accent1 2 5 9 7" xfId="23172" xr:uid="{00000000-0005-0000-0000-0000E2260000}"/>
    <cellStyle name="40% - Accent1 2 6" xfId="916" xr:uid="{00000000-0005-0000-0000-0000E3260000}"/>
    <cellStyle name="40% - Accent1 2 6 10" xfId="27116" xr:uid="{00000000-0005-0000-0000-0000E4260000}"/>
    <cellStyle name="40% - Accent1 2 6 11" xfId="23173" xr:uid="{00000000-0005-0000-0000-0000E5260000}"/>
    <cellStyle name="40% - Accent1 2 6 2" xfId="917" xr:uid="{00000000-0005-0000-0000-0000E6260000}"/>
    <cellStyle name="40% - Accent1 2 6 2 2" xfId="11413" xr:uid="{00000000-0005-0000-0000-0000E7260000}"/>
    <cellStyle name="40% - Accent1 2 6 2 2 2" xfId="17799" xr:uid="{00000000-0005-0000-0000-0000E8260000}"/>
    <cellStyle name="40% - Accent1 2 6 2 2 2 2" xfId="22335" xr:uid="{00000000-0005-0000-0000-0000E9260000}"/>
    <cellStyle name="40% - Accent1 2 6 2 2 2 2 2" xfId="34202" xr:uid="{00000000-0005-0000-0000-0000EA260000}"/>
    <cellStyle name="40% - Accent1 2 6 2 2 2 3" xfId="30226" xr:uid="{00000000-0005-0000-0000-0000EB260000}"/>
    <cellStyle name="40% - Accent1 2 6 2 2 2 4" xfId="26285" xr:uid="{00000000-0005-0000-0000-0000EC260000}"/>
    <cellStyle name="40% - Accent1 2 6 2 2 3" xfId="20769" xr:uid="{00000000-0005-0000-0000-0000ED260000}"/>
    <cellStyle name="40% - Accent1 2 6 2 2 3 2" xfId="32636" xr:uid="{00000000-0005-0000-0000-0000EE260000}"/>
    <cellStyle name="40% - Accent1 2 6 2 2 4" xfId="28660" xr:uid="{00000000-0005-0000-0000-0000EF260000}"/>
    <cellStyle name="40% - Accent1 2 6 2 2 5" xfId="24719" xr:uid="{00000000-0005-0000-0000-0000F0260000}"/>
    <cellStyle name="40% - Accent1 2 6 2 3" xfId="14891" xr:uid="{00000000-0005-0000-0000-0000F1260000}"/>
    <cellStyle name="40% - Accent1 2 6 2 3 2" xfId="21546" xr:uid="{00000000-0005-0000-0000-0000F2260000}"/>
    <cellStyle name="40% - Accent1 2 6 2 3 2 2" xfId="33413" xr:uid="{00000000-0005-0000-0000-0000F3260000}"/>
    <cellStyle name="40% - Accent1 2 6 2 3 3" xfId="29437" xr:uid="{00000000-0005-0000-0000-0000F4260000}"/>
    <cellStyle name="40% - Accent1 2 6 2 3 4" xfId="25496" xr:uid="{00000000-0005-0000-0000-0000F5260000}"/>
    <cellStyle name="40% - Accent1 2 6 2 4" xfId="8045" xr:uid="{00000000-0005-0000-0000-0000F6260000}"/>
    <cellStyle name="40% - Accent1 2 6 2 4 2" xfId="19999" xr:uid="{00000000-0005-0000-0000-0000F7260000}"/>
    <cellStyle name="40% - Accent1 2 6 2 4 2 2" xfId="31866" xr:uid="{00000000-0005-0000-0000-0000F8260000}"/>
    <cellStyle name="40% - Accent1 2 6 2 4 3" xfId="27890" xr:uid="{00000000-0005-0000-0000-0000F9260000}"/>
    <cellStyle name="40% - Accent1 2 6 2 4 4" xfId="23949" xr:uid="{00000000-0005-0000-0000-0000FA260000}"/>
    <cellStyle name="40% - Accent1 2 6 2 5" xfId="19224" xr:uid="{00000000-0005-0000-0000-0000FB260000}"/>
    <cellStyle name="40% - Accent1 2 6 2 5 2" xfId="31091" xr:uid="{00000000-0005-0000-0000-0000FC260000}"/>
    <cellStyle name="40% - Accent1 2 6 2 6" xfId="27117" xr:uid="{00000000-0005-0000-0000-0000FD260000}"/>
    <cellStyle name="40% - Accent1 2 6 2 7" xfId="23174" xr:uid="{00000000-0005-0000-0000-0000FE260000}"/>
    <cellStyle name="40% - Accent1 2 6 3" xfId="918" xr:uid="{00000000-0005-0000-0000-0000FF260000}"/>
    <cellStyle name="40% - Accent1 2 6 3 2" xfId="11414" xr:uid="{00000000-0005-0000-0000-000000270000}"/>
    <cellStyle name="40% - Accent1 2 6 3 2 2" xfId="17800" xr:uid="{00000000-0005-0000-0000-000001270000}"/>
    <cellStyle name="40% - Accent1 2 6 3 2 2 2" xfId="22336" xr:uid="{00000000-0005-0000-0000-000002270000}"/>
    <cellStyle name="40% - Accent1 2 6 3 2 2 2 2" xfId="34203" xr:uid="{00000000-0005-0000-0000-000003270000}"/>
    <cellStyle name="40% - Accent1 2 6 3 2 2 3" xfId="30227" xr:uid="{00000000-0005-0000-0000-000004270000}"/>
    <cellStyle name="40% - Accent1 2 6 3 2 2 4" xfId="26286" xr:uid="{00000000-0005-0000-0000-000005270000}"/>
    <cellStyle name="40% - Accent1 2 6 3 2 3" xfId="20770" xr:uid="{00000000-0005-0000-0000-000006270000}"/>
    <cellStyle name="40% - Accent1 2 6 3 2 3 2" xfId="32637" xr:uid="{00000000-0005-0000-0000-000007270000}"/>
    <cellStyle name="40% - Accent1 2 6 3 2 4" xfId="28661" xr:uid="{00000000-0005-0000-0000-000008270000}"/>
    <cellStyle name="40% - Accent1 2 6 3 2 5" xfId="24720" xr:uid="{00000000-0005-0000-0000-000009270000}"/>
    <cellStyle name="40% - Accent1 2 6 3 3" xfId="14892" xr:uid="{00000000-0005-0000-0000-00000A270000}"/>
    <cellStyle name="40% - Accent1 2 6 3 3 2" xfId="21547" xr:uid="{00000000-0005-0000-0000-00000B270000}"/>
    <cellStyle name="40% - Accent1 2 6 3 3 2 2" xfId="33414" xr:uid="{00000000-0005-0000-0000-00000C270000}"/>
    <cellStyle name="40% - Accent1 2 6 3 3 3" xfId="29438" xr:uid="{00000000-0005-0000-0000-00000D270000}"/>
    <cellStyle name="40% - Accent1 2 6 3 3 4" xfId="25497" xr:uid="{00000000-0005-0000-0000-00000E270000}"/>
    <cellStyle name="40% - Accent1 2 6 3 4" xfId="8046" xr:uid="{00000000-0005-0000-0000-00000F270000}"/>
    <cellStyle name="40% - Accent1 2 6 3 4 2" xfId="20000" xr:uid="{00000000-0005-0000-0000-000010270000}"/>
    <cellStyle name="40% - Accent1 2 6 3 4 2 2" xfId="31867" xr:uid="{00000000-0005-0000-0000-000011270000}"/>
    <cellStyle name="40% - Accent1 2 6 3 4 3" xfId="27891" xr:uid="{00000000-0005-0000-0000-000012270000}"/>
    <cellStyle name="40% - Accent1 2 6 3 4 4" xfId="23950" xr:uid="{00000000-0005-0000-0000-000013270000}"/>
    <cellStyle name="40% - Accent1 2 6 3 5" xfId="19225" xr:uid="{00000000-0005-0000-0000-000014270000}"/>
    <cellStyle name="40% - Accent1 2 6 3 5 2" xfId="31092" xr:uid="{00000000-0005-0000-0000-000015270000}"/>
    <cellStyle name="40% - Accent1 2 6 3 6" xfId="27118" xr:uid="{00000000-0005-0000-0000-000016270000}"/>
    <cellStyle name="40% - Accent1 2 6 3 7" xfId="23175" xr:uid="{00000000-0005-0000-0000-000017270000}"/>
    <cellStyle name="40% - Accent1 2 6 4" xfId="919" xr:uid="{00000000-0005-0000-0000-000018270000}"/>
    <cellStyle name="40% - Accent1 2 6 4 2" xfId="11415" xr:uid="{00000000-0005-0000-0000-000019270000}"/>
    <cellStyle name="40% - Accent1 2 6 4 2 2" xfId="17801" xr:uid="{00000000-0005-0000-0000-00001A270000}"/>
    <cellStyle name="40% - Accent1 2 6 4 2 2 2" xfId="22337" xr:uid="{00000000-0005-0000-0000-00001B270000}"/>
    <cellStyle name="40% - Accent1 2 6 4 2 2 2 2" xfId="34204" xr:uid="{00000000-0005-0000-0000-00001C270000}"/>
    <cellStyle name="40% - Accent1 2 6 4 2 2 3" xfId="30228" xr:uid="{00000000-0005-0000-0000-00001D270000}"/>
    <cellStyle name="40% - Accent1 2 6 4 2 2 4" xfId="26287" xr:uid="{00000000-0005-0000-0000-00001E270000}"/>
    <cellStyle name="40% - Accent1 2 6 4 2 3" xfId="20771" xr:uid="{00000000-0005-0000-0000-00001F270000}"/>
    <cellStyle name="40% - Accent1 2 6 4 2 3 2" xfId="32638" xr:uid="{00000000-0005-0000-0000-000020270000}"/>
    <cellStyle name="40% - Accent1 2 6 4 2 4" xfId="28662" xr:uid="{00000000-0005-0000-0000-000021270000}"/>
    <cellStyle name="40% - Accent1 2 6 4 2 5" xfId="24721" xr:uid="{00000000-0005-0000-0000-000022270000}"/>
    <cellStyle name="40% - Accent1 2 6 4 3" xfId="14893" xr:uid="{00000000-0005-0000-0000-000023270000}"/>
    <cellStyle name="40% - Accent1 2 6 4 3 2" xfId="21548" xr:uid="{00000000-0005-0000-0000-000024270000}"/>
    <cellStyle name="40% - Accent1 2 6 4 3 2 2" xfId="33415" xr:uid="{00000000-0005-0000-0000-000025270000}"/>
    <cellStyle name="40% - Accent1 2 6 4 3 3" xfId="29439" xr:uid="{00000000-0005-0000-0000-000026270000}"/>
    <cellStyle name="40% - Accent1 2 6 4 3 4" xfId="25498" xr:uid="{00000000-0005-0000-0000-000027270000}"/>
    <cellStyle name="40% - Accent1 2 6 4 4" xfId="8047" xr:uid="{00000000-0005-0000-0000-000028270000}"/>
    <cellStyle name="40% - Accent1 2 6 4 4 2" xfId="20001" xr:uid="{00000000-0005-0000-0000-000029270000}"/>
    <cellStyle name="40% - Accent1 2 6 4 4 2 2" xfId="31868" xr:uid="{00000000-0005-0000-0000-00002A270000}"/>
    <cellStyle name="40% - Accent1 2 6 4 4 3" xfId="27892" xr:uid="{00000000-0005-0000-0000-00002B270000}"/>
    <cellStyle name="40% - Accent1 2 6 4 4 4" xfId="23951" xr:uid="{00000000-0005-0000-0000-00002C270000}"/>
    <cellStyle name="40% - Accent1 2 6 4 5" xfId="19226" xr:uid="{00000000-0005-0000-0000-00002D270000}"/>
    <cellStyle name="40% - Accent1 2 6 4 5 2" xfId="31093" xr:uid="{00000000-0005-0000-0000-00002E270000}"/>
    <cellStyle name="40% - Accent1 2 6 4 6" xfId="27119" xr:uid="{00000000-0005-0000-0000-00002F270000}"/>
    <cellStyle name="40% - Accent1 2 6 4 7" xfId="23176" xr:uid="{00000000-0005-0000-0000-000030270000}"/>
    <cellStyle name="40% - Accent1 2 6 5" xfId="920" xr:uid="{00000000-0005-0000-0000-000031270000}"/>
    <cellStyle name="40% - Accent1 2 6 5 2" xfId="11416" xr:uid="{00000000-0005-0000-0000-000032270000}"/>
    <cellStyle name="40% - Accent1 2 6 5 2 2" xfId="17802" xr:uid="{00000000-0005-0000-0000-000033270000}"/>
    <cellStyle name="40% - Accent1 2 6 5 2 2 2" xfId="22338" xr:uid="{00000000-0005-0000-0000-000034270000}"/>
    <cellStyle name="40% - Accent1 2 6 5 2 2 2 2" xfId="34205" xr:uid="{00000000-0005-0000-0000-000035270000}"/>
    <cellStyle name="40% - Accent1 2 6 5 2 2 3" xfId="30229" xr:uid="{00000000-0005-0000-0000-000036270000}"/>
    <cellStyle name="40% - Accent1 2 6 5 2 2 4" xfId="26288" xr:uid="{00000000-0005-0000-0000-000037270000}"/>
    <cellStyle name="40% - Accent1 2 6 5 2 3" xfId="20772" xr:uid="{00000000-0005-0000-0000-000038270000}"/>
    <cellStyle name="40% - Accent1 2 6 5 2 3 2" xfId="32639" xr:uid="{00000000-0005-0000-0000-000039270000}"/>
    <cellStyle name="40% - Accent1 2 6 5 2 4" xfId="28663" xr:uid="{00000000-0005-0000-0000-00003A270000}"/>
    <cellStyle name="40% - Accent1 2 6 5 2 5" xfId="24722" xr:uid="{00000000-0005-0000-0000-00003B270000}"/>
    <cellStyle name="40% - Accent1 2 6 5 3" xfId="14894" xr:uid="{00000000-0005-0000-0000-00003C270000}"/>
    <cellStyle name="40% - Accent1 2 6 5 3 2" xfId="21549" xr:uid="{00000000-0005-0000-0000-00003D270000}"/>
    <cellStyle name="40% - Accent1 2 6 5 3 2 2" xfId="33416" xr:uid="{00000000-0005-0000-0000-00003E270000}"/>
    <cellStyle name="40% - Accent1 2 6 5 3 3" xfId="29440" xr:uid="{00000000-0005-0000-0000-00003F270000}"/>
    <cellStyle name="40% - Accent1 2 6 5 3 4" xfId="25499" xr:uid="{00000000-0005-0000-0000-000040270000}"/>
    <cellStyle name="40% - Accent1 2 6 5 4" xfId="8048" xr:uid="{00000000-0005-0000-0000-000041270000}"/>
    <cellStyle name="40% - Accent1 2 6 5 4 2" xfId="20002" xr:uid="{00000000-0005-0000-0000-000042270000}"/>
    <cellStyle name="40% - Accent1 2 6 5 4 2 2" xfId="31869" xr:uid="{00000000-0005-0000-0000-000043270000}"/>
    <cellStyle name="40% - Accent1 2 6 5 4 3" xfId="27893" xr:uid="{00000000-0005-0000-0000-000044270000}"/>
    <cellStyle name="40% - Accent1 2 6 5 4 4" xfId="23952" xr:uid="{00000000-0005-0000-0000-000045270000}"/>
    <cellStyle name="40% - Accent1 2 6 5 5" xfId="19227" xr:uid="{00000000-0005-0000-0000-000046270000}"/>
    <cellStyle name="40% - Accent1 2 6 5 5 2" xfId="31094" xr:uid="{00000000-0005-0000-0000-000047270000}"/>
    <cellStyle name="40% - Accent1 2 6 5 6" xfId="27120" xr:uid="{00000000-0005-0000-0000-000048270000}"/>
    <cellStyle name="40% - Accent1 2 6 5 7" xfId="23177" xr:uid="{00000000-0005-0000-0000-000049270000}"/>
    <cellStyle name="40% - Accent1 2 6 6" xfId="11412" xr:uid="{00000000-0005-0000-0000-00004A270000}"/>
    <cellStyle name="40% - Accent1 2 6 6 2" xfId="17798" xr:uid="{00000000-0005-0000-0000-00004B270000}"/>
    <cellStyle name="40% - Accent1 2 6 6 2 2" xfId="22334" xr:uid="{00000000-0005-0000-0000-00004C270000}"/>
    <cellStyle name="40% - Accent1 2 6 6 2 2 2" xfId="34201" xr:uid="{00000000-0005-0000-0000-00004D270000}"/>
    <cellStyle name="40% - Accent1 2 6 6 2 3" xfId="30225" xr:uid="{00000000-0005-0000-0000-00004E270000}"/>
    <cellStyle name="40% - Accent1 2 6 6 2 4" xfId="26284" xr:uid="{00000000-0005-0000-0000-00004F270000}"/>
    <cellStyle name="40% - Accent1 2 6 6 3" xfId="20768" xr:uid="{00000000-0005-0000-0000-000050270000}"/>
    <cellStyle name="40% - Accent1 2 6 6 3 2" xfId="32635" xr:uid="{00000000-0005-0000-0000-000051270000}"/>
    <cellStyle name="40% - Accent1 2 6 6 4" xfId="28659" xr:uid="{00000000-0005-0000-0000-000052270000}"/>
    <cellStyle name="40% - Accent1 2 6 6 5" xfId="24718" xr:uid="{00000000-0005-0000-0000-000053270000}"/>
    <cellStyle name="40% - Accent1 2 6 7" xfId="14890" xr:uid="{00000000-0005-0000-0000-000054270000}"/>
    <cellStyle name="40% - Accent1 2 6 7 2" xfId="21545" xr:uid="{00000000-0005-0000-0000-000055270000}"/>
    <cellStyle name="40% - Accent1 2 6 7 2 2" xfId="33412" xr:uid="{00000000-0005-0000-0000-000056270000}"/>
    <cellStyle name="40% - Accent1 2 6 7 3" xfId="29436" xr:uid="{00000000-0005-0000-0000-000057270000}"/>
    <cellStyle name="40% - Accent1 2 6 7 4" xfId="25495" xr:uid="{00000000-0005-0000-0000-000058270000}"/>
    <cellStyle name="40% - Accent1 2 6 8" xfId="8044" xr:uid="{00000000-0005-0000-0000-000059270000}"/>
    <cellStyle name="40% - Accent1 2 6 8 2" xfId="19998" xr:uid="{00000000-0005-0000-0000-00005A270000}"/>
    <cellStyle name="40% - Accent1 2 6 8 2 2" xfId="31865" xr:uid="{00000000-0005-0000-0000-00005B270000}"/>
    <cellStyle name="40% - Accent1 2 6 8 3" xfId="27889" xr:uid="{00000000-0005-0000-0000-00005C270000}"/>
    <cellStyle name="40% - Accent1 2 6 8 4" xfId="23948" xr:uid="{00000000-0005-0000-0000-00005D270000}"/>
    <cellStyle name="40% - Accent1 2 6 9" xfId="19223" xr:uid="{00000000-0005-0000-0000-00005E270000}"/>
    <cellStyle name="40% - Accent1 2 6 9 2" xfId="31090" xr:uid="{00000000-0005-0000-0000-00005F270000}"/>
    <cellStyle name="40% - Accent1 2 7" xfId="921" xr:uid="{00000000-0005-0000-0000-000060270000}"/>
    <cellStyle name="40% - Accent1 2 7 2" xfId="11417" xr:uid="{00000000-0005-0000-0000-000061270000}"/>
    <cellStyle name="40% - Accent1 2 7 2 2" xfId="17803" xr:uid="{00000000-0005-0000-0000-000062270000}"/>
    <cellStyle name="40% - Accent1 2 7 2 2 2" xfId="22339" xr:uid="{00000000-0005-0000-0000-000063270000}"/>
    <cellStyle name="40% - Accent1 2 7 2 2 2 2" xfId="34206" xr:uid="{00000000-0005-0000-0000-000064270000}"/>
    <cellStyle name="40% - Accent1 2 7 2 2 3" xfId="30230" xr:uid="{00000000-0005-0000-0000-000065270000}"/>
    <cellStyle name="40% - Accent1 2 7 2 2 4" xfId="26289" xr:uid="{00000000-0005-0000-0000-000066270000}"/>
    <cellStyle name="40% - Accent1 2 7 2 3" xfId="20773" xr:uid="{00000000-0005-0000-0000-000067270000}"/>
    <cellStyle name="40% - Accent1 2 7 2 3 2" xfId="32640" xr:uid="{00000000-0005-0000-0000-000068270000}"/>
    <cellStyle name="40% - Accent1 2 7 2 4" xfId="28664" xr:uid="{00000000-0005-0000-0000-000069270000}"/>
    <cellStyle name="40% - Accent1 2 7 2 5" xfId="24723" xr:uid="{00000000-0005-0000-0000-00006A270000}"/>
    <cellStyle name="40% - Accent1 2 7 3" xfId="14895" xr:uid="{00000000-0005-0000-0000-00006B270000}"/>
    <cellStyle name="40% - Accent1 2 7 3 2" xfId="21550" xr:uid="{00000000-0005-0000-0000-00006C270000}"/>
    <cellStyle name="40% - Accent1 2 7 3 2 2" xfId="33417" xr:uid="{00000000-0005-0000-0000-00006D270000}"/>
    <cellStyle name="40% - Accent1 2 7 3 3" xfId="29441" xr:uid="{00000000-0005-0000-0000-00006E270000}"/>
    <cellStyle name="40% - Accent1 2 7 3 4" xfId="25500" xr:uid="{00000000-0005-0000-0000-00006F270000}"/>
    <cellStyle name="40% - Accent1 2 7 4" xfId="8049" xr:uid="{00000000-0005-0000-0000-000070270000}"/>
    <cellStyle name="40% - Accent1 2 7 4 2" xfId="20003" xr:uid="{00000000-0005-0000-0000-000071270000}"/>
    <cellStyle name="40% - Accent1 2 7 4 2 2" xfId="31870" xr:uid="{00000000-0005-0000-0000-000072270000}"/>
    <cellStyle name="40% - Accent1 2 7 4 3" xfId="27894" xr:uid="{00000000-0005-0000-0000-000073270000}"/>
    <cellStyle name="40% - Accent1 2 7 4 4" xfId="23953" xr:uid="{00000000-0005-0000-0000-000074270000}"/>
    <cellStyle name="40% - Accent1 2 7 5" xfId="19228" xr:uid="{00000000-0005-0000-0000-000075270000}"/>
    <cellStyle name="40% - Accent1 2 7 5 2" xfId="31095" xr:uid="{00000000-0005-0000-0000-000076270000}"/>
    <cellStyle name="40% - Accent1 2 7 6" xfId="27121" xr:uid="{00000000-0005-0000-0000-000077270000}"/>
    <cellStyle name="40% - Accent1 2 7 7" xfId="23178" xr:uid="{00000000-0005-0000-0000-000078270000}"/>
    <cellStyle name="40% - Accent1 2 8" xfId="922" xr:uid="{00000000-0005-0000-0000-000079270000}"/>
    <cellStyle name="40% - Accent1 2 8 2" xfId="11418" xr:uid="{00000000-0005-0000-0000-00007A270000}"/>
    <cellStyle name="40% - Accent1 2 8 2 2" xfId="17804" xr:uid="{00000000-0005-0000-0000-00007B270000}"/>
    <cellStyle name="40% - Accent1 2 8 2 2 2" xfId="22340" xr:uid="{00000000-0005-0000-0000-00007C270000}"/>
    <cellStyle name="40% - Accent1 2 8 2 2 2 2" xfId="34207" xr:uid="{00000000-0005-0000-0000-00007D270000}"/>
    <cellStyle name="40% - Accent1 2 8 2 2 3" xfId="30231" xr:uid="{00000000-0005-0000-0000-00007E270000}"/>
    <cellStyle name="40% - Accent1 2 8 2 2 4" xfId="26290" xr:uid="{00000000-0005-0000-0000-00007F270000}"/>
    <cellStyle name="40% - Accent1 2 8 2 3" xfId="20774" xr:uid="{00000000-0005-0000-0000-000080270000}"/>
    <cellStyle name="40% - Accent1 2 8 2 3 2" xfId="32641" xr:uid="{00000000-0005-0000-0000-000081270000}"/>
    <cellStyle name="40% - Accent1 2 8 2 4" xfId="28665" xr:uid="{00000000-0005-0000-0000-000082270000}"/>
    <cellStyle name="40% - Accent1 2 8 2 5" xfId="24724" xr:uid="{00000000-0005-0000-0000-000083270000}"/>
    <cellStyle name="40% - Accent1 2 8 3" xfId="14896" xr:uid="{00000000-0005-0000-0000-000084270000}"/>
    <cellStyle name="40% - Accent1 2 8 3 2" xfId="21551" xr:uid="{00000000-0005-0000-0000-000085270000}"/>
    <cellStyle name="40% - Accent1 2 8 3 2 2" xfId="33418" xr:uid="{00000000-0005-0000-0000-000086270000}"/>
    <cellStyle name="40% - Accent1 2 8 3 3" xfId="29442" xr:uid="{00000000-0005-0000-0000-000087270000}"/>
    <cellStyle name="40% - Accent1 2 8 3 4" xfId="25501" xr:uid="{00000000-0005-0000-0000-000088270000}"/>
    <cellStyle name="40% - Accent1 2 8 4" xfId="8050" xr:uid="{00000000-0005-0000-0000-000089270000}"/>
    <cellStyle name="40% - Accent1 2 8 4 2" xfId="20004" xr:uid="{00000000-0005-0000-0000-00008A270000}"/>
    <cellStyle name="40% - Accent1 2 8 4 2 2" xfId="31871" xr:uid="{00000000-0005-0000-0000-00008B270000}"/>
    <cellStyle name="40% - Accent1 2 8 4 3" xfId="27895" xr:uid="{00000000-0005-0000-0000-00008C270000}"/>
    <cellStyle name="40% - Accent1 2 8 4 4" xfId="23954" xr:uid="{00000000-0005-0000-0000-00008D270000}"/>
    <cellStyle name="40% - Accent1 2 8 5" xfId="19229" xr:uid="{00000000-0005-0000-0000-00008E270000}"/>
    <cellStyle name="40% - Accent1 2 8 5 2" xfId="31096" xr:uid="{00000000-0005-0000-0000-00008F270000}"/>
    <cellStyle name="40% - Accent1 2 8 6" xfId="27122" xr:uid="{00000000-0005-0000-0000-000090270000}"/>
    <cellStyle name="40% - Accent1 2 8 7" xfId="23179" xr:uid="{00000000-0005-0000-0000-000091270000}"/>
    <cellStyle name="40% - Accent1 2 9" xfId="923" xr:uid="{00000000-0005-0000-0000-000092270000}"/>
    <cellStyle name="40% - Accent1 2 9 2" xfId="11419" xr:uid="{00000000-0005-0000-0000-000093270000}"/>
    <cellStyle name="40% - Accent1 2 9 2 2" xfId="17805" xr:uid="{00000000-0005-0000-0000-000094270000}"/>
    <cellStyle name="40% - Accent1 2 9 2 2 2" xfId="22341" xr:uid="{00000000-0005-0000-0000-000095270000}"/>
    <cellStyle name="40% - Accent1 2 9 2 2 2 2" xfId="34208" xr:uid="{00000000-0005-0000-0000-000096270000}"/>
    <cellStyle name="40% - Accent1 2 9 2 2 3" xfId="30232" xr:uid="{00000000-0005-0000-0000-000097270000}"/>
    <cellStyle name="40% - Accent1 2 9 2 2 4" xfId="26291" xr:uid="{00000000-0005-0000-0000-000098270000}"/>
    <cellStyle name="40% - Accent1 2 9 2 3" xfId="20775" xr:uid="{00000000-0005-0000-0000-000099270000}"/>
    <cellStyle name="40% - Accent1 2 9 2 3 2" xfId="32642" xr:uid="{00000000-0005-0000-0000-00009A270000}"/>
    <cellStyle name="40% - Accent1 2 9 2 4" xfId="28666" xr:uid="{00000000-0005-0000-0000-00009B270000}"/>
    <cellStyle name="40% - Accent1 2 9 2 5" xfId="24725" xr:uid="{00000000-0005-0000-0000-00009C270000}"/>
    <cellStyle name="40% - Accent1 2 9 3" xfId="14897" xr:uid="{00000000-0005-0000-0000-00009D270000}"/>
    <cellStyle name="40% - Accent1 2 9 3 2" xfId="21552" xr:uid="{00000000-0005-0000-0000-00009E270000}"/>
    <cellStyle name="40% - Accent1 2 9 3 2 2" xfId="33419" xr:uid="{00000000-0005-0000-0000-00009F270000}"/>
    <cellStyle name="40% - Accent1 2 9 3 3" xfId="29443" xr:uid="{00000000-0005-0000-0000-0000A0270000}"/>
    <cellStyle name="40% - Accent1 2 9 3 4" xfId="25502" xr:uid="{00000000-0005-0000-0000-0000A1270000}"/>
    <cellStyle name="40% - Accent1 2 9 4" xfId="8051" xr:uid="{00000000-0005-0000-0000-0000A2270000}"/>
    <cellStyle name="40% - Accent1 2 9 4 2" xfId="20005" xr:uid="{00000000-0005-0000-0000-0000A3270000}"/>
    <cellStyle name="40% - Accent1 2 9 4 2 2" xfId="31872" xr:uid="{00000000-0005-0000-0000-0000A4270000}"/>
    <cellStyle name="40% - Accent1 2 9 4 3" xfId="27896" xr:uid="{00000000-0005-0000-0000-0000A5270000}"/>
    <cellStyle name="40% - Accent1 2 9 4 4" xfId="23955" xr:uid="{00000000-0005-0000-0000-0000A6270000}"/>
    <cellStyle name="40% - Accent1 2 9 5" xfId="19230" xr:uid="{00000000-0005-0000-0000-0000A7270000}"/>
    <cellStyle name="40% - Accent1 2 9 5 2" xfId="31097" xr:uid="{00000000-0005-0000-0000-0000A8270000}"/>
    <cellStyle name="40% - Accent1 2 9 6" xfId="27123" xr:uid="{00000000-0005-0000-0000-0000A9270000}"/>
    <cellStyle name="40% - Accent1 2 9 7" xfId="23180" xr:uid="{00000000-0005-0000-0000-0000AA270000}"/>
    <cellStyle name="40% - Accent1 20" xfId="924" xr:uid="{00000000-0005-0000-0000-0000AB270000}"/>
    <cellStyle name="40% - Accent1 21" xfId="925" xr:uid="{00000000-0005-0000-0000-0000AC270000}"/>
    <cellStyle name="40% - Accent1 22" xfId="926" xr:uid="{00000000-0005-0000-0000-0000AD270000}"/>
    <cellStyle name="40% - Accent1 23" xfId="927" xr:uid="{00000000-0005-0000-0000-0000AE270000}"/>
    <cellStyle name="40% - Accent1 24" xfId="928" xr:uid="{00000000-0005-0000-0000-0000AF270000}"/>
    <cellStyle name="40% - Accent1 25" xfId="929" xr:uid="{00000000-0005-0000-0000-0000B0270000}"/>
    <cellStyle name="40% - Accent1 26" xfId="930" xr:uid="{00000000-0005-0000-0000-0000B1270000}"/>
    <cellStyle name="40% - Accent1 27" xfId="18187" xr:uid="{00000000-0005-0000-0000-0000B2270000}"/>
    <cellStyle name="40% - Accent1 27 2" xfId="22722" xr:uid="{00000000-0005-0000-0000-0000B3270000}"/>
    <cellStyle name="40% - Accent1 27 2 2" xfId="34589" xr:uid="{00000000-0005-0000-0000-0000B4270000}"/>
    <cellStyle name="40% - Accent1 27 3" xfId="30613" xr:uid="{00000000-0005-0000-0000-0000B5270000}"/>
    <cellStyle name="40% - Accent1 27 4" xfId="26672" xr:uid="{00000000-0005-0000-0000-0000B6270000}"/>
    <cellStyle name="40% - Accent1 28" xfId="19603" xr:uid="{00000000-0005-0000-0000-0000B7270000}"/>
    <cellStyle name="40% - Accent1 28 2" xfId="31470" xr:uid="{00000000-0005-0000-0000-0000B8270000}"/>
    <cellStyle name="40% - Accent1 29" xfId="27494" xr:uid="{00000000-0005-0000-0000-0000B9270000}"/>
    <cellStyle name="40% - Accent1 3" xfId="931" xr:uid="{00000000-0005-0000-0000-0000BA270000}"/>
    <cellStyle name="40% - Accent1 3 10" xfId="932" xr:uid="{00000000-0005-0000-0000-0000BB270000}"/>
    <cellStyle name="40% - Accent1 3 11" xfId="18189" xr:uid="{00000000-0005-0000-0000-0000BC270000}"/>
    <cellStyle name="40% - Accent1 3 11 2" xfId="22724" xr:uid="{00000000-0005-0000-0000-0000BD270000}"/>
    <cellStyle name="40% - Accent1 3 11 2 2" xfId="34591" xr:uid="{00000000-0005-0000-0000-0000BE270000}"/>
    <cellStyle name="40% - Accent1 3 11 3" xfId="30615" xr:uid="{00000000-0005-0000-0000-0000BF270000}"/>
    <cellStyle name="40% - Accent1 3 11 4" xfId="26674" xr:uid="{00000000-0005-0000-0000-0000C0270000}"/>
    <cellStyle name="40% - Accent1 3 2" xfId="933" xr:uid="{00000000-0005-0000-0000-0000C1270000}"/>
    <cellStyle name="40% - Accent1 3 2 2" xfId="11420" xr:uid="{00000000-0005-0000-0000-0000C2270000}"/>
    <cellStyle name="40% - Accent1 3 2 2 2" xfId="17806" xr:uid="{00000000-0005-0000-0000-0000C3270000}"/>
    <cellStyle name="40% - Accent1 3 2 2 2 2" xfId="22342" xr:uid="{00000000-0005-0000-0000-0000C4270000}"/>
    <cellStyle name="40% - Accent1 3 2 2 2 2 2" xfId="34209" xr:uid="{00000000-0005-0000-0000-0000C5270000}"/>
    <cellStyle name="40% - Accent1 3 2 2 2 3" xfId="30233" xr:uid="{00000000-0005-0000-0000-0000C6270000}"/>
    <cellStyle name="40% - Accent1 3 2 2 2 4" xfId="26292" xr:uid="{00000000-0005-0000-0000-0000C7270000}"/>
    <cellStyle name="40% - Accent1 3 2 2 3" xfId="20776" xr:uid="{00000000-0005-0000-0000-0000C8270000}"/>
    <cellStyle name="40% - Accent1 3 2 2 3 2" xfId="32643" xr:uid="{00000000-0005-0000-0000-0000C9270000}"/>
    <cellStyle name="40% - Accent1 3 2 2 4" xfId="28667" xr:uid="{00000000-0005-0000-0000-0000CA270000}"/>
    <cellStyle name="40% - Accent1 3 2 2 5" xfId="24726" xr:uid="{00000000-0005-0000-0000-0000CB270000}"/>
    <cellStyle name="40% - Accent1 3 2 3" xfId="14900" xr:uid="{00000000-0005-0000-0000-0000CC270000}"/>
    <cellStyle name="40% - Accent1 3 2 3 2" xfId="21553" xr:uid="{00000000-0005-0000-0000-0000CD270000}"/>
    <cellStyle name="40% - Accent1 3 2 3 2 2" xfId="33420" xr:uid="{00000000-0005-0000-0000-0000CE270000}"/>
    <cellStyle name="40% - Accent1 3 2 3 3" xfId="29444" xr:uid="{00000000-0005-0000-0000-0000CF270000}"/>
    <cellStyle name="40% - Accent1 3 2 3 4" xfId="25503" xr:uid="{00000000-0005-0000-0000-0000D0270000}"/>
    <cellStyle name="40% - Accent1 3 2 4" xfId="8052" xr:uid="{00000000-0005-0000-0000-0000D1270000}"/>
    <cellStyle name="40% - Accent1 3 2 4 2" xfId="20006" xr:uid="{00000000-0005-0000-0000-0000D2270000}"/>
    <cellStyle name="40% - Accent1 3 2 4 2 2" xfId="31873" xr:uid="{00000000-0005-0000-0000-0000D3270000}"/>
    <cellStyle name="40% - Accent1 3 2 4 3" xfId="27897" xr:uid="{00000000-0005-0000-0000-0000D4270000}"/>
    <cellStyle name="40% - Accent1 3 2 4 4" xfId="23956" xr:uid="{00000000-0005-0000-0000-0000D5270000}"/>
    <cellStyle name="40% - Accent1 3 2 5" xfId="19231" xr:uid="{00000000-0005-0000-0000-0000D6270000}"/>
    <cellStyle name="40% - Accent1 3 2 5 2" xfId="31098" xr:uid="{00000000-0005-0000-0000-0000D7270000}"/>
    <cellStyle name="40% - Accent1 3 2 6" xfId="27124" xr:uid="{00000000-0005-0000-0000-0000D8270000}"/>
    <cellStyle name="40% - Accent1 3 2 7" xfId="23181" xr:uid="{00000000-0005-0000-0000-0000D9270000}"/>
    <cellStyle name="40% - Accent1 3 3" xfId="934" xr:uid="{00000000-0005-0000-0000-0000DA270000}"/>
    <cellStyle name="40% - Accent1 3 3 2" xfId="11421" xr:uid="{00000000-0005-0000-0000-0000DB270000}"/>
    <cellStyle name="40% - Accent1 3 3 2 2" xfId="17807" xr:uid="{00000000-0005-0000-0000-0000DC270000}"/>
    <cellStyle name="40% - Accent1 3 3 2 2 2" xfId="22343" xr:uid="{00000000-0005-0000-0000-0000DD270000}"/>
    <cellStyle name="40% - Accent1 3 3 2 2 2 2" xfId="34210" xr:uid="{00000000-0005-0000-0000-0000DE270000}"/>
    <cellStyle name="40% - Accent1 3 3 2 2 3" xfId="30234" xr:uid="{00000000-0005-0000-0000-0000DF270000}"/>
    <cellStyle name="40% - Accent1 3 3 2 2 4" xfId="26293" xr:uid="{00000000-0005-0000-0000-0000E0270000}"/>
    <cellStyle name="40% - Accent1 3 3 2 3" xfId="20777" xr:uid="{00000000-0005-0000-0000-0000E1270000}"/>
    <cellStyle name="40% - Accent1 3 3 2 3 2" xfId="32644" xr:uid="{00000000-0005-0000-0000-0000E2270000}"/>
    <cellStyle name="40% - Accent1 3 3 2 4" xfId="28668" xr:uid="{00000000-0005-0000-0000-0000E3270000}"/>
    <cellStyle name="40% - Accent1 3 3 2 5" xfId="24727" xr:uid="{00000000-0005-0000-0000-0000E4270000}"/>
    <cellStyle name="40% - Accent1 3 3 3" xfId="14901" xr:uid="{00000000-0005-0000-0000-0000E5270000}"/>
    <cellStyle name="40% - Accent1 3 3 3 2" xfId="21554" xr:uid="{00000000-0005-0000-0000-0000E6270000}"/>
    <cellStyle name="40% - Accent1 3 3 3 2 2" xfId="33421" xr:uid="{00000000-0005-0000-0000-0000E7270000}"/>
    <cellStyle name="40% - Accent1 3 3 3 3" xfId="29445" xr:uid="{00000000-0005-0000-0000-0000E8270000}"/>
    <cellStyle name="40% - Accent1 3 3 3 4" xfId="25504" xr:uid="{00000000-0005-0000-0000-0000E9270000}"/>
    <cellStyle name="40% - Accent1 3 3 4" xfId="8053" xr:uid="{00000000-0005-0000-0000-0000EA270000}"/>
    <cellStyle name="40% - Accent1 3 3 4 2" xfId="20007" xr:uid="{00000000-0005-0000-0000-0000EB270000}"/>
    <cellStyle name="40% - Accent1 3 3 4 2 2" xfId="31874" xr:uid="{00000000-0005-0000-0000-0000EC270000}"/>
    <cellStyle name="40% - Accent1 3 3 4 3" xfId="27898" xr:uid="{00000000-0005-0000-0000-0000ED270000}"/>
    <cellStyle name="40% - Accent1 3 3 4 4" xfId="23957" xr:uid="{00000000-0005-0000-0000-0000EE270000}"/>
    <cellStyle name="40% - Accent1 3 3 5" xfId="19232" xr:uid="{00000000-0005-0000-0000-0000EF270000}"/>
    <cellStyle name="40% - Accent1 3 3 5 2" xfId="31099" xr:uid="{00000000-0005-0000-0000-0000F0270000}"/>
    <cellStyle name="40% - Accent1 3 3 6" xfId="27125" xr:uid="{00000000-0005-0000-0000-0000F1270000}"/>
    <cellStyle name="40% - Accent1 3 3 7" xfId="23182" xr:uid="{00000000-0005-0000-0000-0000F2270000}"/>
    <cellStyle name="40% - Accent1 3 4" xfId="935" xr:uid="{00000000-0005-0000-0000-0000F3270000}"/>
    <cellStyle name="40% - Accent1 3 4 2" xfId="11422" xr:uid="{00000000-0005-0000-0000-0000F4270000}"/>
    <cellStyle name="40% - Accent1 3 4 2 2" xfId="17808" xr:uid="{00000000-0005-0000-0000-0000F5270000}"/>
    <cellStyle name="40% - Accent1 3 4 2 2 2" xfId="22344" xr:uid="{00000000-0005-0000-0000-0000F6270000}"/>
    <cellStyle name="40% - Accent1 3 4 2 2 2 2" xfId="34211" xr:uid="{00000000-0005-0000-0000-0000F7270000}"/>
    <cellStyle name="40% - Accent1 3 4 2 2 3" xfId="30235" xr:uid="{00000000-0005-0000-0000-0000F8270000}"/>
    <cellStyle name="40% - Accent1 3 4 2 2 4" xfId="26294" xr:uid="{00000000-0005-0000-0000-0000F9270000}"/>
    <cellStyle name="40% - Accent1 3 4 2 3" xfId="20778" xr:uid="{00000000-0005-0000-0000-0000FA270000}"/>
    <cellStyle name="40% - Accent1 3 4 2 3 2" xfId="32645" xr:uid="{00000000-0005-0000-0000-0000FB270000}"/>
    <cellStyle name="40% - Accent1 3 4 2 4" xfId="28669" xr:uid="{00000000-0005-0000-0000-0000FC270000}"/>
    <cellStyle name="40% - Accent1 3 4 2 5" xfId="24728" xr:uid="{00000000-0005-0000-0000-0000FD270000}"/>
    <cellStyle name="40% - Accent1 3 4 3" xfId="14902" xr:uid="{00000000-0005-0000-0000-0000FE270000}"/>
    <cellStyle name="40% - Accent1 3 4 3 2" xfId="21555" xr:uid="{00000000-0005-0000-0000-0000FF270000}"/>
    <cellStyle name="40% - Accent1 3 4 3 2 2" xfId="33422" xr:uid="{00000000-0005-0000-0000-000000280000}"/>
    <cellStyle name="40% - Accent1 3 4 3 3" xfId="29446" xr:uid="{00000000-0005-0000-0000-000001280000}"/>
    <cellStyle name="40% - Accent1 3 4 3 4" xfId="25505" xr:uid="{00000000-0005-0000-0000-000002280000}"/>
    <cellStyle name="40% - Accent1 3 4 4" xfId="8054" xr:uid="{00000000-0005-0000-0000-000003280000}"/>
    <cellStyle name="40% - Accent1 3 4 4 2" xfId="20008" xr:uid="{00000000-0005-0000-0000-000004280000}"/>
    <cellStyle name="40% - Accent1 3 4 4 2 2" xfId="31875" xr:uid="{00000000-0005-0000-0000-000005280000}"/>
    <cellStyle name="40% - Accent1 3 4 4 3" xfId="27899" xr:uid="{00000000-0005-0000-0000-000006280000}"/>
    <cellStyle name="40% - Accent1 3 4 4 4" xfId="23958" xr:uid="{00000000-0005-0000-0000-000007280000}"/>
    <cellStyle name="40% - Accent1 3 4 5" xfId="19233" xr:uid="{00000000-0005-0000-0000-000008280000}"/>
    <cellStyle name="40% - Accent1 3 4 5 2" xfId="31100" xr:uid="{00000000-0005-0000-0000-000009280000}"/>
    <cellStyle name="40% - Accent1 3 4 6" xfId="27126" xr:uid="{00000000-0005-0000-0000-00000A280000}"/>
    <cellStyle name="40% - Accent1 3 4 7" xfId="23183" xr:uid="{00000000-0005-0000-0000-00000B280000}"/>
    <cellStyle name="40% - Accent1 3 5" xfId="936" xr:uid="{00000000-0005-0000-0000-00000C280000}"/>
    <cellStyle name="40% - Accent1 3 5 2" xfId="11423" xr:uid="{00000000-0005-0000-0000-00000D280000}"/>
    <cellStyle name="40% - Accent1 3 5 2 2" xfId="17809" xr:uid="{00000000-0005-0000-0000-00000E280000}"/>
    <cellStyle name="40% - Accent1 3 5 2 2 2" xfId="22345" xr:uid="{00000000-0005-0000-0000-00000F280000}"/>
    <cellStyle name="40% - Accent1 3 5 2 2 2 2" xfId="34212" xr:uid="{00000000-0005-0000-0000-000010280000}"/>
    <cellStyle name="40% - Accent1 3 5 2 2 3" xfId="30236" xr:uid="{00000000-0005-0000-0000-000011280000}"/>
    <cellStyle name="40% - Accent1 3 5 2 2 4" xfId="26295" xr:uid="{00000000-0005-0000-0000-000012280000}"/>
    <cellStyle name="40% - Accent1 3 5 2 3" xfId="20779" xr:uid="{00000000-0005-0000-0000-000013280000}"/>
    <cellStyle name="40% - Accent1 3 5 2 3 2" xfId="32646" xr:uid="{00000000-0005-0000-0000-000014280000}"/>
    <cellStyle name="40% - Accent1 3 5 2 4" xfId="28670" xr:uid="{00000000-0005-0000-0000-000015280000}"/>
    <cellStyle name="40% - Accent1 3 5 2 5" xfId="24729" xr:uid="{00000000-0005-0000-0000-000016280000}"/>
    <cellStyle name="40% - Accent1 3 5 3" xfId="14903" xr:uid="{00000000-0005-0000-0000-000017280000}"/>
    <cellStyle name="40% - Accent1 3 5 3 2" xfId="21556" xr:uid="{00000000-0005-0000-0000-000018280000}"/>
    <cellStyle name="40% - Accent1 3 5 3 2 2" xfId="33423" xr:uid="{00000000-0005-0000-0000-000019280000}"/>
    <cellStyle name="40% - Accent1 3 5 3 3" xfId="29447" xr:uid="{00000000-0005-0000-0000-00001A280000}"/>
    <cellStyle name="40% - Accent1 3 5 3 4" xfId="25506" xr:uid="{00000000-0005-0000-0000-00001B280000}"/>
    <cellStyle name="40% - Accent1 3 5 4" xfId="8055" xr:uid="{00000000-0005-0000-0000-00001C280000}"/>
    <cellStyle name="40% - Accent1 3 5 4 2" xfId="20009" xr:uid="{00000000-0005-0000-0000-00001D280000}"/>
    <cellStyle name="40% - Accent1 3 5 4 2 2" xfId="31876" xr:uid="{00000000-0005-0000-0000-00001E280000}"/>
    <cellStyle name="40% - Accent1 3 5 4 3" xfId="27900" xr:uid="{00000000-0005-0000-0000-00001F280000}"/>
    <cellStyle name="40% - Accent1 3 5 4 4" xfId="23959" xr:uid="{00000000-0005-0000-0000-000020280000}"/>
    <cellStyle name="40% - Accent1 3 5 5" xfId="19234" xr:uid="{00000000-0005-0000-0000-000021280000}"/>
    <cellStyle name="40% - Accent1 3 5 5 2" xfId="31101" xr:uid="{00000000-0005-0000-0000-000022280000}"/>
    <cellStyle name="40% - Accent1 3 5 6" xfId="27127" xr:uid="{00000000-0005-0000-0000-000023280000}"/>
    <cellStyle name="40% - Accent1 3 5 7" xfId="23184" xr:uid="{00000000-0005-0000-0000-000024280000}"/>
    <cellStyle name="40% - Accent1 3 6" xfId="937" xr:uid="{00000000-0005-0000-0000-000025280000}"/>
    <cellStyle name="40% - Accent1 3 7" xfId="938" xr:uid="{00000000-0005-0000-0000-000026280000}"/>
    <cellStyle name="40% - Accent1 3 8" xfId="939" xr:uid="{00000000-0005-0000-0000-000027280000}"/>
    <cellStyle name="40% - Accent1 3 9" xfId="940" xr:uid="{00000000-0005-0000-0000-000028280000}"/>
    <cellStyle name="40% - Accent1 30" xfId="23553" xr:uid="{00000000-0005-0000-0000-000029280000}"/>
    <cellStyle name="40% - Accent1 4" xfId="941" xr:uid="{00000000-0005-0000-0000-00002A280000}"/>
    <cellStyle name="40% - Accent1 4 2" xfId="942" xr:uid="{00000000-0005-0000-0000-00002B280000}"/>
    <cellStyle name="40% - Accent1 4 3" xfId="943" xr:uid="{00000000-0005-0000-0000-00002C280000}"/>
    <cellStyle name="40% - Accent1 4 4" xfId="944" xr:uid="{00000000-0005-0000-0000-00002D280000}"/>
    <cellStyle name="40% - Accent1 4 5" xfId="945" xr:uid="{00000000-0005-0000-0000-00002E280000}"/>
    <cellStyle name="40% - Accent1 4 6" xfId="946" xr:uid="{00000000-0005-0000-0000-00002F280000}"/>
    <cellStyle name="40% - Accent1 5" xfId="947" xr:uid="{00000000-0005-0000-0000-000030280000}"/>
    <cellStyle name="40% - Accent1 5 2" xfId="948" xr:uid="{00000000-0005-0000-0000-000031280000}"/>
    <cellStyle name="40% - Accent1 5 3" xfId="949" xr:uid="{00000000-0005-0000-0000-000032280000}"/>
    <cellStyle name="40% - Accent1 5 4" xfId="950" xr:uid="{00000000-0005-0000-0000-000033280000}"/>
    <cellStyle name="40% - Accent1 5 5" xfId="951" xr:uid="{00000000-0005-0000-0000-000034280000}"/>
    <cellStyle name="40% - Accent1 5 6" xfId="952" xr:uid="{00000000-0005-0000-0000-000035280000}"/>
    <cellStyle name="40% - Accent1 6" xfId="953" xr:uid="{00000000-0005-0000-0000-000036280000}"/>
    <cellStyle name="40% - Accent1 6 2" xfId="954" xr:uid="{00000000-0005-0000-0000-000037280000}"/>
    <cellStyle name="40% - Accent1 6 3" xfId="955" xr:uid="{00000000-0005-0000-0000-000038280000}"/>
    <cellStyle name="40% - Accent1 6 4" xfId="956" xr:uid="{00000000-0005-0000-0000-000039280000}"/>
    <cellStyle name="40% - Accent1 6 5" xfId="957" xr:uid="{00000000-0005-0000-0000-00003A280000}"/>
    <cellStyle name="40% - Accent1 6 6" xfId="958" xr:uid="{00000000-0005-0000-0000-00003B280000}"/>
    <cellStyle name="40% - Accent1 7" xfId="959" xr:uid="{00000000-0005-0000-0000-00003C280000}"/>
    <cellStyle name="40% - Accent1 7 10" xfId="19235" xr:uid="{00000000-0005-0000-0000-00003D280000}"/>
    <cellStyle name="40% - Accent1 7 10 2" xfId="31102" xr:uid="{00000000-0005-0000-0000-00003E280000}"/>
    <cellStyle name="40% - Accent1 7 11" xfId="27128" xr:uid="{00000000-0005-0000-0000-00003F280000}"/>
    <cellStyle name="40% - Accent1 7 12" xfId="23185" xr:uid="{00000000-0005-0000-0000-000040280000}"/>
    <cellStyle name="40% - Accent1 7 2" xfId="960" xr:uid="{00000000-0005-0000-0000-000041280000}"/>
    <cellStyle name="40% - Accent1 7 3" xfId="961" xr:uid="{00000000-0005-0000-0000-000042280000}"/>
    <cellStyle name="40% - Accent1 7 4" xfId="962" xr:uid="{00000000-0005-0000-0000-000043280000}"/>
    <cellStyle name="40% - Accent1 7 5" xfId="963" xr:uid="{00000000-0005-0000-0000-000044280000}"/>
    <cellStyle name="40% - Accent1 7 6" xfId="964" xr:uid="{00000000-0005-0000-0000-000045280000}"/>
    <cellStyle name="40% - Accent1 7 7" xfId="11424" xr:uid="{00000000-0005-0000-0000-000046280000}"/>
    <cellStyle name="40% - Accent1 7 7 2" xfId="17810" xr:uid="{00000000-0005-0000-0000-000047280000}"/>
    <cellStyle name="40% - Accent1 7 7 2 2" xfId="22346" xr:uid="{00000000-0005-0000-0000-000048280000}"/>
    <cellStyle name="40% - Accent1 7 7 2 2 2" xfId="34213" xr:uid="{00000000-0005-0000-0000-000049280000}"/>
    <cellStyle name="40% - Accent1 7 7 2 3" xfId="30237" xr:uid="{00000000-0005-0000-0000-00004A280000}"/>
    <cellStyle name="40% - Accent1 7 7 2 4" xfId="26296" xr:uid="{00000000-0005-0000-0000-00004B280000}"/>
    <cellStyle name="40% - Accent1 7 7 3" xfId="20780" xr:uid="{00000000-0005-0000-0000-00004C280000}"/>
    <cellStyle name="40% - Accent1 7 7 3 2" xfId="32647" xr:uid="{00000000-0005-0000-0000-00004D280000}"/>
    <cellStyle name="40% - Accent1 7 7 4" xfId="28671" xr:uid="{00000000-0005-0000-0000-00004E280000}"/>
    <cellStyle name="40% - Accent1 7 7 5" xfId="24730" xr:uid="{00000000-0005-0000-0000-00004F280000}"/>
    <cellStyle name="40% - Accent1 7 8" xfId="14905" xr:uid="{00000000-0005-0000-0000-000050280000}"/>
    <cellStyle name="40% - Accent1 7 8 2" xfId="21557" xr:uid="{00000000-0005-0000-0000-000051280000}"/>
    <cellStyle name="40% - Accent1 7 8 2 2" xfId="33424" xr:uid="{00000000-0005-0000-0000-000052280000}"/>
    <cellStyle name="40% - Accent1 7 8 3" xfId="29448" xr:uid="{00000000-0005-0000-0000-000053280000}"/>
    <cellStyle name="40% - Accent1 7 8 4" xfId="25507" xr:uid="{00000000-0005-0000-0000-000054280000}"/>
    <cellStyle name="40% - Accent1 7 9" xfId="8056" xr:uid="{00000000-0005-0000-0000-000055280000}"/>
    <cellStyle name="40% - Accent1 7 9 2" xfId="20010" xr:uid="{00000000-0005-0000-0000-000056280000}"/>
    <cellStyle name="40% - Accent1 7 9 2 2" xfId="31877" xr:uid="{00000000-0005-0000-0000-000057280000}"/>
    <cellStyle name="40% - Accent1 7 9 3" xfId="27901" xr:uid="{00000000-0005-0000-0000-000058280000}"/>
    <cellStyle name="40% - Accent1 7 9 4" xfId="23960" xr:uid="{00000000-0005-0000-0000-000059280000}"/>
    <cellStyle name="40% - Accent1 8" xfId="965" xr:uid="{00000000-0005-0000-0000-00005A280000}"/>
    <cellStyle name="40% - Accent1 8 2" xfId="966" xr:uid="{00000000-0005-0000-0000-00005B280000}"/>
    <cellStyle name="40% - Accent1 8 3" xfId="967" xr:uid="{00000000-0005-0000-0000-00005C280000}"/>
    <cellStyle name="40% - Accent1 8 4" xfId="968" xr:uid="{00000000-0005-0000-0000-00005D280000}"/>
    <cellStyle name="40% - Accent1 8 5" xfId="969" xr:uid="{00000000-0005-0000-0000-00005E280000}"/>
    <cellStyle name="40% - Accent1 8 6" xfId="970" xr:uid="{00000000-0005-0000-0000-00005F280000}"/>
    <cellStyle name="40% - Accent1 9" xfId="971" xr:uid="{00000000-0005-0000-0000-000060280000}"/>
    <cellStyle name="40% - Accent1 9 2" xfId="972" xr:uid="{00000000-0005-0000-0000-000061280000}"/>
    <cellStyle name="40% - Accent1 9 3" xfId="973" xr:uid="{00000000-0005-0000-0000-000062280000}"/>
    <cellStyle name="40% - Accent1 9 4" xfId="974" xr:uid="{00000000-0005-0000-0000-000063280000}"/>
    <cellStyle name="40% - Accent1 9 5" xfId="975" xr:uid="{00000000-0005-0000-0000-000064280000}"/>
    <cellStyle name="40% - Accent2" xfId="7605" builtinId="35" customBuiltin="1"/>
    <cellStyle name="40% - Accent2 10" xfId="976" xr:uid="{00000000-0005-0000-0000-000066280000}"/>
    <cellStyle name="40% - Accent2 11" xfId="977" xr:uid="{00000000-0005-0000-0000-000067280000}"/>
    <cellStyle name="40% - Accent2 12" xfId="978" xr:uid="{00000000-0005-0000-0000-000068280000}"/>
    <cellStyle name="40% - Accent2 13" xfId="979" xr:uid="{00000000-0005-0000-0000-000069280000}"/>
    <cellStyle name="40% - Accent2 14" xfId="980" xr:uid="{00000000-0005-0000-0000-00006A280000}"/>
    <cellStyle name="40% - Accent2 15" xfId="981" xr:uid="{00000000-0005-0000-0000-00006B280000}"/>
    <cellStyle name="40% - Accent2 16" xfId="982" xr:uid="{00000000-0005-0000-0000-00006C280000}"/>
    <cellStyle name="40% - Accent2 17" xfId="18190" xr:uid="{00000000-0005-0000-0000-00006D280000}"/>
    <cellStyle name="40% - Accent2 17 2" xfId="22725" xr:uid="{00000000-0005-0000-0000-00006E280000}"/>
    <cellStyle name="40% - Accent2 17 2 2" xfId="34592" xr:uid="{00000000-0005-0000-0000-00006F280000}"/>
    <cellStyle name="40% - Accent2 17 3" xfId="30616" xr:uid="{00000000-0005-0000-0000-000070280000}"/>
    <cellStyle name="40% - Accent2 17 4" xfId="26675" xr:uid="{00000000-0005-0000-0000-000071280000}"/>
    <cellStyle name="40% - Accent2 18" xfId="19604" xr:uid="{00000000-0005-0000-0000-000072280000}"/>
    <cellStyle name="40% - Accent2 18 2" xfId="31471" xr:uid="{00000000-0005-0000-0000-000073280000}"/>
    <cellStyle name="40% - Accent2 19" xfId="27495" xr:uid="{00000000-0005-0000-0000-000074280000}"/>
    <cellStyle name="40% - Accent2 2" xfId="983" xr:uid="{00000000-0005-0000-0000-000075280000}"/>
    <cellStyle name="40% - Accent2 2 10" xfId="984" xr:uid="{00000000-0005-0000-0000-000076280000}"/>
    <cellStyle name="40% - Accent2 2 10 2" xfId="11425" xr:uid="{00000000-0005-0000-0000-000077280000}"/>
    <cellStyle name="40% - Accent2 2 10 2 2" xfId="17811" xr:uid="{00000000-0005-0000-0000-000078280000}"/>
    <cellStyle name="40% - Accent2 2 10 2 2 2" xfId="22347" xr:uid="{00000000-0005-0000-0000-000079280000}"/>
    <cellStyle name="40% - Accent2 2 10 2 2 2 2" xfId="34214" xr:uid="{00000000-0005-0000-0000-00007A280000}"/>
    <cellStyle name="40% - Accent2 2 10 2 2 3" xfId="30238" xr:uid="{00000000-0005-0000-0000-00007B280000}"/>
    <cellStyle name="40% - Accent2 2 10 2 2 4" xfId="26297" xr:uid="{00000000-0005-0000-0000-00007C280000}"/>
    <cellStyle name="40% - Accent2 2 10 2 3" xfId="20781" xr:uid="{00000000-0005-0000-0000-00007D280000}"/>
    <cellStyle name="40% - Accent2 2 10 2 3 2" xfId="32648" xr:uid="{00000000-0005-0000-0000-00007E280000}"/>
    <cellStyle name="40% - Accent2 2 10 2 4" xfId="28672" xr:uid="{00000000-0005-0000-0000-00007F280000}"/>
    <cellStyle name="40% - Accent2 2 10 2 5" xfId="24731" xr:uid="{00000000-0005-0000-0000-000080280000}"/>
    <cellStyle name="40% - Accent2 2 10 3" xfId="14907" xr:uid="{00000000-0005-0000-0000-000081280000}"/>
    <cellStyle name="40% - Accent2 2 10 3 2" xfId="21558" xr:uid="{00000000-0005-0000-0000-000082280000}"/>
    <cellStyle name="40% - Accent2 2 10 3 2 2" xfId="33425" xr:uid="{00000000-0005-0000-0000-000083280000}"/>
    <cellStyle name="40% - Accent2 2 10 3 3" xfId="29449" xr:uid="{00000000-0005-0000-0000-000084280000}"/>
    <cellStyle name="40% - Accent2 2 10 3 4" xfId="25508" xr:uid="{00000000-0005-0000-0000-000085280000}"/>
    <cellStyle name="40% - Accent2 2 10 4" xfId="8057" xr:uid="{00000000-0005-0000-0000-000086280000}"/>
    <cellStyle name="40% - Accent2 2 10 4 2" xfId="20011" xr:uid="{00000000-0005-0000-0000-000087280000}"/>
    <cellStyle name="40% - Accent2 2 10 4 2 2" xfId="31878" xr:uid="{00000000-0005-0000-0000-000088280000}"/>
    <cellStyle name="40% - Accent2 2 10 4 3" xfId="27902" xr:uid="{00000000-0005-0000-0000-000089280000}"/>
    <cellStyle name="40% - Accent2 2 10 4 4" xfId="23961" xr:uid="{00000000-0005-0000-0000-00008A280000}"/>
    <cellStyle name="40% - Accent2 2 10 5" xfId="19236" xr:uid="{00000000-0005-0000-0000-00008B280000}"/>
    <cellStyle name="40% - Accent2 2 10 5 2" xfId="31103" xr:uid="{00000000-0005-0000-0000-00008C280000}"/>
    <cellStyle name="40% - Accent2 2 10 6" xfId="27129" xr:uid="{00000000-0005-0000-0000-00008D280000}"/>
    <cellStyle name="40% - Accent2 2 10 7" xfId="23186" xr:uid="{00000000-0005-0000-0000-00008E280000}"/>
    <cellStyle name="40% - Accent2 2 11" xfId="985" xr:uid="{00000000-0005-0000-0000-00008F280000}"/>
    <cellStyle name="40% - Accent2 2 11 2" xfId="986" xr:uid="{00000000-0005-0000-0000-000090280000}"/>
    <cellStyle name="40% - Accent2 2 11 2 2" xfId="11426" xr:uid="{00000000-0005-0000-0000-000091280000}"/>
    <cellStyle name="40% - Accent2 2 11 2 2 2" xfId="17812" xr:uid="{00000000-0005-0000-0000-000092280000}"/>
    <cellStyle name="40% - Accent2 2 11 2 2 2 2" xfId="22348" xr:uid="{00000000-0005-0000-0000-000093280000}"/>
    <cellStyle name="40% - Accent2 2 11 2 2 2 2 2" xfId="34215" xr:uid="{00000000-0005-0000-0000-000094280000}"/>
    <cellStyle name="40% - Accent2 2 11 2 2 2 3" xfId="30239" xr:uid="{00000000-0005-0000-0000-000095280000}"/>
    <cellStyle name="40% - Accent2 2 11 2 2 2 4" xfId="26298" xr:uid="{00000000-0005-0000-0000-000096280000}"/>
    <cellStyle name="40% - Accent2 2 11 2 2 3" xfId="20782" xr:uid="{00000000-0005-0000-0000-000097280000}"/>
    <cellStyle name="40% - Accent2 2 11 2 2 3 2" xfId="32649" xr:uid="{00000000-0005-0000-0000-000098280000}"/>
    <cellStyle name="40% - Accent2 2 11 2 2 4" xfId="28673" xr:uid="{00000000-0005-0000-0000-000099280000}"/>
    <cellStyle name="40% - Accent2 2 11 2 2 5" xfId="24732" xr:uid="{00000000-0005-0000-0000-00009A280000}"/>
    <cellStyle name="40% - Accent2 2 11 2 3" xfId="14908" xr:uid="{00000000-0005-0000-0000-00009B280000}"/>
    <cellStyle name="40% - Accent2 2 11 2 3 2" xfId="21559" xr:uid="{00000000-0005-0000-0000-00009C280000}"/>
    <cellStyle name="40% - Accent2 2 11 2 3 2 2" xfId="33426" xr:uid="{00000000-0005-0000-0000-00009D280000}"/>
    <cellStyle name="40% - Accent2 2 11 2 3 3" xfId="29450" xr:uid="{00000000-0005-0000-0000-00009E280000}"/>
    <cellStyle name="40% - Accent2 2 11 2 3 4" xfId="25509" xr:uid="{00000000-0005-0000-0000-00009F280000}"/>
    <cellStyle name="40% - Accent2 2 11 2 4" xfId="8058" xr:uid="{00000000-0005-0000-0000-0000A0280000}"/>
    <cellStyle name="40% - Accent2 2 11 2 4 2" xfId="20012" xr:uid="{00000000-0005-0000-0000-0000A1280000}"/>
    <cellStyle name="40% - Accent2 2 11 2 4 2 2" xfId="31879" xr:uid="{00000000-0005-0000-0000-0000A2280000}"/>
    <cellStyle name="40% - Accent2 2 11 2 4 3" xfId="27903" xr:uid="{00000000-0005-0000-0000-0000A3280000}"/>
    <cellStyle name="40% - Accent2 2 11 2 4 4" xfId="23962" xr:uid="{00000000-0005-0000-0000-0000A4280000}"/>
    <cellStyle name="40% - Accent2 2 11 2 5" xfId="19237" xr:uid="{00000000-0005-0000-0000-0000A5280000}"/>
    <cellStyle name="40% - Accent2 2 11 2 5 2" xfId="31104" xr:uid="{00000000-0005-0000-0000-0000A6280000}"/>
    <cellStyle name="40% - Accent2 2 11 2 6" xfId="27130" xr:uid="{00000000-0005-0000-0000-0000A7280000}"/>
    <cellStyle name="40% - Accent2 2 11 2 7" xfId="23187" xr:uid="{00000000-0005-0000-0000-0000A8280000}"/>
    <cellStyle name="40% - Accent2 2 11 3" xfId="987" xr:uid="{00000000-0005-0000-0000-0000A9280000}"/>
    <cellStyle name="40% - Accent2 2 11 3 2" xfId="11427" xr:uid="{00000000-0005-0000-0000-0000AA280000}"/>
    <cellStyle name="40% - Accent2 2 11 3 2 2" xfId="17813" xr:uid="{00000000-0005-0000-0000-0000AB280000}"/>
    <cellStyle name="40% - Accent2 2 11 3 2 2 2" xfId="22349" xr:uid="{00000000-0005-0000-0000-0000AC280000}"/>
    <cellStyle name="40% - Accent2 2 11 3 2 2 2 2" xfId="34216" xr:uid="{00000000-0005-0000-0000-0000AD280000}"/>
    <cellStyle name="40% - Accent2 2 11 3 2 2 3" xfId="30240" xr:uid="{00000000-0005-0000-0000-0000AE280000}"/>
    <cellStyle name="40% - Accent2 2 11 3 2 2 4" xfId="26299" xr:uid="{00000000-0005-0000-0000-0000AF280000}"/>
    <cellStyle name="40% - Accent2 2 11 3 2 3" xfId="20783" xr:uid="{00000000-0005-0000-0000-0000B0280000}"/>
    <cellStyle name="40% - Accent2 2 11 3 2 3 2" xfId="32650" xr:uid="{00000000-0005-0000-0000-0000B1280000}"/>
    <cellStyle name="40% - Accent2 2 11 3 2 4" xfId="28674" xr:uid="{00000000-0005-0000-0000-0000B2280000}"/>
    <cellStyle name="40% - Accent2 2 11 3 2 5" xfId="24733" xr:uid="{00000000-0005-0000-0000-0000B3280000}"/>
    <cellStyle name="40% - Accent2 2 11 3 3" xfId="14909" xr:uid="{00000000-0005-0000-0000-0000B4280000}"/>
    <cellStyle name="40% - Accent2 2 11 3 3 2" xfId="21560" xr:uid="{00000000-0005-0000-0000-0000B5280000}"/>
    <cellStyle name="40% - Accent2 2 11 3 3 2 2" xfId="33427" xr:uid="{00000000-0005-0000-0000-0000B6280000}"/>
    <cellStyle name="40% - Accent2 2 11 3 3 3" xfId="29451" xr:uid="{00000000-0005-0000-0000-0000B7280000}"/>
    <cellStyle name="40% - Accent2 2 11 3 3 4" xfId="25510" xr:uid="{00000000-0005-0000-0000-0000B8280000}"/>
    <cellStyle name="40% - Accent2 2 11 3 4" xfId="8059" xr:uid="{00000000-0005-0000-0000-0000B9280000}"/>
    <cellStyle name="40% - Accent2 2 11 3 4 2" xfId="20013" xr:uid="{00000000-0005-0000-0000-0000BA280000}"/>
    <cellStyle name="40% - Accent2 2 11 3 4 2 2" xfId="31880" xr:uid="{00000000-0005-0000-0000-0000BB280000}"/>
    <cellStyle name="40% - Accent2 2 11 3 4 3" xfId="27904" xr:uid="{00000000-0005-0000-0000-0000BC280000}"/>
    <cellStyle name="40% - Accent2 2 11 3 4 4" xfId="23963" xr:uid="{00000000-0005-0000-0000-0000BD280000}"/>
    <cellStyle name="40% - Accent2 2 11 3 5" xfId="19238" xr:uid="{00000000-0005-0000-0000-0000BE280000}"/>
    <cellStyle name="40% - Accent2 2 11 3 5 2" xfId="31105" xr:uid="{00000000-0005-0000-0000-0000BF280000}"/>
    <cellStyle name="40% - Accent2 2 11 3 6" xfId="27131" xr:uid="{00000000-0005-0000-0000-0000C0280000}"/>
    <cellStyle name="40% - Accent2 2 11 3 7" xfId="23188" xr:uid="{00000000-0005-0000-0000-0000C1280000}"/>
    <cellStyle name="40% - Accent2 2 11 4" xfId="988" xr:uid="{00000000-0005-0000-0000-0000C2280000}"/>
    <cellStyle name="40% - Accent2 2 11 4 2" xfId="11428" xr:uid="{00000000-0005-0000-0000-0000C3280000}"/>
    <cellStyle name="40% - Accent2 2 11 4 2 2" xfId="17814" xr:uid="{00000000-0005-0000-0000-0000C4280000}"/>
    <cellStyle name="40% - Accent2 2 11 4 2 2 2" xfId="22350" xr:uid="{00000000-0005-0000-0000-0000C5280000}"/>
    <cellStyle name="40% - Accent2 2 11 4 2 2 2 2" xfId="34217" xr:uid="{00000000-0005-0000-0000-0000C6280000}"/>
    <cellStyle name="40% - Accent2 2 11 4 2 2 3" xfId="30241" xr:uid="{00000000-0005-0000-0000-0000C7280000}"/>
    <cellStyle name="40% - Accent2 2 11 4 2 2 4" xfId="26300" xr:uid="{00000000-0005-0000-0000-0000C8280000}"/>
    <cellStyle name="40% - Accent2 2 11 4 2 3" xfId="20784" xr:uid="{00000000-0005-0000-0000-0000C9280000}"/>
    <cellStyle name="40% - Accent2 2 11 4 2 3 2" xfId="32651" xr:uid="{00000000-0005-0000-0000-0000CA280000}"/>
    <cellStyle name="40% - Accent2 2 11 4 2 4" xfId="28675" xr:uid="{00000000-0005-0000-0000-0000CB280000}"/>
    <cellStyle name="40% - Accent2 2 11 4 2 5" xfId="24734" xr:uid="{00000000-0005-0000-0000-0000CC280000}"/>
    <cellStyle name="40% - Accent2 2 11 4 3" xfId="14910" xr:uid="{00000000-0005-0000-0000-0000CD280000}"/>
    <cellStyle name="40% - Accent2 2 11 4 3 2" xfId="21561" xr:uid="{00000000-0005-0000-0000-0000CE280000}"/>
    <cellStyle name="40% - Accent2 2 11 4 3 2 2" xfId="33428" xr:uid="{00000000-0005-0000-0000-0000CF280000}"/>
    <cellStyle name="40% - Accent2 2 11 4 3 3" xfId="29452" xr:uid="{00000000-0005-0000-0000-0000D0280000}"/>
    <cellStyle name="40% - Accent2 2 11 4 3 4" xfId="25511" xr:uid="{00000000-0005-0000-0000-0000D1280000}"/>
    <cellStyle name="40% - Accent2 2 11 4 4" xfId="8060" xr:uid="{00000000-0005-0000-0000-0000D2280000}"/>
    <cellStyle name="40% - Accent2 2 11 4 4 2" xfId="20014" xr:uid="{00000000-0005-0000-0000-0000D3280000}"/>
    <cellStyle name="40% - Accent2 2 11 4 4 2 2" xfId="31881" xr:uid="{00000000-0005-0000-0000-0000D4280000}"/>
    <cellStyle name="40% - Accent2 2 11 4 4 3" xfId="27905" xr:uid="{00000000-0005-0000-0000-0000D5280000}"/>
    <cellStyle name="40% - Accent2 2 11 4 4 4" xfId="23964" xr:uid="{00000000-0005-0000-0000-0000D6280000}"/>
    <cellStyle name="40% - Accent2 2 11 4 5" xfId="19239" xr:uid="{00000000-0005-0000-0000-0000D7280000}"/>
    <cellStyle name="40% - Accent2 2 11 4 5 2" xfId="31106" xr:uid="{00000000-0005-0000-0000-0000D8280000}"/>
    <cellStyle name="40% - Accent2 2 11 4 6" xfId="27132" xr:uid="{00000000-0005-0000-0000-0000D9280000}"/>
    <cellStyle name="40% - Accent2 2 11 4 7" xfId="23189" xr:uid="{00000000-0005-0000-0000-0000DA280000}"/>
    <cellStyle name="40% - Accent2 2 11 5" xfId="989" xr:uid="{00000000-0005-0000-0000-0000DB280000}"/>
    <cellStyle name="40% - Accent2 2 11 5 2" xfId="11429" xr:uid="{00000000-0005-0000-0000-0000DC280000}"/>
    <cellStyle name="40% - Accent2 2 11 5 2 2" xfId="17815" xr:uid="{00000000-0005-0000-0000-0000DD280000}"/>
    <cellStyle name="40% - Accent2 2 11 5 2 2 2" xfId="22351" xr:uid="{00000000-0005-0000-0000-0000DE280000}"/>
    <cellStyle name="40% - Accent2 2 11 5 2 2 2 2" xfId="34218" xr:uid="{00000000-0005-0000-0000-0000DF280000}"/>
    <cellStyle name="40% - Accent2 2 11 5 2 2 3" xfId="30242" xr:uid="{00000000-0005-0000-0000-0000E0280000}"/>
    <cellStyle name="40% - Accent2 2 11 5 2 2 4" xfId="26301" xr:uid="{00000000-0005-0000-0000-0000E1280000}"/>
    <cellStyle name="40% - Accent2 2 11 5 2 3" xfId="20785" xr:uid="{00000000-0005-0000-0000-0000E2280000}"/>
    <cellStyle name="40% - Accent2 2 11 5 2 3 2" xfId="32652" xr:uid="{00000000-0005-0000-0000-0000E3280000}"/>
    <cellStyle name="40% - Accent2 2 11 5 2 4" xfId="28676" xr:uid="{00000000-0005-0000-0000-0000E4280000}"/>
    <cellStyle name="40% - Accent2 2 11 5 2 5" xfId="24735" xr:uid="{00000000-0005-0000-0000-0000E5280000}"/>
    <cellStyle name="40% - Accent2 2 11 5 3" xfId="14911" xr:uid="{00000000-0005-0000-0000-0000E6280000}"/>
    <cellStyle name="40% - Accent2 2 11 5 3 2" xfId="21562" xr:uid="{00000000-0005-0000-0000-0000E7280000}"/>
    <cellStyle name="40% - Accent2 2 11 5 3 2 2" xfId="33429" xr:uid="{00000000-0005-0000-0000-0000E8280000}"/>
    <cellStyle name="40% - Accent2 2 11 5 3 3" xfId="29453" xr:uid="{00000000-0005-0000-0000-0000E9280000}"/>
    <cellStyle name="40% - Accent2 2 11 5 3 4" xfId="25512" xr:uid="{00000000-0005-0000-0000-0000EA280000}"/>
    <cellStyle name="40% - Accent2 2 11 5 4" xfId="8061" xr:uid="{00000000-0005-0000-0000-0000EB280000}"/>
    <cellStyle name="40% - Accent2 2 11 5 4 2" xfId="20015" xr:uid="{00000000-0005-0000-0000-0000EC280000}"/>
    <cellStyle name="40% - Accent2 2 11 5 4 2 2" xfId="31882" xr:uid="{00000000-0005-0000-0000-0000ED280000}"/>
    <cellStyle name="40% - Accent2 2 11 5 4 3" xfId="27906" xr:uid="{00000000-0005-0000-0000-0000EE280000}"/>
    <cellStyle name="40% - Accent2 2 11 5 4 4" xfId="23965" xr:uid="{00000000-0005-0000-0000-0000EF280000}"/>
    <cellStyle name="40% - Accent2 2 11 5 5" xfId="19240" xr:uid="{00000000-0005-0000-0000-0000F0280000}"/>
    <cellStyle name="40% - Accent2 2 11 5 5 2" xfId="31107" xr:uid="{00000000-0005-0000-0000-0000F1280000}"/>
    <cellStyle name="40% - Accent2 2 11 5 6" xfId="27133" xr:uid="{00000000-0005-0000-0000-0000F2280000}"/>
    <cellStyle name="40% - Accent2 2 11 5 7" xfId="23190" xr:uid="{00000000-0005-0000-0000-0000F3280000}"/>
    <cellStyle name="40% - Accent2 2 12" xfId="990" xr:uid="{00000000-0005-0000-0000-0000F4280000}"/>
    <cellStyle name="40% - Accent2 2 13" xfId="991" xr:uid="{00000000-0005-0000-0000-0000F5280000}"/>
    <cellStyle name="40% - Accent2 2 14" xfId="992" xr:uid="{00000000-0005-0000-0000-0000F6280000}"/>
    <cellStyle name="40% - Accent2 2 15" xfId="993" xr:uid="{00000000-0005-0000-0000-0000F7280000}"/>
    <cellStyle name="40% - Accent2 2 15 2" xfId="11430" xr:uid="{00000000-0005-0000-0000-0000F8280000}"/>
    <cellStyle name="40% - Accent2 2 15 2 2" xfId="17816" xr:uid="{00000000-0005-0000-0000-0000F9280000}"/>
    <cellStyle name="40% - Accent2 2 15 2 2 2" xfId="22352" xr:uid="{00000000-0005-0000-0000-0000FA280000}"/>
    <cellStyle name="40% - Accent2 2 15 2 2 2 2" xfId="34219" xr:uid="{00000000-0005-0000-0000-0000FB280000}"/>
    <cellStyle name="40% - Accent2 2 15 2 2 3" xfId="30243" xr:uid="{00000000-0005-0000-0000-0000FC280000}"/>
    <cellStyle name="40% - Accent2 2 15 2 2 4" xfId="26302" xr:uid="{00000000-0005-0000-0000-0000FD280000}"/>
    <cellStyle name="40% - Accent2 2 15 2 3" xfId="20786" xr:uid="{00000000-0005-0000-0000-0000FE280000}"/>
    <cellStyle name="40% - Accent2 2 15 2 3 2" xfId="32653" xr:uid="{00000000-0005-0000-0000-0000FF280000}"/>
    <cellStyle name="40% - Accent2 2 15 2 4" xfId="28677" xr:uid="{00000000-0005-0000-0000-000000290000}"/>
    <cellStyle name="40% - Accent2 2 15 2 5" xfId="24736" xr:uid="{00000000-0005-0000-0000-000001290000}"/>
    <cellStyle name="40% - Accent2 2 15 3" xfId="14912" xr:uid="{00000000-0005-0000-0000-000002290000}"/>
    <cellStyle name="40% - Accent2 2 15 3 2" xfId="21563" xr:uid="{00000000-0005-0000-0000-000003290000}"/>
    <cellStyle name="40% - Accent2 2 15 3 2 2" xfId="33430" xr:uid="{00000000-0005-0000-0000-000004290000}"/>
    <cellStyle name="40% - Accent2 2 15 3 3" xfId="29454" xr:uid="{00000000-0005-0000-0000-000005290000}"/>
    <cellStyle name="40% - Accent2 2 15 3 4" xfId="25513" xr:uid="{00000000-0005-0000-0000-000006290000}"/>
    <cellStyle name="40% - Accent2 2 15 4" xfId="8062" xr:uid="{00000000-0005-0000-0000-000007290000}"/>
    <cellStyle name="40% - Accent2 2 15 4 2" xfId="20016" xr:uid="{00000000-0005-0000-0000-000008290000}"/>
    <cellStyle name="40% - Accent2 2 15 4 2 2" xfId="31883" xr:uid="{00000000-0005-0000-0000-000009290000}"/>
    <cellStyle name="40% - Accent2 2 15 4 3" xfId="27907" xr:uid="{00000000-0005-0000-0000-00000A290000}"/>
    <cellStyle name="40% - Accent2 2 15 4 4" xfId="23966" xr:uid="{00000000-0005-0000-0000-00000B290000}"/>
    <cellStyle name="40% - Accent2 2 15 5" xfId="19241" xr:uid="{00000000-0005-0000-0000-00000C290000}"/>
    <cellStyle name="40% - Accent2 2 15 5 2" xfId="31108" xr:uid="{00000000-0005-0000-0000-00000D290000}"/>
    <cellStyle name="40% - Accent2 2 15 6" xfId="27134" xr:uid="{00000000-0005-0000-0000-00000E290000}"/>
    <cellStyle name="40% - Accent2 2 15 7" xfId="23191" xr:uid="{00000000-0005-0000-0000-00000F290000}"/>
    <cellStyle name="40% - Accent2 2 16" xfId="994" xr:uid="{00000000-0005-0000-0000-000010290000}"/>
    <cellStyle name="40% - Accent2 2 2" xfId="995" xr:uid="{00000000-0005-0000-0000-000011290000}"/>
    <cellStyle name="40% - Accent2 2 2 10" xfId="11431" xr:uid="{00000000-0005-0000-0000-000012290000}"/>
    <cellStyle name="40% - Accent2 2 2 10 2" xfId="17817" xr:uid="{00000000-0005-0000-0000-000013290000}"/>
    <cellStyle name="40% - Accent2 2 2 10 2 2" xfId="22353" xr:uid="{00000000-0005-0000-0000-000014290000}"/>
    <cellStyle name="40% - Accent2 2 2 10 2 2 2" xfId="34220" xr:uid="{00000000-0005-0000-0000-000015290000}"/>
    <cellStyle name="40% - Accent2 2 2 10 2 3" xfId="30244" xr:uid="{00000000-0005-0000-0000-000016290000}"/>
    <cellStyle name="40% - Accent2 2 2 10 2 4" xfId="26303" xr:uid="{00000000-0005-0000-0000-000017290000}"/>
    <cellStyle name="40% - Accent2 2 2 10 3" xfId="20787" xr:uid="{00000000-0005-0000-0000-000018290000}"/>
    <cellStyle name="40% - Accent2 2 2 10 3 2" xfId="32654" xr:uid="{00000000-0005-0000-0000-000019290000}"/>
    <cellStyle name="40% - Accent2 2 2 10 4" xfId="28678" xr:uid="{00000000-0005-0000-0000-00001A290000}"/>
    <cellStyle name="40% - Accent2 2 2 10 5" xfId="24737" xr:uid="{00000000-0005-0000-0000-00001B290000}"/>
    <cellStyle name="40% - Accent2 2 2 11" xfId="14913" xr:uid="{00000000-0005-0000-0000-00001C290000}"/>
    <cellStyle name="40% - Accent2 2 2 11 2" xfId="21564" xr:uid="{00000000-0005-0000-0000-00001D290000}"/>
    <cellStyle name="40% - Accent2 2 2 11 2 2" xfId="33431" xr:uid="{00000000-0005-0000-0000-00001E290000}"/>
    <cellStyle name="40% - Accent2 2 2 11 3" xfId="29455" xr:uid="{00000000-0005-0000-0000-00001F290000}"/>
    <cellStyle name="40% - Accent2 2 2 11 4" xfId="25514" xr:uid="{00000000-0005-0000-0000-000020290000}"/>
    <cellStyle name="40% - Accent2 2 2 12" xfId="8063" xr:uid="{00000000-0005-0000-0000-000021290000}"/>
    <cellStyle name="40% - Accent2 2 2 12 2" xfId="20017" xr:uid="{00000000-0005-0000-0000-000022290000}"/>
    <cellStyle name="40% - Accent2 2 2 12 2 2" xfId="31884" xr:uid="{00000000-0005-0000-0000-000023290000}"/>
    <cellStyle name="40% - Accent2 2 2 12 3" xfId="27908" xr:uid="{00000000-0005-0000-0000-000024290000}"/>
    <cellStyle name="40% - Accent2 2 2 12 4" xfId="23967" xr:uid="{00000000-0005-0000-0000-000025290000}"/>
    <cellStyle name="40% - Accent2 2 2 13" xfId="18191" xr:uid="{00000000-0005-0000-0000-000026290000}"/>
    <cellStyle name="40% - Accent2 2 2 13 2" xfId="22726" xr:uid="{00000000-0005-0000-0000-000027290000}"/>
    <cellStyle name="40% - Accent2 2 2 13 2 2" xfId="34593" xr:uid="{00000000-0005-0000-0000-000028290000}"/>
    <cellStyle name="40% - Accent2 2 2 13 3" xfId="30617" xr:uid="{00000000-0005-0000-0000-000029290000}"/>
    <cellStyle name="40% - Accent2 2 2 13 4" xfId="26676" xr:uid="{00000000-0005-0000-0000-00002A290000}"/>
    <cellStyle name="40% - Accent2 2 2 14" xfId="19242" xr:uid="{00000000-0005-0000-0000-00002B290000}"/>
    <cellStyle name="40% - Accent2 2 2 14 2" xfId="31109" xr:uid="{00000000-0005-0000-0000-00002C290000}"/>
    <cellStyle name="40% - Accent2 2 2 15" xfId="27135" xr:uid="{00000000-0005-0000-0000-00002D290000}"/>
    <cellStyle name="40% - Accent2 2 2 16" xfId="23192" xr:uid="{00000000-0005-0000-0000-00002E290000}"/>
    <cellStyle name="40% - Accent2 2 2 2" xfId="996" xr:uid="{00000000-0005-0000-0000-00002F290000}"/>
    <cellStyle name="40% - Accent2 2 2 2 2" xfId="11432" xr:uid="{00000000-0005-0000-0000-000030290000}"/>
    <cellStyle name="40% - Accent2 2 2 2 2 2" xfId="17818" xr:uid="{00000000-0005-0000-0000-000031290000}"/>
    <cellStyle name="40% - Accent2 2 2 2 2 2 2" xfId="22354" xr:uid="{00000000-0005-0000-0000-000032290000}"/>
    <cellStyle name="40% - Accent2 2 2 2 2 2 2 2" xfId="34221" xr:uid="{00000000-0005-0000-0000-000033290000}"/>
    <cellStyle name="40% - Accent2 2 2 2 2 2 3" xfId="30245" xr:uid="{00000000-0005-0000-0000-000034290000}"/>
    <cellStyle name="40% - Accent2 2 2 2 2 2 4" xfId="26304" xr:uid="{00000000-0005-0000-0000-000035290000}"/>
    <cellStyle name="40% - Accent2 2 2 2 2 3" xfId="20788" xr:uid="{00000000-0005-0000-0000-000036290000}"/>
    <cellStyle name="40% - Accent2 2 2 2 2 3 2" xfId="32655" xr:uid="{00000000-0005-0000-0000-000037290000}"/>
    <cellStyle name="40% - Accent2 2 2 2 2 4" xfId="28679" xr:uid="{00000000-0005-0000-0000-000038290000}"/>
    <cellStyle name="40% - Accent2 2 2 2 2 5" xfId="24738" xr:uid="{00000000-0005-0000-0000-000039290000}"/>
    <cellStyle name="40% - Accent2 2 2 2 3" xfId="14914" xr:uid="{00000000-0005-0000-0000-00003A290000}"/>
    <cellStyle name="40% - Accent2 2 2 2 3 2" xfId="21565" xr:uid="{00000000-0005-0000-0000-00003B290000}"/>
    <cellStyle name="40% - Accent2 2 2 2 3 2 2" xfId="33432" xr:uid="{00000000-0005-0000-0000-00003C290000}"/>
    <cellStyle name="40% - Accent2 2 2 2 3 3" xfId="29456" xr:uid="{00000000-0005-0000-0000-00003D290000}"/>
    <cellStyle name="40% - Accent2 2 2 2 3 4" xfId="25515" xr:uid="{00000000-0005-0000-0000-00003E290000}"/>
    <cellStyle name="40% - Accent2 2 2 2 4" xfId="8064" xr:uid="{00000000-0005-0000-0000-00003F290000}"/>
    <cellStyle name="40% - Accent2 2 2 2 4 2" xfId="20018" xr:uid="{00000000-0005-0000-0000-000040290000}"/>
    <cellStyle name="40% - Accent2 2 2 2 4 2 2" xfId="31885" xr:uid="{00000000-0005-0000-0000-000041290000}"/>
    <cellStyle name="40% - Accent2 2 2 2 4 3" xfId="27909" xr:uid="{00000000-0005-0000-0000-000042290000}"/>
    <cellStyle name="40% - Accent2 2 2 2 4 4" xfId="23968" xr:uid="{00000000-0005-0000-0000-000043290000}"/>
    <cellStyle name="40% - Accent2 2 2 2 5" xfId="19243" xr:uid="{00000000-0005-0000-0000-000044290000}"/>
    <cellStyle name="40% - Accent2 2 2 2 5 2" xfId="31110" xr:uid="{00000000-0005-0000-0000-000045290000}"/>
    <cellStyle name="40% - Accent2 2 2 2 6" xfId="27136" xr:uid="{00000000-0005-0000-0000-000046290000}"/>
    <cellStyle name="40% - Accent2 2 2 2 7" xfId="23193" xr:uid="{00000000-0005-0000-0000-000047290000}"/>
    <cellStyle name="40% - Accent2 2 2 3" xfId="997" xr:uid="{00000000-0005-0000-0000-000048290000}"/>
    <cellStyle name="40% - Accent2 2 2 3 2" xfId="11433" xr:uid="{00000000-0005-0000-0000-000049290000}"/>
    <cellStyle name="40% - Accent2 2 2 3 2 2" xfId="17819" xr:uid="{00000000-0005-0000-0000-00004A290000}"/>
    <cellStyle name="40% - Accent2 2 2 3 2 2 2" xfId="22355" xr:uid="{00000000-0005-0000-0000-00004B290000}"/>
    <cellStyle name="40% - Accent2 2 2 3 2 2 2 2" xfId="34222" xr:uid="{00000000-0005-0000-0000-00004C290000}"/>
    <cellStyle name="40% - Accent2 2 2 3 2 2 3" xfId="30246" xr:uid="{00000000-0005-0000-0000-00004D290000}"/>
    <cellStyle name="40% - Accent2 2 2 3 2 2 4" xfId="26305" xr:uid="{00000000-0005-0000-0000-00004E290000}"/>
    <cellStyle name="40% - Accent2 2 2 3 2 3" xfId="20789" xr:uid="{00000000-0005-0000-0000-00004F290000}"/>
    <cellStyle name="40% - Accent2 2 2 3 2 3 2" xfId="32656" xr:uid="{00000000-0005-0000-0000-000050290000}"/>
    <cellStyle name="40% - Accent2 2 2 3 2 4" xfId="28680" xr:uid="{00000000-0005-0000-0000-000051290000}"/>
    <cellStyle name="40% - Accent2 2 2 3 2 5" xfId="24739" xr:uid="{00000000-0005-0000-0000-000052290000}"/>
    <cellStyle name="40% - Accent2 2 2 3 3" xfId="14915" xr:uid="{00000000-0005-0000-0000-000053290000}"/>
    <cellStyle name="40% - Accent2 2 2 3 3 2" xfId="21566" xr:uid="{00000000-0005-0000-0000-000054290000}"/>
    <cellStyle name="40% - Accent2 2 2 3 3 2 2" xfId="33433" xr:uid="{00000000-0005-0000-0000-000055290000}"/>
    <cellStyle name="40% - Accent2 2 2 3 3 3" xfId="29457" xr:uid="{00000000-0005-0000-0000-000056290000}"/>
    <cellStyle name="40% - Accent2 2 2 3 3 4" xfId="25516" xr:uid="{00000000-0005-0000-0000-000057290000}"/>
    <cellStyle name="40% - Accent2 2 2 3 4" xfId="8065" xr:uid="{00000000-0005-0000-0000-000058290000}"/>
    <cellStyle name="40% - Accent2 2 2 3 4 2" xfId="20019" xr:uid="{00000000-0005-0000-0000-000059290000}"/>
    <cellStyle name="40% - Accent2 2 2 3 4 2 2" xfId="31886" xr:uid="{00000000-0005-0000-0000-00005A290000}"/>
    <cellStyle name="40% - Accent2 2 2 3 4 3" xfId="27910" xr:uid="{00000000-0005-0000-0000-00005B290000}"/>
    <cellStyle name="40% - Accent2 2 2 3 4 4" xfId="23969" xr:uid="{00000000-0005-0000-0000-00005C290000}"/>
    <cellStyle name="40% - Accent2 2 2 3 5" xfId="19244" xr:uid="{00000000-0005-0000-0000-00005D290000}"/>
    <cellStyle name="40% - Accent2 2 2 3 5 2" xfId="31111" xr:uid="{00000000-0005-0000-0000-00005E290000}"/>
    <cellStyle name="40% - Accent2 2 2 3 6" xfId="27137" xr:uid="{00000000-0005-0000-0000-00005F290000}"/>
    <cellStyle name="40% - Accent2 2 2 3 7" xfId="23194" xr:uid="{00000000-0005-0000-0000-000060290000}"/>
    <cellStyle name="40% - Accent2 2 2 4" xfId="998" xr:uid="{00000000-0005-0000-0000-000061290000}"/>
    <cellStyle name="40% - Accent2 2 2 4 2" xfId="11434" xr:uid="{00000000-0005-0000-0000-000062290000}"/>
    <cellStyle name="40% - Accent2 2 2 4 2 2" xfId="17820" xr:uid="{00000000-0005-0000-0000-000063290000}"/>
    <cellStyle name="40% - Accent2 2 2 4 2 2 2" xfId="22356" xr:uid="{00000000-0005-0000-0000-000064290000}"/>
    <cellStyle name="40% - Accent2 2 2 4 2 2 2 2" xfId="34223" xr:uid="{00000000-0005-0000-0000-000065290000}"/>
    <cellStyle name="40% - Accent2 2 2 4 2 2 3" xfId="30247" xr:uid="{00000000-0005-0000-0000-000066290000}"/>
    <cellStyle name="40% - Accent2 2 2 4 2 2 4" xfId="26306" xr:uid="{00000000-0005-0000-0000-000067290000}"/>
    <cellStyle name="40% - Accent2 2 2 4 2 3" xfId="20790" xr:uid="{00000000-0005-0000-0000-000068290000}"/>
    <cellStyle name="40% - Accent2 2 2 4 2 3 2" xfId="32657" xr:uid="{00000000-0005-0000-0000-000069290000}"/>
    <cellStyle name="40% - Accent2 2 2 4 2 4" xfId="28681" xr:uid="{00000000-0005-0000-0000-00006A290000}"/>
    <cellStyle name="40% - Accent2 2 2 4 2 5" xfId="24740" xr:uid="{00000000-0005-0000-0000-00006B290000}"/>
    <cellStyle name="40% - Accent2 2 2 4 3" xfId="14916" xr:uid="{00000000-0005-0000-0000-00006C290000}"/>
    <cellStyle name="40% - Accent2 2 2 4 3 2" xfId="21567" xr:uid="{00000000-0005-0000-0000-00006D290000}"/>
    <cellStyle name="40% - Accent2 2 2 4 3 2 2" xfId="33434" xr:uid="{00000000-0005-0000-0000-00006E290000}"/>
    <cellStyle name="40% - Accent2 2 2 4 3 3" xfId="29458" xr:uid="{00000000-0005-0000-0000-00006F290000}"/>
    <cellStyle name="40% - Accent2 2 2 4 3 4" xfId="25517" xr:uid="{00000000-0005-0000-0000-000070290000}"/>
    <cellStyle name="40% - Accent2 2 2 4 4" xfId="8066" xr:uid="{00000000-0005-0000-0000-000071290000}"/>
    <cellStyle name="40% - Accent2 2 2 4 4 2" xfId="20020" xr:uid="{00000000-0005-0000-0000-000072290000}"/>
    <cellStyle name="40% - Accent2 2 2 4 4 2 2" xfId="31887" xr:uid="{00000000-0005-0000-0000-000073290000}"/>
    <cellStyle name="40% - Accent2 2 2 4 4 3" xfId="27911" xr:uid="{00000000-0005-0000-0000-000074290000}"/>
    <cellStyle name="40% - Accent2 2 2 4 4 4" xfId="23970" xr:uid="{00000000-0005-0000-0000-000075290000}"/>
    <cellStyle name="40% - Accent2 2 2 4 5" xfId="19245" xr:uid="{00000000-0005-0000-0000-000076290000}"/>
    <cellStyle name="40% - Accent2 2 2 4 5 2" xfId="31112" xr:uid="{00000000-0005-0000-0000-000077290000}"/>
    <cellStyle name="40% - Accent2 2 2 4 6" xfId="27138" xr:uid="{00000000-0005-0000-0000-000078290000}"/>
    <cellStyle name="40% - Accent2 2 2 4 7" xfId="23195" xr:uid="{00000000-0005-0000-0000-000079290000}"/>
    <cellStyle name="40% - Accent2 2 2 5" xfId="999" xr:uid="{00000000-0005-0000-0000-00007A290000}"/>
    <cellStyle name="40% - Accent2 2 2 5 2" xfId="11435" xr:uid="{00000000-0005-0000-0000-00007B290000}"/>
    <cellStyle name="40% - Accent2 2 2 5 2 2" xfId="17821" xr:uid="{00000000-0005-0000-0000-00007C290000}"/>
    <cellStyle name="40% - Accent2 2 2 5 2 2 2" xfId="22357" xr:uid="{00000000-0005-0000-0000-00007D290000}"/>
    <cellStyle name="40% - Accent2 2 2 5 2 2 2 2" xfId="34224" xr:uid="{00000000-0005-0000-0000-00007E290000}"/>
    <cellStyle name="40% - Accent2 2 2 5 2 2 3" xfId="30248" xr:uid="{00000000-0005-0000-0000-00007F290000}"/>
    <cellStyle name="40% - Accent2 2 2 5 2 2 4" xfId="26307" xr:uid="{00000000-0005-0000-0000-000080290000}"/>
    <cellStyle name="40% - Accent2 2 2 5 2 3" xfId="20791" xr:uid="{00000000-0005-0000-0000-000081290000}"/>
    <cellStyle name="40% - Accent2 2 2 5 2 3 2" xfId="32658" xr:uid="{00000000-0005-0000-0000-000082290000}"/>
    <cellStyle name="40% - Accent2 2 2 5 2 4" xfId="28682" xr:uid="{00000000-0005-0000-0000-000083290000}"/>
    <cellStyle name="40% - Accent2 2 2 5 2 5" xfId="24741" xr:uid="{00000000-0005-0000-0000-000084290000}"/>
    <cellStyle name="40% - Accent2 2 2 5 3" xfId="14917" xr:uid="{00000000-0005-0000-0000-000085290000}"/>
    <cellStyle name="40% - Accent2 2 2 5 3 2" xfId="21568" xr:uid="{00000000-0005-0000-0000-000086290000}"/>
    <cellStyle name="40% - Accent2 2 2 5 3 2 2" xfId="33435" xr:uid="{00000000-0005-0000-0000-000087290000}"/>
    <cellStyle name="40% - Accent2 2 2 5 3 3" xfId="29459" xr:uid="{00000000-0005-0000-0000-000088290000}"/>
    <cellStyle name="40% - Accent2 2 2 5 3 4" xfId="25518" xr:uid="{00000000-0005-0000-0000-000089290000}"/>
    <cellStyle name="40% - Accent2 2 2 5 4" xfId="8067" xr:uid="{00000000-0005-0000-0000-00008A290000}"/>
    <cellStyle name="40% - Accent2 2 2 5 4 2" xfId="20021" xr:uid="{00000000-0005-0000-0000-00008B290000}"/>
    <cellStyle name="40% - Accent2 2 2 5 4 2 2" xfId="31888" xr:uid="{00000000-0005-0000-0000-00008C290000}"/>
    <cellStyle name="40% - Accent2 2 2 5 4 3" xfId="27912" xr:uid="{00000000-0005-0000-0000-00008D290000}"/>
    <cellStyle name="40% - Accent2 2 2 5 4 4" xfId="23971" xr:uid="{00000000-0005-0000-0000-00008E290000}"/>
    <cellStyle name="40% - Accent2 2 2 5 5" xfId="19246" xr:uid="{00000000-0005-0000-0000-00008F290000}"/>
    <cellStyle name="40% - Accent2 2 2 5 5 2" xfId="31113" xr:uid="{00000000-0005-0000-0000-000090290000}"/>
    <cellStyle name="40% - Accent2 2 2 5 6" xfId="27139" xr:uid="{00000000-0005-0000-0000-000091290000}"/>
    <cellStyle name="40% - Accent2 2 2 5 7" xfId="23196" xr:uid="{00000000-0005-0000-0000-000092290000}"/>
    <cellStyle name="40% - Accent2 2 2 6" xfId="1000" xr:uid="{00000000-0005-0000-0000-000093290000}"/>
    <cellStyle name="40% - Accent2 2 2 6 2" xfId="11436" xr:uid="{00000000-0005-0000-0000-000094290000}"/>
    <cellStyle name="40% - Accent2 2 2 6 2 2" xfId="17822" xr:uid="{00000000-0005-0000-0000-000095290000}"/>
    <cellStyle name="40% - Accent2 2 2 6 2 2 2" xfId="22358" xr:uid="{00000000-0005-0000-0000-000096290000}"/>
    <cellStyle name="40% - Accent2 2 2 6 2 2 2 2" xfId="34225" xr:uid="{00000000-0005-0000-0000-000097290000}"/>
    <cellStyle name="40% - Accent2 2 2 6 2 2 3" xfId="30249" xr:uid="{00000000-0005-0000-0000-000098290000}"/>
    <cellStyle name="40% - Accent2 2 2 6 2 2 4" xfId="26308" xr:uid="{00000000-0005-0000-0000-000099290000}"/>
    <cellStyle name="40% - Accent2 2 2 6 2 3" xfId="20792" xr:uid="{00000000-0005-0000-0000-00009A290000}"/>
    <cellStyle name="40% - Accent2 2 2 6 2 3 2" xfId="32659" xr:uid="{00000000-0005-0000-0000-00009B290000}"/>
    <cellStyle name="40% - Accent2 2 2 6 2 4" xfId="28683" xr:uid="{00000000-0005-0000-0000-00009C290000}"/>
    <cellStyle name="40% - Accent2 2 2 6 2 5" xfId="24742" xr:uid="{00000000-0005-0000-0000-00009D290000}"/>
    <cellStyle name="40% - Accent2 2 2 6 3" xfId="14918" xr:uid="{00000000-0005-0000-0000-00009E290000}"/>
    <cellStyle name="40% - Accent2 2 2 6 3 2" xfId="21569" xr:uid="{00000000-0005-0000-0000-00009F290000}"/>
    <cellStyle name="40% - Accent2 2 2 6 3 2 2" xfId="33436" xr:uid="{00000000-0005-0000-0000-0000A0290000}"/>
    <cellStyle name="40% - Accent2 2 2 6 3 3" xfId="29460" xr:uid="{00000000-0005-0000-0000-0000A1290000}"/>
    <cellStyle name="40% - Accent2 2 2 6 3 4" xfId="25519" xr:uid="{00000000-0005-0000-0000-0000A2290000}"/>
    <cellStyle name="40% - Accent2 2 2 6 4" xfId="8068" xr:uid="{00000000-0005-0000-0000-0000A3290000}"/>
    <cellStyle name="40% - Accent2 2 2 6 4 2" xfId="20022" xr:uid="{00000000-0005-0000-0000-0000A4290000}"/>
    <cellStyle name="40% - Accent2 2 2 6 4 2 2" xfId="31889" xr:uid="{00000000-0005-0000-0000-0000A5290000}"/>
    <cellStyle name="40% - Accent2 2 2 6 4 3" xfId="27913" xr:uid="{00000000-0005-0000-0000-0000A6290000}"/>
    <cellStyle name="40% - Accent2 2 2 6 4 4" xfId="23972" xr:uid="{00000000-0005-0000-0000-0000A7290000}"/>
    <cellStyle name="40% - Accent2 2 2 6 5" xfId="19247" xr:uid="{00000000-0005-0000-0000-0000A8290000}"/>
    <cellStyle name="40% - Accent2 2 2 6 5 2" xfId="31114" xr:uid="{00000000-0005-0000-0000-0000A9290000}"/>
    <cellStyle name="40% - Accent2 2 2 6 6" xfId="27140" xr:uid="{00000000-0005-0000-0000-0000AA290000}"/>
    <cellStyle name="40% - Accent2 2 2 6 7" xfId="23197" xr:uid="{00000000-0005-0000-0000-0000AB290000}"/>
    <cellStyle name="40% - Accent2 2 2 7" xfId="1001" xr:uid="{00000000-0005-0000-0000-0000AC290000}"/>
    <cellStyle name="40% - Accent2 2 2 7 2" xfId="11437" xr:uid="{00000000-0005-0000-0000-0000AD290000}"/>
    <cellStyle name="40% - Accent2 2 2 7 2 2" xfId="17823" xr:uid="{00000000-0005-0000-0000-0000AE290000}"/>
    <cellStyle name="40% - Accent2 2 2 7 2 2 2" xfId="22359" xr:uid="{00000000-0005-0000-0000-0000AF290000}"/>
    <cellStyle name="40% - Accent2 2 2 7 2 2 2 2" xfId="34226" xr:uid="{00000000-0005-0000-0000-0000B0290000}"/>
    <cellStyle name="40% - Accent2 2 2 7 2 2 3" xfId="30250" xr:uid="{00000000-0005-0000-0000-0000B1290000}"/>
    <cellStyle name="40% - Accent2 2 2 7 2 2 4" xfId="26309" xr:uid="{00000000-0005-0000-0000-0000B2290000}"/>
    <cellStyle name="40% - Accent2 2 2 7 2 3" xfId="20793" xr:uid="{00000000-0005-0000-0000-0000B3290000}"/>
    <cellStyle name="40% - Accent2 2 2 7 2 3 2" xfId="32660" xr:uid="{00000000-0005-0000-0000-0000B4290000}"/>
    <cellStyle name="40% - Accent2 2 2 7 2 4" xfId="28684" xr:uid="{00000000-0005-0000-0000-0000B5290000}"/>
    <cellStyle name="40% - Accent2 2 2 7 2 5" xfId="24743" xr:uid="{00000000-0005-0000-0000-0000B6290000}"/>
    <cellStyle name="40% - Accent2 2 2 7 3" xfId="14919" xr:uid="{00000000-0005-0000-0000-0000B7290000}"/>
    <cellStyle name="40% - Accent2 2 2 7 3 2" xfId="21570" xr:uid="{00000000-0005-0000-0000-0000B8290000}"/>
    <cellStyle name="40% - Accent2 2 2 7 3 2 2" xfId="33437" xr:uid="{00000000-0005-0000-0000-0000B9290000}"/>
    <cellStyle name="40% - Accent2 2 2 7 3 3" xfId="29461" xr:uid="{00000000-0005-0000-0000-0000BA290000}"/>
    <cellStyle name="40% - Accent2 2 2 7 3 4" xfId="25520" xr:uid="{00000000-0005-0000-0000-0000BB290000}"/>
    <cellStyle name="40% - Accent2 2 2 7 4" xfId="8069" xr:uid="{00000000-0005-0000-0000-0000BC290000}"/>
    <cellStyle name="40% - Accent2 2 2 7 4 2" xfId="20023" xr:uid="{00000000-0005-0000-0000-0000BD290000}"/>
    <cellStyle name="40% - Accent2 2 2 7 4 2 2" xfId="31890" xr:uid="{00000000-0005-0000-0000-0000BE290000}"/>
    <cellStyle name="40% - Accent2 2 2 7 4 3" xfId="27914" xr:uid="{00000000-0005-0000-0000-0000BF290000}"/>
    <cellStyle name="40% - Accent2 2 2 7 4 4" xfId="23973" xr:uid="{00000000-0005-0000-0000-0000C0290000}"/>
    <cellStyle name="40% - Accent2 2 2 7 5" xfId="19248" xr:uid="{00000000-0005-0000-0000-0000C1290000}"/>
    <cellStyle name="40% - Accent2 2 2 7 5 2" xfId="31115" xr:uid="{00000000-0005-0000-0000-0000C2290000}"/>
    <cellStyle name="40% - Accent2 2 2 7 6" xfId="27141" xr:uid="{00000000-0005-0000-0000-0000C3290000}"/>
    <cellStyle name="40% - Accent2 2 2 7 7" xfId="23198" xr:uid="{00000000-0005-0000-0000-0000C4290000}"/>
    <cellStyle name="40% - Accent2 2 2 8" xfId="1002" xr:uid="{00000000-0005-0000-0000-0000C5290000}"/>
    <cellStyle name="40% - Accent2 2 2 8 2" xfId="11438" xr:uid="{00000000-0005-0000-0000-0000C6290000}"/>
    <cellStyle name="40% - Accent2 2 2 8 2 2" xfId="17824" xr:uid="{00000000-0005-0000-0000-0000C7290000}"/>
    <cellStyle name="40% - Accent2 2 2 8 2 2 2" xfId="22360" xr:uid="{00000000-0005-0000-0000-0000C8290000}"/>
    <cellStyle name="40% - Accent2 2 2 8 2 2 2 2" xfId="34227" xr:uid="{00000000-0005-0000-0000-0000C9290000}"/>
    <cellStyle name="40% - Accent2 2 2 8 2 2 3" xfId="30251" xr:uid="{00000000-0005-0000-0000-0000CA290000}"/>
    <cellStyle name="40% - Accent2 2 2 8 2 2 4" xfId="26310" xr:uid="{00000000-0005-0000-0000-0000CB290000}"/>
    <cellStyle name="40% - Accent2 2 2 8 2 3" xfId="20794" xr:uid="{00000000-0005-0000-0000-0000CC290000}"/>
    <cellStyle name="40% - Accent2 2 2 8 2 3 2" xfId="32661" xr:uid="{00000000-0005-0000-0000-0000CD290000}"/>
    <cellStyle name="40% - Accent2 2 2 8 2 4" xfId="28685" xr:uid="{00000000-0005-0000-0000-0000CE290000}"/>
    <cellStyle name="40% - Accent2 2 2 8 2 5" xfId="24744" xr:uid="{00000000-0005-0000-0000-0000CF290000}"/>
    <cellStyle name="40% - Accent2 2 2 8 3" xfId="14920" xr:uid="{00000000-0005-0000-0000-0000D0290000}"/>
    <cellStyle name="40% - Accent2 2 2 8 3 2" xfId="21571" xr:uid="{00000000-0005-0000-0000-0000D1290000}"/>
    <cellStyle name="40% - Accent2 2 2 8 3 2 2" xfId="33438" xr:uid="{00000000-0005-0000-0000-0000D2290000}"/>
    <cellStyle name="40% - Accent2 2 2 8 3 3" xfId="29462" xr:uid="{00000000-0005-0000-0000-0000D3290000}"/>
    <cellStyle name="40% - Accent2 2 2 8 3 4" xfId="25521" xr:uid="{00000000-0005-0000-0000-0000D4290000}"/>
    <cellStyle name="40% - Accent2 2 2 8 4" xfId="8070" xr:uid="{00000000-0005-0000-0000-0000D5290000}"/>
    <cellStyle name="40% - Accent2 2 2 8 4 2" xfId="20024" xr:uid="{00000000-0005-0000-0000-0000D6290000}"/>
    <cellStyle name="40% - Accent2 2 2 8 4 2 2" xfId="31891" xr:uid="{00000000-0005-0000-0000-0000D7290000}"/>
    <cellStyle name="40% - Accent2 2 2 8 4 3" xfId="27915" xr:uid="{00000000-0005-0000-0000-0000D8290000}"/>
    <cellStyle name="40% - Accent2 2 2 8 4 4" xfId="23974" xr:uid="{00000000-0005-0000-0000-0000D9290000}"/>
    <cellStyle name="40% - Accent2 2 2 8 5" xfId="19249" xr:uid="{00000000-0005-0000-0000-0000DA290000}"/>
    <cellStyle name="40% - Accent2 2 2 8 5 2" xfId="31116" xr:uid="{00000000-0005-0000-0000-0000DB290000}"/>
    <cellStyle name="40% - Accent2 2 2 8 6" xfId="27142" xr:uid="{00000000-0005-0000-0000-0000DC290000}"/>
    <cellStyle name="40% - Accent2 2 2 8 7" xfId="23199" xr:uid="{00000000-0005-0000-0000-0000DD290000}"/>
    <cellStyle name="40% - Accent2 2 2 9" xfId="1003" xr:uid="{00000000-0005-0000-0000-0000DE290000}"/>
    <cellStyle name="40% - Accent2 2 2 9 2" xfId="11439" xr:uid="{00000000-0005-0000-0000-0000DF290000}"/>
    <cellStyle name="40% - Accent2 2 2 9 2 2" xfId="17825" xr:uid="{00000000-0005-0000-0000-0000E0290000}"/>
    <cellStyle name="40% - Accent2 2 2 9 2 2 2" xfId="22361" xr:uid="{00000000-0005-0000-0000-0000E1290000}"/>
    <cellStyle name="40% - Accent2 2 2 9 2 2 2 2" xfId="34228" xr:uid="{00000000-0005-0000-0000-0000E2290000}"/>
    <cellStyle name="40% - Accent2 2 2 9 2 2 3" xfId="30252" xr:uid="{00000000-0005-0000-0000-0000E3290000}"/>
    <cellStyle name="40% - Accent2 2 2 9 2 2 4" xfId="26311" xr:uid="{00000000-0005-0000-0000-0000E4290000}"/>
    <cellStyle name="40% - Accent2 2 2 9 2 3" xfId="20795" xr:uid="{00000000-0005-0000-0000-0000E5290000}"/>
    <cellStyle name="40% - Accent2 2 2 9 2 3 2" xfId="32662" xr:uid="{00000000-0005-0000-0000-0000E6290000}"/>
    <cellStyle name="40% - Accent2 2 2 9 2 4" xfId="28686" xr:uid="{00000000-0005-0000-0000-0000E7290000}"/>
    <cellStyle name="40% - Accent2 2 2 9 2 5" xfId="24745" xr:uid="{00000000-0005-0000-0000-0000E8290000}"/>
    <cellStyle name="40% - Accent2 2 2 9 3" xfId="14921" xr:uid="{00000000-0005-0000-0000-0000E9290000}"/>
    <cellStyle name="40% - Accent2 2 2 9 3 2" xfId="21572" xr:uid="{00000000-0005-0000-0000-0000EA290000}"/>
    <cellStyle name="40% - Accent2 2 2 9 3 2 2" xfId="33439" xr:uid="{00000000-0005-0000-0000-0000EB290000}"/>
    <cellStyle name="40% - Accent2 2 2 9 3 3" xfId="29463" xr:uid="{00000000-0005-0000-0000-0000EC290000}"/>
    <cellStyle name="40% - Accent2 2 2 9 3 4" xfId="25522" xr:uid="{00000000-0005-0000-0000-0000ED290000}"/>
    <cellStyle name="40% - Accent2 2 2 9 4" xfId="8071" xr:uid="{00000000-0005-0000-0000-0000EE290000}"/>
    <cellStyle name="40% - Accent2 2 2 9 4 2" xfId="20025" xr:uid="{00000000-0005-0000-0000-0000EF290000}"/>
    <cellStyle name="40% - Accent2 2 2 9 4 2 2" xfId="31892" xr:uid="{00000000-0005-0000-0000-0000F0290000}"/>
    <cellStyle name="40% - Accent2 2 2 9 4 3" xfId="27916" xr:uid="{00000000-0005-0000-0000-0000F1290000}"/>
    <cellStyle name="40% - Accent2 2 2 9 4 4" xfId="23975" xr:uid="{00000000-0005-0000-0000-0000F2290000}"/>
    <cellStyle name="40% - Accent2 2 2 9 5" xfId="19250" xr:uid="{00000000-0005-0000-0000-0000F3290000}"/>
    <cellStyle name="40% - Accent2 2 2 9 5 2" xfId="31117" xr:uid="{00000000-0005-0000-0000-0000F4290000}"/>
    <cellStyle name="40% - Accent2 2 2 9 6" xfId="27143" xr:uid="{00000000-0005-0000-0000-0000F5290000}"/>
    <cellStyle name="40% - Accent2 2 2 9 7" xfId="23200" xr:uid="{00000000-0005-0000-0000-0000F6290000}"/>
    <cellStyle name="40% - Accent2 2 3" xfId="1004" xr:uid="{00000000-0005-0000-0000-0000F7290000}"/>
    <cellStyle name="40% - Accent2 2 3 10" xfId="11440" xr:uid="{00000000-0005-0000-0000-0000F8290000}"/>
    <cellStyle name="40% - Accent2 2 3 10 2" xfId="17826" xr:uid="{00000000-0005-0000-0000-0000F9290000}"/>
    <cellStyle name="40% - Accent2 2 3 10 2 2" xfId="22362" xr:uid="{00000000-0005-0000-0000-0000FA290000}"/>
    <cellStyle name="40% - Accent2 2 3 10 2 2 2" xfId="34229" xr:uid="{00000000-0005-0000-0000-0000FB290000}"/>
    <cellStyle name="40% - Accent2 2 3 10 2 3" xfId="30253" xr:uid="{00000000-0005-0000-0000-0000FC290000}"/>
    <cellStyle name="40% - Accent2 2 3 10 2 4" xfId="26312" xr:uid="{00000000-0005-0000-0000-0000FD290000}"/>
    <cellStyle name="40% - Accent2 2 3 10 3" xfId="20796" xr:uid="{00000000-0005-0000-0000-0000FE290000}"/>
    <cellStyle name="40% - Accent2 2 3 10 3 2" xfId="32663" xr:uid="{00000000-0005-0000-0000-0000FF290000}"/>
    <cellStyle name="40% - Accent2 2 3 10 4" xfId="28687" xr:uid="{00000000-0005-0000-0000-0000002A0000}"/>
    <cellStyle name="40% - Accent2 2 3 10 5" xfId="24746" xr:uid="{00000000-0005-0000-0000-0000012A0000}"/>
    <cellStyle name="40% - Accent2 2 3 11" xfId="14922" xr:uid="{00000000-0005-0000-0000-0000022A0000}"/>
    <cellStyle name="40% - Accent2 2 3 11 2" xfId="21573" xr:uid="{00000000-0005-0000-0000-0000032A0000}"/>
    <cellStyle name="40% - Accent2 2 3 11 2 2" xfId="33440" xr:uid="{00000000-0005-0000-0000-0000042A0000}"/>
    <cellStyle name="40% - Accent2 2 3 11 3" xfId="29464" xr:uid="{00000000-0005-0000-0000-0000052A0000}"/>
    <cellStyle name="40% - Accent2 2 3 11 4" xfId="25523" xr:uid="{00000000-0005-0000-0000-0000062A0000}"/>
    <cellStyle name="40% - Accent2 2 3 12" xfId="8072" xr:uid="{00000000-0005-0000-0000-0000072A0000}"/>
    <cellStyle name="40% - Accent2 2 3 12 2" xfId="20026" xr:uid="{00000000-0005-0000-0000-0000082A0000}"/>
    <cellStyle name="40% - Accent2 2 3 12 2 2" xfId="31893" xr:uid="{00000000-0005-0000-0000-0000092A0000}"/>
    <cellStyle name="40% - Accent2 2 3 12 3" xfId="27917" xr:uid="{00000000-0005-0000-0000-00000A2A0000}"/>
    <cellStyle name="40% - Accent2 2 3 12 4" xfId="23976" xr:uid="{00000000-0005-0000-0000-00000B2A0000}"/>
    <cellStyle name="40% - Accent2 2 3 13" xfId="19251" xr:uid="{00000000-0005-0000-0000-00000C2A0000}"/>
    <cellStyle name="40% - Accent2 2 3 13 2" xfId="31118" xr:uid="{00000000-0005-0000-0000-00000D2A0000}"/>
    <cellStyle name="40% - Accent2 2 3 14" xfId="27144" xr:uid="{00000000-0005-0000-0000-00000E2A0000}"/>
    <cellStyle name="40% - Accent2 2 3 15" xfId="23201" xr:uid="{00000000-0005-0000-0000-00000F2A0000}"/>
    <cellStyle name="40% - Accent2 2 3 2" xfId="1005" xr:uid="{00000000-0005-0000-0000-0000102A0000}"/>
    <cellStyle name="40% - Accent2 2 3 2 2" xfId="11441" xr:uid="{00000000-0005-0000-0000-0000112A0000}"/>
    <cellStyle name="40% - Accent2 2 3 2 2 2" xfId="17827" xr:uid="{00000000-0005-0000-0000-0000122A0000}"/>
    <cellStyle name="40% - Accent2 2 3 2 2 2 2" xfId="22363" xr:uid="{00000000-0005-0000-0000-0000132A0000}"/>
    <cellStyle name="40% - Accent2 2 3 2 2 2 2 2" xfId="34230" xr:uid="{00000000-0005-0000-0000-0000142A0000}"/>
    <cellStyle name="40% - Accent2 2 3 2 2 2 3" xfId="30254" xr:uid="{00000000-0005-0000-0000-0000152A0000}"/>
    <cellStyle name="40% - Accent2 2 3 2 2 2 4" xfId="26313" xr:uid="{00000000-0005-0000-0000-0000162A0000}"/>
    <cellStyle name="40% - Accent2 2 3 2 2 3" xfId="20797" xr:uid="{00000000-0005-0000-0000-0000172A0000}"/>
    <cellStyle name="40% - Accent2 2 3 2 2 3 2" xfId="32664" xr:uid="{00000000-0005-0000-0000-0000182A0000}"/>
    <cellStyle name="40% - Accent2 2 3 2 2 4" xfId="28688" xr:uid="{00000000-0005-0000-0000-0000192A0000}"/>
    <cellStyle name="40% - Accent2 2 3 2 2 5" xfId="24747" xr:uid="{00000000-0005-0000-0000-00001A2A0000}"/>
    <cellStyle name="40% - Accent2 2 3 2 3" xfId="14923" xr:uid="{00000000-0005-0000-0000-00001B2A0000}"/>
    <cellStyle name="40% - Accent2 2 3 2 3 2" xfId="21574" xr:uid="{00000000-0005-0000-0000-00001C2A0000}"/>
    <cellStyle name="40% - Accent2 2 3 2 3 2 2" xfId="33441" xr:uid="{00000000-0005-0000-0000-00001D2A0000}"/>
    <cellStyle name="40% - Accent2 2 3 2 3 3" xfId="29465" xr:uid="{00000000-0005-0000-0000-00001E2A0000}"/>
    <cellStyle name="40% - Accent2 2 3 2 3 4" xfId="25524" xr:uid="{00000000-0005-0000-0000-00001F2A0000}"/>
    <cellStyle name="40% - Accent2 2 3 2 4" xfId="8073" xr:uid="{00000000-0005-0000-0000-0000202A0000}"/>
    <cellStyle name="40% - Accent2 2 3 2 4 2" xfId="20027" xr:uid="{00000000-0005-0000-0000-0000212A0000}"/>
    <cellStyle name="40% - Accent2 2 3 2 4 2 2" xfId="31894" xr:uid="{00000000-0005-0000-0000-0000222A0000}"/>
    <cellStyle name="40% - Accent2 2 3 2 4 3" xfId="27918" xr:uid="{00000000-0005-0000-0000-0000232A0000}"/>
    <cellStyle name="40% - Accent2 2 3 2 4 4" xfId="23977" xr:uid="{00000000-0005-0000-0000-0000242A0000}"/>
    <cellStyle name="40% - Accent2 2 3 2 5" xfId="19252" xr:uid="{00000000-0005-0000-0000-0000252A0000}"/>
    <cellStyle name="40% - Accent2 2 3 2 5 2" xfId="31119" xr:uid="{00000000-0005-0000-0000-0000262A0000}"/>
    <cellStyle name="40% - Accent2 2 3 2 6" xfId="27145" xr:uid="{00000000-0005-0000-0000-0000272A0000}"/>
    <cellStyle name="40% - Accent2 2 3 2 7" xfId="23202" xr:uid="{00000000-0005-0000-0000-0000282A0000}"/>
    <cellStyle name="40% - Accent2 2 3 3" xfId="1006" xr:uid="{00000000-0005-0000-0000-0000292A0000}"/>
    <cellStyle name="40% - Accent2 2 3 3 2" xfId="11442" xr:uid="{00000000-0005-0000-0000-00002A2A0000}"/>
    <cellStyle name="40% - Accent2 2 3 3 2 2" xfId="17828" xr:uid="{00000000-0005-0000-0000-00002B2A0000}"/>
    <cellStyle name="40% - Accent2 2 3 3 2 2 2" xfId="22364" xr:uid="{00000000-0005-0000-0000-00002C2A0000}"/>
    <cellStyle name="40% - Accent2 2 3 3 2 2 2 2" xfId="34231" xr:uid="{00000000-0005-0000-0000-00002D2A0000}"/>
    <cellStyle name="40% - Accent2 2 3 3 2 2 3" xfId="30255" xr:uid="{00000000-0005-0000-0000-00002E2A0000}"/>
    <cellStyle name="40% - Accent2 2 3 3 2 2 4" xfId="26314" xr:uid="{00000000-0005-0000-0000-00002F2A0000}"/>
    <cellStyle name="40% - Accent2 2 3 3 2 3" xfId="20798" xr:uid="{00000000-0005-0000-0000-0000302A0000}"/>
    <cellStyle name="40% - Accent2 2 3 3 2 3 2" xfId="32665" xr:uid="{00000000-0005-0000-0000-0000312A0000}"/>
    <cellStyle name="40% - Accent2 2 3 3 2 4" xfId="28689" xr:uid="{00000000-0005-0000-0000-0000322A0000}"/>
    <cellStyle name="40% - Accent2 2 3 3 2 5" xfId="24748" xr:uid="{00000000-0005-0000-0000-0000332A0000}"/>
    <cellStyle name="40% - Accent2 2 3 3 3" xfId="14924" xr:uid="{00000000-0005-0000-0000-0000342A0000}"/>
    <cellStyle name="40% - Accent2 2 3 3 3 2" xfId="21575" xr:uid="{00000000-0005-0000-0000-0000352A0000}"/>
    <cellStyle name="40% - Accent2 2 3 3 3 2 2" xfId="33442" xr:uid="{00000000-0005-0000-0000-0000362A0000}"/>
    <cellStyle name="40% - Accent2 2 3 3 3 3" xfId="29466" xr:uid="{00000000-0005-0000-0000-0000372A0000}"/>
    <cellStyle name="40% - Accent2 2 3 3 3 4" xfId="25525" xr:uid="{00000000-0005-0000-0000-0000382A0000}"/>
    <cellStyle name="40% - Accent2 2 3 3 4" xfId="8074" xr:uid="{00000000-0005-0000-0000-0000392A0000}"/>
    <cellStyle name="40% - Accent2 2 3 3 4 2" xfId="20028" xr:uid="{00000000-0005-0000-0000-00003A2A0000}"/>
    <cellStyle name="40% - Accent2 2 3 3 4 2 2" xfId="31895" xr:uid="{00000000-0005-0000-0000-00003B2A0000}"/>
    <cellStyle name="40% - Accent2 2 3 3 4 3" xfId="27919" xr:uid="{00000000-0005-0000-0000-00003C2A0000}"/>
    <cellStyle name="40% - Accent2 2 3 3 4 4" xfId="23978" xr:uid="{00000000-0005-0000-0000-00003D2A0000}"/>
    <cellStyle name="40% - Accent2 2 3 3 5" xfId="19253" xr:uid="{00000000-0005-0000-0000-00003E2A0000}"/>
    <cellStyle name="40% - Accent2 2 3 3 5 2" xfId="31120" xr:uid="{00000000-0005-0000-0000-00003F2A0000}"/>
    <cellStyle name="40% - Accent2 2 3 3 6" xfId="27146" xr:uid="{00000000-0005-0000-0000-0000402A0000}"/>
    <cellStyle name="40% - Accent2 2 3 3 7" xfId="23203" xr:uid="{00000000-0005-0000-0000-0000412A0000}"/>
    <cellStyle name="40% - Accent2 2 3 4" xfId="1007" xr:uid="{00000000-0005-0000-0000-0000422A0000}"/>
    <cellStyle name="40% - Accent2 2 3 4 2" xfId="11443" xr:uid="{00000000-0005-0000-0000-0000432A0000}"/>
    <cellStyle name="40% - Accent2 2 3 4 2 2" xfId="17829" xr:uid="{00000000-0005-0000-0000-0000442A0000}"/>
    <cellStyle name="40% - Accent2 2 3 4 2 2 2" xfId="22365" xr:uid="{00000000-0005-0000-0000-0000452A0000}"/>
    <cellStyle name="40% - Accent2 2 3 4 2 2 2 2" xfId="34232" xr:uid="{00000000-0005-0000-0000-0000462A0000}"/>
    <cellStyle name="40% - Accent2 2 3 4 2 2 3" xfId="30256" xr:uid="{00000000-0005-0000-0000-0000472A0000}"/>
    <cellStyle name="40% - Accent2 2 3 4 2 2 4" xfId="26315" xr:uid="{00000000-0005-0000-0000-0000482A0000}"/>
    <cellStyle name="40% - Accent2 2 3 4 2 3" xfId="20799" xr:uid="{00000000-0005-0000-0000-0000492A0000}"/>
    <cellStyle name="40% - Accent2 2 3 4 2 3 2" xfId="32666" xr:uid="{00000000-0005-0000-0000-00004A2A0000}"/>
    <cellStyle name="40% - Accent2 2 3 4 2 4" xfId="28690" xr:uid="{00000000-0005-0000-0000-00004B2A0000}"/>
    <cellStyle name="40% - Accent2 2 3 4 2 5" xfId="24749" xr:uid="{00000000-0005-0000-0000-00004C2A0000}"/>
    <cellStyle name="40% - Accent2 2 3 4 3" xfId="14925" xr:uid="{00000000-0005-0000-0000-00004D2A0000}"/>
    <cellStyle name="40% - Accent2 2 3 4 3 2" xfId="21576" xr:uid="{00000000-0005-0000-0000-00004E2A0000}"/>
    <cellStyle name="40% - Accent2 2 3 4 3 2 2" xfId="33443" xr:uid="{00000000-0005-0000-0000-00004F2A0000}"/>
    <cellStyle name="40% - Accent2 2 3 4 3 3" xfId="29467" xr:uid="{00000000-0005-0000-0000-0000502A0000}"/>
    <cellStyle name="40% - Accent2 2 3 4 3 4" xfId="25526" xr:uid="{00000000-0005-0000-0000-0000512A0000}"/>
    <cellStyle name="40% - Accent2 2 3 4 4" xfId="8075" xr:uid="{00000000-0005-0000-0000-0000522A0000}"/>
    <cellStyle name="40% - Accent2 2 3 4 4 2" xfId="20029" xr:uid="{00000000-0005-0000-0000-0000532A0000}"/>
    <cellStyle name="40% - Accent2 2 3 4 4 2 2" xfId="31896" xr:uid="{00000000-0005-0000-0000-0000542A0000}"/>
    <cellStyle name="40% - Accent2 2 3 4 4 3" xfId="27920" xr:uid="{00000000-0005-0000-0000-0000552A0000}"/>
    <cellStyle name="40% - Accent2 2 3 4 4 4" xfId="23979" xr:uid="{00000000-0005-0000-0000-0000562A0000}"/>
    <cellStyle name="40% - Accent2 2 3 4 5" xfId="19254" xr:uid="{00000000-0005-0000-0000-0000572A0000}"/>
    <cellStyle name="40% - Accent2 2 3 4 5 2" xfId="31121" xr:uid="{00000000-0005-0000-0000-0000582A0000}"/>
    <cellStyle name="40% - Accent2 2 3 4 6" xfId="27147" xr:uid="{00000000-0005-0000-0000-0000592A0000}"/>
    <cellStyle name="40% - Accent2 2 3 4 7" xfId="23204" xr:uid="{00000000-0005-0000-0000-00005A2A0000}"/>
    <cellStyle name="40% - Accent2 2 3 5" xfId="1008" xr:uid="{00000000-0005-0000-0000-00005B2A0000}"/>
    <cellStyle name="40% - Accent2 2 3 5 2" xfId="11444" xr:uid="{00000000-0005-0000-0000-00005C2A0000}"/>
    <cellStyle name="40% - Accent2 2 3 5 2 2" xfId="17830" xr:uid="{00000000-0005-0000-0000-00005D2A0000}"/>
    <cellStyle name="40% - Accent2 2 3 5 2 2 2" xfId="22366" xr:uid="{00000000-0005-0000-0000-00005E2A0000}"/>
    <cellStyle name="40% - Accent2 2 3 5 2 2 2 2" xfId="34233" xr:uid="{00000000-0005-0000-0000-00005F2A0000}"/>
    <cellStyle name="40% - Accent2 2 3 5 2 2 3" xfId="30257" xr:uid="{00000000-0005-0000-0000-0000602A0000}"/>
    <cellStyle name="40% - Accent2 2 3 5 2 2 4" xfId="26316" xr:uid="{00000000-0005-0000-0000-0000612A0000}"/>
    <cellStyle name="40% - Accent2 2 3 5 2 3" xfId="20800" xr:uid="{00000000-0005-0000-0000-0000622A0000}"/>
    <cellStyle name="40% - Accent2 2 3 5 2 3 2" xfId="32667" xr:uid="{00000000-0005-0000-0000-0000632A0000}"/>
    <cellStyle name="40% - Accent2 2 3 5 2 4" xfId="28691" xr:uid="{00000000-0005-0000-0000-0000642A0000}"/>
    <cellStyle name="40% - Accent2 2 3 5 2 5" xfId="24750" xr:uid="{00000000-0005-0000-0000-0000652A0000}"/>
    <cellStyle name="40% - Accent2 2 3 5 3" xfId="14926" xr:uid="{00000000-0005-0000-0000-0000662A0000}"/>
    <cellStyle name="40% - Accent2 2 3 5 3 2" xfId="21577" xr:uid="{00000000-0005-0000-0000-0000672A0000}"/>
    <cellStyle name="40% - Accent2 2 3 5 3 2 2" xfId="33444" xr:uid="{00000000-0005-0000-0000-0000682A0000}"/>
    <cellStyle name="40% - Accent2 2 3 5 3 3" xfId="29468" xr:uid="{00000000-0005-0000-0000-0000692A0000}"/>
    <cellStyle name="40% - Accent2 2 3 5 3 4" xfId="25527" xr:uid="{00000000-0005-0000-0000-00006A2A0000}"/>
    <cellStyle name="40% - Accent2 2 3 5 4" xfId="8076" xr:uid="{00000000-0005-0000-0000-00006B2A0000}"/>
    <cellStyle name="40% - Accent2 2 3 5 4 2" xfId="20030" xr:uid="{00000000-0005-0000-0000-00006C2A0000}"/>
    <cellStyle name="40% - Accent2 2 3 5 4 2 2" xfId="31897" xr:uid="{00000000-0005-0000-0000-00006D2A0000}"/>
    <cellStyle name="40% - Accent2 2 3 5 4 3" xfId="27921" xr:uid="{00000000-0005-0000-0000-00006E2A0000}"/>
    <cellStyle name="40% - Accent2 2 3 5 4 4" xfId="23980" xr:uid="{00000000-0005-0000-0000-00006F2A0000}"/>
    <cellStyle name="40% - Accent2 2 3 5 5" xfId="19255" xr:uid="{00000000-0005-0000-0000-0000702A0000}"/>
    <cellStyle name="40% - Accent2 2 3 5 5 2" xfId="31122" xr:uid="{00000000-0005-0000-0000-0000712A0000}"/>
    <cellStyle name="40% - Accent2 2 3 5 6" xfId="27148" xr:uid="{00000000-0005-0000-0000-0000722A0000}"/>
    <cellStyle name="40% - Accent2 2 3 5 7" xfId="23205" xr:uid="{00000000-0005-0000-0000-0000732A0000}"/>
    <cellStyle name="40% - Accent2 2 3 6" xfId="1009" xr:uid="{00000000-0005-0000-0000-0000742A0000}"/>
    <cellStyle name="40% - Accent2 2 3 6 2" xfId="11445" xr:uid="{00000000-0005-0000-0000-0000752A0000}"/>
    <cellStyle name="40% - Accent2 2 3 6 2 2" xfId="17831" xr:uid="{00000000-0005-0000-0000-0000762A0000}"/>
    <cellStyle name="40% - Accent2 2 3 6 2 2 2" xfId="22367" xr:uid="{00000000-0005-0000-0000-0000772A0000}"/>
    <cellStyle name="40% - Accent2 2 3 6 2 2 2 2" xfId="34234" xr:uid="{00000000-0005-0000-0000-0000782A0000}"/>
    <cellStyle name="40% - Accent2 2 3 6 2 2 3" xfId="30258" xr:uid="{00000000-0005-0000-0000-0000792A0000}"/>
    <cellStyle name="40% - Accent2 2 3 6 2 2 4" xfId="26317" xr:uid="{00000000-0005-0000-0000-00007A2A0000}"/>
    <cellStyle name="40% - Accent2 2 3 6 2 3" xfId="20801" xr:uid="{00000000-0005-0000-0000-00007B2A0000}"/>
    <cellStyle name="40% - Accent2 2 3 6 2 3 2" xfId="32668" xr:uid="{00000000-0005-0000-0000-00007C2A0000}"/>
    <cellStyle name="40% - Accent2 2 3 6 2 4" xfId="28692" xr:uid="{00000000-0005-0000-0000-00007D2A0000}"/>
    <cellStyle name="40% - Accent2 2 3 6 2 5" xfId="24751" xr:uid="{00000000-0005-0000-0000-00007E2A0000}"/>
    <cellStyle name="40% - Accent2 2 3 6 3" xfId="14927" xr:uid="{00000000-0005-0000-0000-00007F2A0000}"/>
    <cellStyle name="40% - Accent2 2 3 6 3 2" xfId="21578" xr:uid="{00000000-0005-0000-0000-0000802A0000}"/>
    <cellStyle name="40% - Accent2 2 3 6 3 2 2" xfId="33445" xr:uid="{00000000-0005-0000-0000-0000812A0000}"/>
    <cellStyle name="40% - Accent2 2 3 6 3 3" xfId="29469" xr:uid="{00000000-0005-0000-0000-0000822A0000}"/>
    <cellStyle name="40% - Accent2 2 3 6 3 4" xfId="25528" xr:uid="{00000000-0005-0000-0000-0000832A0000}"/>
    <cellStyle name="40% - Accent2 2 3 6 4" xfId="8077" xr:uid="{00000000-0005-0000-0000-0000842A0000}"/>
    <cellStyle name="40% - Accent2 2 3 6 4 2" xfId="20031" xr:uid="{00000000-0005-0000-0000-0000852A0000}"/>
    <cellStyle name="40% - Accent2 2 3 6 4 2 2" xfId="31898" xr:uid="{00000000-0005-0000-0000-0000862A0000}"/>
    <cellStyle name="40% - Accent2 2 3 6 4 3" xfId="27922" xr:uid="{00000000-0005-0000-0000-0000872A0000}"/>
    <cellStyle name="40% - Accent2 2 3 6 4 4" xfId="23981" xr:uid="{00000000-0005-0000-0000-0000882A0000}"/>
    <cellStyle name="40% - Accent2 2 3 6 5" xfId="19256" xr:uid="{00000000-0005-0000-0000-0000892A0000}"/>
    <cellStyle name="40% - Accent2 2 3 6 5 2" xfId="31123" xr:uid="{00000000-0005-0000-0000-00008A2A0000}"/>
    <cellStyle name="40% - Accent2 2 3 6 6" xfId="27149" xr:uid="{00000000-0005-0000-0000-00008B2A0000}"/>
    <cellStyle name="40% - Accent2 2 3 6 7" xfId="23206" xr:uid="{00000000-0005-0000-0000-00008C2A0000}"/>
    <cellStyle name="40% - Accent2 2 3 7" xfId="1010" xr:uid="{00000000-0005-0000-0000-00008D2A0000}"/>
    <cellStyle name="40% - Accent2 2 3 7 2" xfId="11446" xr:uid="{00000000-0005-0000-0000-00008E2A0000}"/>
    <cellStyle name="40% - Accent2 2 3 7 2 2" xfId="17832" xr:uid="{00000000-0005-0000-0000-00008F2A0000}"/>
    <cellStyle name="40% - Accent2 2 3 7 2 2 2" xfId="22368" xr:uid="{00000000-0005-0000-0000-0000902A0000}"/>
    <cellStyle name="40% - Accent2 2 3 7 2 2 2 2" xfId="34235" xr:uid="{00000000-0005-0000-0000-0000912A0000}"/>
    <cellStyle name="40% - Accent2 2 3 7 2 2 3" xfId="30259" xr:uid="{00000000-0005-0000-0000-0000922A0000}"/>
    <cellStyle name="40% - Accent2 2 3 7 2 2 4" xfId="26318" xr:uid="{00000000-0005-0000-0000-0000932A0000}"/>
    <cellStyle name="40% - Accent2 2 3 7 2 3" xfId="20802" xr:uid="{00000000-0005-0000-0000-0000942A0000}"/>
    <cellStyle name="40% - Accent2 2 3 7 2 3 2" xfId="32669" xr:uid="{00000000-0005-0000-0000-0000952A0000}"/>
    <cellStyle name="40% - Accent2 2 3 7 2 4" xfId="28693" xr:uid="{00000000-0005-0000-0000-0000962A0000}"/>
    <cellStyle name="40% - Accent2 2 3 7 2 5" xfId="24752" xr:uid="{00000000-0005-0000-0000-0000972A0000}"/>
    <cellStyle name="40% - Accent2 2 3 7 3" xfId="14928" xr:uid="{00000000-0005-0000-0000-0000982A0000}"/>
    <cellStyle name="40% - Accent2 2 3 7 3 2" xfId="21579" xr:uid="{00000000-0005-0000-0000-0000992A0000}"/>
    <cellStyle name="40% - Accent2 2 3 7 3 2 2" xfId="33446" xr:uid="{00000000-0005-0000-0000-00009A2A0000}"/>
    <cellStyle name="40% - Accent2 2 3 7 3 3" xfId="29470" xr:uid="{00000000-0005-0000-0000-00009B2A0000}"/>
    <cellStyle name="40% - Accent2 2 3 7 3 4" xfId="25529" xr:uid="{00000000-0005-0000-0000-00009C2A0000}"/>
    <cellStyle name="40% - Accent2 2 3 7 4" xfId="8078" xr:uid="{00000000-0005-0000-0000-00009D2A0000}"/>
    <cellStyle name="40% - Accent2 2 3 7 4 2" xfId="20032" xr:uid="{00000000-0005-0000-0000-00009E2A0000}"/>
    <cellStyle name="40% - Accent2 2 3 7 4 2 2" xfId="31899" xr:uid="{00000000-0005-0000-0000-00009F2A0000}"/>
    <cellStyle name="40% - Accent2 2 3 7 4 3" xfId="27923" xr:uid="{00000000-0005-0000-0000-0000A02A0000}"/>
    <cellStyle name="40% - Accent2 2 3 7 4 4" xfId="23982" xr:uid="{00000000-0005-0000-0000-0000A12A0000}"/>
    <cellStyle name="40% - Accent2 2 3 7 5" xfId="19257" xr:uid="{00000000-0005-0000-0000-0000A22A0000}"/>
    <cellStyle name="40% - Accent2 2 3 7 5 2" xfId="31124" xr:uid="{00000000-0005-0000-0000-0000A32A0000}"/>
    <cellStyle name="40% - Accent2 2 3 7 6" xfId="27150" xr:uid="{00000000-0005-0000-0000-0000A42A0000}"/>
    <cellStyle name="40% - Accent2 2 3 7 7" xfId="23207" xr:uid="{00000000-0005-0000-0000-0000A52A0000}"/>
    <cellStyle name="40% - Accent2 2 3 8" xfId="1011" xr:uid="{00000000-0005-0000-0000-0000A62A0000}"/>
    <cellStyle name="40% - Accent2 2 3 8 2" xfId="11447" xr:uid="{00000000-0005-0000-0000-0000A72A0000}"/>
    <cellStyle name="40% - Accent2 2 3 8 2 2" xfId="17833" xr:uid="{00000000-0005-0000-0000-0000A82A0000}"/>
    <cellStyle name="40% - Accent2 2 3 8 2 2 2" xfId="22369" xr:uid="{00000000-0005-0000-0000-0000A92A0000}"/>
    <cellStyle name="40% - Accent2 2 3 8 2 2 2 2" xfId="34236" xr:uid="{00000000-0005-0000-0000-0000AA2A0000}"/>
    <cellStyle name="40% - Accent2 2 3 8 2 2 3" xfId="30260" xr:uid="{00000000-0005-0000-0000-0000AB2A0000}"/>
    <cellStyle name="40% - Accent2 2 3 8 2 2 4" xfId="26319" xr:uid="{00000000-0005-0000-0000-0000AC2A0000}"/>
    <cellStyle name="40% - Accent2 2 3 8 2 3" xfId="20803" xr:uid="{00000000-0005-0000-0000-0000AD2A0000}"/>
    <cellStyle name="40% - Accent2 2 3 8 2 3 2" xfId="32670" xr:uid="{00000000-0005-0000-0000-0000AE2A0000}"/>
    <cellStyle name="40% - Accent2 2 3 8 2 4" xfId="28694" xr:uid="{00000000-0005-0000-0000-0000AF2A0000}"/>
    <cellStyle name="40% - Accent2 2 3 8 2 5" xfId="24753" xr:uid="{00000000-0005-0000-0000-0000B02A0000}"/>
    <cellStyle name="40% - Accent2 2 3 8 3" xfId="14929" xr:uid="{00000000-0005-0000-0000-0000B12A0000}"/>
    <cellStyle name="40% - Accent2 2 3 8 3 2" xfId="21580" xr:uid="{00000000-0005-0000-0000-0000B22A0000}"/>
    <cellStyle name="40% - Accent2 2 3 8 3 2 2" xfId="33447" xr:uid="{00000000-0005-0000-0000-0000B32A0000}"/>
    <cellStyle name="40% - Accent2 2 3 8 3 3" xfId="29471" xr:uid="{00000000-0005-0000-0000-0000B42A0000}"/>
    <cellStyle name="40% - Accent2 2 3 8 3 4" xfId="25530" xr:uid="{00000000-0005-0000-0000-0000B52A0000}"/>
    <cellStyle name="40% - Accent2 2 3 8 4" xfId="8079" xr:uid="{00000000-0005-0000-0000-0000B62A0000}"/>
    <cellStyle name="40% - Accent2 2 3 8 4 2" xfId="20033" xr:uid="{00000000-0005-0000-0000-0000B72A0000}"/>
    <cellStyle name="40% - Accent2 2 3 8 4 2 2" xfId="31900" xr:uid="{00000000-0005-0000-0000-0000B82A0000}"/>
    <cellStyle name="40% - Accent2 2 3 8 4 3" xfId="27924" xr:uid="{00000000-0005-0000-0000-0000B92A0000}"/>
    <cellStyle name="40% - Accent2 2 3 8 4 4" xfId="23983" xr:uid="{00000000-0005-0000-0000-0000BA2A0000}"/>
    <cellStyle name="40% - Accent2 2 3 8 5" xfId="19258" xr:uid="{00000000-0005-0000-0000-0000BB2A0000}"/>
    <cellStyle name="40% - Accent2 2 3 8 5 2" xfId="31125" xr:uid="{00000000-0005-0000-0000-0000BC2A0000}"/>
    <cellStyle name="40% - Accent2 2 3 8 6" xfId="27151" xr:uid="{00000000-0005-0000-0000-0000BD2A0000}"/>
    <cellStyle name="40% - Accent2 2 3 8 7" xfId="23208" xr:uid="{00000000-0005-0000-0000-0000BE2A0000}"/>
    <cellStyle name="40% - Accent2 2 3 9" xfId="1012" xr:uid="{00000000-0005-0000-0000-0000BF2A0000}"/>
    <cellStyle name="40% - Accent2 2 3 9 2" xfId="11448" xr:uid="{00000000-0005-0000-0000-0000C02A0000}"/>
    <cellStyle name="40% - Accent2 2 3 9 2 2" xfId="17834" xr:uid="{00000000-0005-0000-0000-0000C12A0000}"/>
    <cellStyle name="40% - Accent2 2 3 9 2 2 2" xfId="22370" xr:uid="{00000000-0005-0000-0000-0000C22A0000}"/>
    <cellStyle name="40% - Accent2 2 3 9 2 2 2 2" xfId="34237" xr:uid="{00000000-0005-0000-0000-0000C32A0000}"/>
    <cellStyle name="40% - Accent2 2 3 9 2 2 3" xfId="30261" xr:uid="{00000000-0005-0000-0000-0000C42A0000}"/>
    <cellStyle name="40% - Accent2 2 3 9 2 2 4" xfId="26320" xr:uid="{00000000-0005-0000-0000-0000C52A0000}"/>
    <cellStyle name="40% - Accent2 2 3 9 2 3" xfId="20804" xr:uid="{00000000-0005-0000-0000-0000C62A0000}"/>
    <cellStyle name="40% - Accent2 2 3 9 2 3 2" xfId="32671" xr:uid="{00000000-0005-0000-0000-0000C72A0000}"/>
    <cellStyle name="40% - Accent2 2 3 9 2 4" xfId="28695" xr:uid="{00000000-0005-0000-0000-0000C82A0000}"/>
    <cellStyle name="40% - Accent2 2 3 9 2 5" xfId="24754" xr:uid="{00000000-0005-0000-0000-0000C92A0000}"/>
    <cellStyle name="40% - Accent2 2 3 9 3" xfId="14930" xr:uid="{00000000-0005-0000-0000-0000CA2A0000}"/>
    <cellStyle name="40% - Accent2 2 3 9 3 2" xfId="21581" xr:uid="{00000000-0005-0000-0000-0000CB2A0000}"/>
    <cellStyle name="40% - Accent2 2 3 9 3 2 2" xfId="33448" xr:uid="{00000000-0005-0000-0000-0000CC2A0000}"/>
    <cellStyle name="40% - Accent2 2 3 9 3 3" xfId="29472" xr:uid="{00000000-0005-0000-0000-0000CD2A0000}"/>
    <cellStyle name="40% - Accent2 2 3 9 3 4" xfId="25531" xr:uid="{00000000-0005-0000-0000-0000CE2A0000}"/>
    <cellStyle name="40% - Accent2 2 3 9 4" xfId="8080" xr:uid="{00000000-0005-0000-0000-0000CF2A0000}"/>
    <cellStyle name="40% - Accent2 2 3 9 4 2" xfId="20034" xr:uid="{00000000-0005-0000-0000-0000D02A0000}"/>
    <cellStyle name="40% - Accent2 2 3 9 4 2 2" xfId="31901" xr:uid="{00000000-0005-0000-0000-0000D12A0000}"/>
    <cellStyle name="40% - Accent2 2 3 9 4 3" xfId="27925" xr:uid="{00000000-0005-0000-0000-0000D22A0000}"/>
    <cellStyle name="40% - Accent2 2 3 9 4 4" xfId="23984" xr:uid="{00000000-0005-0000-0000-0000D32A0000}"/>
    <cellStyle name="40% - Accent2 2 3 9 5" xfId="19259" xr:uid="{00000000-0005-0000-0000-0000D42A0000}"/>
    <cellStyle name="40% - Accent2 2 3 9 5 2" xfId="31126" xr:uid="{00000000-0005-0000-0000-0000D52A0000}"/>
    <cellStyle name="40% - Accent2 2 3 9 6" xfId="27152" xr:uid="{00000000-0005-0000-0000-0000D62A0000}"/>
    <cellStyle name="40% - Accent2 2 3 9 7" xfId="23209" xr:uid="{00000000-0005-0000-0000-0000D72A0000}"/>
    <cellStyle name="40% - Accent2 2 4" xfId="1013" xr:uid="{00000000-0005-0000-0000-0000D82A0000}"/>
    <cellStyle name="40% - Accent2 2 4 10" xfId="11449" xr:uid="{00000000-0005-0000-0000-0000D92A0000}"/>
    <cellStyle name="40% - Accent2 2 4 10 2" xfId="17835" xr:uid="{00000000-0005-0000-0000-0000DA2A0000}"/>
    <cellStyle name="40% - Accent2 2 4 10 2 2" xfId="22371" xr:uid="{00000000-0005-0000-0000-0000DB2A0000}"/>
    <cellStyle name="40% - Accent2 2 4 10 2 2 2" xfId="34238" xr:uid="{00000000-0005-0000-0000-0000DC2A0000}"/>
    <cellStyle name="40% - Accent2 2 4 10 2 3" xfId="30262" xr:uid="{00000000-0005-0000-0000-0000DD2A0000}"/>
    <cellStyle name="40% - Accent2 2 4 10 2 4" xfId="26321" xr:uid="{00000000-0005-0000-0000-0000DE2A0000}"/>
    <cellStyle name="40% - Accent2 2 4 10 3" xfId="20805" xr:uid="{00000000-0005-0000-0000-0000DF2A0000}"/>
    <cellStyle name="40% - Accent2 2 4 10 3 2" xfId="32672" xr:uid="{00000000-0005-0000-0000-0000E02A0000}"/>
    <cellStyle name="40% - Accent2 2 4 10 4" xfId="28696" xr:uid="{00000000-0005-0000-0000-0000E12A0000}"/>
    <cellStyle name="40% - Accent2 2 4 10 5" xfId="24755" xr:uid="{00000000-0005-0000-0000-0000E22A0000}"/>
    <cellStyle name="40% - Accent2 2 4 11" xfId="14931" xr:uid="{00000000-0005-0000-0000-0000E32A0000}"/>
    <cellStyle name="40% - Accent2 2 4 11 2" xfId="21582" xr:uid="{00000000-0005-0000-0000-0000E42A0000}"/>
    <cellStyle name="40% - Accent2 2 4 11 2 2" xfId="33449" xr:uid="{00000000-0005-0000-0000-0000E52A0000}"/>
    <cellStyle name="40% - Accent2 2 4 11 3" xfId="29473" xr:uid="{00000000-0005-0000-0000-0000E62A0000}"/>
    <cellStyle name="40% - Accent2 2 4 11 4" xfId="25532" xr:uid="{00000000-0005-0000-0000-0000E72A0000}"/>
    <cellStyle name="40% - Accent2 2 4 12" xfId="8081" xr:uid="{00000000-0005-0000-0000-0000E82A0000}"/>
    <cellStyle name="40% - Accent2 2 4 12 2" xfId="20035" xr:uid="{00000000-0005-0000-0000-0000E92A0000}"/>
    <cellStyle name="40% - Accent2 2 4 12 2 2" xfId="31902" xr:uid="{00000000-0005-0000-0000-0000EA2A0000}"/>
    <cellStyle name="40% - Accent2 2 4 12 3" xfId="27926" xr:uid="{00000000-0005-0000-0000-0000EB2A0000}"/>
    <cellStyle name="40% - Accent2 2 4 12 4" xfId="23985" xr:uid="{00000000-0005-0000-0000-0000EC2A0000}"/>
    <cellStyle name="40% - Accent2 2 4 13" xfId="19260" xr:uid="{00000000-0005-0000-0000-0000ED2A0000}"/>
    <cellStyle name="40% - Accent2 2 4 13 2" xfId="31127" xr:uid="{00000000-0005-0000-0000-0000EE2A0000}"/>
    <cellStyle name="40% - Accent2 2 4 14" xfId="27153" xr:uid="{00000000-0005-0000-0000-0000EF2A0000}"/>
    <cellStyle name="40% - Accent2 2 4 15" xfId="23210" xr:uid="{00000000-0005-0000-0000-0000F02A0000}"/>
    <cellStyle name="40% - Accent2 2 4 2" xfId="1014" xr:uid="{00000000-0005-0000-0000-0000F12A0000}"/>
    <cellStyle name="40% - Accent2 2 4 2 2" xfId="11450" xr:uid="{00000000-0005-0000-0000-0000F22A0000}"/>
    <cellStyle name="40% - Accent2 2 4 2 2 2" xfId="17836" xr:uid="{00000000-0005-0000-0000-0000F32A0000}"/>
    <cellStyle name="40% - Accent2 2 4 2 2 2 2" xfId="22372" xr:uid="{00000000-0005-0000-0000-0000F42A0000}"/>
    <cellStyle name="40% - Accent2 2 4 2 2 2 2 2" xfId="34239" xr:uid="{00000000-0005-0000-0000-0000F52A0000}"/>
    <cellStyle name="40% - Accent2 2 4 2 2 2 3" xfId="30263" xr:uid="{00000000-0005-0000-0000-0000F62A0000}"/>
    <cellStyle name="40% - Accent2 2 4 2 2 2 4" xfId="26322" xr:uid="{00000000-0005-0000-0000-0000F72A0000}"/>
    <cellStyle name="40% - Accent2 2 4 2 2 3" xfId="20806" xr:uid="{00000000-0005-0000-0000-0000F82A0000}"/>
    <cellStyle name="40% - Accent2 2 4 2 2 3 2" xfId="32673" xr:uid="{00000000-0005-0000-0000-0000F92A0000}"/>
    <cellStyle name="40% - Accent2 2 4 2 2 4" xfId="28697" xr:uid="{00000000-0005-0000-0000-0000FA2A0000}"/>
    <cellStyle name="40% - Accent2 2 4 2 2 5" xfId="24756" xr:uid="{00000000-0005-0000-0000-0000FB2A0000}"/>
    <cellStyle name="40% - Accent2 2 4 2 3" xfId="14932" xr:uid="{00000000-0005-0000-0000-0000FC2A0000}"/>
    <cellStyle name="40% - Accent2 2 4 2 3 2" xfId="21583" xr:uid="{00000000-0005-0000-0000-0000FD2A0000}"/>
    <cellStyle name="40% - Accent2 2 4 2 3 2 2" xfId="33450" xr:uid="{00000000-0005-0000-0000-0000FE2A0000}"/>
    <cellStyle name="40% - Accent2 2 4 2 3 3" xfId="29474" xr:uid="{00000000-0005-0000-0000-0000FF2A0000}"/>
    <cellStyle name="40% - Accent2 2 4 2 3 4" xfId="25533" xr:uid="{00000000-0005-0000-0000-0000002B0000}"/>
    <cellStyle name="40% - Accent2 2 4 2 4" xfId="8082" xr:uid="{00000000-0005-0000-0000-0000012B0000}"/>
    <cellStyle name="40% - Accent2 2 4 2 4 2" xfId="20036" xr:uid="{00000000-0005-0000-0000-0000022B0000}"/>
    <cellStyle name="40% - Accent2 2 4 2 4 2 2" xfId="31903" xr:uid="{00000000-0005-0000-0000-0000032B0000}"/>
    <cellStyle name="40% - Accent2 2 4 2 4 3" xfId="27927" xr:uid="{00000000-0005-0000-0000-0000042B0000}"/>
    <cellStyle name="40% - Accent2 2 4 2 4 4" xfId="23986" xr:uid="{00000000-0005-0000-0000-0000052B0000}"/>
    <cellStyle name="40% - Accent2 2 4 2 5" xfId="19261" xr:uid="{00000000-0005-0000-0000-0000062B0000}"/>
    <cellStyle name="40% - Accent2 2 4 2 5 2" xfId="31128" xr:uid="{00000000-0005-0000-0000-0000072B0000}"/>
    <cellStyle name="40% - Accent2 2 4 2 6" xfId="27154" xr:uid="{00000000-0005-0000-0000-0000082B0000}"/>
    <cellStyle name="40% - Accent2 2 4 2 7" xfId="23211" xr:uid="{00000000-0005-0000-0000-0000092B0000}"/>
    <cellStyle name="40% - Accent2 2 4 3" xfId="1015" xr:uid="{00000000-0005-0000-0000-00000A2B0000}"/>
    <cellStyle name="40% - Accent2 2 4 3 2" xfId="11451" xr:uid="{00000000-0005-0000-0000-00000B2B0000}"/>
    <cellStyle name="40% - Accent2 2 4 3 2 2" xfId="17837" xr:uid="{00000000-0005-0000-0000-00000C2B0000}"/>
    <cellStyle name="40% - Accent2 2 4 3 2 2 2" xfId="22373" xr:uid="{00000000-0005-0000-0000-00000D2B0000}"/>
    <cellStyle name="40% - Accent2 2 4 3 2 2 2 2" xfId="34240" xr:uid="{00000000-0005-0000-0000-00000E2B0000}"/>
    <cellStyle name="40% - Accent2 2 4 3 2 2 3" xfId="30264" xr:uid="{00000000-0005-0000-0000-00000F2B0000}"/>
    <cellStyle name="40% - Accent2 2 4 3 2 2 4" xfId="26323" xr:uid="{00000000-0005-0000-0000-0000102B0000}"/>
    <cellStyle name="40% - Accent2 2 4 3 2 3" xfId="20807" xr:uid="{00000000-0005-0000-0000-0000112B0000}"/>
    <cellStyle name="40% - Accent2 2 4 3 2 3 2" xfId="32674" xr:uid="{00000000-0005-0000-0000-0000122B0000}"/>
    <cellStyle name="40% - Accent2 2 4 3 2 4" xfId="28698" xr:uid="{00000000-0005-0000-0000-0000132B0000}"/>
    <cellStyle name="40% - Accent2 2 4 3 2 5" xfId="24757" xr:uid="{00000000-0005-0000-0000-0000142B0000}"/>
    <cellStyle name="40% - Accent2 2 4 3 3" xfId="14933" xr:uid="{00000000-0005-0000-0000-0000152B0000}"/>
    <cellStyle name="40% - Accent2 2 4 3 3 2" xfId="21584" xr:uid="{00000000-0005-0000-0000-0000162B0000}"/>
    <cellStyle name="40% - Accent2 2 4 3 3 2 2" xfId="33451" xr:uid="{00000000-0005-0000-0000-0000172B0000}"/>
    <cellStyle name="40% - Accent2 2 4 3 3 3" xfId="29475" xr:uid="{00000000-0005-0000-0000-0000182B0000}"/>
    <cellStyle name="40% - Accent2 2 4 3 3 4" xfId="25534" xr:uid="{00000000-0005-0000-0000-0000192B0000}"/>
    <cellStyle name="40% - Accent2 2 4 3 4" xfId="8083" xr:uid="{00000000-0005-0000-0000-00001A2B0000}"/>
    <cellStyle name="40% - Accent2 2 4 3 4 2" xfId="20037" xr:uid="{00000000-0005-0000-0000-00001B2B0000}"/>
    <cellStyle name="40% - Accent2 2 4 3 4 2 2" xfId="31904" xr:uid="{00000000-0005-0000-0000-00001C2B0000}"/>
    <cellStyle name="40% - Accent2 2 4 3 4 3" xfId="27928" xr:uid="{00000000-0005-0000-0000-00001D2B0000}"/>
    <cellStyle name="40% - Accent2 2 4 3 4 4" xfId="23987" xr:uid="{00000000-0005-0000-0000-00001E2B0000}"/>
    <cellStyle name="40% - Accent2 2 4 3 5" xfId="19262" xr:uid="{00000000-0005-0000-0000-00001F2B0000}"/>
    <cellStyle name="40% - Accent2 2 4 3 5 2" xfId="31129" xr:uid="{00000000-0005-0000-0000-0000202B0000}"/>
    <cellStyle name="40% - Accent2 2 4 3 6" xfId="27155" xr:uid="{00000000-0005-0000-0000-0000212B0000}"/>
    <cellStyle name="40% - Accent2 2 4 3 7" xfId="23212" xr:uid="{00000000-0005-0000-0000-0000222B0000}"/>
    <cellStyle name="40% - Accent2 2 4 4" xfId="1016" xr:uid="{00000000-0005-0000-0000-0000232B0000}"/>
    <cellStyle name="40% - Accent2 2 4 4 2" xfId="11452" xr:uid="{00000000-0005-0000-0000-0000242B0000}"/>
    <cellStyle name="40% - Accent2 2 4 4 2 2" xfId="17838" xr:uid="{00000000-0005-0000-0000-0000252B0000}"/>
    <cellStyle name="40% - Accent2 2 4 4 2 2 2" xfId="22374" xr:uid="{00000000-0005-0000-0000-0000262B0000}"/>
    <cellStyle name="40% - Accent2 2 4 4 2 2 2 2" xfId="34241" xr:uid="{00000000-0005-0000-0000-0000272B0000}"/>
    <cellStyle name="40% - Accent2 2 4 4 2 2 3" xfId="30265" xr:uid="{00000000-0005-0000-0000-0000282B0000}"/>
    <cellStyle name="40% - Accent2 2 4 4 2 2 4" xfId="26324" xr:uid="{00000000-0005-0000-0000-0000292B0000}"/>
    <cellStyle name="40% - Accent2 2 4 4 2 3" xfId="20808" xr:uid="{00000000-0005-0000-0000-00002A2B0000}"/>
    <cellStyle name="40% - Accent2 2 4 4 2 3 2" xfId="32675" xr:uid="{00000000-0005-0000-0000-00002B2B0000}"/>
    <cellStyle name="40% - Accent2 2 4 4 2 4" xfId="28699" xr:uid="{00000000-0005-0000-0000-00002C2B0000}"/>
    <cellStyle name="40% - Accent2 2 4 4 2 5" xfId="24758" xr:uid="{00000000-0005-0000-0000-00002D2B0000}"/>
    <cellStyle name="40% - Accent2 2 4 4 3" xfId="14934" xr:uid="{00000000-0005-0000-0000-00002E2B0000}"/>
    <cellStyle name="40% - Accent2 2 4 4 3 2" xfId="21585" xr:uid="{00000000-0005-0000-0000-00002F2B0000}"/>
    <cellStyle name="40% - Accent2 2 4 4 3 2 2" xfId="33452" xr:uid="{00000000-0005-0000-0000-0000302B0000}"/>
    <cellStyle name="40% - Accent2 2 4 4 3 3" xfId="29476" xr:uid="{00000000-0005-0000-0000-0000312B0000}"/>
    <cellStyle name="40% - Accent2 2 4 4 3 4" xfId="25535" xr:uid="{00000000-0005-0000-0000-0000322B0000}"/>
    <cellStyle name="40% - Accent2 2 4 4 4" xfId="8084" xr:uid="{00000000-0005-0000-0000-0000332B0000}"/>
    <cellStyle name="40% - Accent2 2 4 4 4 2" xfId="20038" xr:uid="{00000000-0005-0000-0000-0000342B0000}"/>
    <cellStyle name="40% - Accent2 2 4 4 4 2 2" xfId="31905" xr:uid="{00000000-0005-0000-0000-0000352B0000}"/>
    <cellStyle name="40% - Accent2 2 4 4 4 3" xfId="27929" xr:uid="{00000000-0005-0000-0000-0000362B0000}"/>
    <cellStyle name="40% - Accent2 2 4 4 4 4" xfId="23988" xr:uid="{00000000-0005-0000-0000-0000372B0000}"/>
    <cellStyle name="40% - Accent2 2 4 4 5" xfId="19263" xr:uid="{00000000-0005-0000-0000-0000382B0000}"/>
    <cellStyle name="40% - Accent2 2 4 4 5 2" xfId="31130" xr:uid="{00000000-0005-0000-0000-0000392B0000}"/>
    <cellStyle name="40% - Accent2 2 4 4 6" xfId="27156" xr:uid="{00000000-0005-0000-0000-00003A2B0000}"/>
    <cellStyle name="40% - Accent2 2 4 4 7" xfId="23213" xr:uid="{00000000-0005-0000-0000-00003B2B0000}"/>
    <cellStyle name="40% - Accent2 2 4 5" xfId="1017" xr:uid="{00000000-0005-0000-0000-00003C2B0000}"/>
    <cellStyle name="40% - Accent2 2 4 5 2" xfId="11453" xr:uid="{00000000-0005-0000-0000-00003D2B0000}"/>
    <cellStyle name="40% - Accent2 2 4 5 2 2" xfId="17839" xr:uid="{00000000-0005-0000-0000-00003E2B0000}"/>
    <cellStyle name="40% - Accent2 2 4 5 2 2 2" xfId="22375" xr:uid="{00000000-0005-0000-0000-00003F2B0000}"/>
    <cellStyle name="40% - Accent2 2 4 5 2 2 2 2" xfId="34242" xr:uid="{00000000-0005-0000-0000-0000402B0000}"/>
    <cellStyle name="40% - Accent2 2 4 5 2 2 3" xfId="30266" xr:uid="{00000000-0005-0000-0000-0000412B0000}"/>
    <cellStyle name="40% - Accent2 2 4 5 2 2 4" xfId="26325" xr:uid="{00000000-0005-0000-0000-0000422B0000}"/>
    <cellStyle name="40% - Accent2 2 4 5 2 3" xfId="20809" xr:uid="{00000000-0005-0000-0000-0000432B0000}"/>
    <cellStyle name="40% - Accent2 2 4 5 2 3 2" xfId="32676" xr:uid="{00000000-0005-0000-0000-0000442B0000}"/>
    <cellStyle name="40% - Accent2 2 4 5 2 4" xfId="28700" xr:uid="{00000000-0005-0000-0000-0000452B0000}"/>
    <cellStyle name="40% - Accent2 2 4 5 2 5" xfId="24759" xr:uid="{00000000-0005-0000-0000-0000462B0000}"/>
    <cellStyle name="40% - Accent2 2 4 5 3" xfId="14935" xr:uid="{00000000-0005-0000-0000-0000472B0000}"/>
    <cellStyle name="40% - Accent2 2 4 5 3 2" xfId="21586" xr:uid="{00000000-0005-0000-0000-0000482B0000}"/>
    <cellStyle name="40% - Accent2 2 4 5 3 2 2" xfId="33453" xr:uid="{00000000-0005-0000-0000-0000492B0000}"/>
    <cellStyle name="40% - Accent2 2 4 5 3 3" xfId="29477" xr:uid="{00000000-0005-0000-0000-00004A2B0000}"/>
    <cellStyle name="40% - Accent2 2 4 5 3 4" xfId="25536" xr:uid="{00000000-0005-0000-0000-00004B2B0000}"/>
    <cellStyle name="40% - Accent2 2 4 5 4" xfId="8085" xr:uid="{00000000-0005-0000-0000-00004C2B0000}"/>
    <cellStyle name="40% - Accent2 2 4 5 4 2" xfId="20039" xr:uid="{00000000-0005-0000-0000-00004D2B0000}"/>
    <cellStyle name="40% - Accent2 2 4 5 4 2 2" xfId="31906" xr:uid="{00000000-0005-0000-0000-00004E2B0000}"/>
    <cellStyle name="40% - Accent2 2 4 5 4 3" xfId="27930" xr:uid="{00000000-0005-0000-0000-00004F2B0000}"/>
    <cellStyle name="40% - Accent2 2 4 5 4 4" xfId="23989" xr:uid="{00000000-0005-0000-0000-0000502B0000}"/>
    <cellStyle name="40% - Accent2 2 4 5 5" xfId="19264" xr:uid="{00000000-0005-0000-0000-0000512B0000}"/>
    <cellStyle name="40% - Accent2 2 4 5 5 2" xfId="31131" xr:uid="{00000000-0005-0000-0000-0000522B0000}"/>
    <cellStyle name="40% - Accent2 2 4 5 6" xfId="27157" xr:uid="{00000000-0005-0000-0000-0000532B0000}"/>
    <cellStyle name="40% - Accent2 2 4 5 7" xfId="23214" xr:uid="{00000000-0005-0000-0000-0000542B0000}"/>
    <cellStyle name="40% - Accent2 2 4 6" xfId="1018" xr:uid="{00000000-0005-0000-0000-0000552B0000}"/>
    <cellStyle name="40% - Accent2 2 4 6 2" xfId="11454" xr:uid="{00000000-0005-0000-0000-0000562B0000}"/>
    <cellStyle name="40% - Accent2 2 4 6 2 2" xfId="17840" xr:uid="{00000000-0005-0000-0000-0000572B0000}"/>
    <cellStyle name="40% - Accent2 2 4 6 2 2 2" xfId="22376" xr:uid="{00000000-0005-0000-0000-0000582B0000}"/>
    <cellStyle name="40% - Accent2 2 4 6 2 2 2 2" xfId="34243" xr:uid="{00000000-0005-0000-0000-0000592B0000}"/>
    <cellStyle name="40% - Accent2 2 4 6 2 2 3" xfId="30267" xr:uid="{00000000-0005-0000-0000-00005A2B0000}"/>
    <cellStyle name="40% - Accent2 2 4 6 2 2 4" xfId="26326" xr:uid="{00000000-0005-0000-0000-00005B2B0000}"/>
    <cellStyle name="40% - Accent2 2 4 6 2 3" xfId="20810" xr:uid="{00000000-0005-0000-0000-00005C2B0000}"/>
    <cellStyle name="40% - Accent2 2 4 6 2 3 2" xfId="32677" xr:uid="{00000000-0005-0000-0000-00005D2B0000}"/>
    <cellStyle name="40% - Accent2 2 4 6 2 4" xfId="28701" xr:uid="{00000000-0005-0000-0000-00005E2B0000}"/>
    <cellStyle name="40% - Accent2 2 4 6 2 5" xfId="24760" xr:uid="{00000000-0005-0000-0000-00005F2B0000}"/>
    <cellStyle name="40% - Accent2 2 4 6 3" xfId="14936" xr:uid="{00000000-0005-0000-0000-0000602B0000}"/>
    <cellStyle name="40% - Accent2 2 4 6 3 2" xfId="21587" xr:uid="{00000000-0005-0000-0000-0000612B0000}"/>
    <cellStyle name="40% - Accent2 2 4 6 3 2 2" xfId="33454" xr:uid="{00000000-0005-0000-0000-0000622B0000}"/>
    <cellStyle name="40% - Accent2 2 4 6 3 3" xfId="29478" xr:uid="{00000000-0005-0000-0000-0000632B0000}"/>
    <cellStyle name="40% - Accent2 2 4 6 3 4" xfId="25537" xr:uid="{00000000-0005-0000-0000-0000642B0000}"/>
    <cellStyle name="40% - Accent2 2 4 6 4" xfId="8086" xr:uid="{00000000-0005-0000-0000-0000652B0000}"/>
    <cellStyle name="40% - Accent2 2 4 6 4 2" xfId="20040" xr:uid="{00000000-0005-0000-0000-0000662B0000}"/>
    <cellStyle name="40% - Accent2 2 4 6 4 2 2" xfId="31907" xr:uid="{00000000-0005-0000-0000-0000672B0000}"/>
    <cellStyle name="40% - Accent2 2 4 6 4 3" xfId="27931" xr:uid="{00000000-0005-0000-0000-0000682B0000}"/>
    <cellStyle name="40% - Accent2 2 4 6 4 4" xfId="23990" xr:uid="{00000000-0005-0000-0000-0000692B0000}"/>
    <cellStyle name="40% - Accent2 2 4 6 5" xfId="19265" xr:uid="{00000000-0005-0000-0000-00006A2B0000}"/>
    <cellStyle name="40% - Accent2 2 4 6 5 2" xfId="31132" xr:uid="{00000000-0005-0000-0000-00006B2B0000}"/>
    <cellStyle name="40% - Accent2 2 4 6 6" xfId="27158" xr:uid="{00000000-0005-0000-0000-00006C2B0000}"/>
    <cellStyle name="40% - Accent2 2 4 6 7" xfId="23215" xr:uid="{00000000-0005-0000-0000-00006D2B0000}"/>
    <cellStyle name="40% - Accent2 2 4 7" xfId="1019" xr:uid="{00000000-0005-0000-0000-00006E2B0000}"/>
    <cellStyle name="40% - Accent2 2 4 7 2" xfId="11455" xr:uid="{00000000-0005-0000-0000-00006F2B0000}"/>
    <cellStyle name="40% - Accent2 2 4 7 2 2" xfId="17841" xr:uid="{00000000-0005-0000-0000-0000702B0000}"/>
    <cellStyle name="40% - Accent2 2 4 7 2 2 2" xfId="22377" xr:uid="{00000000-0005-0000-0000-0000712B0000}"/>
    <cellStyle name="40% - Accent2 2 4 7 2 2 2 2" xfId="34244" xr:uid="{00000000-0005-0000-0000-0000722B0000}"/>
    <cellStyle name="40% - Accent2 2 4 7 2 2 3" xfId="30268" xr:uid="{00000000-0005-0000-0000-0000732B0000}"/>
    <cellStyle name="40% - Accent2 2 4 7 2 2 4" xfId="26327" xr:uid="{00000000-0005-0000-0000-0000742B0000}"/>
    <cellStyle name="40% - Accent2 2 4 7 2 3" xfId="20811" xr:uid="{00000000-0005-0000-0000-0000752B0000}"/>
    <cellStyle name="40% - Accent2 2 4 7 2 3 2" xfId="32678" xr:uid="{00000000-0005-0000-0000-0000762B0000}"/>
    <cellStyle name="40% - Accent2 2 4 7 2 4" xfId="28702" xr:uid="{00000000-0005-0000-0000-0000772B0000}"/>
    <cellStyle name="40% - Accent2 2 4 7 2 5" xfId="24761" xr:uid="{00000000-0005-0000-0000-0000782B0000}"/>
    <cellStyle name="40% - Accent2 2 4 7 3" xfId="14937" xr:uid="{00000000-0005-0000-0000-0000792B0000}"/>
    <cellStyle name="40% - Accent2 2 4 7 3 2" xfId="21588" xr:uid="{00000000-0005-0000-0000-00007A2B0000}"/>
    <cellStyle name="40% - Accent2 2 4 7 3 2 2" xfId="33455" xr:uid="{00000000-0005-0000-0000-00007B2B0000}"/>
    <cellStyle name="40% - Accent2 2 4 7 3 3" xfId="29479" xr:uid="{00000000-0005-0000-0000-00007C2B0000}"/>
    <cellStyle name="40% - Accent2 2 4 7 3 4" xfId="25538" xr:uid="{00000000-0005-0000-0000-00007D2B0000}"/>
    <cellStyle name="40% - Accent2 2 4 7 4" xfId="8087" xr:uid="{00000000-0005-0000-0000-00007E2B0000}"/>
    <cellStyle name="40% - Accent2 2 4 7 4 2" xfId="20041" xr:uid="{00000000-0005-0000-0000-00007F2B0000}"/>
    <cellStyle name="40% - Accent2 2 4 7 4 2 2" xfId="31908" xr:uid="{00000000-0005-0000-0000-0000802B0000}"/>
    <cellStyle name="40% - Accent2 2 4 7 4 3" xfId="27932" xr:uid="{00000000-0005-0000-0000-0000812B0000}"/>
    <cellStyle name="40% - Accent2 2 4 7 4 4" xfId="23991" xr:uid="{00000000-0005-0000-0000-0000822B0000}"/>
    <cellStyle name="40% - Accent2 2 4 7 5" xfId="19266" xr:uid="{00000000-0005-0000-0000-0000832B0000}"/>
    <cellStyle name="40% - Accent2 2 4 7 5 2" xfId="31133" xr:uid="{00000000-0005-0000-0000-0000842B0000}"/>
    <cellStyle name="40% - Accent2 2 4 7 6" xfId="27159" xr:uid="{00000000-0005-0000-0000-0000852B0000}"/>
    <cellStyle name="40% - Accent2 2 4 7 7" xfId="23216" xr:uid="{00000000-0005-0000-0000-0000862B0000}"/>
    <cellStyle name="40% - Accent2 2 4 8" xfId="1020" xr:uid="{00000000-0005-0000-0000-0000872B0000}"/>
    <cellStyle name="40% - Accent2 2 4 8 2" xfId="11456" xr:uid="{00000000-0005-0000-0000-0000882B0000}"/>
    <cellStyle name="40% - Accent2 2 4 8 2 2" xfId="17842" xr:uid="{00000000-0005-0000-0000-0000892B0000}"/>
    <cellStyle name="40% - Accent2 2 4 8 2 2 2" xfId="22378" xr:uid="{00000000-0005-0000-0000-00008A2B0000}"/>
    <cellStyle name="40% - Accent2 2 4 8 2 2 2 2" xfId="34245" xr:uid="{00000000-0005-0000-0000-00008B2B0000}"/>
    <cellStyle name="40% - Accent2 2 4 8 2 2 3" xfId="30269" xr:uid="{00000000-0005-0000-0000-00008C2B0000}"/>
    <cellStyle name="40% - Accent2 2 4 8 2 2 4" xfId="26328" xr:uid="{00000000-0005-0000-0000-00008D2B0000}"/>
    <cellStyle name="40% - Accent2 2 4 8 2 3" xfId="20812" xr:uid="{00000000-0005-0000-0000-00008E2B0000}"/>
    <cellStyle name="40% - Accent2 2 4 8 2 3 2" xfId="32679" xr:uid="{00000000-0005-0000-0000-00008F2B0000}"/>
    <cellStyle name="40% - Accent2 2 4 8 2 4" xfId="28703" xr:uid="{00000000-0005-0000-0000-0000902B0000}"/>
    <cellStyle name="40% - Accent2 2 4 8 2 5" xfId="24762" xr:uid="{00000000-0005-0000-0000-0000912B0000}"/>
    <cellStyle name="40% - Accent2 2 4 8 3" xfId="14938" xr:uid="{00000000-0005-0000-0000-0000922B0000}"/>
    <cellStyle name="40% - Accent2 2 4 8 3 2" xfId="21589" xr:uid="{00000000-0005-0000-0000-0000932B0000}"/>
    <cellStyle name="40% - Accent2 2 4 8 3 2 2" xfId="33456" xr:uid="{00000000-0005-0000-0000-0000942B0000}"/>
    <cellStyle name="40% - Accent2 2 4 8 3 3" xfId="29480" xr:uid="{00000000-0005-0000-0000-0000952B0000}"/>
    <cellStyle name="40% - Accent2 2 4 8 3 4" xfId="25539" xr:uid="{00000000-0005-0000-0000-0000962B0000}"/>
    <cellStyle name="40% - Accent2 2 4 8 4" xfId="8088" xr:uid="{00000000-0005-0000-0000-0000972B0000}"/>
    <cellStyle name="40% - Accent2 2 4 8 4 2" xfId="20042" xr:uid="{00000000-0005-0000-0000-0000982B0000}"/>
    <cellStyle name="40% - Accent2 2 4 8 4 2 2" xfId="31909" xr:uid="{00000000-0005-0000-0000-0000992B0000}"/>
    <cellStyle name="40% - Accent2 2 4 8 4 3" xfId="27933" xr:uid="{00000000-0005-0000-0000-00009A2B0000}"/>
    <cellStyle name="40% - Accent2 2 4 8 4 4" xfId="23992" xr:uid="{00000000-0005-0000-0000-00009B2B0000}"/>
    <cellStyle name="40% - Accent2 2 4 8 5" xfId="19267" xr:uid="{00000000-0005-0000-0000-00009C2B0000}"/>
    <cellStyle name="40% - Accent2 2 4 8 5 2" xfId="31134" xr:uid="{00000000-0005-0000-0000-00009D2B0000}"/>
    <cellStyle name="40% - Accent2 2 4 8 6" xfId="27160" xr:uid="{00000000-0005-0000-0000-00009E2B0000}"/>
    <cellStyle name="40% - Accent2 2 4 8 7" xfId="23217" xr:uid="{00000000-0005-0000-0000-00009F2B0000}"/>
    <cellStyle name="40% - Accent2 2 4 9" xfId="1021" xr:uid="{00000000-0005-0000-0000-0000A02B0000}"/>
    <cellStyle name="40% - Accent2 2 4 9 2" xfId="11457" xr:uid="{00000000-0005-0000-0000-0000A12B0000}"/>
    <cellStyle name="40% - Accent2 2 4 9 2 2" xfId="17843" xr:uid="{00000000-0005-0000-0000-0000A22B0000}"/>
    <cellStyle name="40% - Accent2 2 4 9 2 2 2" xfId="22379" xr:uid="{00000000-0005-0000-0000-0000A32B0000}"/>
    <cellStyle name="40% - Accent2 2 4 9 2 2 2 2" xfId="34246" xr:uid="{00000000-0005-0000-0000-0000A42B0000}"/>
    <cellStyle name="40% - Accent2 2 4 9 2 2 3" xfId="30270" xr:uid="{00000000-0005-0000-0000-0000A52B0000}"/>
    <cellStyle name="40% - Accent2 2 4 9 2 2 4" xfId="26329" xr:uid="{00000000-0005-0000-0000-0000A62B0000}"/>
    <cellStyle name="40% - Accent2 2 4 9 2 3" xfId="20813" xr:uid="{00000000-0005-0000-0000-0000A72B0000}"/>
    <cellStyle name="40% - Accent2 2 4 9 2 3 2" xfId="32680" xr:uid="{00000000-0005-0000-0000-0000A82B0000}"/>
    <cellStyle name="40% - Accent2 2 4 9 2 4" xfId="28704" xr:uid="{00000000-0005-0000-0000-0000A92B0000}"/>
    <cellStyle name="40% - Accent2 2 4 9 2 5" xfId="24763" xr:uid="{00000000-0005-0000-0000-0000AA2B0000}"/>
    <cellStyle name="40% - Accent2 2 4 9 3" xfId="14939" xr:uid="{00000000-0005-0000-0000-0000AB2B0000}"/>
    <cellStyle name="40% - Accent2 2 4 9 3 2" xfId="21590" xr:uid="{00000000-0005-0000-0000-0000AC2B0000}"/>
    <cellStyle name="40% - Accent2 2 4 9 3 2 2" xfId="33457" xr:uid="{00000000-0005-0000-0000-0000AD2B0000}"/>
    <cellStyle name="40% - Accent2 2 4 9 3 3" xfId="29481" xr:uid="{00000000-0005-0000-0000-0000AE2B0000}"/>
    <cellStyle name="40% - Accent2 2 4 9 3 4" xfId="25540" xr:uid="{00000000-0005-0000-0000-0000AF2B0000}"/>
    <cellStyle name="40% - Accent2 2 4 9 4" xfId="8089" xr:uid="{00000000-0005-0000-0000-0000B02B0000}"/>
    <cellStyle name="40% - Accent2 2 4 9 4 2" xfId="20043" xr:uid="{00000000-0005-0000-0000-0000B12B0000}"/>
    <cellStyle name="40% - Accent2 2 4 9 4 2 2" xfId="31910" xr:uid="{00000000-0005-0000-0000-0000B22B0000}"/>
    <cellStyle name="40% - Accent2 2 4 9 4 3" xfId="27934" xr:uid="{00000000-0005-0000-0000-0000B32B0000}"/>
    <cellStyle name="40% - Accent2 2 4 9 4 4" xfId="23993" xr:uid="{00000000-0005-0000-0000-0000B42B0000}"/>
    <cellStyle name="40% - Accent2 2 4 9 5" xfId="19268" xr:uid="{00000000-0005-0000-0000-0000B52B0000}"/>
    <cellStyle name="40% - Accent2 2 4 9 5 2" xfId="31135" xr:uid="{00000000-0005-0000-0000-0000B62B0000}"/>
    <cellStyle name="40% - Accent2 2 4 9 6" xfId="27161" xr:uid="{00000000-0005-0000-0000-0000B72B0000}"/>
    <cellStyle name="40% - Accent2 2 4 9 7" xfId="23218" xr:uid="{00000000-0005-0000-0000-0000B82B0000}"/>
    <cellStyle name="40% - Accent2 2 5" xfId="1022" xr:uid="{00000000-0005-0000-0000-0000B92B0000}"/>
    <cellStyle name="40% - Accent2 2 5 10" xfId="27162" xr:uid="{00000000-0005-0000-0000-0000BA2B0000}"/>
    <cellStyle name="40% - Accent2 2 5 11" xfId="23219" xr:uid="{00000000-0005-0000-0000-0000BB2B0000}"/>
    <cellStyle name="40% - Accent2 2 5 2" xfId="1023" xr:uid="{00000000-0005-0000-0000-0000BC2B0000}"/>
    <cellStyle name="40% - Accent2 2 5 2 2" xfId="11459" xr:uid="{00000000-0005-0000-0000-0000BD2B0000}"/>
    <cellStyle name="40% - Accent2 2 5 2 2 2" xfId="17845" xr:uid="{00000000-0005-0000-0000-0000BE2B0000}"/>
    <cellStyle name="40% - Accent2 2 5 2 2 2 2" xfId="22381" xr:uid="{00000000-0005-0000-0000-0000BF2B0000}"/>
    <cellStyle name="40% - Accent2 2 5 2 2 2 2 2" xfId="34248" xr:uid="{00000000-0005-0000-0000-0000C02B0000}"/>
    <cellStyle name="40% - Accent2 2 5 2 2 2 3" xfId="30272" xr:uid="{00000000-0005-0000-0000-0000C12B0000}"/>
    <cellStyle name="40% - Accent2 2 5 2 2 2 4" xfId="26331" xr:uid="{00000000-0005-0000-0000-0000C22B0000}"/>
    <cellStyle name="40% - Accent2 2 5 2 2 3" xfId="20815" xr:uid="{00000000-0005-0000-0000-0000C32B0000}"/>
    <cellStyle name="40% - Accent2 2 5 2 2 3 2" xfId="32682" xr:uid="{00000000-0005-0000-0000-0000C42B0000}"/>
    <cellStyle name="40% - Accent2 2 5 2 2 4" xfId="28706" xr:uid="{00000000-0005-0000-0000-0000C52B0000}"/>
    <cellStyle name="40% - Accent2 2 5 2 2 5" xfId="24765" xr:uid="{00000000-0005-0000-0000-0000C62B0000}"/>
    <cellStyle name="40% - Accent2 2 5 2 3" xfId="14941" xr:uid="{00000000-0005-0000-0000-0000C72B0000}"/>
    <cellStyle name="40% - Accent2 2 5 2 3 2" xfId="21592" xr:uid="{00000000-0005-0000-0000-0000C82B0000}"/>
    <cellStyle name="40% - Accent2 2 5 2 3 2 2" xfId="33459" xr:uid="{00000000-0005-0000-0000-0000C92B0000}"/>
    <cellStyle name="40% - Accent2 2 5 2 3 3" xfId="29483" xr:uid="{00000000-0005-0000-0000-0000CA2B0000}"/>
    <cellStyle name="40% - Accent2 2 5 2 3 4" xfId="25542" xr:uid="{00000000-0005-0000-0000-0000CB2B0000}"/>
    <cellStyle name="40% - Accent2 2 5 2 4" xfId="8091" xr:uid="{00000000-0005-0000-0000-0000CC2B0000}"/>
    <cellStyle name="40% - Accent2 2 5 2 4 2" xfId="20045" xr:uid="{00000000-0005-0000-0000-0000CD2B0000}"/>
    <cellStyle name="40% - Accent2 2 5 2 4 2 2" xfId="31912" xr:uid="{00000000-0005-0000-0000-0000CE2B0000}"/>
    <cellStyle name="40% - Accent2 2 5 2 4 3" xfId="27936" xr:uid="{00000000-0005-0000-0000-0000CF2B0000}"/>
    <cellStyle name="40% - Accent2 2 5 2 4 4" xfId="23995" xr:uid="{00000000-0005-0000-0000-0000D02B0000}"/>
    <cellStyle name="40% - Accent2 2 5 2 5" xfId="19270" xr:uid="{00000000-0005-0000-0000-0000D12B0000}"/>
    <cellStyle name="40% - Accent2 2 5 2 5 2" xfId="31137" xr:uid="{00000000-0005-0000-0000-0000D22B0000}"/>
    <cellStyle name="40% - Accent2 2 5 2 6" xfId="27163" xr:uid="{00000000-0005-0000-0000-0000D32B0000}"/>
    <cellStyle name="40% - Accent2 2 5 2 7" xfId="23220" xr:uid="{00000000-0005-0000-0000-0000D42B0000}"/>
    <cellStyle name="40% - Accent2 2 5 3" xfId="1024" xr:uid="{00000000-0005-0000-0000-0000D52B0000}"/>
    <cellStyle name="40% - Accent2 2 5 3 2" xfId="11460" xr:uid="{00000000-0005-0000-0000-0000D62B0000}"/>
    <cellStyle name="40% - Accent2 2 5 3 2 2" xfId="17846" xr:uid="{00000000-0005-0000-0000-0000D72B0000}"/>
    <cellStyle name="40% - Accent2 2 5 3 2 2 2" xfId="22382" xr:uid="{00000000-0005-0000-0000-0000D82B0000}"/>
    <cellStyle name="40% - Accent2 2 5 3 2 2 2 2" xfId="34249" xr:uid="{00000000-0005-0000-0000-0000D92B0000}"/>
    <cellStyle name="40% - Accent2 2 5 3 2 2 3" xfId="30273" xr:uid="{00000000-0005-0000-0000-0000DA2B0000}"/>
    <cellStyle name="40% - Accent2 2 5 3 2 2 4" xfId="26332" xr:uid="{00000000-0005-0000-0000-0000DB2B0000}"/>
    <cellStyle name="40% - Accent2 2 5 3 2 3" xfId="20816" xr:uid="{00000000-0005-0000-0000-0000DC2B0000}"/>
    <cellStyle name="40% - Accent2 2 5 3 2 3 2" xfId="32683" xr:uid="{00000000-0005-0000-0000-0000DD2B0000}"/>
    <cellStyle name="40% - Accent2 2 5 3 2 4" xfId="28707" xr:uid="{00000000-0005-0000-0000-0000DE2B0000}"/>
    <cellStyle name="40% - Accent2 2 5 3 2 5" xfId="24766" xr:uid="{00000000-0005-0000-0000-0000DF2B0000}"/>
    <cellStyle name="40% - Accent2 2 5 3 3" xfId="14942" xr:uid="{00000000-0005-0000-0000-0000E02B0000}"/>
    <cellStyle name="40% - Accent2 2 5 3 3 2" xfId="21593" xr:uid="{00000000-0005-0000-0000-0000E12B0000}"/>
    <cellStyle name="40% - Accent2 2 5 3 3 2 2" xfId="33460" xr:uid="{00000000-0005-0000-0000-0000E22B0000}"/>
    <cellStyle name="40% - Accent2 2 5 3 3 3" xfId="29484" xr:uid="{00000000-0005-0000-0000-0000E32B0000}"/>
    <cellStyle name="40% - Accent2 2 5 3 3 4" xfId="25543" xr:uid="{00000000-0005-0000-0000-0000E42B0000}"/>
    <cellStyle name="40% - Accent2 2 5 3 4" xfId="8092" xr:uid="{00000000-0005-0000-0000-0000E52B0000}"/>
    <cellStyle name="40% - Accent2 2 5 3 4 2" xfId="20046" xr:uid="{00000000-0005-0000-0000-0000E62B0000}"/>
    <cellStyle name="40% - Accent2 2 5 3 4 2 2" xfId="31913" xr:uid="{00000000-0005-0000-0000-0000E72B0000}"/>
    <cellStyle name="40% - Accent2 2 5 3 4 3" xfId="27937" xr:uid="{00000000-0005-0000-0000-0000E82B0000}"/>
    <cellStyle name="40% - Accent2 2 5 3 4 4" xfId="23996" xr:uid="{00000000-0005-0000-0000-0000E92B0000}"/>
    <cellStyle name="40% - Accent2 2 5 3 5" xfId="19271" xr:uid="{00000000-0005-0000-0000-0000EA2B0000}"/>
    <cellStyle name="40% - Accent2 2 5 3 5 2" xfId="31138" xr:uid="{00000000-0005-0000-0000-0000EB2B0000}"/>
    <cellStyle name="40% - Accent2 2 5 3 6" xfId="27164" xr:uid="{00000000-0005-0000-0000-0000EC2B0000}"/>
    <cellStyle name="40% - Accent2 2 5 3 7" xfId="23221" xr:uid="{00000000-0005-0000-0000-0000ED2B0000}"/>
    <cellStyle name="40% - Accent2 2 5 4" xfId="1025" xr:uid="{00000000-0005-0000-0000-0000EE2B0000}"/>
    <cellStyle name="40% - Accent2 2 5 4 2" xfId="11461" xr:uid="{00000000-0005-0000-0000-0000EF2B0000}"/>
    <cellStyle name="40% - Accent2 2 5 4 2 2" xfId="17847" xr:uid="{00000000-0005-0000-0000-0000F02B0000}"/>
    <cellStyle name="40% - Accent2 2 5 4 2 2 2" xfId="22383" xr:uid="{00000000-0005-0000-0000-0000F12B0000}"/>
    <cellStyle name="40% - Accent2 2 5 4 2 2 2 2" xfId="34250" xr:uid="{00000000-0005-0000-0000-0000F22B0000}"/>
    <cellStyle name="40% - Accent2 2 5 4 2 2 3" xfId="30274" xr:uid="{00000000-0005-0000-0000-0000F32B0000}"/>
    <cellStyle name="40% - Accent2 2 5 4 2 2 4" xfId="26333" xr:uid="{00000000-0005-0000-0000-0000F42B0000}"/>
    <cellStyle name="40% - Accent2 2 5 4 2 3" xfId="20817" xr:uid="{00000000-0005-0000-0000-0000F52B0000}"/>
    <cellStyle name="40% - Accent2 2 5 4 2 3 2" xfId="32684" xr:uid="{00000000-0005-0000-0000-0000F62B0000}"/>
    <cellStyle name="40% - Accent2 2 5 4 2 4" xfId="28708" xr:uid="{00000000-0005-0000-0000-0000F72B0000}"/>
    <cellStyle name="40% - Accent2 2 5 4 2 5" xfId="24767" xr:uid="{00000000-0005-0000-0000-0000F82B0000}"/>
    <cellStyle name="40% - Accent2 2 5 4 3" xfId="14943" xr:uid="{00000000-0005-0000-0000-0000F92B0000}"/>
    <cellStyle name="40% - Accent2 2 5 4 3 2" xfId="21594" xr:uid="{00000000-0005-0000-0000-0000FA2B0000}"/>
    <cellStyle name="40% - Accent2 2 5 4 3 2 2" xfId="33461" xr:uid="{00000000-0005-0000-0000-0000FB2B0000}"/>
    <cellStyle name="40% - Accent2 2 5 4 3 3" xfId="29485" xr:uid="{00000000-0005-0000-0000-0000FC2B0000}"/>
    <cellStyle name="40% - Accent2 2 5 4 3 4" xfId="25544" xr:uid="{00000000-0005-0000-0000-0000FD2B0000}"/>
    <cellStyle name="40% - Accent2 2 5 4 4" xfId="8093" xr:uid="{00000000-0005-0000-0000-0000FE2B0000}"/>
    <cellStyle name="40% - Accent2 2 5 4 4 2" xfId="20047" xr:uid="{00000000-0005-0000-0000-0000FF2B0000}"/>
    <cellStyle name="40% - Accent2 2 5 4 4 2 2" xfId="31914" xr:uid="{00000000-0005-0000-0000-0000002C0000}"/>
    <cellStyle name="40% - Accent2 2 5 4 4 3" xfId="27938" xr:uid="{00000000-0005-0000-0000-0000012C0000}"/>
    <cellStyle name="40% - Accent2 2 5 4 4 4" xfId="23997" xr:uid="{00000000-0005-0000-0000-0000022C0000}"/>
    <cellStyle name="40% - Accent2 2 5 4 5" xfId="19272" xr:uid="{00000000-0005-0000-0000-0000032C0000}"/>
    <cellStyle name="40% - Accent2 2 5 4 5 2" xfId="31139" xr:uid="{00000000-0005-0000-0000-0000042C0000}"/>
    <cellStyle name="40% - Accent2 2 5 4 6" xfId="27165" xr:uid="{00000000-0005-0000-0000-0000052C0000}"/>
    <cellStyle name="40% - Accent2 2 5 4 7" xfId="23222" xr:uid="{00000000-0005-0000-0000-0000062C0000}"/>
    <cellStyle name="40% - Accent2 2 5 5" xfId="1026" xr:uid="{00000000-0005-0000-0000-0000072C0000}"/>
    <cellStyle name="40% - Accent2 2 5 5 2" xfId="11462" xr:uid="{00000000-0005-0000-0000-0000082C0000}"/>
    <cellStyle name="40% - Accent2 2 5 5 2 2" xfId="17848" xr:uid="{00000000-0005-0000-0000-0000092C0000}"/>
    <cellStyle name="40% - Accent2 2 5 5 2 2 2" xfId="22384" xr:uid="{00000000-0005-0000-0000-00000A2C0000}"/>
    <cellStyle name="40% - Accent2 2 5 5 2 2 2 2" xfId="34251" xr:uid="{00000000-0005-0000-0000-00000B2C0000}"/>
    <cellStyle name="40% - Accent2 2 5 5 2 2 3" xfId="30275" xr:uid="{00000000-0005-0000-0000-00000C2C0000}"/>
    <cellStyle name="40% - Accent2 2 5 5 2 2 4" xfId="26334" xr:uid="{00000000-0005-0000-0000-00000D2C0000}"/>
    <cellStyle name="40% - Accent2 2 5 5 2 3" xfId="20818" xr:uid="{00000000-0005-0000-0000-00000E2C0000}"/>
    <cellStyle name="40% - Accent2 2 5 5 2 3 2" xfId="32685" xr:uid="{00000000-0005-0000-0000-00000F2C0000}"/>
    <cellStyle name="40% - Accent2 2 5 5 2 4" xfId="28709" xr:uid="{00000000-0005-0000-0000-0000102C0000}"/>
    <cellStyle name="40% - Accent2 2 5 5 2 5" xfId="24768" xr:uid="{00000000-0005-0000-0000-0000112C0000}"/>
    <cellStyle name="40% - Accent2 2 5 5 3" xfId="14944" xr:uid="{00000000-0005-0000-0000-0000122C0000}"/>
    <cellStyle name="40% - Accent2 2 5 5 3 2" xfId="21595" xr:uid="{00000000-0005-0000-0000-0000132C0000}"/>
    <cellStyle name="40% - Accent2 2 5 5 3 2 2" xfId="33462" xr:uid="{00000000-0005-0000-0000-0000142C0000}"/>
    <cellStyle name="40% - Accent2 2 5 5 3 3" xfId="29486" xr:uid="{00000000-0005-0000-0000-0000152C0000}"/>
    <cellStyle name="40% - Accent2 2 5 5 3 4" xfId="25545" xr:uid="{00000000-0005-0000-0000-0000162C0000}"/>
    <cellStyle name="40% - Accent2 2 5 5 4" xfId="8094" xr:uid="{00000000-0005-0000-0000-0000172C0000}"/>
    <cellStyle name="40% - Accent2 2 5 5 4 2" xfId="20048" xr:uid="{00000000-0005-0000-0000-0000182C0000}"/>
    <cellStyle name="40% - Accent2 2 5 5 4 2 2" xfId="31915" xr:uid="{00000000-0005-0000-0000-0000192C0000}"/>
    <cellStyle name="40% - Accent2 2 5 5 4 3" xfId="27939" xr:uid="{00000000-0005-0000-0000-00001A2C0000}"/>
    <cellStyle name="40% - Accent2 2 5 5 4 4" xfId="23998" xr:uid="{00000000-0005-0000-0000-00001B2C0000}"/>
    <cellStyle name="40% - Accent2 2 5 5 5" xfId="19273" xr:uid="{00000000-0005-0000-0000-00001C2C0000}"/>
    <cellStyle name="40% - Accent2 2 5 5 5 2" xfId="31140" xr:uid="{00000000-0005-0000-0000-00001D2C0000}"/>
    <cellStyle name="40% - Accent2 2 5 5 6" xfId="27166" xr:uid="{00000000-0005-0000-0000-00001E2C0000}"/>
    <cellStyle name="40% - Accent2 2 5 5 7" xfId="23223" xr:uid="{00000000-0005-0000-0000-00001F2C0000}"/>
    <cellStyle name="40% - Accent2 2 5 6" xfId="11458" xr:uid="{00000000-0005-0000-0000-0000202C0000}"/>
    <cellStyle name="40% - Accent2 2 5 6 2" xfId="17844" xr:uid="{00000000-0005-0000-0000-0000212C0000}"/>
    <cellStyle name="40% - Accent2 2 5 6 2 2" xfId="22380" xr:uid="{00000000-0005-0000-0000-0000222C0000}"/>
    <cellStyle name="40% - Accent2 2 5 6 2 2 2" xfId="34247" xr:uid="{00000000-0005-0000-0000-0000232C0000}"/>
    <cellStyle name="40% - Accent2 2 5 6 2 3" xfId="30271" xr:uid="{00000000-0005-0000-0000-0000242C0000}"/>
    <cellStyle name="40% - Accent2 2 5 6 2 4" xfId="26330" xr:uid="{00000000-0005-0000-0000-0000252C0000}"/>
    <cellStyle name="40% - Accent2 2 5 6 3" xfId="20814" xr:uid="{00000000-0005-0000-0000-0000262C0000}"/>
    <cellStyle name="40% - Accent2 2 5 6 3 2" xfId="32681" xr:uid="{00000000-0005-0000-0000-0000272C0000}"/>
    <cellStyle name="40% - Accent2 2 5 6 4" xfId="28705" xr:uid="{00000000-0005-0000-0000-0000282C0000}"/>
    <cellStyle name="40% - Accent2 2 5 6 5" xfId="24764" xr:uid="{00000000-0005-0000-0000-0000292C0000}"/>
    <cellStyle name="40% - Accent2 2 5 7" xfId="14940" xr:uid="{00000000-0005-0000-0000-00002A2C0000}"/>
    <cellStyle name="40% - Accent2 2 5 7 2" xfId="21591" xr:uid="{00000000-0005-0000-0000-00002B2C0000}"/>
    <cellStyle name="40% - Accent2 2 5 7 2 2" xfId="33458" xr:uid="{00000000-0005-0000-0000-00002C2C0000}"/>
    <cellStyle name="40% - Accent2 2 5 7 3" xfId="29482" xr:uid="{00000000-0005-0000-0000-00002D2C0000}"/>
    <cellStyle name="40% - Accent2 2 5 7 4" xfId="25541" xr:uid="{00000000-0005-0000-0000-00002E2C0000}"/>
    <cellStyle name="40% - Accent2 2 5 8" xfId="8090" xr:uid="{00000000-0005-0000-0000-00002F2C0000}"/>
    <cellStyle name="40% - Accent2 2 5 8 2" xfId="20044" xr:uid="{00000000-0005-0000-0000-0000302C0000}"/>
    <cellStyle name="40% - Accent2 2 5 8 2 2" xfId="31911" xr:uid="{00000000-0005-0000-0000-0000312C0000}"/>
    <cellStyle name="40% - Accent2 2 5 8 3" xfId="27935" xr:uid="{00000000-0005-0000-0000-0000322C0000}"/>
    <cellStyle name="40% - Accent2 2 5 8 4" xfId="23994" xr:uid="{00000000-0005-0000-0000-0000332C0000}"/>
    <cellStyle name="40% - Accent2 2 5 9" xfId="19269" xr:uid="{00000000-0005-0000-0000-0000342C0000}"/>
    <cellStyle name="40% - Accent2 2 5 9 2" xfId="31136" xr:uid="{00000000-0005-0000-0000-0000352C0000}"/>
    <cellStyle name="40% - Accent2 2 6" xfId="1027" xr:uid="{00000000-0005-0000-0000-0000362C0000}"/>
    <cellStyle name="40% - Accent2 2 6 10" xfId="27167" xr:uid="{00000000-0005-0000-0000-0000372C0000}"/>
    <cellStyle name="40% - Accent2 2 6 11" xfId="23224" xr:uid="{00000000-0005-0000-0000-0000382C0000}"/>
    <cellStyle name="40% - Accent2 2 6 2" xfId="1028" xr:uid="{00000000-0005-0000-0000-0000392C0000}"/>
    <cellStyle name="40% - Accent2 2 6 2 2" xfId="11464" xr:uid="{00000000-0005-0000-0000-00003A2C0000}"/>
    <cellStyle name="40% - Accent2 2 6 2 2 2" xfId="17850" xr:uid="{00000000-0005-0000-0000-00003B2C0000}"/>
    <cellStyle name="40% - Accent2 2 6 2 2 2 2" xfId="22386" xr:uid="{00000000-0005-0000-0000-00003C2C0000}"/>
    <cellStyle name="40% - Accent2 2 6 2 2 2 2 2" xfId="34253" xr:uid="{00000000-0005-0000-0000-00003D2C0000}"/>
    <cellStyle name="40% - Accent2 2 6 2 2 2 3" xfId="30277" xr:uid="{00000000-0005-0000-0000-00003E2C0000}"/>
    <cellStyle name="40% - Accent2 2 6 2 2 2 4" xfId="26336" xr:uid="{00000000-0005-0000-0000-00003F2C0000}"/>
    <cellStyle name="40% - Accent2 2 6 2 2 3" xfId="20820" xr:uid="{00000000-0005-0000-0000-0000402C0000}"/>
    <cellStyle name="40% - Accent2 2 6 2 2 3 2" xfId="32687" xr:uid="{00000000-0005-0000-0000-0000412C0000}"/>
    <cellStyle name="40% - Accent2 2 6 2 2 4" xfId="28711" xr:uid="{00000000-0005-0000-0000-0000422C0000}"/>
    <cellStyle name="40% - Accent2 2 6 2 2 5" xfId="24770" xr:uid="{00000000-0005-0000-0000-0000432C0000}"/>
    <cellStyle name="40% - Accent2 2 6 2 3" xfId="14946" xr:uid="{00000000-0005-0000-0000-0000442C0000}"/>
    <cellStyle name="40% - Accent2 2 6 2 3 2" xfId="21597" xr:uid="{00000000-0005-0000-0000-0000452C0000}"/>
    <cellStyle name="40% - Accent2 2 6 2 3 2 2" xfId="33464" xr:uid="{00000000-0005-0000-0000-0000462C0000}"/>
    <cellStyle name="40% - Accent2 2 6 2 3 3" xfId="29488" xr:uid="{00000000-0005-0000-0000-0000472C0000}"/>
    <cellStyle name="40% - Accent2 2 6 2 3 4" xfId="25547" xr:uid="{00000000-0005-0000-0000-0000482C0000}"/>
    <cellStyle name="40% - Accent2 2 6 2 4" xfId="8096" xr:uid="{00000000-0005-0000-0000-0000492C0000}"/>
    <cellStyle name="40% - Accent2 2 6 2 4 2" xfId="20050" xr:uid="{00000000-0005-0000-0000-00004A2C0000}"/>
    <cellStyle name="40% - Accent2 2 6 2 4 2 2" xfId="31917" xr:uid="{00000000-0005-0000-0000-00004B2C0000}"/>
    <cellStyle name="40% - Accent2 2 6 2 4 3" xfId="27941" xr:uid="{00000000-0005-0000-0000-00004C2C0000}"/>
    <cellStyle name="40% - Accent2 2 6 2 4 4" xfId="24000" xr:uid="{00000000-0005-0000-0000-00004D2C0000}"/>
    <cellStyle name="40% - Accent2 2 6 2 5" xfId="19275" xr:uid="{00000000-0005-0000-0000-00004E2C0000}"/>
    <cellStyle name="40% - Accent2 2 6 2 5 2" xfId="31142" xr:uid="{00000000-0005-0000-0000-00004F2C0000}"/>
    <cellStyle name="40% - Accent2 2 6 2 6" xfId="27168" xr:uid="{00000000-0005-0000-0000-0000502C0000}"/>
    <cellStyle name="40% - Accent2 2 6 2 7" xfId="23225" xr:uid="{00000000-0005-0000-0000-0000512C0000}"/>
    <cellStyle name="40% - Accent2 2 6 3" xfId="1029" xr:uid="{00000000-0005-0000-0000-0000522C0000}"/>
    <cellStyle name="40% - Accent2 2 6 3 2" xfId="11465" xr:uid="{00000000-0005-0000-0000-0000532C0000}"/>
    <cellStyle name="40% - Accent2 2 6 3 2 2" xfId="17851" xr:uid="{00000000-0005-0000-0000-0000542C0000}"/>
    <cellStyle name="40% - Accent2 2 6 3 2 2 2" xfId="22387" xr:uid="{00000000-0005-0000-0000-0000552C0000}"/>
    <cellStyle name="40% - Accent2 2 6 3 2 2 2 2" xfId="34254" xr:uid="{00000000-0005-0000-0000-0000562C0000}"/>
    <cellStyle name="40% - Accent2 2 6 3 2 2 3" xfId="30278" xr:uid="{00000000-0005-0000-0000-0000572C0000}"/>
    <cellStyle name="40% - Accent2 2 6 3 2 2 4" xfId="26337" xr:uid="{00000000-0005-0000-0000-0000582C0000}"/>
    <cellStyle name="40% - Accent2 2 6 3 2 3" xfId="20821" xr:uid="{00000000-0005-0000-0000-0000592C0000}"/>
    <cellStyle name="40% - Accent2 2 6 3 2 3 2" xfId="32688" xr:uid="{00000000-0005-0000-0000-00005A2C0000}"/>
    <cellStyle name="40% - Accent2 2 6 3 2 4" xfId="28712" xr:uid="{00000000-0005-0000-0000-00005B2C0000}"/>
    <cellStyle name="40% - Accent2 2 6 3 2 5" xfId="24771" xr:uid="{00000000-0005-0000-0000-00005C2C0000}"/>
    <cellStyle name="40% - Accent2 2 6 3 3" xfId="14947" xr:uid="{00000000-0005-0000-0000-00005D2C0000}"/>
    <cellStyle name="40% - Accent2 2 6 3 3 2" xfId="21598" xr:uid="{00000000-0005-0000-0000-00005E2C0000}"/>
    <cellStyle name="40% - Accent2 2 6 3 3 2 2" xfId="33465" xr:uid="{00000000-0005-0000-0000-00005F2C0000}"/>
    <cellStyle name="40% - Accent2 2 6 3 3 3" xfId="29489" xr:uid="{00000000-0005-0000-0000-0000602C0000}"/>
    <cellStyle name="40% - Accent2 2 6 3 3 4" xfId="25548" xr:uid="{00000000-0005-0000-0000-0000612C0000}"/>
    <cellStyle name="40% - Accent2 2 6 3 4" xfId="8097" xr:uid="{00000000-0005-0000-0000-0000622C0000}"/>
    <cellStyle name="40% - Accent2 2 6 3 4 2" xfId="20051" xr:uid="{00000000-0005-0000-0000-0000632C0000}"/>
    <cellStyle name="40% - Accent2 2 6 3 4 2 2" xfId="31918" xr:uid="{00000000-0005-0000-0000-0000642C0000}"/>
    <cellStyle name="40% - Accent2 2 6 3 4 3" xfId="27942" xr:uid="{00000000-0005-0000-0000-0000652C0000}"/>
    <cellStyle name="40% - Accent2 2 6 3 4 4" xfId="24001" xr:uid="{00000000-0005-0000-0000-0000662C0000}"/>
    <cellStyle name="40% - Accent2 2 6 3 5" xfId="19276" xr:uid="{00000000-0005-0000-0000-0000672C0000}"/>
    <cellStyle name="40% - Accent2 2 6 3 5 2" xfId="31143" xr:uid="{00000000-0005-0000-0000-0000682C0000}"/>
    <cellStyle name="40% - Accent2 2 6 3 6" xfId="27169" xr:uid="{00000000-0005-0000-0000-0000692C0000}"/>
    <cellStyle name="40% - Accent2 2 6 3 7" xfId="23226" xr:uid="{00000000-0005-0000-0000-00006A2C0000}"/>
    <cellStyle name="40% - Accent2 2 6 4" xfId="1030" xr:uid="{00000000-0005-0000-0000-00006B2C0000}"/>
    <cellStyle name="40% - Accent2 2 6 4 2" xfId="11466" xr:uid="{00000000-0005-0000-0000-00006C2C0000}"/>
    <cellStyle name="40% - Accent2 2 6 4 2 2" xfId="17852" xr:uid="{00000000-0005-0000-0000-00006D2C0000}"/>
    <cellStyle name="40% - Accent2 2 6 4 2 2 2" xfId="22388" xr:uid="{00000000-0005-0000-0000-00006E2C0000}"/>
    <cellStyle name="40% - Accent2 2 6 4 2 2 2 2" xfId="34255" xr:uid="{00000000-0005-0000-0000-00006F2C0000}"/>
    <cellStyle name="40% - Accent2 2 6 4 2 2 3" xfId="30279" xr:uid="{00000000-0005-0000-0000-0000702C0000}"/>
    <cellStyle name="40% - Accent2 2 6 4 2 2 4" xfId="26338" xr:uid="{00000000-0005-0000-0000-0000712C0000}"/>
    <cellStyle name="40% - Accent2 2 6 4 2 3" xfId="20822" xr:uid="{00000000-0005-0000-0000-0000722C0000}"/>
    <cellStyle name="40% - Accent2 2 6 4 2 3 2" xfId="32689" xr:uid="{00000000-0005-0000-0000-0000732C0000}"/>
    <cellStyle name="40% - Accent2 2 6 4 2 4" xfId="28713" xr:uid="{00000000-0005-0000-0000-0000742C0000}"/>
    <cellStyle name="40% - Accent2 2 6 4 2 5" xfId="24772" xr:uid="{00000000-0005-0000-0000-0000752C0000}"/>
    <cellStyle name="40% - Accent2 2 6 4 3" xfId="14948" xr:uid="{00000000-0005-0000-0000-0000762C0000}"/>
    <cellStyle name="40% - Accent2 2 6 4 3 2" xfId="21599" xr:uid="{00000000-0005-0000-0000-0000772C0000}"/>
    <cellStyle name="40% - Accent2 2 6 4 3 2 2" xfId="33466" xr:uid="{00000000-0005-0000-0000-0000782C0000}"/>
    <cellStyle name="40% - Accent2 2 6 4 3 3" xfId="29490" xr:uid="{00000000-0005-0000-0000-0000792C0000}"/>
    <cellStyle name="40% - Accent2 2 6 4 3 4" xfId="25549" xr:uid="{00000000-0005-0000-0000-00007A2C0000}"/>
    <cellStyle name="40% - Accent2 2 6 4 4" xfId="8098" xr:uid="{00000000-0005-0000-0000-00007B2C0000}"/>
    <cellStyle name="40% - Accent2 2 6 4 4 2" xfId="20052" xr:uid="{00000000-0005-0000-0000-00007C2C0000}"/>
    <cellStyle name="40% - Accent2 2 6 4 4 2 2" xfId="31919" xr:uid="{00000000-0005-0000-0000-00007D2C0000}"/>
    <cellStyle name="40% - Accent2 2 6 4 4 3" xfId="27943" xr:uid="{00000000-0005-0000-0000-00007E2C0000}"/>
    <cellStyle name="40% - Accent2 2 6 4 4 4" xfId="24002" xr:uid="{00000000-0005-0000-0000-00007F2C0000}"/>
    <cellStyle name="40% - Accent2 2 6 4 5" xfId="19277" xr:uid="{00000000-0005-0000-0000-0000802C0000}"/>
    <cellStyle name="40% - Accent2 2 6 4 5 2" xfId="31144" xr:uid="{00000000-0005-0000-0000-0000812C0000}"/>
    <cellStyle name="40% - Accent2 2 6 4 6" xfId="27170" xr:uid="{00000000-0005-0000-0000-0000822C0000}"/>
    <cellStyle name="40% - Accent2 2 6 4 7" xfId="23227" xr:uid="{00000000-0005-0000-0000-0000832C0000}"/>
    <cellStyle name="40% - Accent2 2 6 5" xfId="1031" xr:uid="{00000000-0005-0000-0000-0000842C0000}"/>
    <cellStyle name="40% - Accent2 2 6 5 2" xfId="11467" xr:uid="{00000000-0005-0000-0000-0000852C0000}"/>
    <cellStyle name="40% - Accent2 2 6 5 2 2" xfId="17853" xr:uid="{00000000-0005-0000-0000-0000862C0000}"/>
    <cellStyle name="40% - Accent2 2 6 5 2 2 2" xfId="22389" xr:uid="{00000000-0005-0000-0000-0000872C0000}"/>
    <cellStyle name="40% - Accent2 2 6 5 2 2 2 2" xfId="34256" xr:uid="{00000000-0005-0000-0000-0000882C0000}"/>
    <cellStyle name="40% - Accent2 2 6 5 2 2 3" xfId="30280" xr:uid="{00000000-0005-0000-0000-0000892C0000}"/>
    <cellStyle name="40% - Accent2 2 6 5 2 2 4" xfId="26339" xr:uid="{00000000-0005-0000-0000-00008A2C0000}"/>
    <cellStyle name="40% - Accent2 2 6 5 2 3" xfId="20823" xr:uid="{00000000-0005-0000-0000-00008B2C0000}"/>
    <cellStyle name="40% - Accent2 2 6 5 2 3 2" xfId="32690" xr:uid="{00000000-0005-0000-0000-00008C2C0000}"/>
    <cellStyle name="40% - Accent2 2 6 5 2 4" xfId="28714" xr:uid="{00000000-0005-0000-0000-00008D2C0000}"/>
    <cellStyle name="40% - Accent2 2 6 5 2 5" xfId="24773" xr:uid="{00000000-0005-0000-0000-00008E2C0000}"/>
    <cellStyle name="40% - Accent2 2 6 5 3" xfId="14949" xr:uid="{00000000-0005-0000-0000-00008F2C0000}"/>
    <cellStyle name="40% - Accent2 2 6 5 3 2" xfId="21600" xr:uid="{00000000-0005-0000-0000-0000902C0000}"/>
    <cellStyle name="40% - Accent2 2 6 5 3 2 2" xfId="33467" xr:uid="{00000000-0005-0000-0000-0000912C0000}"/>
    <cellStyle name="40% - Accent2 2 6 5 3 3" xfId="29491" xr:uid="{00000000-0005-0000-0000-0000922C0000}"/>
    <cellStyle name="40% - Accent2 2 6 5 3 4" xfId="25550" xr:uid="{00000000-0005-0000-0000-0000932C0000}"/>
    <cellStyle name="40% - Accent2 2 6 5 4" xfId="8099" xr:uid="{00000000-0005-0000-0000-0000942C0000}"/>
    <cellStyle name="40% - Accent2 2 6 5 4 2" xfId="20053" xr:uid="{00000000-0005-0000-0000-0000952C0000}"/>
    <cellStyle name="40% - Accent2 2 6 5 4 2 2" xfId="31920" xr:uid="{00000000-0005-0000-0000-0000962C0000}"/>
    <cellStyle name="40% - Accent2 2 6 5 4 3" xfId="27944" xr:uid="{00000000-0005-0000-0000-0000972C0000}"/>
    <cellStyle name="40% - Accent2 2 6 5 4 4" xfId="24003" xr:uid="{00000000-0005-0000-0000-0000982C0000}"/>
    <cellStyle name="40% - Accent2 2 6 5 5" xfId="19278" xr:uid="{00000000-0005-0000-0000-0000992C0000}"/>
    <cellStyle name="40% - Accent2 2 6 5 5 2" xfId="31145" xr:uid="{00000000-0005-0000-0000-00009A2C0000}"/>
    <cellStyle name="40% - Accent2 2 6 5 6" xfId="27171" xr:uid="{00000000-0005-0000-0000-00009B2C0000}"/>
    <cellStyle name="40% - Accent2 2 6 5 7" xfId="23228" xr:uid="{00000000-0005-0000-0000-00009C2C0000}"/>
    <cellStyle name="40% - Accent2 2 6 6" xfId="11463" xr:uid="{00000000-0005-0000-0000-00009D2C0000}"/>
    <cellStyle name="40% - Accent2 2 6 6 2" xfId="17849" xr:uid="{00000000-0005-0000-0000-00009E2C0000}"/>
    <cellStyle name="40% - Accent2 2 6 6 2 2" xfId="22385" xr:uid="{00000000-0005-0000-0000-00009F2C0000}"/>
    <cellStyle name="40% - Accent2 2 6 6 2 2 2" xfId="34252" xr:uid="{00000000-0005-0000-0000-0000A02C0000}"/>
    <cellStyle name="40% - Accent2 2 6 6 2 3" xfId="30276" xr:uid="{00000000-0005-0000-0000-0000A12C0000}"/>
    <cellStyle name="40% - Accent2 2 6 6 2 4" xfId="26335" xr:uid="{00000000-0005-0000-0000-0000A22C0000}"/>
    <cellStyle name="40% - Accent2 2 6 6 3" xfId="20819" xr:uid="{00000000-0005-0000-0000-0000A32C0000}"/>
    <cellStyle name="40% - Accent2 2 6 6 3 2" xfId="32686" xr:uid="{00000000-0005-0000-0000-0000A42C0000}"/>
    <cellStyle name="40% - Accent2 2 6 6 4" xfId="28710" xr:uid="{00000000-0005-0000-0000-0000A52C0000}"/>
    <cellStyle name="40% - Accent2 2 6 6 5" xfId="24769" xr:uid="{00000000-0005-0000-0000-0000A62C0000}"/>
    <cellStyle name="40% - Accent2 2 6 7" xfId="14945" xr:uid="{00000000-0005-0000-0000-0000A72C0000}"/>
    <cellStyle name="40% - Accent2 2 6 7 2" xfId="21596" xr:uid="{00000000-0005-0000-0000-0000A82C0000}"/>
    <cellStyle name="40% - Accent2 2 6 7 2 2" xfId="33463" xr:uid="{00000000-0005-0000-0000-0000A92C0000}"/>
    <cellStyle name="40% - Accent2 2 6 7 3" xfId="29487" xr:uid="{00000000-0005-0000-0000-0000AA2C0000}"/>
    <cellStyle name="40% - Accent2 2 6 7 4" xfId="25546" xr:uid="{00000000-0005-0000-0000-0000AB2C0000}"/>
    <cellStyle name="40% - Accent2 2 6 8" xfId="8095" xr:uid="{00000000-0005-0000-0000-0000AC2C0000}"/>
    <cellStyle name="40% - Accent2 2 6 8 2" xfId="20049" xr:uid="{00000000-0005-0000-0000-0000AD2C0000}"/>
    <cellStyle name="40% - Accent2 2 6 8 2 2" xfId="31916" xr:uid="{00000000-0005-0000-0000-0000AE2C0000}"/>
    <cellStyle name="40% - Accent2 2 6 8 3" xfId="27940" xr:uid="{00000000-0005-0000-0000-0000AF2C0000}"/>
    <cellStyle name="40% - Accent2 2 6 8 4" xfId="23999" xr:uid="{00000000-0005-0000-0000-0000B02C0000}"/>
    <cellStyle name="40% - Accent2 2 6 9" xfId="19274" xr:uid="{00000000-0005-0000-0000-0000B12C0000}"/>
    <cellStyle name="40% - Accent2 2 6 9 2" xfId="31141" xr:uid="{00000000-0005-0000-0000-0000B22C0000}"/>
    <cellStyle name="40% - Accent2 2 7" xfId="1032" xr:uid="{00000000-0005-0000-0000-0000B32C0000}"/>
    <cellStyle name="40% - Accent2 2 7 2" xfId="11468" xr:uid="{00000000-0005-0000-0000-0000B42C0000}"/>
    <cellStyle name="40% - Accent2 2 7 2 2" xfId="17854" xr:uid="{00000000-0005-0000-0000-0000B52C0000}"/>
    <cellStyle name="40% - Accent2 2 7 2 2 2" xfId="22390" xr:uid="{00000000-0005-0000-0000-0000B62C0000}"/>
    <cellStyle name="40% - Accent2 2 7 2 2 2 2" xfId="34257" xr:uid="{00000000-0005-0000-0000-0000B72C0000}"/>
    <cellStyle name="40% - Accent2 2 7 2 2 3" xfId="30281" xr:uid="{00000000-0005-0000-0000-0000B82C0000}"/>
    <cellStyle name="40% - Accent2 2 7 2 2 4" xfId="26340" xr:uid="{00000000-0005-0000-0000-0000B92C0000}"/>
    <cellStyle name="40% - Accent2 2 7 2 3" xfId="20824" xr:uid="{00000000-0005-0000-0000-0000BA2C0000}"/>
    <cellStyle name="40% - Accent2 2 7 2 3 2" xfId="32691" xr:uid="{00000000-0005-0000-0000-0000BB2C0000}"/>
    <cellStyle name="40% - Accent2 2 7 2 4" xfId="28715" xr:uid="{00000000-0005-0000-0000-0000BC2C0000}"/>
    <cellStyle name="40% - Accent2 2 7 2 5" xfId="24774" xr:uid="{00000000-0005-0000-0000-0000BD2C0000}"/>
    <cellStyle name="40% - Accent2 2 7 3" xfId="14950" xr:uid="{00000000-0005-0000-0000-0000BE2C0000}"/>
    <cellStyle name="40% - Accent2 2 7 3 2" xfId="21601" xr:uid="{00000000-0005-0000-0000-0000BF2C0000}"/>
    <cellStyle name="40% - Accent2 2 7 3 2 2" xfId="33468" xr:uid="{00000000-0005-0000-0000-0000C02C0000}"/>
    <cellStyle name="40% - Accent2 2 7 3 3" xfId="29492" xr:uid="{00000000-0005-0000-0000-0000C12C0000}"/>
    <cellStyle name="40% - Accent2 2 7 3 4" xfId="25551" xr:uid="{00000000-0005-0000-0000-0000C22C0000}"/>
    <cellStyle name="40% - Accent2 2 7 4" xfId="8100" xr:uid="{00000000-0005-0000-0000-0000C32C0000}"/>
    <cellStyle name="40% - Accent2 2 7 4 2" xfId="20054" xr:uid="{00000000-0005-0000-0000-0000C42C0000}"/>
    <cellStyle name="40% - Accent2 2 7 4 2 2" xfId="31921" xr:uid="{00000000-0005-0000-0000-0000C52C0000}"/>
    <cellStyle name="40% - Accent2 2 7 4 3" xfId="27945" xr:uid="{00000000-0005-0000-0000-0000C62C0000}"/>
    <cellStyle name="40% - Accent2 2 7 4 4" xfId="24004" xr:uid="{00000000-0005-0000-0000-0000C72C0000}"/>
    <cellStyle name="40% - Accent2 2 7 5" xfId="19279" xr:uid="{00000000-0005-0000-0000-0000C82C0000}"/>
    <cellStyle name="40% - Accent2 2 7 5 2" xfId="31146" xr:uid="{00000000-0005-0000-0000-0000C92C0000}"/>
    <cellStyle name="40% - Accent2 2 7 6" xfId="27172" xr:uid="{00000000-0005-0000-0000-0000CA2C0000}"/>
    <cellStyle name="40% - Accent2 2 7 7" xfId="23229" xr:uid="{00000000-0005-0000-0000-0000CB2C0000}"/>
    <cellStyle name="40% - Accent2 2 8" xfId="1033" xr:uid="{00000000-0005-0000-0000-0000CC2C0000}"/>
    <cellStyle name="40% - Accent2 2 8 2" xfId="11469" xr:uid="{00000000-0005-0000-0000-0000CD2C0000}"/>
    <cellStyle name="40% - Accent2 2 8 2 2" xfId="17855" xr:uid="{00000000-0005-0000-0000-0000CE2C0000}"/>
    <cellStyle name="40% - Accent2 2 8 2 2 2" xfId="22391" xr:uid="{00000000-0005-0000-0000-0000CF2C0000}"/>
    <cellStyle name="40% - Accent2 2 8 2 2 2 2" xfId="34258" xr:uid="{00000000-0005-0000-0000-0000D02C0000}"/>
    <cellStyle name="40% - Accent2 2 8 2 2 3" xfId="30282" xr:uid="{00000000-0005-0000-0000-0000D12C0000}"/>
    <cellStyle name="40% - Accent2 2 8 2 2 4" xfId="26341" xr:uid="{00000000-0005-0000-0000-0000D22C0000}"/>
    <cellStyle name="40% - Accent2 2 8 2 3" xfId="20825" xr:uid="{00000000-0005-0000-0000-0000D32C0000}"/>
    <cellStyle name="40% - Accent2 2 8 2 3 2" xfId="32692" xr:uid="{00000000-0005-0000-0000-0000D42C0000}"/>
    <cellStyle name="40% - Accent2 2 8 2 4" xfId="28716" xr:uid="{00000000-0005-0000-0000-0000D52C0000}"/>
    <cellStyle name="40% - Accent2 2 8 2 5" xfId="24775" xr:uid="{00000000-0005-0000-0000-0000D62C0000}"/>
    <cellStyle name="40% - Accent2 2 8 3" xfId="14951" xr:uid="{00000000-0005-0000-0000-0000D72C0000}"/>
    <cellStyle name="40% - Accent2 2 8 3 2" xfId="21602" xr:uid="{00000000-0005-0000-0000-0000D82C0000}"/>
    <cellStyle name="40% - Accent2 2 8 3 2 2" xfId="33469" xr:uid="{00000000-0005-0000-0000-0000D92C0000}"/>
    <cellStyle name="40% - Accent2 2 8 3 3" xfId="29493" xr:uid="{00000000-0005-0000-0000-0000DA2C0000}"/>
    <cellStyle name="40% - Accent2 2 8 3 4" xfId="25552" xr:uid="{00000000-0005-0000-0000-0000DB2C0000}"/>
    <cellStyle name="40% - Accent2 2 8 4" xfId="8101" xr:uid="{00000000-0005-0000-0000-0000DC2C0000}"/>
    <cellStyle name="40% - Accent2 2 8 4 2" xfId="20055" xr:uid="{00000000-0005-0000-0000-0000DD2C0000}"/>
    <cellStyle name="40% - Accent2 2 8 4 2 2" xfId="31922" xr:uid="{00000000-0005-0000-0000-0000DE2C0000}"/>
    <cellStyle name="40% - Accent2 2 8 4 3" xfId="27946" xr:uid="{00000000-0005-0000-0000-0000DF2C0000}"/>
    <cellStyle name="40% - Accent2 2 8 4 4" xfId="24005" xr:uid="{00000000-0005-0000-0000-0000E02C0000}"/>
    <cellStyle name="40% - Accent2 2 8 5" xfId="19280" xr:uid="{00000000-0005-0000-0000-0000E12C0000}"/>
    <cellStyle name="40% - Accent2 2 8 5 2" xfId="31147" xr:uid="{00000000-0005-0000-0000-0000E22C0000}"/>
    <cellStyle name="40% - Accent2 2 8 6" xfId="27173" xr:uid="{00000000-0005-0000-0000-0000E32C0000}"/>
    <cellStyle name="40% - Accent2 2 8 7" xfId="23230" xr:uid="{00000000-0005-0000-0000-0000E42C0000}"/>
    <cellStyle name="40% - Accent2 2 9" xfId="1034" xr:uid="{00000000-0005-0000-0000-0000E52C0000}"/>
    <cellStyle name="40% - Accent2 2 9 2" xfId="11470" xr:uid="{00000000-0005-0000-0000-0000E62C0000}"/>
    <cellStyle name="40% - Accent2 2 9 2 2" xfId="17856" xr:uid="{00000000-0005-0000-0000-0000E72C0000}"/>
    <cellStyle name="40% - Accent2 2 9 2 2 2" xfId="22392" xr:uid="{00000000-0005-0000-0000-0000E82C0000}"/>
    <cellStyle name="40% - Accent2 2 9 2 2 2 2" xfId="34259" xr:uid="{00000000-0005-0000-0000-0000E92C0000}"/>
    <cellStyle name="40% - Accent2 2 9 2 2 3" xfId="30283" xr:uid="{00000000-0005-0000-0000-0000EA2C0000}"/>
    <cellStyle name="40% - Accent2 2 9 2 2 4" xfId="26342" xr:uid="{00000000-0005-0000-0000-0000EB2C0000}"/>
    <cellStyle name="40% - Accent2 2 9 2 3" xfId="20826" xr:uid="{00000000-0005-0000-0000-0000EC2C0000}"/>
    <cellStyle name="40% - Accent2 2 9 2 3 2" xfId="32693" xr:uid="{00000000-0005-0000-0000-0000ED2C0000}"/>
    <cellStyle name="40% - Accent2 2 9 2 4" xfId="28717" xr:uid="{00000000-0005-0000-0000-0000EE2C0000}"/>
    <cellStyle name="40% - Accent2 2 9 2 5" xfId="24776" xr:uid="{00000000-0005-0000-0000-0000EF2C0000}"/>
    <cellStyle name="40% - Accent2 2 9 3" xfId="14952" xr:uid="{00000000-0005-0000-0000-0000F02C0000}"/>
    <cellStyle name="40% - Accent2 2 9 3 2" xfId="21603" xr:uid="{00000000-0005-0000-0000-0000F12C0000}"/>
    <cellStyle name="40% - Accent2 2 9 3 2 2" xfId="33470" xr:uid="{00000000-0005-0000-0000-0000F22C0000}"/>
    <cellStyle name="40% - Accent2 2 9 3 3" xfId="29494" xr:uid="{00000000-0005-0000-0000-0000F32C0000}"/>
    <cellStyle name="40% - Accent2 2 9 3 4" xfId="25553" xr:uid="{00000000-0005-0000-0000-0000F42C0000}"/>
    <cellStyle name="40% - Accent2 2 9 4" xfId="8102" xr:uid="{00000000-0005-0000-0000-0000F52C0000}"/>
    <cellStyle name="40% - Accent2 2 9 4 2" xfId="20056" xr:uid="{00000000-0005-0000-0000-0000F62C0000}"/>
    <cellStyle name="40% - Accent2 2 9 4 2 2" xfId="31923" xr:uid="{00000000-0005-0000-0000-0000F72C0000}"/>
    <cellStyle name="40% - Accent2 2 9 4 3" xfId="27947" xr:uid="{00000000-0005-0000-0000-0000F82C0000}"/>
    <cellStyle name="40% - Accent2 2 9 4 4" xfId="24006" xr:uid="{00000000-0005-0000-0000-0000F92C0000}"/>
    <cellStyle name="40% - Accent2 2 9 5" xfId="19281" xr:uid="{00000000-0005-0000-0000-0000FA2C0000}"/>
    <cellStyle name="40% - Accent2 2 9 5 2" xfId="31148" xr:uid="{00000000-0005-0000-0000-0000FB2C0000}"/>
    <cellStyle name="40% - Accent2 2 9 6" xfId="27174" xr:uid="{00000000-0005-0000-0000-0000FC2C0000}"/>
    <cellStyle name="40% - Accent2 2 9 7" xfId="23231" xr:uid="{00000000-0005-0000-0000-0000FD2C0000}"/>
    <cellStyle name="40% - Accent2 20" xfId="23554" xr:uid="{00000000-0005-0000-0000-0000FE2C0000}"/>
    <cellStyle name="40% - Accent2 3" xfId="1035" xr:uid="{00000000-0005-0000-0000-0000FF2C0000}"/>
    <cellStyle name="40% - Accent2 3 10" xfId="1036" xr:uid="{00000000-0005-0000-0000-0000002D0000}"/>
    <cellStyle name="40% - Accent2 3 2" xfId="1037" xr:uid="{00000000-0005-0000-0000-0000012D0000}"/>
    <cellStyle name="40% - Accent2 3 2 2" xfId="11471" xr:uid="{00000000-0005-0000-0000-0000022D0000}"/>
    <cellStyle name="40% - Accent2 3 2 2 2" xfId="17857" xr:uid="{00000000-0005-0000-0000-0000032D0000}"/>
    <cellStyle name="40% - Accent2 3 2 2 2 2" xfId="22393" xr:uid="{00000000-0005-0000-0000-0000042D0000}"/>
    <cellStyle name="40% - Accent2 3 2 2 2 2 2" xfId="34260" xr:uid="{00000000-0005-0000-0000-0000052D0000}"/>
    <cellStyle name="40% - Accent2 3 2 2 2 3" xfId="30284" xr:uid="{00000000-0005-0000-0000-0000062D0000}"/>
    <cellStyle name="40% - Accent2 3 2 2 2 4" xfId="26343" xr:uid="{00000000-0005-0000-0000-0000072D0000}"/>
    <cellStyle name="40% - Accent2 3 2 2 3" xfId="20827" xr:uid="{00000000-0005-0000-0000-0000082D0000}"/>
    <cellStyle name="40% - Accent2 3 2 2 3 2" xfId="32694" xr:uid="{00000000-0005-0000-0000-0000092D0000}"/>
    <cellStyle name="40% - Accent2 3 2 2 4" xfId="28718" xr:uid="{00000000-0005-0000-0000-00000A2D0000}"/>
    <cellStyle name="40% - Accent2 3 2 2 5" xfId="24777" xr:uid="{00000000-0005-0000-0000-00000B2D0000}"/>
    <cellStyle name="40% - Accent2 3 2 3" xfId="14954" xr:uid="{00000000-0005-0000-0000-00000C2D0000}"/>
    <cellStyle name="40% - Accent2 3 2 3 2" xfId="21604" xr:uid="{00000000-0005-0000-0000-00000D2D0000}"/>
    <cellStyle name="40% - Accent2 3 2 3 2 2" xfId="33471" xr:uid="{00000000-0005-0000-0000-00000E2D0000}"/>
    <cellStyle name="40% - Accent2 3 2 3 3" xfId="29495" xr:uid="{00000000-0005-0000-0000-00000F2D0000}"/>
    <cellStyle name="40% - Accent2 3 2 3 4" xfId="25554" xr:uid="{00000000-0005-0000-0000-0000102D0000}"/>
    <cellStyle name="40% - Accent2 3 2 4" xfId="8103" xr:uid="{00000000-0005-0000-0000-0000112D0000}"/>
    <cellStyle name="40% - Accent2 3 2 4 2" xfId="20057" xr:uid="{00000000-0005-0000-0000-0000122D0000}"/>
    <cellStyle name="40% - Accent2 3 2 4 2 2" xfId="31924" xr:uid="{00000000-0005-0000-0000-0000132D0000}"/>
    <cellStyle name="40% - Accent2 3 2 4 3" xfId="27948" xr:uid="{00000000-0005-0000-0000-0000142D0000}"/>
    <cellStyle name="40% - Accent2 3 2 4 4" xfId="24007" xr:uid="{00000000-0005-0000-0000-0000152D0000}"/>
    <cellStyle name="40% - Accent2 3 2 5" xfId="19282" xr:uid="{00000000-0005-0000-0000-0000162D0000}"/>
    <cellStyle name="40% - Accent2 3 2 5 2" xfId="31149" xr:uid="{00000000-0005-0000-0000-0000172D0000}"/>
    <cellStyle name="40% - Accent2 3 2 6" xfId="27175" xr:uid="{00000000-0005-0000-0000-0000182D0000}"/>
    <cellStyle name="40% - Accent2 3 2 7" xfId="23232" xr:uid="{00000000-0005-0000-0000-0000192D0000}"/>
    <cellStyle name="40% - Accent2 3 3" xfId="1038" xr:uid="{00000000-0005-0000-0000-00001A2D0000}"/>
    <cellStyle name="40% - Accent2 3 3 2" xfId="11472" xr:uid="{00000000-0005-0000-0000-00001B2D0000}"/>
    <cellStyle name="40% - Accent2 3 3 2 2" xfId="17858" xr:uid="{00000000-0005-0000-0000-00001C2D0000}"/>
    <cellStyle name="40% - Accent2 3 3 2 2 2" xfId="22394" xr:uid="{00000000-0005-0000-0000-00001D2D0000}"/>
    <cellStyle name="40% - Accent2 3 3 2 2 2 2" xfId="34261" xr:uid="{00000000-0005-0000-0000-00001E2D0000}"/>
    <cellStyle name="40% - Accent2 3 3 2 2 3" xfId="30285" xr:uid="{00000000-0005-0000-0000-00001F2D0000}"/>
    <cellStyle name="40% - Accent2 3 3 2 2 4" xfId="26344" xr:uid="{00000000-0005-0000-0000-0000202D0000}"/>
    <cellStyle name="40% - Accent2 3 3 2 3" xfId="20828" xr:uid="{00000000-0005-0000-0000-0000212D0000}"/>
    <cellStyle name="40% - Accent2 3 3 2 3 2" xfId="32695" xr:uid="{00000000-0005-0000-0000-0000222D0000}"/>
    <cellStyle name="40% - Accent2 3 3 2 4" xfId="28719" xr:uid="{00000000-0005-0000-0000-0000232D0000}"/>
    <cellStyle name="40% - Accent2 3 3 2 5" xfId="24778" xr:uid="{00000000-0005-0000-0000-0000242D0000}"/>
    <cellStyle name="40% - Accent2 3 3 3" xfId="14955" xr:uid="{00000000-0005-0000-0000-0000252D0000}"/>
    <cellStyle name="40% - Accent2 3 3 3 2" xfId="21605" xr:uid="{00000000-0005-0000-0000-0000262D0000}"/>
    <cellStyle name="40% - Accent2 3 3 3 2 2" xfId="33472" xr:uid="{00000000-0005-0000-0000-0000272D0000}"/>
    <cellStyle name="40% - Accent2 3 3 3 3" xfId="29496" xr:uid="{00000000-0005-0000-0000-0000282D0000}"/>
    <cellStyle name="40% - Accent2 3 3 3 4" xfId="25555" xr:uid="{00000000-0005-0000-0000-0000292D0000}"/>
    <cellStyle name="40% - Accent2 3 3 4" xfId="8104" xr:uid="{00000000-0005-0000-0000-00002A2D0000}"/>
    <cellStyle name="40% - Accent2 3 3 4 2" xfId="20058" xr:uid="{00000000-0005-0000-0000-00002B2D0000}"/>
    <cellStyle name="40% - Accent2 3 3 4 2 2" xfId="31925" xr:uid="{00000000-0005-0000-0000-00002C2D0000}"/>
    <cellStyle name="40% - Accent2 3 3 4 3" xfId="27949" xr:uid="{00000000-0005-0000-0000-00002D2D0000}"/>
    <cellStyle name="40% - Accent2 3 3 4 4" xfId="24008" xr:uid="{00000000-0005-0000-0000-00002E2D0000}"/>
    <cellStyle name="40% - Accent2 3 3 5" xfId="19283" xr:uid="{00000000-0005-0000-0000-00002F2D0000}"/>
    <cellStyle name="40% - Accent2 3 3 5 2" xfId="31150" xr:uid="{00000000-0005-0000-0000-0000302D0000}"/>
    <cellStyle name="40% - Accent2 3 3 6" xfId="27176" xr:uid="{00000000-0005-0000-0000-0000312D0000}"/>
    <cellStyle name="40% - Accent2 3 3 7" xfId="23233" xr:uid="{00000000-0005-0000-0000-0000322D0000}"/>
    <cellStyle name="40% - Accent2 3 4" xfId="1039" xr:uid="{00000000-0005-0000-0000-0000332D0000}"/>
    <cellStyle name="40% - Accent2 3 4 2" xfId="11473" xr:uid="{00000000-0005-0000-0000-0000342D0000}"/>
    <cellStyle name="40% - Accent2 3 4 2 2" xfId="17859" xr:uid="{00000000-0005-0000-0000-0000352D0000}"/>
    <cellStyle name="40% - Accent2 3 4 2 2 2" xfId="22395" xr:uid="{00000000-0005-0000-0000-0000362D0000}"/>
    <cellStyle name="40% - Accent2 3 4 2 2 2 2" xfId="34262" xr:uid="{00000000-0005-0000-0000-0000372D0000}"/>
    <cellStyle name="40% - Accent2 3 4 2 2 3" xfId="30286" xr:uid="{00000000-0005-0000-0000-0000382D0000}"/>
    <cellStyle name="40% - Accent2 3 4 2 2 4" xfId="26345" xr:uid="{00000000-0005-0000-0000-0000392D0000}"/>
    <cellStyle name="40% - Accent2 3 4 2 3" xfId="20829" xr:uid="{00000000-0005-0000-0000-00003A2D0000}"/>
    <cellStyle name="40% - Accent2 3 4 2 3 2" xfId="32696" xr:uid="{00000000-0005-0000-0000-00003B2D0000}"/>
    <cellStyle name="40% - Accent2 3 4 2 4" xfId="28720" xr:uid="{00000000-0005-0000-0000-00003C2D0000}"/>
    <cellStyle name="40% - Accent2 3 4 2 5" xfId="24779" xr:uid="{00000000-0005-0000-0000-00003D2D0000}"/>
    <cellStyle name="40% - Accent2 3 4 3" xfId="14956" xr:uid="{00000000-0005-0000-0000-00003E2D0000}"/>
    <cellStyle name="40% - Accent2 3 4 3 2" xfId="21606" xr:uid="{00000000-0005-0000-0000-00003F2D0000}"/>
    <cellStyle name="40% - Accent2 3 4 3 2 2" xfId="33473" xr:uid="{00000000-0005-0000-0000-0000402D0000}"/>
    <cellStyle name="40% - Accent2 3 4 3 3" xfId="29497" xr:uid="{00000000-0005-0000-0000-0000412D0000}"/>
    <cellStyle name="40% - Accent2 3 4 3 4" xfId="25556" xr:uid="{00000000-0005-0000-0000-0000422D0000}"/>
    <cellStyle name="40% - Accent2 3 4 4" xfId="8105" xr:uid="{00000000-0005-0000-0000-0000432D0000}"/>
    <cellStyle name="40% - Accent2 3 4 4 2" xfId="20059" xr:uid="{00000000-0005-0000-0000-0000442D0000}"/>
    <cellStyle name="40% - Accent2 3 4 4 2 2" xfId="31926" xr:uid="{00000000-0005-0000-0000-0000452D0000}"/>
    <cellStyle name="40% - Accent2 3 4 4 3" xfId="27950" xr:uid="{00000000-0005-0000-0000-0000462D0000}"/>
    <cellStyle name="40% - Accent2 3 4 4 4" xfId="24009" xr:uid="{00000000-0005-0000-0000-0000472D0000}"/>
    <cellStyle name="40% - Accent2 3 4 5" xfId="19284" xr:uid="{00000000-0005-0000-0000-0000482D0000}"/>
    <cellStyle name="40% - Accent2 3 4 5 2" xfId="31151" xr:uid="{00000000-0005-0000-0000-0000492D0000}"/>
    <cellStyle name="40% - Accent2 3 4 6" xfId="27177" xr:uid="{00000000-0005-0000-0000-00004A2D0000}"/>
    <cellStyle name="40% - Accent2 3 4 7" xfId="23234" xr:uid="{00000000-0005-0000-0000-00004B2D0000}"/>
    <cellStyle name="40% - Accent2 3 5" xfId="1040" xr:uid="{00000000-0005-0000-0000-00004C2D0000}"/>
    <cellStyle name="40% - Accent2 3 5 2" xfId="11474" xr:uid="{00000000-0005-0000-0000-00004D2D0000}"/>
    <cellStyle name="40% - Accent2 3 5 2 2" xfId="17860" xr:uid="{00000000-0005-0000-0000-00004E2D0000}"/>
    <cellStyle name="40% - Accent2 3 5 2 2 2" xfId="22396" xr:uid="{00000000-0005-0000-0000-00004F2D0000}"/>
    <cellStyle name="40% - Accent2 3 5 2 2 2 2" xfId="34263" xr:uid="{00000000-0005-0000-0000-0000502D0000}"/>
    <cellStyle name="40% - Accent2 3 5 2 2 3" xfId="30287" xr:uid="{00000000-0005-0000-0000-0000512D0000}"/>
    <cellStyle name="40% - Accent2 3 5 2 2 4" xfId="26346" xr:uid="{00000000-0005-0000-0000-0000522D0000}"/>
    <cellStyle name="40% - Accent2 3 5 2 3" xfId="20830" xr:uid="{00000000-0005-0000-0000-0000532D0000}"/>
    <cellStyle name="40% - Accent2 3 5 2 3 2" xfId="32697" xr:uid="{00000000-0005-0000-0000-0000542D0000}"/>
    <cellStyle name="40% - Accent2 3 5 2 4" xfId="28721" xr:uid="{00000000-0005-0000-0000-0000552D0000}"/>
    <cellStyle name="40% - Accent2 3 5 2 5" xfId="24780" xr:uid="{00000000-0005-0000-0000-0000562D0000}"/>
    <cellStyle name="40% - Accent2 3 5 3" xfId="14957" xr:uid="{00000000-0005-0000-0000-0000572D0000}"/>
    <cellStyle name="40% - Accent2 3 5 3 2" xfId="21607" xr:uid="{00000000-0005-0000-0000-0000582D0000}"/>
    <cellStyle name="40% - Accent2 3 5 3 2 2" xfId="33474" xr:uid="{00000000-0005-0000-0000-0000592D0000}"/>
    <cellStyle name="40% - Accent2 3 5 3 3" xfId="29498" xr:uid="{00000000-0005-0000-0000-00005A2D0000}"/>
    <cellStyle name="40% - Accent2 3 5 3 4" xfId="25557" xr:uid="{00000000-0005-0000-0000-00005B2D0000}"/>
    <cellStyle name="40% - Accent2 3 5 4" xfId="8106" xr:uid="{00000000-0005-0000-0000-00005C2D0000}"/>
    <cellStyle name="40% - Accent2 3 5 4 2" xfId="20060" xr:uid="{00000000-0005-0000-0000-00005D2D0000}"/>
    <cellStyle name="40% - Accent2 3 5 4 2 2" xfId="31927" xr:uid="{00000000-0005-0000-0000-00005E2D0000}"/>
    <cellStyle name="40% - Accent2 3 5 4 3" xfId="27951" xr:uid="{00000000-0005-0000-0000-00005F2D0000}"/>
    <cellStyle name="40% - Accent2 3 5 4 4" xfId="24010" xr:uid="{00000000-0005-0000-0000-0000602D0000}"/>
    <cellStyle name="40% - Accent2 3 5 5" xfId="19285" xr:uid="{00000000-0005-0000-0000-0000612D0000}"/>
    <cellStyle name="40% - Accent2 3 5 5 2" xfId="31152" xr:uid="{00000000-0005-0000-0000-0000622D0000}"/>
    <cellStyle name="40% - Accent2 3 5 6" xfId="27178" xr:uid="{00000000-0005-0000-0000-0000632D0000}"/>
    <cellStyle name="40% - Accent2 3 5 7" xfId="23235" xr:uid="{00000000-0005-0000-0000-0000642D0000}"/>
    <cellStyle name="40% - Accent2 3 6" xfId="1041" xr:uid="{00000000-0005-0000-0000-0000652D0000}"/>
    <cellStyle name="40% - Accent2 3 6 2" xfId="1042" xr:uid="{00000000-0005-0000-0000-0000662D0000}"/>
    <cellStyle name="40% - Accent2 3 6 2 2" xfId="11475" xr:uid="{00000000-0005-0000-0000-0000672D0000}"/>
    <cellStyle name="40% - Accent2 3 6 2 2 2" xfId="17861" xr:uid="{00000000-0005-0000-0000-0000682D0000}"/>
    <cellStyle name="40% - Accent2 3 6 2 2 2 2" xfId="22397" xr:uid="{00000000-0005-0000-0000-0000692D0000}"/>
    <cellStyle name="40% - Accent2 3 6 2 2 2 2 2" xfId="34264" xr:uid="{00000000-0005-0000-0000-00006A2D0000}"/>
    <cellStyle name="40% - Accent2 3 6 2 2 2 3" xfId="30288" xr:uid="{00000000-0005-0000-0000-00006B2D0000}"/>
    <cellStyle name="40% - Accent2 3 6 2 2 2 4" xfId="26347" xr:uid="{00000000-0005-0000-0000-00006C2D0000}"/>
    <cellStyle name="40% - Accent2 3 6 2 2 3" xfId="20831" xr:uid="{00000000-0005-0000-0000-00006D2D0000}"/>
    <cellStyle name="40% - Accent2 3 6 2 2 3 2" xfId="32698" xr:uid="{00000000-0005-0000-0000-00006E2D0000}"/>
    <cellStyle name="40% - Accent2 3 6 2 2 4" xfId="28722" xr:uid="{00000000-0005-0000-0000-00006F2D0000}"/>
    <cellStyle name="40% - Accent2 3 6 2 2 5" xfId="24781" xr:uid="{00000000-0005-0000-0000-0000702D0000}"/>
    <cellStyle name="40% - Accent2 3 6 2 3" xfId="14958" xr:uid="{00000000-0005-0000-0000-0000712D0000}"/>
    <cellStyle name="40% - Accent2 3 6 2 3 2" xfId="21608" xr:uid="{00000000-0005-0000-0000-0000722D0000}"/>
    <cellStyle name="40% - Accent2 3 6 2 3 2 2" xfId="33475" xr:uid="{00000000-0005-0000-0000-0000732D0000}"/>
    <cellStyle name="40% - Accent2 3 6 2 3 3" xfId="29499" xr:uid="{00000000-0005-0000-0000-0000742D0000}"/>
    <cellStyle name="40% - Accent2 3 6 2 3 4" xfId="25558" xr:uid="{00000000-0005-0000-0000-0000752D0000}"/>
    <cellStyle name="40% - Accent2 3 6 2 4" xfId="8107" xr:uid="{00000000-0005-0000-0000-0000762D0000}"/>
    <cellStyle name="40% - Accent2 3 6 2 4 2" xfId="20061" xr:uid="{00000000-0005-0000-0000-0000772D0000}"/>
    <cellStyle name="40% - Accent2 3 6 2 4 2 2" xfId="31928" xr:uid="{00000000-0005-0000-0000-0000782D0000}"/>
    <cellStyle name="40% - Accent2 3 6 2 4 3" xfId="27952" xr:uid="{00000000-0005-0000-0000-0000792D0000}"/>
    <cellStyle name="40% - Accent2 3 6 2 4 4" xfId="24011" xr:uid="{00000000-0005-0000-0000-00007A2D0000}"/>
    <cellStyle name="40% - Accent2 3 6 2 5" xfId="19286" xr:uid="{00000000-0005-0000-0000-00007B2D0000}"/>
    <cellStyle name="40% - Accent2 3 6 2 5 2" xfId="31153" xr:uid="{00000000-0005-0000-0000-00007C2D0000}"/>
    <cellStyle name="40% - Accent2 3 6 2 6" xfId="27179" xr:uid="{00000000-0005-0000-0000-00007D2D0000}"/>
    <cellStyle name="40% - Accent2 3 6 2 7" xfId="23236" xr:uid="{00000000-0005-0000-0000-00007E2D0000}"/>
    <cellStyle name="40% - Accent2 3 6 3" xfId="1043" xr:uid="{00000000-0005-0000-0000-00007F2D0000}"/>
    <cellStyle name="40% - Accent2 3 6 3 2" xfId="11476" xr:uid="{00000000-0005-0000-0000-0000802D0000}"/>
    <cellStyle name="40% - Accent2 3 6 3 2 2" xfId="17862" xr:uid="{00000000-0005-0000-0000-0000812D0000}"/>
    <cellStyle name="40% - Accent2 3 6 3 2 2 2" xfId="22398" xr:uid="{00000000-0005-0000-0000-0000822D0000}"/>
    <cellStyle name="40% - Accent2 3 6 3 2 2 2 2" xfId="34265" xr:uid="{00000000-0005-0000-0000-0000832D0000}"/>
    <cellStyle name="40% - Accent2 3 6 3 2 2 3" xfId="30289" xr:uid="{00000000-0005-0000-0000-0000842D0000}"/>
    <cellStyle name="40% - Accent2 3 6 3 2 2 4" xfId="26348" xr:uid="{00000000-0005-0000-0000-0000852D0000}"/>
    <cellStyle name="40% - Accent2 3 6 3 2 3" xfId="20832" xr:uid="{00000000-0005-0000-0000-0000862D0000}"/>
    <cellStyle name="40% - Accent2 3 6 3 2 3 2" xfId="32699" xr:uid="{00000000-0005-0000-0000-0000872D0000}"/>
    <cellStyle name="40% - Accent2 3 6 3 2 4" xfId="28723" xr:uid="{00000000-0005-0000-0000-0000882D0000}"/>
    <cellStyle name="40% - Accent2 3 6 3 2 5" xfId="24782" xr:uid="{00000000-0005-0000-0000-0000892D0000}"/>
    <cellStyle name="40% - Accent2 3 6 3 3" xfId="14959" xr:uid="{00000000-0005-0000-0000-00008A2D0000}"/>
    <cellStyle name="40% - Accent2 3 6 3 3 2" xfId="21609" xr:uid="{00000000-0005-0000-0000-00008B2D0000}"/>
    <cellStyle name="40% - Accent2 3 6 3 3 2 2" xfId="33476" xr:uid="{00000000-0005-0000-0000-00008C2D0000}"/>
    <cellStyle name="40% - Accent2 3 6 3 3 3" xfId="29500" xr:uid="{00000000-0005-0000-0000-00008D2D0000}"/>
    <cellStyle name="40% - Accent2 3 6 3 3 4" xfId="25559" xr:uid="{00000000-0005-0000-0000-00008E2D0000}"/>
    <cellStyle name="40% - Accent2 3 6 3 4" xfId="8108" xr:uid="{00000000-0005-0000-0000-00008F2D0000}"/>
    <cellStyle name="40% - Accent2 3 6 3 4 2" xfId="20062" xr:uid="{00000000-0005-0000-0000-0000902D0000}"/>
    <cellStyle name="40% - Accent2 3 6 3 4 2 2" xfId="31929" xr:uid="{00000000-0005-0000-0000-0000912D0000}"/>
    <cellStyle name="40% - Accent2 3 6 3 4 3" xfId="27953" xr:uid="{00000000-0005-0000-0000-0000922D0000}"/>
    <cellStyle name="40% - Accent2 3 6 3 4 4" xfId="24012" xr:uid="{00000000-0005-0000-0000-0000932D0000}"/>
    <cellStyle name="40% - Accent2 3 6 3 5" xfId="19287" xr:uid="{00000000-0005-0000-0000-0000942D0000}"/>
    <cellStyle name="40% - Accent2 3 6 3 5 2" xfId="31154" xr:uid="{00000000-0005-0000-0000-0000952D0000}"/>
    <cellStyle name="40% - Accent2 3 6 3 6" xfId="27180" xr:uid="{00000000-0005-0000-0000-0000962D0000}"/>
    <cellStyle name="40% - Accent2 3 6 3 7" xfId="23237" xr:uid="{00000000-0005-0000-0000-0000972D0000}"/>
    <cellStyle name="40% - Accent2 3 6 4" xfId="1044" xr:uid="{00000000-0005-0000-0000-0000982D0000}"/>
    <cellStyle name="40% - Accent2 3 6 4 2" xfId="11477" xr:uid="{00000000-0005-0000-0000-0000992D0000}"/>
    <cellStyle name="40% - Accent2 3 6 4 2 2" xfId="17863" xr:uid="{00000000-0005-0000-0000-00009A2D0000}"/>
    <cellStyle name="40% - Accent2 3 6 4 2 2 2" xfId="22399" xr:uid="{00000000-0005-0000-0000-00009B2D0000}"/>
    <cellStyle name="40% - Accent2 3 6 4 2 2 2 2" xfId="34266" xr:uid="{00000000-0005-0000-0000-00009C2D0000}"/>
    <cellStyle name="40% - Accent2 3 6 4 2 2 3" xfId="30290" xr:uid="{00000000-0005-0000-0000-00009D2D0000}"/>
    <cellStyle name="40% - Accent2 3 6 4 2 2 4" xfId="26349" xr:uid="{00000000-0005-0000-0000-00009E2D0000}"/>
    <cellStyle name="40% - Accent2 3 6 4 2 3" xfId="20833" xr:uid="{00000000-0005-0000-0000-00009F2D0000}"/>
    <cellStyle name="40% - Accent2 3 6 4 2 3 2" xfId="32700" xr:uid="{00000000-0005-0000-0000-0000A02D0000}"/>
    <cellStyle name="40% - Accent2 3 6 4 2 4" xfId="28724" xr:uid="{00000000-0005-0000-0000-0000A12D0000}"/>
    <cellStyle name="40% - Accent2 3 6 4 2 5" xfId="24783" xr:uid="{00000000-0005-0000-0000-0000A22D0000}"/>
    <cellStyle name="40% - Accent2 3 6 4 3" xfId="14960" xr:uid="{00000000-0005-0000-0000-0000A32D0000}"/>
    <cellStyle name="40% - Accent2 3 6 4 3 2" xfId="21610" xr:uid="{00000000-0005-0000-0000-0000A42D0000}"/>
    <cellStyle name="40% - Accent2 3 6 4 3 2 2" xfId="33477" xr:uid="{00000000-0005-0000-0000-0000A52D0000}"/>
    <cellStyle name="40% - Accent2 3 6 4 3 3" xfId="29501" xr:uid="{00000000-0005-0000-0000-0000A62D0000}"/>
    <cellStyle name="40% - Accent2 3 6 4 3 4" xfId="25560" xr:uid="{00000000-0005-0000-0000-0000A72D0000}"/>
    <cellStyle name="40% - Accent2 3 6 4 4" xfId="8109" xr:uid="{00000000-0005-0000-0000-0000A82D0000}"/>
    <cellStyle name="40% - Accent2 3 6 4 4 2" xfId="20063" xr:uid="{00000000-0005-0000-0000-0000A92D0000}"/>
    <cellStyle name="40% - Accent2 3 6 4 4 2 2" xfId="31930" xr:uid="{00000000-0005-0000-0000-0000AA2D0000}"/>
    <cellStyle name="40% - Accent2 3 6 4 4 3" xfId="27954" xr:uid="{00000000-0005-0000-0000-0000AB2D0000}"/>
    <cellStyle name="40% - Accent2 3 6 4 4 4" xfId="24013" xr:uid="{00000000-0005-0000-0000-0000AC2D0000}"/>
    <cellStyle name="40% - Accent2 3 6 4 5" xfId="19288" xr:uid="{00000000-0005-0000-0000-0000AD2D0000}"/>
    <cellStyle name="40% - Accent2 3 6 4 5 2" xfId="31155" xr:uid="{00000000-0005-0000-0000-0000AE2D0000}"/>
    <cellStyle name="40% - Accent2 3 6 4 6" xfId="27181" xr:uid="{00000000-0005-0000-0000-0000AF2D0000}"/>
    <cellStyle name="40% - Accent2 3 6 4 7" xfId="23238" xr:uid="{00000000-0005-0000-0000-0000B02D0000}"/>
    <cellStyle name="40% - Accent2 3 6 5" xfId="1045" xr:uid="{00000000-0005-0000-0000-0000B12D0000}"/>
    <cellStyle name="40% - Accent2 3 6 5 2" xfId="11478" xr:uid="{00000000-0005-0000-0000-0000B22D0000}"/>
    <cellStyle name="40% - Accent2 3 6 5 2 2" xfId="17864" xr:uid="{00000000-0005-0000-0000-0000B32D0000}"/>
    <cellStyle name="40% - Accent2 3 6 5 2 2 2" xfId="22400" xr:uid="{00000000-0005-0000-0000-0000B42D0000}"/>
    <cellStyle name="40% - Accent2 3 6 5 2 2 2 2" xfId="34267" xr:uid="{00000000-0005-0000-0000-0000B52D0000}"/>
    <cellStyle name="40% - Accent2 3 6 5 2 2 3" xfId="30291" xr:uid="{00000000-0005-0000-0000-0000B62D0000}"/>
    <cellStyle name="40% - Accent2 3 6 5 2 2 4" xfId="26350" xr:uid="{00000000-0005-0000-0000-0000B72D0000}"/>
    <cellStyle name="40% - Accent2 3 6 5 2 3" xfId="20834" xr:uid="{00000000-0005-0000-0000-0000B82D0000}"/>
    <cellStyle name="40% - Accent2 3 6 5 2 3 2" xfId="32701" xr:uid="{00000000-0005-0000-0000-0000B92D0000}"/>
    <cellStyle name="40% - Accent2 3 6 5 2 4" xfId="28725" xr:uid="{00000000-0005-0000-0000-0000BA2D0000}"/>
    <cellStyle name="40% - Accent2 3 6 5 2 5" xfId="24784" xr:uid="{00000000-0005-0000-0000-0000BB2D0000}"/>
    <cellStyle name="40% - Accent2 3 6 5 3" xfId="14961" xr:uid="{00000000-0005-0000-0000-0000BC2D0000}"/>
    <cellStyle name="40% - Accent2 3 6 5 3 2" xfId="21611" xr:uid="{00000000-0005-0000-0000-0000BD2D0000}"/>
    <cellStyle name="40% - Accent2 3 6 5 3 2 2" xfId="33478" xr:uid="{00000000-0005-0000-0000-0000BE2D0000}"/>
    <cellStyle name="40% - Accent2 3 6 5 3 3" xfId="29502" xr:uid="{00000000-0005-0000-0000-0000BF2D0000}"/>
    <cellStyle name="40% - Accent2 3 6 5 3 4" xfId="25561" xr:uid="{00000000-0005-0000-0000-0000C02D0000}"/>
    <cellStyle name="40% - Accent2 3 6 5 4" xfId="8110" xr:uid="{00000000-0005-0000-0000-0000C12D0000}"/>
    <cellStyle name="40% - Accent2 3 6 5 4 2" xfId="20064" xr:uid="{00000000-0005-0000-0000-0000C22D0000}"/>
    <cellStyle name="40% - Accent2 3 6 5 4 2 2" xfId="31931" xr:uid="{00000000-0005-0000-0000-0000C32D0000}"/>
    <cellStyle name="40% - Accent2 3 6 5 4 3" xfId="27955" xr:uid="{00000000-0005-0000-0000-0000C42D0000}"/>
    <cellStyle name="40% - Accent2 3 6 5 4 4" xfId="24014" xr:uid="{00000000-0005-0000-0000-0000C52D0000}"/>
    <cellStyle name="40% - Accent2 3 6 5 5" xfId="19289" xr:uid="{00000000-0005-0000-0000-0000C62D0000}"/>
    <cellStyle name="40% - Accent2 3 6 5 5 2" xfId="31156" xr:uid="{00000000-0005-0000-0000-0000C72D0000}"/>
    <cellStyle name="40% - Accent2 3 6 5 6" xfId="27182" xr:uid="{00000000-0005-0000-0000-0000C82D0000}"/>
    <cellStyle name="40% - Accent2 3 6 5 7" xfId="23239" xr:uid="{00000000-0005-0000-0000-0000C92D0000}"/>
    <cellStyle name="40% - Accent2 3 7" xfId="1046" xr:uid="{00000000-0005-0000-0000-0000CA2D0000}"/>
    <cellStyle name="40% - Accent2 3 8" xfId="1047" xr:uid="{00000000-0005-0000-0000-0000CB2D0000}"/>
    <cellStyle name="40% - Accent2 3 9" xfId="1048" xr:uid="{00000000-0005-0000-0000-0000CC2D0000}"/>
    <cellStyle name="40% - Accent2 4" xfId="1049" xr:uid="{00000000-0005-0000-0000-0000CD2D0000}"/>
    <cellStyle name="40% - Accent2 4 10" xfId="1050" xr:uid="{00000000-0005-0000-0000-0000CE2D0000}"/>
    <cellStyle name="40% - Accent2 4 2" xfId="1051" xr:uid="{00000000-0005-0000-0000-0000CF2D0000}"/>
    <cellStyle name="40% - Accent2 4 2 2" xfId="1052" xr:uid="{00000000-0005-0000-0000-0000D02D0000}"/>
    <cellStyle name="40% - Accent2 4 2 2 2" xfId="11479" xr:uid="{00000000-0005-0000-0000-0000D12D0000}"/>
    <cellStyle name="40% - Accent2 4 2 2 2 2" xfId="17865" xr:uid="{00000000-0005-0000-0000-0000D22D0000}"/>
    <cellStyle name="40% - Accent2 4 2 2 2 2 2" xfId="22401" xr:uid="{00000000-0005-0000-0000-0000D32D0000}"/>
    <cellStyle name="40% - Accent2 4 2 2 2 2 2 2" xfId="34268" xr:uid="{00000000-0005-0000-0000-0000D42D0000}"/>
    <cellStyle name="40% - Accent2 4 2 2 2 2 3" xfId="30292" xr:uid="{00000000-0005-0000-0000-0000D52D0000}"/>
    <cellStyle name="40% - Accent2 4 2 2 2 2 4" xfId="26351" xr:uid="{00000000-0005-0000-0000-0000D62D0000}"/>
    <cellStyle name="40% - Accent2 4 2 2 2 3" xfId="20835" xr:uid="{00000000-0005-0000-0000-0000D72D0000}"/>
    <cellStyle name="40% - Accent2 4 2 2 2 3 2" xfId="32702" xr:uid="{00000000-0005-0000-0000-0000D82D0000}"/>
    <cellStyle name="40% - Accent2 4 2 2 2 4" xfId="28726" xr:uid="{00000000-0005-0000-0000-0000D92D0000}"/>
    <cellStyle name="40% - Accent2 4 2 2 2 5" xfId="24785" xr:uid="{00000000-0005-0000-0000-0000DA2D0000}"/>
    <cellStyle name="40% - Accent2 4 2 2 3" xfId="14963" xr:uid="{00000000-0005-0000-0000-0000DB2D0000}"/>
    <cellStyle name="40% - Accent2 4 2 2 3 2" xfId="21612" xr:uid="{00000000-0005-0000-0000-0000DC2D0000}"/>
    <cellStyle name="40% - Accent2 4 2 2 3 2 2" xfId="33479" xr:uid="{00000000-0005-0000-0000-0000DD2D0000}"/>
    <cellStyle name="40% - Accent2 4 2 2 3 3" xfId="29503" xr:uid="{00000000-0005-0000-0000-0000DE2D0000}"/>
    <cellStyle name="40% - Accent2 4 2 2 3 4" xfId="25562" xr:uid="{00000000-0005-0000-0000-0000DF2D0000}"/>
    <cellStyle name="40% - Accent2 4 2 2 4" xfId="8111" xr:uid="{00000000-0005-0000-0000-0000E02D0000}"/>
    <cellStyle name="40% - Accent2 4 2 2 4 2" xfId="20065" xr:uid="{00000000-0005-0000-0000-0000E12D0000}"/>
    <cellStyle name="40% - Accent2 4 2 2 4 2 2" xfId="31932" xr:uid="{00000000-0005-0000-0000-0000E22D0000}"/>
    <cellStyle name="40% - Accent2 4 2 2 4 3" xfId="27956" xr:uid="{00000000-0005-0000-0000-0000E32D0000}"/>
    <cellStyle name="40% - Accent2 4 2 2 4 4" xfId="24015" xr:uid="{00000000-0005-0000-0000-0000E42D0000}"/>
    <cellStyle name="40% - Accent2 4 2 2 5" xfId="19290" xr:uid="{00000000-0005-0000-0000-0000E52D0000}"/>
    <cellStyle name="40% - Accent2 4 2 2 5 2" xfId="31157" xr:uid="{00000000-0005-0000-0000-0000E62D0000}"/>
    <cellStyle name="40% - Accent2 4 2 2 6" xfId="27183" xr:uid="{00000000-0005-0000-0000-0000E72D0000}"/>
    <cellStyle name="40% - Accent2 4 2 2 7" xfId="23240" xr:uid="{00000000-0005-0000-0000-0000E82D0000}"/>
    <cellStyle name="40% - Accent2 4 2 3" xfId="1053" xr:uid="{00000000-0005-0000-0000-0000E92D0000}"/>
    <cellStyle name="40% - Accent2 4 2 3 2" xfId="11480" xr:uid="{00000000-0005-0000-0000-0000EA2D0000}"/>
    <cellStyle name="40% - Accent2 4 2 3 2 2" xfId="17866" xr:uid="{00000000-0005-0000-0000-0000EB2D0000}"/>
    <cellStyle name="40% - Accent2 4 2 3 2 2 2" xfId="22402" xr:uid="{00000000-0005-0000-0000-0000EC2D0000}"/>
    <cellStyle name="40% - Accent2 4 2 3 2 2 2 2" xfId="34269" xr:uid="{00000000-0005-0000-0000-0000ED2D0000}"/>
    <cellStyle name="40% - Accent2 4 2 3 2 2 3" xfId="30293" xr:uid="{00000000-0005-0000-0000-0000EE2D0000}"/>
    <cellStyle name="40% - Accent2 4 2 3 2 2 4" xfId="26352" xr:uid="{00000000-0005-0000-0000-0000EF2D0000}"/>
    <cellStyle name="40% - Accent2 4 2 3 2 3" xfId="20836" xr:uid="{00000000-0005-0000-0000-0000F02D0000}"/>
    <cellStyle name="40% - Accent2 4 2 3 2 3 2" xfId="32703" xr:uid="{00000000-0005-0000-0000-0000F12D0000}"/>
    <cellStyle name="40% - Accent2 4 2 3 2 4" xfId="28727" xr:uid="{00000000-0005-0000-0000-0000F22D0000}"/>
    <cellStyle name="40% - Accent2 4 2 3 2 5" xfId="24786" xr:uid="{00000000-0005-0000-0000-0000F32D0000}"/>
    <cellStyle name="40% - Accent2 4 2 3 3" xfId="14964" xr:uid="{00000000-0005-0000-0000-0000F42D0000}"/>
    <cellStyle name="40% - Accent2 4 2 3 3 2" xfId="21613" xr:uid="{00000000-0005-0000-0000-0000F52D0000}"/>
    <cellStyle name="40% - Accent2 4 2 3 3 2 2" xfId="33480" xr:uid="{00000000-0005-0000-0000-0000F62D0000}"/>
    <cellStyle name="40% - Accent2 4 2 3 3 3" xfId="29504" xr:uid="{00000000-0005-0000-0000-0000F72D0000}"/>
    <cellStyle name="40% - Accent2 4 2 3 3 4" xfId="25563" xr:uid="{00000000-0005-0000-0000-0000F82D0000}"/>
    <cellStyle name="40% - Accent2 4 2 3 4" xfId="8112" xr:uid="{00000000-0005-0000-0000-0000F92D0000}"/>
    <cellStyle name="40% - Accent2 4 2 3 4 2" xfId="20066" xr:uid="{00000000-0005-0000-0000-0000FA2D0000}"/>
    <cellStyle name="40% - Accent2 4 2 3 4 2 2" xfId="31933" xr:uid="{00000000-0005-0000-0000-0000FB2D0000}"/>
    <cellStyle name="40% - Accent2 4 2 3 4 3" xfId="27957" xr:uid="{00000000-0005-0000-0000-0000FC2D0000}"/>
    <cellStyle name="40% - Accent2 4 2 3 4 4" xfId="24016" xr:uid="{00000000-0005-0000-0000-0000FD2D0000}"/>
    <cellStyle name="40% - Accent2 4 2 3 5" xfId="19291" xr:uid="{00000000-0005-0000-0000-0000FE2D0000}"/>
    <cellStyle name="40% - Accent2 4 2 3 5 2" xfId="31158" xr:uid="{00000000-0005-0000-0000-0000FF2D0000}"/>
    <cellStyle name="40% - Accent2 4 2 3 6" xfId="27184" xr:uid="{00000000-0005-0000-0000-0000002E0000}"/>
    <cellStyle name="40% - Accent2 4 2 3 7" xfId="23241" xr:uid="{00000000-0005-0000-0000-0000012E0000}"/>
    <cellStyle name="40% - Accent2 4 2 4" xfId="1054" xr:uid="{00000000-0005-0000-0000-0000022E0000}"/>
    <cellStyle name="40% - Accent2 4 2 4 2" xfId="11481" xr:uid="{00000000-0005-0000-0000-0000032E0000}"/>
    <cellStyle name="40% - Accent2 4 2 4 2 2" xfId="17867" xr:uid="{00000000-0005-0000-0000-0000042E0000}"/>
    <cellStyle name="40% - Accent2 4 2 4 2 2 2" xfId="22403" xr:uid="{00000000-0005-0000-0000-0000052E0000}"/>
    <cellStyle name="40% - Accent2 4 2 4 2 2 2 2" xfId="34270" xr:uid="{00000000-0005-0000-0000-0000062E0000}"/>
    <cellStyle name="40% - Accent2 4 2 4 2 2 3" xfId="30294" xr:uid="{00000000-0005-0000-0000-0000072E0000}"/>
    <cellStyle name="40% - Accent2 4 2 4 2 2 4" xfId="26353" xr:uid="{00000000-0005-0000-0000-0000082E0000}"/>
    <cellStyle name="40% - Accent2 4 2 4 2 3" xfId="20837" xr:uid="{00000000-0005-0000-0000-0000092E0000}"/>
    <cellStyle name="40% - Accent2 4 2 4 2 3 2" xfId="32704" xr:uid="{00000000-0005-0000-0000-00000A2E0000}"/>
    <cellStyle name="40% - Accent2 4 2 4 2 4" xfId="28728" xr:uid="{00000000-0005-0000-0000-00000B2E0000}"/>
    <cellStyle name="40% - Accent2 4 2 4 2 5" xfId="24787" xr:uid="{00000000-0005-0000-0000-00000C2E0000}"/>
    <cellStyle name="40% - Accent2 4 2 4 3" xfId="14965" xr:uid="{00000000-0005-0000-0000-00000D2E0000}"/>
    <cellStyle name="40% - Accent2 4 2 4 3 2" xfId="21614" xr:uid="{00000000-0005-0000-0000-00000E2E0000}"/>
    <cellStyle name="40% - Accent2 4 2 4 3 2 2" xfId="33481" xr:uid="{00000000-0005-0000-0000-00000F2E0000}"/>
    <cellStyle name="40% - Accent2 4 2 4 3 3" xfId="29505" xr:uid="{00000000-0005-0000-0000-0000102E0000}"/>
    <cellStyle name="40% - Accent2 4 2 4 3 4" xfId="25564" xr:uid="{00000000-0005-0000-0000-0000112E0000}"/>
    <cellStyle name="40% - Accent2 4 2 4 4" xfId="8113" xr:uid="{00000000-0005-0000-0000-0000122E0000}"/>
    <cellStyle name="40% - Accent2 4 2 4 4 2" xfId="20067" xr:uid="{00000000-0005-0000-0000-0000132E0000}"/>
    <cellStyle name="40% - Accent2 4 2 4 4 2 2" xfId="31934" xr:uid="{00000000-0005-0000-0000-0000142E0000}"/>
    <cellStyle name="40% - Accent2 4 2 4 4 3" xfId="27958" xr:uid="{00000000-0005-0000-0000-0000152E0000}"/>
    <cellStyle name="40% - Accent2 4 2 4 4 4" xfId="24017" xr:uid="{00000000-0005-0000-0000-0000162E0000}"/>
    <cellStyle name="40% - Accent2 4 2 4 5" xfId="19292" xr:uid="{00000000-0005-0000-0000-0000172E0000}"/>
    <cellStyle name="40% - Accent2 4 2 4 5 2" xfId="31159" xr:uid="{00000000-0005-0000-0000-0000182E0000}"/>
    <cellStyle name="40% - Accent2 4 2 4 6" xfId="27185" xr:uid="{00000000-0005-0000-0000-0000192E0000}"/>
    <cellStyle name="40% - Accent2 4 2 4 7" xfId="23242" xr:uid="{00000000-0005-0000-0000-00001A2E0000}"/>
    <cellStyle name="40% - Accent2 4 2 5" xfId="1055" xr:uid="{00000000-0005-0000-0000-00001B2E0000}"/>
    <cellStyle name="40% - Accent2 4 2 5 2" xfId="11482" xr:uid="{00000000-0005-0000-0000-00001C2E0000}"/>
    <cellStyle name="40% - Accent2 4 2 5 2 2" xfId="17868" xr:uid="{00000000-0005-0000-0000-00001D2E0000}"/>
    <cellStyle name="40% - Accent2 4 2 5 2 2 2" xfId="22404" xr:uid="{00000000-0005-0000-0000-00001E2E0000}"/>
    <cellStyle name="40% - Accent2 4 2 5 2 2 2 2" xfId="34271" xr:uid="{00000000-0005-0000-0000-00001F2E0000}"/>
    <cellStyle name="40% - Accent2 4 2 5 2 2 3" xfId="30295" xr:uid="{00000000-0005-0000-0000-0000202E0000}"/>
    <cellStyle name="40% - Accent2 4 2 5 2 2 4" xfId="26354" xr:uid="{00000000-0005-0000-0000-0000212E0000}"/>
    <cellStyle name="40% - Accent2 4 2 5 2 3" xfId="20838" xr:uid="{00000000-0005-0000-0000-0000222E0000}"/>
    <cellStyle name="40% - Accent2 4 2 5 2 3 2" xfId="32705" xr:uid="{00000000-0005-0000-0000-0000232E0000}"/>
    <cellStyle name="40% - Accent2 4 2 5 2 4" xfId="28729" xr:uid="{00000000-0005-0000-0000-0000242E0000}"/>
    <cellStyle name="40% - Accent2 4 2 5 2 5" xfId="24788" xr:uid="{00000000-0005-0000-0000-0000252E0000}"/>
    <cellStyle name="40% - Accent2 4 2 5 3" xfId="14966" xr:uid="{00000000-0005-0000-0000-0000262E0000}"/>
    <cellStyle name="40% - Accent2 4 2 5 3 2" xfId="21615" xr:uid="{00000000-0005-0000-0000-0000272E0000}"/>
    <cellStyle name="40% - Accent2 4 2 5 3 2 2" xfId="33482" xr:uid="{00000000-0005-0000-0000-0000282E0000}"/>
    <cellStyle name="40% - Accent2 4 2 5 3 3" xfId="29506" xr:uid="{00000000-0005-0000-0000-0000292E0000}"/>
    <cellStyle name="40% - Accent2 4 2 5 3 4" xfId="25565" xr:uid="{00000000-0005-0000-0000-00002A2E0000}"/>
    <cellStyle name="40% - Accent2 4 2 5 4" xfId="8114" xr:uid="{00000000-0005-0000-0000-00002B2E0000}"/>
    <cellStyle name="40% - Accent2 4 2 5 4 2" xfId="20068" xr:uid="{00000000-0005-0000-0000-00002C2E0000}"/>
    <cellStyle name="40% - Accent2 4 2 5 4 2 2" xfId="31935" xr:uid="{00000000-0005-0000-0000-00002D2E0000}"/>
    <cellStyle name="40% - Accent2 4 2 5 4 3" xfId="27959" xr:uid="{00000000-0005-0000-0000-00002E2E0000}"/>
    <cellStyle name="40% - Accent2 4 2 5 4 4" xfId="24018" xr:uid="{00000000-0005-0000-0000-00002F2E0000}"/>
    <cellStyle name="40% - Accent2 4 2 5 5" xfId="19293" xr:uid="{00000000-0005-0000-0000-0000302E0000}"/>
    <cellStyle name="40% - Accent2 4 2 5 5 2" xfId="31160" xr:uid="{00000000-0005-0000-0000-0000312E0000}"/>
    <cellStyle name="40% - Accent2 4 2 5 6" xfId="27186" xr:uid="{00000000-0005-0000-0000-0000322E0000}"/>
    <cellStyle name="40% - Accent2 4 2 5 7" xfId="23243" xr:uid="{00000000-0005-0000-0000-0000332E0000}"/>
    <cellStyle name="40% - Accent2 4 3" xfId="1056" xr:uid="{00000000-0005-0000-0000-0000342E0000}"/>
    <cellStyle name="40% - Accent2 4 3 2" xfId="11483" xr:uid="{00000000-0005-0000-0000-0000352E0000}"/>
    <cellStyle name="40% - Accent2 4 3 2 2" xfId="17869" xr:uid="{00000000-0005-0000-0000-0000362E0000}"/>
    <cellStyle name="40% - Accent2 4 3 2 2 2" xfId="22405" xr:uid="{00000000-0005-0000-0000-0000372E0000}"/>
    <cellStyle name="40% - Accent2 4 3 2 2 2 2" xfId="34272" xr:uid="{00000000-0005-0000-0000-0000382E0000}"/>
    <cellStyle name="40% - Accent2 4 3 2 2 3" xfId="30296" xr:uid="{00000000-0005-0000-0000-0000392E0000}"/>
    <cellStyle name="40% - Accent2 4 3 2 2 4" xfId="26355" xr:uid="{00000000-0005-0000-0000-00003A2E0000}"/>
    <cellStyle name="40% - Accent2 4 3 2 3" xfId="20839" xr:uid="{00000000-0005-0000-0000-00003B2E0000}"/>
    <cellStyle name="40% - Accent2 4 3 2 3 2" xfId="32706" xr:uid="{00000000-0005-0000-0000-00003C2E0000}"/>
    <cellStyle name="40% - Accent2 4 3 2 4" xfId="28730" xr:uid="{00000000-0005-0000-0000-00003D2E0000}"/>
    <cellStyle name="40% - Accent2 4 3 2 5" xfId="24789" xr:uid="{00000000-0005-0000-0000-00003E2E0000}"/>
    <cellStyle name="40% - Accent2 4 3 3" xfId="14967" xr:uid="{00000000-0005-0000-0000-00003F2E0000}"/>
    <cellStyle name="40% - Accent2 4 3 3 2" xfId="21616" xr:uid="{00000000-0005-0000-0000-0000402E0000}"/>
    <cellStyle name="40% - Accent2 4 3 3 2 2" xfId="33483" xr:uid="{00000000-0005-0000-0000-0000412E0000}"/>
    <cellStyle name="40% - Accent2 4 3 3 3" xfId="29507" xr:uid="{00000000-0005-0000-0000-0000422E0000}"/>
    <cellStyle name="40% - Accent2 4 3 3 4" xfId="25566" xr:uid="{00000000-0005-0000-0000-0000432E0000}"/>
    <cellStyle name="40% - Accent2 4 3 4" xfId="8115" xr:uid="{00000000-0005-0000-0000-0000442E0000}"/>
    <cellStyle name="40% - Accent2 4 3 4 2" xfId="20069" xr:uid="{00000000-0005-0000-0000-0000452E0000}"/>
    <cellStyle name="40% - Accent2 4 3 4 2 2" xfId="31936" xr:uid="{00000000-0005-0000-0000-0000462E0000}"/>
    <cellStyle name="40% - Accent2 4 3 4 3" xfId="27960" xr:uid="{00000000-0005-0000-0000-0000472E0000}"/>
    <cellStyle name="40% - Accent2 4 3 4 4" xfId="24019" xr:uid="{00000000-0005-0000-0000-0000482E0000}"/>
    <cellStyle name="40% - Accent2 4 3 5" xfId="19294" xr:uid="{00000000-0005-0000-0000-0000492E0000}"/>
    <cellStyle name="40% - Accent2 4 3 5 2" xfId="31161" xr:uid="{00000000-0005-0000-0000-00004A2E0000}"/>
    <cellStyle name="40% - Accent2 4 3 6" xfId="27187" xr:uid="{00000000-0005-0000-0000-00004B2E0000}"/>
    <cellStyle name="40% - Accent2 4 3 7" xfId="23244" xr:uid="{00000000-0005-0000-0000-00004C2E0000}"/>
    <cellStyle name="40% - Accent2 4 4" xfId="1057" xr:uid="{00000000-0005-0000-0000-00004D2E0000}"/>
    <cellStyle name="40% - Accent2 4 4 2" xfId="11484" xr:uid="{00000000-0005-0000-0000-00004E2E0000}"/>
    <cellStyle name="40% - Accent2 4 4 2 2" xfId="17870" xr:uid="{00000000-0005-0000-0000-00004F2E0000}"/>
    <cellStyle name="40% - Accent2 4 4 2 2 2" xfId="22406" xr:uid="{00000000-0005-0000-0000-0000502E0000}"/>
    <cellStyle name="40% - Accent2 4 4 2 2 2 2" xfId="34273" xr:uid="{00000000-0005-0000-0000-0000512E0000}"/>
    <cellStyle name="40% - Accent2 4 4 2 2 3" xfId="30297" xr:uid="{00000000-0005-0000-0000-0000522E0000}"/>
    <cellStyle name="40% - Accent2 4 4 2 2 4" xfId="26356" xr:uid="{00000000-0005-0000-0000-0000532E0000}"/>
    <cellStyle name="40% - Accent2 4 4 2 3" xfId="20840" xr:uid="{00000000-0005-0000-0000-0000542E0000}"/>
    <cellStyle name="40% - Accent2 4 4 2 3 2" xfId="32707" xr:uid="{00000000-0005-0000-0000-0000552E0000}"/>
    <cellStyle name="40% - Accent2 4 4 2 4" xfId="28731" xr:uid="{00000000-0005-0000-0000-0000562E0000}"/>
    <cellStyle name="40% - Accent2 4 4 2 5" xfId="24790" xr:uid="{00000000-0005-0000-0000-0000572E0000}"/>
    <cellStyle name="40% - Accent2 4 4 3" xfId="14968" xr:uid="{00000000-0005-0000-0000-0000582E0000}"/>
    <cellStyle name="40% - Accent2 4 4 3 2" xfId="21617" xr:uid="{00000000-0005-0000-0000-0000592E0000}"/>
    <cellStyle name="40% - Accent2 4 4 3 2 2" xfId="33484" xr:uid="{00000000-0005-0000-0000-00005A2E0000}"/>
    <cellStyle name="40% - Accent2 4 4 3 3" xfId="29508" xr:uid="{00000000-0005-0000-0000-00005B2E0000}"/>
    <cellStyle name="40% - Accent2 4 4 3 4" xfId="25567" xr:uid="{00000000-0005-0000-0000-00005C2E0000}"/>
    <cellStyle name="40% - Accent2 4 4 4" xfId="8116" xr:uid="{00000000-0005-0000-0000-00005D2E0000}"/>
    <cellStyle name="40% - Accent2 4 4 4 2" xfId="20070" xr:uid="{00000000-0005-0000-0000-00005E2E0000}"/>
    <cellStyle name="40% - Accent2 4 4 4 2 2" xfId="31937" xr:uid="{00000000-0005-0000-0000-00005F2E0000}"/>
    <cellStyle name="40% - Accent2 4 4 4 3" xfId="27961" xr:uid="{00000000-0005-0000-0000-0000602E0000}"/>
    <cellStyle name="40% - Accent2 4 4 4 4" xfId="24020" xr:uid="{00000000-0005-0000-0000-0000612E0000}"/>
    <cellStyle name="40% - Accent2 4 4 5" xfId="19295" xr:uid="{00000000-0005-0000-0000-0000622E0000}"/>
    <cellStyle name="40% - Accent2 4 4 5 2" xfId="31162" xr:uid="{00000000-0005-0000-0000-0000632E0000}"/>
    <cellStyle name="40% - Accent2 4 4 6" xfId="27188" xr:uid="{00000000-0005-0000-0000-0000642E0000}"/>
    <cellStyle name="40% - Accent2 4 4 7" xfId="23245" xr:uid="{00000000-0005-0000-0000-0000652E0000}"/>
    <cellStyle name="40% - Accent2 4 5" xfId="1058" xr:uid="{00000000-0005-0000-0000-0000662E0000}"/>
    <cellStyle name="40% - Accent2 4 5 2" xfId="11485" xr:uid="{00000000-0005-0000-0000-0000672E0000}"/>
    <cellStyle name="40% - Accent2 4 5 2 2" xfId="17871" xr:uid="{00000000-0005-0000-0000-0000682E0000}"/>
    <cellStyle name="40% - Accent2 4 5 2 2 2" xfId="22407" xr:uid="{00000000-0005-0000-0000-0000692E0000}"/>
    <cellStyle name="40% - Accent2 4 5 2 2 2 2" xfId="34274" xr:uid="{00000000-0005-0000-0000-00006A2E0000}"/>
    <cellStyle name="40% - Accent2 4 5 2 2 3" xfId="30298" xr:uid="{00000000-0005-0000-0000-00006B2E0000}"/>
    <cellStyle name="40% - Accent2 4 5 2 2 4" xfId="26357" xr:uid="{00000000-0005-0000-0000-00006C2E0000}"/>
    <cellStyle name="40% - Accent2 4 5 2 3" xfId="20841" xr:uid="{00000000-0005-0000-0000-00006D2E0000}"/>
    <cellStyle name="40% - Accent2 4 5 2 3 2" xfId="32708" xr:uid="{00000000-0005-0000-0000-00006E2E0000}"/>
    <cellStyle name="40% - Accent2 4 5 2 4" xfId="28732" xr:uid="{00000000-0005-0000-0000-00006F2E0000}"/>
    <cellStyle name="40% - Accent2 4 5 2 5" xfId="24791" xr:uid="{00000000-0005-0000-0000-0000702E0000}"/>
    <cellStyle name="40% - Accent2 4 5 3" xfId="14969" xr:uid="{00000000-0005-0000-0000-0000712E0000}"/>
    <cellStyle name="40% - Accent2 4 5 3 2" xfId="21618" xr:uid="{00000000-0005-0000-0000-0000722E0000}"/>
    <cellStyle name="40% - Accent2 4 5 3 2 2" xfId="33485" xr:uid="{00000000-0005-0000-0000-0000732E0000}"/>
    <cellStyle name="40% - Accent2 4 5 3 3" xfId="29509" xr:uid="{00000000-0005-0000-0000-0000742E0000}"/>
    <cellStyle name="40% - Accent2 4 5 3 4" xfId="25568" xr:uid="{00000000-0005-0000-0000-0000752E0000}"/>
    <cellStyle name="40% - Accent2 4 5 4" xfId="8117" xr:uid="{00000000-0005-0000-0000-0000762E0000}"/>
    <cellStyle name="40% - Accent2 4 5 4 2" xfId="20071" xr:uid="{00000000-0005-0000-0000-0000772E0000}"/>
    <cellStyle name="40% - Accent2 4 5 4 2 2" xfId="31938" xr:uid="{00000000-0005-0000-0000-0000782E0000}"/>
    <cellStyle name="40% - Accent2 4 5 4 3" xfId="27962" xr:uid="{00000000-0005-0000-0000-0000792E0000}"/>
    <cellStyle name="40% - Accent2 4 5 4 4" xfId="24021" xr:uid="{00000000-0005-0000-0000-00007A2E0000}"/>
    <cellStyle name="40% - Accent2 4 5 5" xfId="19296" xr:uid="{00000000-0005-0000-0000-00007B2E0000}"/>
    <cellStyle name="40% - Accent2 4 5 5 2" xfId="31163" xr:uid="{00000000-0005-0000-0000-00007C2E0000}"/>
    <cellStyle name="40% - Accent2 4 5 6" xfId="27189" xr:uid="{00000000-0005-0000-0000-00007D2E0000}"/>
    <cellStyle name="40% - Accent2 4 5 7" xfId="23246" xr:uid="{00000000-0005-0000-0000-00007E2E0000}"/>
    <cellStyle name="40% - Accent2 4 6" xfId="1059" xr:uid="{00000000-0005-0000-0000-00007F2E0000}"/>
    <cellStyle name="40% - Accent2 4 6 2" xfId="11486" xr:uid="{00000000-0005-0000-0000-0000802E0000}"/>
    <cellStyle name="40% - Accent2 4 6 2 2" xfId="17872" xr:uid="{00000000-0005-0000-0000-0000812E0000}"/>
    <cellStyle name="40% - Accent2 4 6 2 2 2" xfId="22408" xr:uid="{00000000-0005-0000-0000-0000822E0000}"/>
    <cellStyle name="40% - Accent2 4 6 2 2 2 2" xfId="34275" xr:uid="{00000000-0005-0000-0000-0000832E0000}"/>
    <cellStyle name="40% - Accent2 4 6 2 2 3" xfId="30299" xr:uid="{00000000-0005-0000-0000-0000842E0000}"/>
    <cellStyle name="40% - Accent2 4 6 2 2 4" xfId="26358" xr:uid="{00000000-0005-0000-0000-0000852E0000}"/>
    <cellStyle name="40% - Accent2 4 6 2 3" xfId="20842" xr:uid="{00000000-0005-0000-0000-0000862E0000}"/>
    <cellStyle name="40% - Accent2 4 6 2 3 2" xfId="32709" xr:uid="{00000000-0005-0000-0000-0000872E0000}"/>
    <cellStyle name="40% - Accent2 4 6 2 4" xfId="28733" xr:uid="{00000000-0005-0000-0000-0000882E0000}"/>
    <cellStyle name="40% - Accent2 4 6 2 5" xfId="24792" xr:uid="{00000000-0005-0000-0000-0000892E0000}"/>
    <cellStyle name="40% - Accent2 4 6 3" xfId="14970" xr:uid="{00000000-0005-0000-0000-00008A2E0000}"/>
    <cellStyle name="40% - Accent2 4 6 3 2" xfId="21619" xr:uid="{00000000-0005-0000-0000-00008B2E0000}"/>
    <cellStyle name="40% - Accent2 4 6 3 2 2" xfId="33486" xr:uid="{00000000-0005-0000-0000-00008C2E0000}"/>
    <cellStyle name="40% - Accent2 4 6 3 3" xfId="29510" xr:uid="{00000000-0005-0000-0000-00008D2E0000}"/>
    <cellStyle name="40% - Accent2 4 6 3 4" xfId="25569" xr:uid="{00000000-0005-0000-0000-00008E2E0000}"/>
    <cellStyle name="40% - Accent2 4 6 4" xfId="8118" xr:uid="{00000000-0005-0000-0000-00008F2E0000}"/>
    <cellStyle name="40% - Accent2 4 6 4 2" xfId="20072" xr:uid="{00000000-0005-0000-0000-0000902E0000}"/>
    <cellStyle name="40% - Accent2 4 6 4 2 2" xfId="31939" xr:uid="{00000000-0005-0000-0000-0000912E0000}"/>
    <cellStyle name="40% - Accent2 4 6 4 3" xfId="27963" xr:uid="{00000000-0005-0000-0000-0000922E0000}"/>
    <cellStyle name="40% - Accent2 4 6 4 4" xfId="24022" xr:uid="{00000000-0005-0000-0000-0000932E0000}"/>
    <cellStyle name="40% - Accent2 4 6 5" xfId="19297" xr:uid="{00000000-0005-0000-0000-0000942E0000}"/>
    <cellStyle name="40% - Accent2 4 6 5 2" xfId="31164" xr:uid="{00000000-0005-0000-0000-0000952E0000}"/>
    <cellStyle name="40% - Accent2 4 6 6" xfId="27190" xr:uid="{00000000-0005-0000-0000-0000962E0000}"/>
    <cellStyle name="40% - Accent2 4 6 7" xfId="23247" xr:uid="{00000000-0005-0000-0000-0000972E0000}"/>
    <cellStyle name="40% - Accent2 4 7" xfId="1060" xr:uid="{00000000-0005-0000-0000-0000982E0000}"/>
    <cellStyle name="40% - Accent2 4 8" xfId="1061" xr:uid="{00000000-0005-0000-0000-0000992E0000}"/>
    <cellStyle name="40% - Accent2 4 9" xfId="1062" xr:uid="{00000000-0005-0000-0000-00009A2E0000}"/>
    <cellStyle name="40% - Accent2 5" xfId="1063" xr:uid="{00000000-0005-0000-0000-00009B2E0000}"/>
    <cellStyle name="40% - Accent2 5 2" xfId="1064" xr:uid="{00000000-0005-0000-0000-00009C2E0000}"/>
    <cellStyle name="40% - Accent2 5 3" xfId="1065" xr:uid="{00000000-0005-0000-0000-00009D2E0000}"/>
    <cellStyle name="40% - Accent2 5 4" xfId="1066" xr:uid="{00000000-0005-0000-0000-00009E2E0000}"/>
    <cellStyle name="40% - Accent2 5 5" xfId="1067" xr:uid="{00000000-0005-0000-0000-00009F2E0000}"/>
    <cellStyle name="40% - Accent2 5 6" xfId="1068" xr:uid="{00000000-0005-0000-0000-0000A02E0000}"/>
    <cellStyle name="40% - Accent2 6" xfId="1069" xr:uid="{00000000-0005-0000-0000-0000A12E0000}"/>
    <cellStyle name="40% - Accent2 6 2" xfId="1070" xr:uid="{00000000-0005-0000-0000-0000A22E0000}"/>
    <cellStyle name="40% - Accent2 6 3" xfId="1071" xr:uid="{00000000-0005-0000-0000-0000A32E0000}"/>
    <cellStyle name="40% - Accent2 6 4" xfId="1072" xr:uid="{00000000-0005-0000-0000-0000A42E0000}"/>
    <cellStyle name="40% - Accent2 6 5" xfId="1073" xr:uid="{00000000-0005-0000-0000-0000A52E0000}"/>
    <cellStyle name="40% - Accent2 6 6" xfId="1074" xr:uid="{00000000-0005-0000-0000-0000A62E0000}"/>
    <cellStyle name="40% - Accent2 7" xfId="1075" xr:uid="{00000000-0005-0000-0000-0000A72E0000}"/>
    <cellStyle name="40% - Accent2 7 10" xfId="19298" xr:uid="{00000000-0005-0000-0000-0000A82E0000}"/>
    <cellStyle name="40% - Accent2 7 10 2" xfId="31165" xr:uid="{00000000-0005-0000-0000-0000A92E0000}"/>
    <cellStyle name="40% - Accent2 7 11" xfId="27191" xr:uid="{00000000-0005-0000-0000-0000AA2E0000}"/>
    <cellStyle name="40% - Accent2 7 12" xfId="23248" xr:uid="{00000000-0005-0000-0000-0000AB2E0000}"/>
    <cellStyle name="40% - Accent2 7 2" xfId="1076" xr:uid="{00000000-0005-0000-0000-0000AC2E0000}"/>
    <cellStyle name="40% - Accent2 7 3" xfId="1077" xr:uid="{00000000-0005-0000-0000-0000AD2E0000}"/>
    <cellStyle name="40% - Accent2 7 4" xfId="1078" xr:uid="{00000000-0005-0000-0000-0000AE2E0000}"/>
    <cellStyle name="40% - Accent2 7 5" xfId="1079" xr:uid="{00000000-0005-0000-0000-0000AF2E0000}"/>
    <cellStyle name="40% - Accent2 7 6" xfId="1080" xr:uid="{00000000-0005-0000-0000-0000B02E0000}"/>
    <cellStyle name="40% - Accent2 7 7" xfId="11487" xr:uid="{00000000-0005-0000-0000-0000B12E0000}"/>
    <cellStyle name="40% - Accent2 7 7 2" xfId="17873" xr:uid="{00000000-0005-0000-0000-0000B22E0000}"/>
    <cellStyle name="40% - Accent2 7 7 2 2" xfId="22409" xr:uid="{00000000-0005-0000-0000-0000B32E0000}"/>
    <cellStyle name="40% - Accent2 7 7 2 2 2" xfId="34276" xr:uid="{00000000-0005-0000-0000-0000B42E0000}"/>
    <cellStyle name="40% - Accent2 7 7 2 3" xfId="30300" xr:uid="{00000000-0005-0000-0000-0000B52E0000}"/>
    <cellStyle name="40% - Accent2 7 7 2 4" xfId="26359" xr:uid="{00000000-0005-0000-0000-0000B62E0000}"/>
    <cellStyle name="40% - Accent2 7 7 3" xfId="20843" xr:uid="{00000000-0005-0000-0000-0000B72E0000}"/>
    <cellStyle name="40% - Accent2 7 7 3 2" xfId="32710" xr:uid="{00000000-0005-0000-0000-0000B82E0000}"/>
    <cellStyle name="40% - Accent2 7 7 4" xfId="28734" xr:uid="{00000000-0005-0000-0000-0000B92E0000}"/>
    <cellStyle name="40% - Accent2 7 7 5" xfId="24793" xr:uid="{00000000-0005-0000-0000-0000BA2E0000}"/>
    <cellStyle name="40% - Accent2 7 8" xfId="14972" xr:uid="{00000000-0005-0000-0000-0000BB2E0000}"/>
    <cellStyle name="40% - Accent2 7 8 2" xfId="21620" xr:uid="{00000000-0005-0000-0000-0000BC2E0000}"/>
    <cellStyle name="40% - Accent2 7 8 2 2" xfId="33487" xr:uid="{00000000-0005-0000-0000-0000BD2E0000}"/>
    <cellStyle name="40% - Accent2 7 8 3" xfId="29511" xr:uid="{00000000-0005-0000-0000-0000BE2E0000}"/>
    <cellStyle name="40% - Accent2 7 8 4" xfId="25570" xr:uid="{00000000-0005-0000-0000-0000BF2E0000}"/>
    <cellStyle name="40% - Accent2 7 9" xfId="8119" xr:uid="{00000000-0005-0000-0000-0000C02E0000}"/>
    <cellStyle name="40% - Accent2 7 9 2" xfId="20073" xr:uid="{00000000-0005-0000-0000-0000C12E0000}"/>
    <cellStyle name="40% - Accent2 7 9 2 2" xfId="31940" xr:uid="{00000000-0005-0000-0000-0000C22E0000}"/>
    <cellStyle name="40% - Accent2 7 9 3" xfId="27964" xr:uid="{00000000-0005-0000-0000-0000C32E0000}"/>
    <cellStyle name="40% - Accent2 7 9 4" xfId="24023" xr:uid="{00000000-0005-0000-0000-0000C42E0000}"/>
    <cellStyle name="40% - Accent2 8" xfId="1081" xr:uid="{00000000-0005-0000-0000-0000C52E0000}"/>
    <cellStyle name="40% - Accent2 8 2" xfId="1082" xr:uid="{00000000-0005-0000-0000-0000C62E0000}"/>
    <cellStyle name="40% - Accent2 9" xfId="1083" xr:uid="{00000000-0005-0000-0000-0000C72E0000}"/>
    <cellStyle name="40% - Accent3 10" xfId="1084" xr:uid="{00000000-0005-0000-0000-0000C82E0000}"/>
    <cellStyle name="40% - Accent3 10 2" xfId="1085" xr:uid="{00000000-0005-0000-0000-0000C92E0000}"/>
    <cellStyle name="40% - Accent3 10 3" xfId="1086" xr:uid="{00000000-0005-0000-0000-0000CA2E0000}"/>
    <cellStyle name="40% - Accent3 10 4" xfId="1087" xr:uid="{00000000-0005-0000-0000-0000CB2E0000}"/>
    <cellStyle name="40% - Accent3 10 5" xfId="1088" xr:uid="{00000000-0005-0000-0000-0000CC2E0000}"/>
    <cellStyle name="40% - Accent3 11" xfId="1089" xr:uid="{00000000-0005-0000-0000-0000CD2E0000}"/>
    <cellStyle name="40% - Accent3 11 2" xfId="1090" xr:uid="{00000000-0005-0000-0000-0000CE2E0000}"/>
    <cellStyle name="40% - Accent3 11 3" xfId="1091" xr:uid="{00000000-0005-0000-0000-0000CF2E0000}"/>
    <cellStyle name="40% - Accent3 11 4" xfId="1092" xr:uid="{00000000-0005-0000-0000-0000D02E0000}"/>
    <cellStyle name="40% - Accent3 11 5" xfId="1093" xr:uid="{00000000-0005-0000-0000-0000D12E0000}"/>
    <cellStyle name="40% - Accent3 12" xfId="1094" xr:uid="{00000000-0005-0000-0000-0000D22E0000}"/>
    <cellStyle name="40% - Accent3 12 2" xfId="1095" xr:uid="{00000000-0005-0000-0000-0000D32E0000}"/>
    <cellStyle name="40% - Accent3 12 3" xfId="1096" xr:uid="{00000000-0005-0000-0000-0000D42E0000}"/>
    <cellStyle name="40% - Accent3 12 4" xfId="1097" xr:uid="{00000000-0005-0000-0000-0000D52E0000}"/>
    <cellStyle name="40% - Accent3 12 5" xfId="1098" xr:uid="{00000000-0005-0000-0000-0000D62E0000}"/>
    <cellStyle name="40% - Accent3 13" xfId="1099" xr:uid="{00000000-0005-0000-0000-0000D72E0000}"/>
    <cellStyle name="40% - Accent3 14" xfId="1100" xr:uid="{00000000-0005-0000-0000-0000D82E0000}"/>
    <cellStyle name="40% - Accent3 15" xfId="1101" xr:uid="{00000000-0005-0000-0000-0000D92E0000}"/>
    <cellStyle name="40% - Accent3 16" xfId="1102" xr:uid="{00000000-0005-0000-0000-0000DA2E0000}"/>
    <cellStyle name="40% - Accent3 17" xfId="1103" xr:uid="{00000000-0005-0000-0000-0000DB2E0000}"/>
    <cellStyle name="40% - Accent3 18" xfId="1104" xr:uid="{00000000-0005-0000-0000-0000DC2E0000}"/>
    <cellStyle name="40% - Accent3 19" xfId="1105" xr:uid="{00000000-0005-0000-0000-0000DD2E0000}"/>
    <cellStyle name="40% - Accent3 2" xfId="1106" xr:uid="{00000000-0005-0000-0000-0000DE2E0000}"/>
    <cellStyle name="40% - Accent3 2 10" xfId="1107" xr:uid="{00000000-0005-0000-0000-0000DF2E0000}"/>
    <cellStyle name="40% - Accent3 2 10 2" xfId="11488" xr:uid="{00000000-0005-0000-0000-0000E02E0000}"/>
    <cellStyle name="40% - Accent3 2 10 2 2" xfId="17874" xr:uid="{00000000-0005-0000-0000-0000E12E0000}"/>
    <cellStyle name="40% - Accent3 2 10 2 2 2" xfId="22410" xr:uid="{00000000-0005-0000-0000-0000E22E0000}"/>
    <cellStyle name="40% - Accent3 2 10 2 2 2 2" xfId="34277" xr:uid="{00000000-0005-0000-0000-0000E32E0000}"/>
    <cellStyle name="40% - Accent3 2 10 2 2 3" xfId="30301" xr:uid="{00000000-0005-0000-0000-0000E42E0000}"/>
    <cellStyle name="40% - Accent3 2 10 2 2 4" xfId="26360" xr:uid="{00000000-0005-0000-0000-0000E52E0000}"/>
    <cellStyle name="40% - Accent3 2 10 2 3" xfId="20844" xr:uid="{00000000-0005-0000-0000-0000E62E0000}"/>
    <cellStyle name="40% - Accent3 2 10 2 3 2" xfId="32711" xr:uid="{00000000-0005-0000-0000-0000E72E0000}"/>
    <cellStyle name="40% - Accent3 2 10 2 4" xfId="28735" xr:uid="{00000000-0005-0000-0000-0000E82E0000}"/>
    <cellStyle name="40% - Accent3 2 10 2 5" xfId="24794" xr:uid="{00000000-0005-0000-0000-0000E92E0000}"/>
    <cellStyle name="40% - Accent3 2 10 3" xfId="14974" xr:uid="{00000000-0005-0000-0000-0000EA2E0000}"/>
    <cellStyle name="40% - Accent3 2 10 3 2" xfId="21621" xr:uid="{00000000-0005-0000-0000-0000EB2E0000}"/>
    <cellStyle name="40% - Accent3 2 10 3 2 2" xfId="33488" xr:uid="{00000000-0005-0000-0000-0000EC2E0000}"/>
    <cellStyle name="40% - Accent3 2 10 3 3" xfId="29512" xr:uid="{00000000-0005-0000-0000-0000ED2E0000}"/>
    <cellStyle name="40% - Accent3 2 10 3 4" xfId="25571" xr:uid="{00000000-0005-0000-0000-0000EE2E0000}"/>
    <cellStyle name="40% - Accent3 2 10 4" xfId="8120" xr:uid="{00000000-0005-0000-0000-0000EF2E0000}"/>
    <cellStyle name="40% - Accent3 2 10 4 2" xfId="20074" xr:uid="{00000000-0005-0000-0000-0000F02E0000}"/>
    <cellStyle name="40% - Accent3 2 10 4 2 2" xfId="31941" xr:uid="{00000000-0005-0000-0000-0000F12E0000}"/>
    <cellStyle name="40% - Accent3 2 10 4 3" xfId="27965" xr:uid="{00000000-0005-0000-0000-0000F22E0000}"/>
    <cellStyle name="40% - Accent3 2 10 4 4" xfId="24024" xr:uid="{00000000-0005-0000-0000-0000F32E0000}"/>
    <cellStyle name="40% - Accent3 2 10 5" xfId="19299" xr:uid="{00000000-0005-0000-0000-0000F42E0000}"/>
    <cellStyle name="40% - Accent3 2 10 5 2" xfId="31166" xr:uid="{00000000-0005-0000-0000-0000F52E0000}"/>
    <cellStyle name="40% - Accent3 2 10 6" xfId="27192" xr:uid="{00000000-0005-0000-0000-0000F62E0000}"/>
    <cellStyle name="40% - Accent3 2 10 7" xfId="23249" xr:uid="{00000000-0005-0000-0000-0000F72E0000}"/>
    <cellStyle name="40% - Accent3 2 11" xfId="1108" xr:uid="{00000000-0005-0000-0000-0000F82E0000}"/>
    <cellStyle name="40% - Accent3 2 11 2" xfId="1109" xr:uid="{00000000-0005-0000-0000-0000F92E0000}"/>
    <cellStyle name="40% - Accent3 2 11 2 2" xfId="11489" xr:uid="{00000000-0005-0000-0000-0000FA2E0000}"/>
    <cellStyle name="40% - Accent3 2 11 2 2 2" xfId="17875" xr:uid="{00000000-0005-0000-0000-0000FB2E0000}"/>
    <cellStyle name="40% - Accent3 2 11 2 2 2 2" xfId="22411" xr:uid="{00000000-0005-0000-0000-0000FC2E0000}"/>
    <cellStyle name="40% - Accent3 2 11 2 2 2 2 2" xfId="34278" xr:uid="{00000000-0005-0000-0000-0000FD2E0000}"/>
    <cellStyle name="40% - Accent3 2 11 2 2 2 3" xfId="30302" xr:uid="{00000000-0005-0000-0000-0000FE2E0000}"/>
    <cellStyle name="40% - Accent3 2 11 2 2 2 4" xfId="26361" xr:uid="{00000000-0005-0000-0000-0000FF2E0000}"/>
    <cellStyle name="40% - Accent3 2 11 2 2 3" xfId="20845" xr:uid="{00000000-0005-0000-0000-0000002F0000}"/>
    <cellStyle name="40% - Accent3 2 11 2 2 3 2" xfId="32712" xr:uid="{00000000-0005-0000-0000-0000012F0000}"/>
    <cellStyle name="40% - Accent3 2 11 2 2 4" xfId="28736" xr:uid="{00000000-0005-0000-0000-0000022F0000}"/>
    <cellStyle name="40% - Accent3 2 11 2 2 5" xfId="24795" xr:uid="{00000000-0005-0000-0000-0000032F0000}"/>
    <cellStyle name="40% - Accent3 2 11 2 3" xfId="14975" xr:uid="{00000000-0005-0000-0000-0000042F0000}"/>
    <cellStyle name="40% - Accent3 2 11 2 3 2" xfId="21622" xr:uid="{00000000-0005-0000-0000-0000052F0000}"/>
    <cellStyle name="40% - Accent3 2 11 2 3 2 2" xfId="33489" xr:uid="{00000000-0005-0000-0000-0000062F0000}"/>
    <cellStyle name="40% - Accent3 2 11 2 3 3" xfId="29513" xr:uid="{00000000-0005-0000-0000-0000072F0000}"/>
    <cellStyle name="40% - Accent3 2 11 2 3 4" xfId="25572" xr:uid="{00000000-0005-0000-0000-0000082F0000}"/>
    <cellStyle name="40% - Accent3 2 11 2 4" xfId="8121" xr:uid="{00000000-0005-0000-0000-0000092F0000}"/>
    <cellStyle name="40% - Accent3 2 11 2 4 2" xfId="20075" xr:uid="{00000000-0005-0000-0000-00000A2F0000}"/>
    <cellStyle name="40% - Accent3 2 11 2 4 2 2" xfId="31942" xr:uid="{00000000-0005-0000-0000-00000B2F0000}"/>
    <cellStyle name="40% - Accent3 2 11 2 4 3" xfId="27966" xr:uid="{00000000-0005-0000-0000-00000C2F0000}"/>
    <cellStyle name="40% - Accent3 2 11 2 4 4" xfId="24025" xr:uid="{00000000-0005-0000-0000-00000D2F0000}"/>
    <cellStyle name="40% - Accent3 2 11 2 5" xfId="19300" xr:uid="{00000000-0005-0000-0000-00000E2F0000}"/>
    <cellStyle name="40% - Accent3 2 11 2 5 2" xfId="31167" xr:uid="{00000000-0005-0000-0000-00000F2F0000}"/>
    <cellStyle name="40% - Accent3 2 11 2 6" xfId="27193" xr:uid="{00000000-0005-0000-0000-0000102F0000}"/>
    <cellStyle name="40% - Accent3 2 11 2 7" xfId="23250" xr:uid="{00000000-0005-0000-0000-0000112F0000}"/>
    <cellStyle name="40% - Accent3 2 11 3" xfId="1110" xr:uid="{00000000-0005-0000-0000-0000122F0000}"/>
    <cellStyle name="40% - Accent3 2 11 3 2" xfId="11490" xr:uid="{00000000-0005-0000-0000-0000132F0000}"/>
    <cellStyle name="40% - Accent3 2 11 3 2 2" xfId="17876" xr:uid="{00000000-0005-0000-0000-0000142F0000}"/>
    <cellStyle name="40% - Accent3 2 11 3 2 2 2" xfId="22412" xr:uid="{00000000-0005-0000-0000-0000152F0000}"/>
    <cellStyle name="40% - Accent3 2 11 3 2 2 2 2" xfId="34279" xr:uid="{00000000-0005-0000-0000-0000162F0000}"/>
    <cellStyle name="40% - Accent3 2 11 3 2 2 3" xfId="30303" xr:uid="{00000000-0005-0000-0000-0000172F0000}"/>
    <cellStyle name="40% - Accent3 2 11 3 2 2 4" xfId="26362" xr:uid="{00000000-0005-0000-0000-0000182F0000}"/>
    <cellStyle name="40% - Accent3 2 11 3 2 3" xfId="20846" xr:uid="{00000000-0005-0000-0000-0000192F0000}"/>
    <cellStyle name="40% - Accent3 2 11 3 2 3 2" xfId="32713" xr:uid="{00000000-0005-0000-0000-00001A2F0000}"/>
    <cellStyle name="40% - Accent3 2 11 3 2 4" xfId="28737" xr:uid="{00000000-0005-0000-0000-00001B2F0000}"/>
    <cellStyle name="40% - Accent3 2 11 3 2 5" xfId="24796" xr:uid="{00000000-0005-0000-0000-00001C2F0000}"/>
    <cellStyle name="40% - Accent3 2 11 3 3" xfId="14976" xr:uid="{00000000-0005-0000-0000-00001D2F0000}"/>
    <cellStyle name="40% - Accent3 2 11 3 3 2" xfId="21623" xr:uid="{00000000-0005-0000-0000-00001E2F0000}"/>
    <cellStyle name="40% - Accent3 2 11 3 3 2 2" xfId="33490" xr:uid="{00000000-0005-0000-0000-00001F2F0000}"/>
    <cellStyle name="40% - Accent3 2 11 3 3 3" xfId="29514" xr:uid="{00000000-0005-0000-0000-0000202F0000}"/>
    <cellStyle name="40% - Accent3 2 11 3 3 4" xfId="25573" xr:uid="{00000000-0005-0000-0000-0000212F0000}"/>
    <cellStyle name="40% - Accent3 2 11 3 4" xfId="8122" xr:uid="{00000000-0005-0000-0000-0000222F0000}"/>
    <cellStyle name="40% - Accent3 2 11 3 4 2" xfId="20076" xr:uid="{00000000-0005-0000-0000-0000232F0000}"/>
    <cellStyle name="40% - Accent3 2 11 3 4 2 2" xfId="31943" xr:uid="{00000000-0005-0000-0000-0000242F0000}"/>
    <cellStyle name="40% - Accent3 2 11 3 4 3" xfId="27967" xr:uid="{00000000-0005-0000-0000-0000252F0000}"/>
    <cellStyle name="40% - Accent3 2 11 3 4 4" xfId="24026" xr:uid="{00000000-0005-0000-0000-0000262F0000}"/>
    <cellStyle name="40% - Accent3 2 11 3 5" xfId="19301" xr:uid="{00000000-0005-0000-0000-0000272F0000}"/>
    <cellStyle name="40% - Accent3 2 11 3 5 2" xfId="31168" xr:uid="{00000000-0005-0000-0000-0000282F0000}"/>
    <cellStyle name="40% - Accent3 2 11 3 6" xfId="27194" xr:uid="{00000000-0005-0000-0000-0000292F0000}"/>
    <cellStyle name="40% - Accent3 2 11 3 7" xfId="23251" xr:uid="{00000000-0005-0000-0000-00002A2F0000}"/>
    <cellStyle name="40% - Accent3 2 11 4" xfId="1111" xr:uid="{00000000-0005-0000-0000-00002B2F0000}"/>
    <cellStyle name="40% - Accent3 2 11 4 2" xfId="11491" xr:uid="{00000000-0005-0000-0000-00002C2F0000}"/>
    <cellStyle name="40% - Accent3 2 11 4 2 2" xfId="17877" xr:uid="{00000000-0005-0000-0000-00002D2F0000}"/>
    <cellStyle name="40% - Accent3 2 11 4 2 2 2" xfId="22413" xr:uid="{00000000-0005-0000-0000-00002E2F0000}"/>
    <cellStyle name="40% - Accent3 2 11 4 2 2 2 2" xfId="34280" xr:uid="{00000000-0005-0000-0000-00002F2F0000}"/>
    <cellStyle name="40% - Accent3 2 11 4 2 2 3" xfId="30304" xr:uid="{00000000-0005-0000-0000-0000302F0000}"/>
    <cellStyle name="40% - Accent3 2 11 4 2 2 4" xfId="26363" xr:uid="{00000000-0005-0000-0000-0000312F0000}"/>
    <cellStyle name="40% - Accent3 2 11 4 2 3" xfId="20847" xr:uid="{00000000-0005-0000-0000-0000322F0000}"/>
    <cellStyle name="40% - Accent3 2 11 4 2 3 2" xfId="32714" xr:uid="{00000000-0005-0000-0000-0000332F0000}"/>
    <cellStyle name="40% - Accent3 2 11 4 2 4" xfId="28738" xr:uid="{00000000-0005-0000-0000-0000342F0000}"/>
    <cellStyle name="40% - Accent3 2 11 4 2 5" xfId="24797" xr:uid="{00000000-0005-0000-0000-0000352F0000}"/>
    <cellStyle name="40% - Accent3 2 11 4 3" xfId="14977" xr:uid="{00000000-0005-0000-0000-0000362F0000}"/>
    <cellStyle name="40% - Accent3 2 11 4 3 2" xfId="21624" xr:uid="{00000000-0005-0000-0000-0000372F0000}"/>
    <cellStyle name="40% - Accent3 2 11 4 3 2 2" xfId="33491" xr:uid="{00000000-0005-0000-0000-0000382F0000}"/>
    <cellStyle name="40% - Accent3 2 11 4 3 3" xfId="29515" xr:uid="{00000000-0005-0000-0000-0000392F0000}"/>
    <cellStyle name="40% - Accent3 2 11 4 3 4" xfId="25574" xr:uid="{00000000-0005-0000-0000-00003A2F0000}"/>
    <cellStyle name="40% - Accent3 2 11 4 4" xfId="8123" xr:uid="{00000000-0005-0000-0000-00003B2F0000}"/>
    <cellStyle name="40% - Accent3 2 11 4 4 2" xfId="20077" xr:uid="{00000000-0005-0000-0000-00003C2F0000}"/>
    <cellStyle name="40% - Accent3 2 11 4 4 2 2" xfId="31944" xr:uid="{00000000-0005-0000-0000-00003D2F0000}"/>
    <cellStyle name="40% - Accent3 2 11 4 4 3" xfId="27968" xr:uid="{00000000-0005-0000-0000-00003E2F0000}"/>
    <cellStyle name="40% - Accent3 2 11 4 4 4" xfId="24027" xr:uid="{00000000-0005-0000-0000-00003F2F0000}"/>
    <cellStyle name="40% - Accent3 2 11 4 5" xfId="19302" xr:uid="{00000000-0005-0000-0000-0000402F0000}"/>
    <cellStyle name="40% - Accent3 2 11 4 5 2" xfId="31169" xr:uid="{00000000-0005-0000-0000-0000412F0000}"/>
    <cellStyle name="40% - Accent3 2 11 4 6" xfId="27195" xr:uid="{00000000-0005-0000-0000-0000422F0000}"/>
    <cellStyle name="40% - Accent3 2 11 4 7" xfId="23252" xr:uid="{00000000-0005-0000-0000-0000432F0000}"/>
    <cellStyle name="40% - Accent3 2 11 5" xfId="1112" xr:uid="{00000000-0005-0000-0000-0000442F0000}"/>
    <cellStyle name="40% - Accent3 2 11 5 2" xfId="11492" xr:uid="{00000000-0005-0000-0000-0000452F0000}"/>
    <cellStyle name="40% - Accent3 2 11 5 2 2" xfId="17878" xr:uid="{00000000-0005-0000-0000-0000462F0000}"/>
    <cellStyle name="40% - Accent3 2 11 5 2 2 2" xfId="22414" xr:uid="{00000000-0005-0000-0000-0000472F0000}"/>
    <cellStyle name="40% - Accent3 2 11 5 2 2 2 2" xfId="34281" xr:uid="{00000000-0005-0000-0000-0000482F0000}"/>
    <cellStyle name="40% - Accent3 2 11 5 2 2 3" xfId="30305" xr:uid="{00000000-0005-0000-0000-0000492F0000}"/>
    <cellStyle name="40% - Accent3 2 11 5 2 2 4" xfId="26364" xr:uid="{00000000-0005-0000-0000-00004A2F0000}"/>
    <cellStyle name="40% - Accent3 2 11 5 2 3" xfId="20848" xr:uid="{00000000-0005-0000-0000-00004B2F0000}"/>
    <cellStyle name="40% - Accent3 2 11 5 2 3 2" xfId="32715" xr:uid="{00000000-0005-0000-0000-00004C2F0000}"/>
    <cellStyle name="40% - Accent3 2 11 5 2 4" xfId="28739" xr:uid="{00000000-0005-0000-0000-00004D2F0000}"/>
    <cellStyle name="40% - Accent3 2 11 5 2 5" xfId="24798" xr:uid="{00000000-0005-0000-0000-00004E2F0000}"/>
    <cellStyle name="40% - Accent3 2 11 5 3" xfId="14978" xr:uid="{00000000-0005-0000-0000-00004F2F0000}"/>
    <cellStyle name="40% - Accent3 2 11 5 3 2" xfId="21625" xr:uid="{00000000-0005-0000-0000-0000502F0000}"/>
    <cellStyle name="40% - Accent3 2 11 5 3 2 2" xfId="33492" xr:uid="{00000000-0005-0000-0000-0000512F0000}"/>
    <cellStyle name="40% - Accent3 2 11 5 3 3" xfId="29516" xr:uid="{00000000-0005-0000-0000-0000522F0000}"/>
    <cellStyle name="40% - Accent3 2 11 5 3 4" xfId="25575" xr:uid="{00000000-0005-0000-0000-0000532F0000}"/>
    <cellStyle name="40% - Accent3 2 11 5 4" xfId="8124" xr:uid="{00000000-0005-0000-0000-0000542F0000}"/>
    <cellStyle name="40% - Accent3 2 11 5 4 2" xfId="20078" xr:uid="{00000000-0005-0000-0000-0000552F0000}"/>
    <cellStyle name="40% - Accent3 2 11 5 4 2 2" xfId="31945" xr:uid="{00000000-0005-0000-0000-0000562F0000}"/>
    <cellStyle name="40% - Accent3 2 11 5 4 3" xfId="27969" xr:uid="{00000000-0005-0000-0000-0000572F0000}"/>
    <cellStyle name="40% - Accent3 2 11 5 4 4" xfId="24028" xr:uid="{00000000-0005-0000-0000-0000582F0000}"/>
    <cellStyle name="40% - Accent3 2 11 5 5" xfId="19303" xr:uid="{00000000-0005-0000-0000-0000592F0000}"/>
    <cellStyle name="40% - Accent3 2 11 5 5 2" xfId="31170" xr:uid="{00000000-0005-0000-0000-00005A2F0000}"/>
    <cellStyle name="40% - Accent3 2 11 5 6" xfId="27196" xr:uid="{00000000-0005-0000-0000-00005B2F0000}"/>
    <cellStyle name="40% - Accent3 2 11 5 7" xfId="23253" xr:uid="{00000000-0005-0000-0000-00005C2F0000}"/>
    <cellStyle name="40% - Accent3 2 12" xfId="1113" xr:uid="{00000000-0005-0000-0000-00005D2F0000}"/>
    <cellStyle name="40% - Accent3 2 13" xfId="1114" xr:uid="{00000000-0005-0000-0000-00005E2F0000}"/>
    <cellStyle name="40% - Accent3 2 14" xfId="1115" xr:uid="{00000000-0005-0000-0000-00005F2F0000}"/>
    <cellStyle name="40% - Accent3 2 15" xfId="1116" xr:uid="{00000000-0005-0000-0000-0000602F0000}"/>
    <cellStyle name="40% - Accent3 2 15 2" xfId="11493" xr:uid="{00000000-0005-0000-0000-0000612F0000}"/>
    <cellStyle name="40% - Accent3 2 15 2 2" xfId="17879" xr:uid="{00000000-0005-0000-0000-0000622F0000}"/>
    <cellStyle name="40% - Accent3 2 15 2 2 2" xfId="22415" xr:uid="{00000000-0005-0000-0000-0000632F0000}"/>
    <cellStyle name="40% - Accent3 2 15 2 2 2 2" xfId="34282" xr:uid="{00000000-0005-0000-0000-0000642F0000}"/>
    <cellStyle name="40% - Accent3 2 15 2 2 3" xfId="30306" xr:uid="{00000000-0005-0000-0000-0000652F0000}"/>
    <cellStyle name="40% - Accent3 2 15 2 2 4" xfId="26365" xr:uid="{00000000-0005-0000-0000-0000662F0000}"/>
    <cellStyle name="40% - Accent3 2 15 2 3" xfId="20849" xr:uid="{00000000-0005-0000-0000-0000672F0000}"/>
    <cellStyle name="40% - Accent3 2 15 2 3 2" xfId="32716" xr:uid="{00000000-0005-0000-0000-0000682F0000}"/>
    <cellStyle name="40% - Accent3 2 15 2 4" xfId="28740" xr:uid="{00000000-0005-0000-0000-0000692F0000}"/>
    <cellStyle name="40% - Accent3 2 15 2 5" xfId="24799" xr:uid="{00000000-0005-0000-0000-00006A2F0000}"/>
    <cellStyle name="40% - Accent3 2 15 3" xfId="14982" xr:uid="{00000000-0005-0000-0000-00006B2F0000}"/>
    <cellStyle name="40% - Accent3 2 15 3 2" xfId="21626" xr:uid="{00000000-0005-0000-0000-00006C2F0000}"/>
    <cellStyle name="40% - Accent3 2 15 3 2 2" xfId="33493" xr:uid="{00000000-0005-0000-0000-00006D2F0000}"/>
    <cellStyle name="40% - Accent3 2 15 3 3" xfId="29517" xr:uid="{00000000-0005-0000-0000-00006E2F0000}"/>
    <cellStyle name="40% - Accent3 2 15 3 4" xfId="25576" xr:uid="{00000000-0005-0000-0000-00006F2F0000}"/>
    <cellStyle name="40% - Accent3 2 15 4" xfId="8125" xr:uid="{00000000-0005-0000-0000-0000702F0000}"/>
    <cellStyle name="40% - Accent3 2 15 4 2" xfId="20079" xr:uid="{00000000-0005-0000-0000-0000712F0000}"/>
    <cellStyle name="40% - Accent3 2 15 4 2 2" xfId="31946" xr:uid="{00000000-0005-0000-0000-0000722F0000}"/>
    <cellStyle name="40% - Accent3 2 15 4 3" xfId="27970" xr:uid="{00000000-0005-0000-0000-0000732F0000}"/>
    <cellStyle name="40% - Accent3 2 15 4 4" xfId="24029" xr:uid="{00000000-0005-0000-0000-0000742F0000}"/>
    <cellStyle name="40% - Accent3 2 15 5" xfId="19304" xr:uid="{00000000-0005-0000-0000-0000752F0000}"/>
    <cellStyle name="40% - Accent3 2 15 5 2" xfId="31171" xr:uid="{00000000-0005-0000-0000-0000762F0000}"/>
    <cellStyle name="40% - Accent3 2 15 6" xfId="27197" xr:uid="{00000000-0005-0000-0000-0000772F0000}"/>
    <cellStyle name="40% - Accent3 2 15 7" xfId="23254" xr:uid="{00000000-0005-0000-0000-0000782F0000}"/>
    <cellStyle name="40% - Accent3 2 16" xfId="1117" xr:uid="{00000000-0005-0000-0000-0000792F0000}"/>
    <cellStyle name="40% - Accent3 2 2" xfId="1118" xr:uid="{00000000-0005-0000-0000-00007A2F0000}"/>
    <cellStyle name="40% - Accent3 2 2 10" xfId="11494" xr:uid="{00000000-0005-0000-0000-00007B2F0000}"/>
    <cellStyle name="40% - Accent3 2 2 10 2" xfId="17880" xr:uid="{00000000-0005-0000-0000-00007C2F0000}"/>
    <cellStyle name="40% - Accent3 2 2 10 2 2" xfId="22416" xr:uid="{00000000-0005-0000-0000-00007D2F0000}"/>
    <cellStyle name="40% - Accent3 2 2 10 2 2 2" xfId="34283" xr:uid="{00000000-0005-0000-0000-00007E2F0000}"/>
    <cellStyle name="40% - Accent3 2 2 10 2 3" xfId="30307" xr:uid="{00000000-0005-0000-0000-00007F2F0000}"/>
    <cellStyle name="40% - Accent3 2 2 10 2 4" xfId="26366" xr:uid="{00000000-0005-0000-0000-0000802F0000}"/>
    <cellStyle name="40% - Accent3 2 2 10 3" xfId="20850" xr:uid="{00000000-0005-0000-0000-0000812F0000}"/>
    <cellStyle name="40% - Accent3 2 2 10 3 2" xfId="32717" xr:uid="{00000000-0005-0000-0000-0000822F0000}"/>
    <cellStyle name="40% - Accent3 2 2 10 4" xfId="28741" xr:uid="{00000000-0005-0000-0000-0000832F0000}"/>
    <cellStyle name="40% - Accent3 2 2 10 5" xfId="24800" xr:uid="{00000000-0005-0000-0000-0000842F0000}"/>
    <cellStyle name="40% - Accent3 2 2 11" xfId="14984" xr:uid="{00000000-0005-0000-0000-0000852F0000}"/>
    <cellStyle name="40% - Accent3 2 2 11 2" xfId="21627" xr:uid="{00000000-0005-0000-0000-0000862F0000}"/>
    <cellStyle name="40% - Accent3 2 2 11 2 2" xfId="33494" xr:uid="{00000000-0005-0000-0000-0000872F0000}"/>
    <cellStyle name="40% - Accent3 2 2 11 3" xfId="29518" xr:uid="{00000000-0005-0000-0000-0000882F0000}"/>
    <cellStyle name="40% - Accent3 2 2 11 4" xfId="25577" xr:uid="{00000000-0005-0000-0000-0000892F0000}"/>
    <cellStyle name="40% - Accent3 2 2 12" xfId="8126" xr:uid="{00000000-0005-0000-0000-00008A2F0000}"/>
    <cellStyle name="40% - Accent3 2 2 12 2" xfId="20080" xr:uid="{00000000-0005-0000-0000-00008B2F0000}"/>
    <cellStyle name="40% - Accent3 2 2 12 2 2" xfId="31947" xr:uid="{00000000-0005-0000-0000-00008C2F0000}"/>
    <cellStyle name="40% - Accent3 2 2 12 3" xfId="27971" xr:uid="{00000000-0005-0000-0000-00008D2F0000}"/>
    <cellStyle name="40% - Accent3 2 2 12 4" xfId="24030" xr:uid="{00000000-0005-0000-0000-00008E2F0000}"/>
    <cellStyle name="40% - Accent3 2 2 13" xfId="18192" xr:uid="{00000000-0005-0000-0000-00008F2F0000}"/>
    <cellStyle name="40% - Accent3 2 2 13 2" xfId="22727" xr:uid="{00000000-0005-0000-0000-0000902F0000}"/>
    <cellStyle name="40% - Accent3 2 2 13 2 2" xfId="34594" xr:uid="{00000000-0005-0000-0000-0000912F0000}"/>
    <cellStyle name="40% - Accent3 2 2 13 3" xfId="30618" xr:uid="{00000000-0005-0000-0000-0000922F0000}"/>
    <cellStyle name="40% - Accent3 2 2 13 4" xfId="26677" xr:uid="{00000000-0005-0000-0000-0000932F0000}"/>
    <cellStyle name="40% - Accent3 2 2 14" xfId="19305" xr:uid="{00000000-0005-0000-0000-0000942F0000}"/>
    <cellStyle name="40% - Accent3 2 2 14 2" xfId="31172" xr:uid="{00000000-0005-0000-0000-0000952F0000}"/>
    <cellStyle name="40% - Accent3 2 2 15" xfId="27198" xr:uid="{00000000-0005-0000-0000-0000962F0000}"/>
    <cellStyle name="40% - Accent3 2 2 16" xfId="23255" xr:uid="{00000000-0005-0000-0000-0000972F0000}"/>
    <cellStyle name="40% - Accent3 2 2 2" xfId="1119" xr:uid="{00000000-0005-0000-0000-0000982F0000}"/>
    <cellStyle name="40% - Accent3 2 2 2 2" xfId="11495" xr:uid="{00000000-0005-0000-0000-0000992F0000}"/>
    <cellStyle name="40% - Accent3 2 2 2 2 2" xfId="17881" xr:uid="{00000000-0005-0000-0000-00009A2F0000}"/>
    <cellStyle name="40% - Accent3 2 2 2 2 2 2" xfId="22417" xr:uid="{00000000-0005-0000-0000-00009B2F0000}"/>
    <cellStyle name="40% - Accent3 2 2 2 2 2 2 2" xfId="34284" xr:uid="{00000000-0005-0000-0000-00009C2F0000}"/>
    <cellStyle name="40% - Accent3 2 2 2 2 2 3" xfId="30308" xr:uid="{00000000-0005-0000-0000-00009D2F0000}"/>
    <cellStyle name="40% - Accent3 2 2 2 2 2 4" xfId="26367" xr:uid="{00000000-0005-0000-0000-00009E2F0000}"/>
    <cellStyle name="40% - Accent3 2 2 2 2 3" xfId="20851" xr:uid="{00000000-0005-0000-0000-00009F2F0000}"/>
    <cellStyle name="40% - Accent3 2 2 2 2 3 2" xfId="32718" xr:uid="{00000000-0005-0000-0000-0000A02F0000}"/>
    <cellStyle name="40% - Accent3 2 2 2 2 4" xfId="28742" xr:uid="{00000000-0005-0000-0000-0000A12F0000}"/>
    <cellStyle name="40% - Accent3 2 2 2 2 5" xfId="24801" xr:uid="{00000000-0005-0000-0000-0000A22F0000}"/>
    <cellStyle name="40% - Accent3 2 2 2 3" xfId="14985" xr:uid="{00000000-0005-0000-0000-0000A32F0000}"/>
    <cellStyle name="40% - Accent3 2 2 2 3 2" xfId="21628" xr:uid="{00000000-0005-0000-0000-0000A42F0000}"/>
    <cellStyle name="40% - Accent3 2 2 2 3 2 2" xfId="33495" xr:uid="{00000000-0005-0000-0000-0000A52F0000}"/>
    <cellStyle name="40% - Accent3 2 2 2 3 3" xfId="29519" xr:uid="{00000000-0005-0000-0000-0000A62F0000}"/>
    <cellStyle name="40% - Accent3 2 2 2 3 4" xfId="25578" xr:uid="{00000000-0005-0000-0000-0000A72F0000}"/>
    <cellStyle name="40% - Accent3 2 2 2 4" xfId="8127" xr:uid="{00000000-0005-0000-0000-0000A82F0000}"/>
    <cellStyle name="40% - Accent3 2 2 2 4 2" xfId="20081" xr:uid="{00000000-0005-0000-0000-0000A92F0000}"/>
    <cellStyle name="40% - Accent3 2 2 2 4 2 2" xfId="31948" xr:uid="{00000000-0005-0000-0000-0000AA2F0000}"/>
    <cellStyle name="40% - Accent3 2 2 2 4 3" xfId="27972" xr:uid="{00000000-0005-0000-0000-0000AB2F0000}"/>
    <cellStyle name="40% - Accent3 2 2 2 4 4" xfId="24031" xr:uid="{00000000-0005-0000-0000-0000AC2F0000}"/>
    <cellStyle name="40% - Accent3 2 2 2 5" xfId="19306" xr:uid="{00000000-0005-0000-0000-0000AD2F0000}"/>
    <cellStyle name="40% - Accent3 2 2 2 5 2" xfId="31173" xr:uid="{00000000-0005-0000-0000-0000AE2F0000}"/>
    <cellStyle name="40% - Accent3 2 2 2 6" xfId="27199" xr:uid="{00000000-0005-0000-0000-0000AF2F0000}"/>
    <cellStyle name="40% - Accent3 2 2 2 7" xfId="23256" xr:uid="{00000000-0005-0000-0000-0000B02F0000}"/>
    <cellStyle name="40% - Accent3 2 2 3" xfId="1120" xr:uid="{00000000-0005-0000-0000-0000B12F0000}"/>
    <cellStyle name="40% - Accent3 2 2 3 2" xfId="11496" xr:uid="{00000000-0005-0000-0000-0000B22F0000}"/>
    <cellStyle name="40% - Accent3 2 2 3 2 2" xfId="17882" xr:uid="{00000000-0005-0000-0000-0000B32F0000}"/>
    <cellStyle name="40% - Accent3 2 2 3 2 2 2" xfId="22418" xr:uid="{00000000-0005-0000-0000-0000B42F0000}"/>
    <cellStyle name="40% - Accent3 2 2 3 2 2 2 2" xfId="34285" xr:uid="{00000000-0005-0000-0000-0000B52F0000}"/>
    <cellStyle name="40% - Accent3 2 2 3 2 2 3" xfId="30309" xr:uid="{00000000-0005-0000-0000-0000B62F0000}"/>
    <cellStyle name="40% - Accent3 2 2 3 2 2 4" xfId="26368" xr:uid="{00000000-0005-0000-0000-0000B72F0000}"/>
    <cellStyle name="40% - Accent3 2 2 3 2 3" xfId="20852" xr:uid="{00000000-0005-0000-0000-0000B82F0000}"/>
    <cellStyle name="40% - Accent3 2 2 3 2 3 2" xfId="32719" xr:uid="{00000000-0005-0000-0000-0000B92F0000}"/>
    <cellStyle name="40% - Accent3 2 2 3 2 4" xfId="28743" xr:uid="{00000000-0005-0000-0000-0000BA2F0000}"/>
    <cellStyle name="40% - Accent3 2 2 3 2 5" xfId="24802" xr:uid="{00000000-0005-0000-0000-0000BB2F0000}"/>
    <cellStyle name="40% - Accent3 2 2 3 3" xfId="14986" xr:uid="{00000000-0005-0000-0000-0000BC2F0000}"/>
    <cellStyle name="40% - Accent3 2 2 3 3 2" xfId="21629" xr:uid="{00000000-0005-0000-0000-0000BD2F0000}"/>
    <cellStyle name="40% - Accent3 2 2 3 3 2 2" xfId="33496" xr:uid="{00000000-0005-0000-0000-0000BE2F0000}"/>
    <cellStyle name="40% - Accent3 2 2 3 3 3" xfId="29520" xr:uid="{00000000-0005-0000-0000-0000BF2F0000}"/>
    <cellStyle name="40% - Accent3 2 2 3 3 4" xfId="25579" xr:uid="{00000000-0005-0000-0000-0000C02F0000}"/>
    <cellStyle name="40% - Accent3 2 2 3 4" xfId="8128" xr:uid="{00000000-0005-0000-0000-0000C12F0000}"/>
    <cellStyle name="40% - Accent3 2 2 3 4 2" xfId="20082" xr:uid="{00000000-0005-0000-0000-0000C22F0000}"/>
    <cellStyle name="40% - Accent3 2 2 3 4 2 2" xfId="31949" xr:uid="{00000000-0005-0000-0000-0000C32F0000}"/>
    <cellStyle name="40% - Accent3 2 2 3 4 3" xfId="27973" xr:uid="{00000000-0005-0000-0000-0000C42F0000}"/>
    <cellStyle name="40% - Accent3 2 2 3 4 4" xfId="24032" xr:uid="{00000000-0005-0000-0000-0000C52F0000}"/>
    <cellStyle name="40% - Accent3 2 2 3 5" xfId="19307" xr:uid="{00000000-0005-0000-0000-0000C62F0000}"/>
    <cellStyle name="40% - Accent3 2 2 3 5 2" xfId="31174" xr:uid="{00000000-0005-0000-0000-0000C72F0000}"/>
    <cellStyle name="40% - Accent3 2 2 3 6" xfId="27200" xr:uid="{00000000-0005-0000-0000-0000C82F0000}"/>
    <cellStyle name="40% - Accent3 2 2 3 7" xfId="23257" xr:uid="{00000000-0005-0000-0000-0000C92F0000}"/>
    <cellStyle name="40% - Accent3 2 2 4" xfId="1121" xr:uid="{00000000-0005-0000-0000-0000CA2F0000}"/>
    <cellStyle name="40% - Accent3 2 2 4 2" xfId="11497" xr:uid="{00000000-0005-0000-0000-0000CB2F0000}"/>
    <cellStyle name="40% - Accent3 2 2 4 2 2" xfId="17883" xr:uid="{00000000-0005-0000-0000-0000CC2F0000}"/>
    <cellStyle name="40% - Accent3 2 2 4 2 2 2" xfId="22419" xr:uid="{00000000-0005-0000-0000-0000CD2F0000}"/>
    <cellStyle name="40% - Accent3 2 2 4 2 2 2 2" xfId="34286" xr:uid="{00000000-0005-0000-0000-0000CE2F0000}"/>
    <cellStyle name="40% - Accent3 2 2 4 2 2 3" xfId="30310" xr:uid="{00000000-0005-0000-0000-0000CF2F0000}"/>
    <cellStyle name="40% - Accent3 2 2 4 2 2 4" xfId="26369" xr:uid="{00000000-0005-0000-0000-0000D02F0000}"/>
    <cellStyle name="40% - Accent3 2 2 4 2 3" xfId="20853" xr:uid="{00000000-0005-0000-0000-0000D12F0000}"/>
    <cellStyle name="40% - Accent3 2 2 4 2 3 2" xfId="32720" xr:uid="{00000000-0005-0000-0000-0000D22F0000}"/>
    <cellStyle name="40% - Accent3 2 2 4 2 4" xfId="28744" xr:uid="{00000000-0005-0000-0000-0000D32F0000}"/>
    <cellStyle name="40% - Accent3 2 2 4 2 5" xfId="24803" xr:uid="{00000000-0005-0000-0000-0000D42F0000}"/>
    <cellStyle name="40% - Accent3 2 2 4 3" xfId="14987" xr:uid="{00000000-0005-0000-0000-0000D52F0000}"/>
    <cellStyle name="40% - Accent3 2 2 4 3 2" xfId="21630" xr:uid="{00000000-0005-0000-0000-0000D62F0000}"/>
    <cellStyle name="40% - Accent3 2 2 4 3 2 2" xfId="33497" xr:uid="{00000000-0005-0000-0000-0000D72F0000}"/>
    <cellStyle name="40% - Accent3 2 2 4 3 3" xfId="29521" xr:uid="{00000000-0005-0000-0000-0000D82F0000}"/>
    <cellStyle name="40% - Accent3 2 2 4 3 4" xfId="25580" xr:uid="{00000000-0005-0000-0000-0000D92F0000}"/>
    <cellStyle name="40% - Accent3 2 2 4 4" xfId="8129" xr:uid="{00000000-0005-0000-0000-0000DA2F0000}"/>
    <cellStyle name="40% - Accent3 2 2 4 4 2" xfId="20083" xr:uid="{00000000-0005-0000-0000-0000DB2F0000}"/>
    <cellStyle name="40% - Accent3 2 2 4 4 2 2" xfId="31950" xr:uid="{00000000-0005-0000-0000-0000DC2F0000}"/>
    <cellStyle name="40% - Accent3 2 2 4 4 3" xfId="27974" xr:uid="{00000000-0005-0000-0000-0000DD2F0000}"/>
    <cellStyle name="40% - Accent3 2 2 4 4 4" xfId="24033" xr:uid="{00000000-0005-0000-0000-0000DE2F0000}"/>
    <cellStyle name="40% - Accent3 2 2 4 5" xfId="19308" xr:uid="{00000000-0005-0000-0000-0000DF2F0000}"/>
    <cellStyle name="40% - Accent3 2 2 4 5 2" xfId="31175" xr:uid="{00000000-0005-0000-0000-0000E02F0000}"/>
    <cellStyle name="40% - Accent3 2 2 4 6" xfId="27201" xr:uid="{00000000-0005-0000-0000-0000E12F0000}"/>
    <cellStyle name="40% - Accent3 2 2 4 7" xfId="23258" xr:uid="{00000000-0005-0000-0000-0000E22F0000}"/>
    <cellStyle name="40% - Accent3 2 2 5" xfId="1122" xr:uid="{00000000-0005-0000-0000-0000E32F0000}"/>
    <cellStyle name="40% - Accent3 2 2 5 2" xfId="11498" xr:uid="{00000000-0005-0000-0000-0000E42F0000}"/>
    <cellStyle name="40% - Accent3 2 2 5 2 2" xfId="17884" xr:uid="{00000000-0005-0000-0000-0000E52F0000}"/>
    <cellStyle name="40% - Accent3 2 2 5 2 2 2" xfId="22420" xr:uid="{00000000-0005-0000-0000-0000E62F0000}"/>
    <cellStyle name="40% - Accent3 2 2 5 2 2 2 2" xfId="34287" xr:uid="{00000000-0005-0000-0000-0000E72F0000}"/>
    <cellStyle name="40% - Accent3 2 2 5 2 2 3" xfId="30311" xr:uid="{00000000-0005-0000-0000-0000E82F0000}"/>
    <cellStyle name="40% - Accent3 2 2 5 2 2 4" xfId="26370" xr:uid="{00000000-0005-0000-0000-0000E92F0000}"/>
    <cellStyle name="40% - Accent3 2 2 5 2 3" xfId="20854" xr:uid="{00000000-0005-0000-0000-0000EA2F0000}"/>
    <cellStyle name="40% - Accent3 2 2 5 2 3 2" xfId="32721" xr:uid="{00000000-0005-0000-0000-0000EB2F0000}"/>
    <cellStyle name="40% - Accent3 2 2 5 2 4" xfId="28745" xr:uid="{00000000-0005-0000-0000-0000EC2F0000}"/>
    <cellStyle name="40% - Accent3 2 2 5 2 5" xfId="24804" xr:uid="{00000000-0005-0000-0000-0000ED2F0000}"/>
    <cellStyle name="40% - Accent3 2 2 5 3" xfId="14988" xr:uid="{00000000-0005-0000-0000-0000EE2F0000}"/>
    <cellStyle name="40% - Accent3 2 2 5 3 2" xfId="21631" xr:uid="{00000000-0005-0000-0000-0000EF2F0000}"/>
    <cellStyle name="40% - Accent3 2 2 5 3 2 2" xfId="33498" xr:uid="{00000000-0005-0000-0000-0000F02F0000}"/>
    <cellStyle name="40% - Accent3 2 2 5 3 3" xfId="29522" xr:uid="{00000000-0005-0000-0000-0000F12F0000}"/>
    <cellStyle name="40% - Accent3 2 2 5 3 4" xfId="25581" xr:uid="{00000000-0005-0000-0000-0000F22F0000}"/>
    <cellStyle name="40% - Accent3 2 2 5 4" xfId="8130" xr:uid="{00000000-0005-0000-0000-0000F32F0000}"/>
    <cellStyle name="40% - Accent3 2 2 5 4 2" xfId="20084" xr:uid="{00000000-0005-0000-0000-0000F42F0000}"/>
    <cellStyle name="40% - Accent3 2 2 5 4 2 2" xfId="31951" xr:uid="{00000000-0005-0000-0000-0000F52F0000}"/>
    <cellStyle name="40% - Accent3 2 2 5 4 3" xfId="27975" xr:uid="{00000000-0005-0000-0000-0000F62F0000}"/>
    <cellStyle name="40% - Accent3 2 2 5 4 4" xfId="24034" xr:uid="{00000000-0005-0000-0000-0000F72F0000}"/>
    <cellStyle name="40% - Accent3 2 2 5 5" xfId="19309" xr:uid="{00000000-0005-0000-0000-0000F82F0000}"/>
    <cellStyle name="40% - Accent3 2 2 5 5 2" xfId="31176" xr:uid="{00000000-0005-0000-0000-0000F92F0000}"/>
    <cellStyle name="40% - Accent3 2 2 5 6" xfId="27202" xr:uid="{00000000-0005-0000-0000-0000FA2F0000}"/>
    <cellStyle name="40% - Accent3 2 2 5 7" xfId="23259" xr:uid="{00000000-0005-0000-0000-0000FB2F0000}"/>
    <cellStyle name="40% - Accent3 2 2 6" xfId="1123" xr:uid="{00000000-0005-0000-0000-0000FC2F0000}"/>
    <cellStyle name="40% - Accent3 2 2 6 2" xfId="11499" xr:uid="{00000000-0005-0000-0000-0000FD2F0000}"/>
    <cellStyle name="40% - Accent3 2 2 6 2 2" xfId="17885" xr:uid="{00000000-0005-0000-0000-0000FE2F0000}"/>
    <cellStyle name="40% - Accent3 2 2 6 2 2 2" xfId="22421" xr:uid="{00000000-0005-0000-0000-0000FF2F0000}"/>
    <cellStyle name="40% - Accent3 2 2 6 2 2 2 2" xfId="34288" xr:uid="{00000000-0005-0000-0000-000000300000}"/>
    <cellStyle name="40% - Accent3 2 2 6 2 2 3" xfId="30312" xr:uid="{00000000-0005-0000-0000-000001300000}"/>
    <cellStyle name="40% - Accent3 2 2 6 2 2 4" xfId="26371" xr:uid="{00000000-0005-0000-0000-000002300000}"/>
    <cellStyle name="40% - Accent3 2 2 6 2 3" xfId="20855" xr:uid="{00000000-0005-0000-0000-000003300000}"/>
    <cellStyle name="40% - Accent3 2 2 6 2 3 2" xfId="32722" xr:uid="{00000000-0005-0000-0000-000004300000}"/>
    <cellStyle name="40% - Accent3 2 2 6 2 4" xfId="28746" xr:uid="{00000000-0005-0000-0000-000005300000}"/>
    <cellStyle name="40% - Accent3 2 2 6 2 5" xfId="24805" xr:uid="{00000000-0005-0000-0000-000006300000}"/>
    <cellStyle name="40% - Accent3 2 2 6 3" xfId="14989" xr:uid="{00000000-0005-0000-0000-000007300000}"/>
    <cellStyle name="40% - Accent3 2 2 6 3 2" xfId="21632" xr:uid="{00000000-0005-0000-0000-000008300000}"/>
    <cellStyle name="40% - Accent3 2 2 6 3 2 2" xfId="33499" xr:uid="{00000000-0005-0000-0000-000009300000}"/>
    <cellStyle name="40% - Accent3 2 2 6 3 3" xfId="29523" xr:uid="{00000000-0005-0000-0000-00000A300000}"/>
    <cellStyle name="40% - Accent3 2 2 6 3 4" xfId="25582" xr:uid="{00000000-0005-0000-0000-00000B300000}"/>
    <cellStyle name="40% - Accent3 2 2 6 4" xfId="8131" xr:uid="{00000000-0005-0000-0000-00000C300000}"/>
    <cellStyle name="40% - Accent3 2 2 6 4 2" xfId="20085" xr:uid="{00000000-0005-0000-0000-00000D300000}"/>
    <cellStyle name="40% - Accent3 2 2 6 4 2 2" xfId="31952" xr:uid="{00000000-0005-0000-0000-00000E300000}"/>
    <cellStyle name="40% - Accent3 2 2 6 4 3" xfId="27976" xr:uid="{00000000-0005-0000-0000-00000F300000}"/>
    <cellStyle name="40% - Accent3 2 2 6 4 4" xfId="24035" xr:uid="{00000000-0005-0000-0000-000010300000}"/>
    <cellStyle name="40% - Accent3 2 2 6 5" xfId="19310" xr:uid="{00000000-0005-0000-0000-000011300000}"/>
    <cellStyle name="40% - Accent3 2 2 6 5 2" xfId="31177" xr:uid="{00000000-0005-0000-0000-000012300000}"/>
    <cellStyle name="40% - Accent3 2 2 6 6" xfId="27203" xr:uid="{00000000-0005-0000-0000-000013300000}"/>
    <cellStyle name="40% - Accent3 2 2 6 7" xfId="23260" xr:uid="{00000000-0005-0000-0000-000014300000}"/>
    <cellStyle name="40% - Accent3 2 2 7" xfId="1124" xr:uid="{00000000-0005-0000-0000-000015300000}"/>
    <cellStyle name="40% - Accent3 2 2 7 2" xfId="11500" xr:uid="{00000000-0005-0000-0000-000016300000}"/>
    <cellStyle name="40% - Accent3 2 2 7 2 2" xfId="17886" xr:uid="{00000000-0005-0000-0000-000017300000}"/>
    <cellStyle name="40% - Accent3 2 2 7 2 2 2" xfId="22422" xr:uid="{00000000-0005-0000-0000-000018300000}"/>
    <cellStyle name="40% - Accent3 2 2 7 2 2 2 2" xfId="34289" xr:uid="{00000000-0005-0000-0000-000019300000}"/>
    <cellStyle name="40% - Accent3 2 2 7 2 2 3" xfId="30313" xr:uid="{00000000-0005-0000-0000-00001A300000}"/>
    <cellStyle name="40% - Accent3 2 2 7 2 2 4" xfId="26372" xr:uid="{00000000-0005-0000-0000-00001B300000}"/>
    <cellStyle name="40% - Accent3 2 2 7 2 3" xfId="20856" xr:uid="{00000000-0005-0000-0000-00001C300000}"/>
    <cellStyle name="40% - Accent3 2 2 7 2 3 2" xfId="32723" xr:uid="{00000000-0005-0000-0000-00001D300000}"/>
    <cellStyle name="40% - Accent3 2 2 7 2 4" xfId="28747" xr:uid="{00000000-0005-0000-0000-00001E300000}"/>
    <cellStyle name="40% - Accent3 2 2 7 2 5" xfId="24806" xr:uid="{00000000-0005-0000-0000-00001F300000}"/>
    <cellStyle name="40% - Accent3 2 2 7 3" xfId="14990" xr:uid="{00000000-0005-0000-0000-000020300000}"/>
    <cellStyle name="40% - Accent3 2 2 7 3 2" xfId="21633" xr:uid="{00000000-0005-0000-0000-000021300000}"/>
    <cellStyle name="40% - Accent3 2 2 7 3 2 2" xfId="33500" xr:uid="{00000000-0005-0000-0000-000022300000}"/>
    <cellStyle name="40% - Accent3 2 2 7 3 3" xfId="29524" xr:uid="{00000000-0005-0000-0000-000023300000}"/>
    <cellStyle name="40% - Accent3 2 2 7 3 4" xfId="25583" xr:uid="{00000000-0005-0000-0000-000024300000}"/>
    <cellStyle name="40% - Accent3 2 2 7 4" xfId="8132" xr:uid="{00000000-0005-0000-0000-000025300000}"/>
    <cellStyle name="40% - Accent3 2 2 7 4 2" xfId="20086" xr:uid="{00000000-0005-0000-0000-000026300000}"/>
    <cellStyle name="40% - Accent3 2 2 7 4 2 2" xfId="31953" xr:uid="{00000000-0005-0000-0000-000027300000}"/>
    <cellStyle name="40% - Accent3 2 2 7 4 3" xfId="27977" xr:uid="{00000000-0005-0000-0000-000028300000}"/>
    <cellStyle name="40% - Accent3 2 2 7 4 4" xfId="24036" xr:uid="{00000000-0005-0000-0000-000029300000}"/>
    <cellStyle name="40% - Accent3 2 2 7 5" xfId="19311" xr:uid="{00000000-0005-0000-0000-00002A300000}"/>
    <cellStyle name="40% - Accent3 2 2 7 5 2" xfId="31178" xr:uid="{00000000-0005-0000-0000-00002B300000}"/>
    <cellStyle name="40% - Accent3 2 2 7 6" xfId="27204" xr:uid="{00000000-0005-0000-0000-00002C300000}"/>
    <cellStyle name="40% - Accent3 2 2 7 7" xfId="23261" xr:uid="{00000000-0005-0000-0000-00002D300000}"/>
    <cellStyle name="40% - Accent3 2 2 8" xfId="1125" xr:uid="{00000000-0005-0000-0000-00002E300000}"/>
    <cellStyle name="40% - Accent3 2 2 8 2" xfId="11501" xr:uid="{00000000-0005-0000-0000-00002F300000}"/>
    <cellStyle name="40% - Accent3 2 2 8 2 2" xfId="17887" xr:uid="{00000000-0005-0000-0000-000030300000}"/>
    <cellStyle name="40% - Accent3 2 2 8 2 2 2" xfId="22423" xr:uid="{00000000-0005-0000-0000-000031300000}"/>
    <cellStyle name="40% - Accent3 2 2 8 2 2 2 2" xfId="34290" xr:uid="{00000000-0005-0000-0000-000032300000}"/>
    <cellStyle name="40% - Accent3 2 2 8 2 2 3" xfId="30314" xr:uid="{00000000-0005-0000-0000-000033300000}"/>
    <cellStyle name="40% - Accent3 2 2 8 2 2 4" xfId="26373" xr:uid="{00000000-0005-0000-0000-000034300000}"/>
    <cellStyle name="40% - Accent3 2 2 8 2 3" xfId="20857" xr:uid="{00000000-0005-0000-0000-000035300000}"/>
    <cellStyle name="40% - Accent3 2 2 8 2 3 2" xfId="32724" xr:uid="{00000000-0005-0000-0000-000036300000}"/>
    <cellStyle name="40% - Accent3 2 2 8 2 4" xfId="28748" xr:uid="{00000000-0005-0000-0000-000037300000}"/>
    <cellStyle name="40% - Accent3 2 2 8 2 5" xfId="24807" xr:uid="{00000000-0005-0000-0000-000038300000}"/>
    <cellStyle name="40% - Accent3 2 2 8 3" xfId="14991" xr:uid="{00000000-0005-0000-0000-000039300000}"/>
    <cellStyle name="40% - Accent3 2 2 8 3 2" xfId="21634" xr:uid="{00000000-0005-0000-0000-00003A300000}"/>
    <cellStyle name="40% - Accent3 2 2 8 3 2 2" xfId="33501" xr:uid="{00000000-0005-0000-0000-00003B300000}"/>
    <cellStyle name="40% - Accent3 2 2 8 3 3" xfId="29525" xr:uid="{00000000-0005-0000-0000-00003C300000}"/>
    <cellStyle name="40% - Accent3 2 2 8 3 4" xfId="25584" xr:uid="{00000000-0005-0000-0000-00003D300000}"/>
    <cellStyle name="40% - Accent3 2 2 8 4" xfId="8133" xr:uid="{00000000-0005-0000-0000-00003E300000}"/>
    <cellStyle name="40% - Accent3 2 2 8 4 2" xfId="20087" xr:uid="{00000000-0005-0000-0000-00003F300000}"/>
    <cellStyle name="40% - Accent3 2 2 8 4 2 2" xfId="31954" xr:uid="{00000000-0005-0000-0000-000040300000}"/>
    <cellStyle name="40% - Accent3 2 2 8 4 3" xfId="27978" xr:uid="{00000000-0005-0000-0000-000041300000}"/>
    <cellStyle name="40% - Accent3 2 2 8 4 4" xfId="24037" xr:uid="{00000000-0005-0000-0000-000042300000}"/>
    <cellStyle name="40% - Accent3 2 2 8 5" xfId="19312" xr:uid="{00000000-0005-0000-0000-000043300000}"/>
    <cellStyle name="40% - Accent3 2 2 8 5 2" xfId="31179" xr:uid="{00000000-0005-0000-0000-000044300000}"/>
    <cellStyle name="40% - Accent3 2 2 8 6" xfId="27205" xr:uid="{00000000-0005-0000-0000-000045300000}"/>
    <cellStyle name="40% - Accent3 2 2 8 7" xfId="23262" xr:uid="{00000000-0005-0000-0000-000046300000}"/>
    <cellStyle name="40% - Accent3 2 2 9" xfId="1126" xr:uid="{00000000-0005-0000-0000-000047300000}"/>
    <cellStyle name="40% - Accent3 2 2 9 2" xfId="11502" xr:uid="{00000000-0005-0000-0000-000048300000}"/>
    <cellStyle name="40% - Accent3 2 2 9 2 2" xfId="17888" xr:uid="{00000000-0005-0000-0000-000049300000}"/>
    <cellStyle name="40% - Accent3 2 2 9 2 2 2" xfId="22424" xr:uid="{00000000-0005-0000-0000-00004A300000}"/>
    <cellStyle name="40% - Accent3 2 2 9 2 2 2 2" xfId="34291" xr:uid="{00000000-0005-0000-0000-00004B300000}"/>
    <cellStyle name="40% - Accent3 2 2 9 2 2 3" xfId="30315" xr:uid="{00000000-0005-0000-0000-00004C300000}"/>
    <cellStyle name="40% - Accent3 2 2 9 2 2 4" xfId="26374" xr:uid="{00000000-0005-0000-0000-00004D300000}"/>
    <cellStyle name="40% - Accent3 2 2 9 2 3" xfId="20858" xr:uid="{00000000-0005-0000-0000-00004E300000}"/>
    <cellStyle name="40% - Accent3 2 2 9 2 3 2" xfId="32725" xr:uid="{00000000-0005-0000-0000-00004F300000}"/>
    <cellStyle name="40% - Accent3 2 2 9 2 4" xfId="28749" xr:uid="{00000000-0005-0000-0000-000050300000}"/>
    <cellStyle name="40% - Accent3 2 2 9 2 5" xfId="24808" xr:uid="{00000000-0005-0000-0000-000051300000}"/>
    <cellStyle name="40% - Accent3 2 2 9 3" xfId="14992" xr:uid="{00000000-0005-0000-0000-000052300000}"/>
    <cellStyle name="40% - Accent3 2 2 9 3 2" xfId="21635" xr:uid="{00000000-0005-0000-0000-000053300000}"/>
    <cellStyle name="40% - Accent3 2 2 9 3 2 2" xfId="33502" xr:uid="{00000000-0005-0000-0000-000054300000}"/>
    <cellStyle name="40% - Accent3 2 2 9 3 3" xfId="29526" xr:uid="{00000000-0005-0000-0000-000055300000}"/>
    <cellStyle name="40% - Accent3 2 2 9 3 4" xfId="25585" xr:uid="{00000000-0005-0000-0000-000056300000}"/>
    <cellStyle name="40% - Accent3 2 2 9 4" xfId="8134" xr:uid="{00000000-0005-0000-0000-000057300000}"/>
    <cellStyle name="40% - Accent3 2 2 9 4 2" xfId="20088" xr:uid="{00000000-0005-0000-0000-000058300000}"/>
    <cellStyle name="40% - Accent3 2 2 9 4 2 2" xfId="31955" xr:uid="{00000000-0005-0000-0000-000059300000}"/>
    <cellStyle name="40% - Accent3 2 2 9 4 3" xfId="27979" xr:uid="{00000000-0005-0000-0000-00005A300000}"/>
    <cellStyle name="40% - Accent3 2 2 9 4 4" xfId="24038" xr:uid="{00000000-0005-0000-0000-00005B300000}"/>
    <cellStyle name="40% - Accent3 2 2 9 5" xfId="19313" xr:uid="{00000000-0005-0000-0000-00005C300000}"/>
    <cellStyle name="40% - Accent3 2 2 9 5 2" xfId="31180" xr:uid="{00000000-0005-0000-0000-00005D300000}"/>
    <cellStyle name="40% - Accent3 2 2 9 6" xfId="27206" xr:uid="{00000000-0005-0000-0000-00005E300000}"/>
    <cellStyle name="40% - Accent3 2 2 9 7" xfId="23263" xr:uid="{00000000-0005-0000-0000-00005F300000}"/>
    <cellStyle name="40% - Accent3 2 3" xfId="1127" xr:uid="{00000000-0005-0000-0000-000060300000}"/>
    <cellStyle name="40% - Accent3 2 3 10" xfId="11503" xr:uid="{00000000-0005-0000-0000-000061300000}"/>
    <cellStyle name="40% - Accent3 2 3 10 2" xfId="17889" xr:uid="{00000000-0005-0000-0000-000062300000}"/>
    <cellStyle name="40% - Accent3 2 3 10 2 2" xfId="22425" xr:uid="{00000000-0005-0000-0000-000063300000}"/>
    <cellStyle name="40% - Accent3 2 3 10 2 2 2" xfId="34292" xr:uid="{00000000-0005-0000-0000-000064300000}"/>
    <cellStyle name="40% - Accent3 2 3 10 2 3" xfId="30316" xr:uid="{00000000-0005-0000-0000-000065300000}"/>
    <cellStyle name="40% - Accent3 2 3 10 2 4" xfId="26375" xr:uid="{00000000-0005-0000-0000-000066300000}"/>
    <cellStyle name="40% - Accent3 2 3 10 3" xfId="20859" xr:uid="{00000000-0005-0000-0000-000067300000}"/>
    <cellStyle name="40% - Accent3 2 3 10 3 2" xfId="32726" xr:uid="{00000000-0005-0000-0000-000068300000}"/>
    <cellStyle name="40% - Accent3 2 3 10 4" xfId="28750" xr:uid="{00000000-0005-0000-0000-000069300000}"/>
    <cellStyle name="40% - Accent3 2 3 10 5" xfId="24809" xr:uid="{00000000-0005-0000-0000-00006A300000}"/>
    <cellStyle name="40% - Accent3 2 3 11" xfId="14993" xr:uid="{00000000-0005-0000-0000-00006B300000}"/>
    <cellStyle name="40% - Accent3 2 3 11 2" xfId="21636" xr:uid="{00000000-0005-0000-0000-00006C300000}"/>
    <cellStyle name="40% - Accent3 2 3 11 2 2" xfId="33503" xr:uid="{00000000-0005-0000-0000-00006D300000}"/>
    <cellStyle name="40% - Accent3 2 3 11 3" xfId="29527" xr:uid="{00000000-0005-0000-0000-00006E300000}"/>
    <cellStyle name="40% - Accent3 2 3 11 4" xfId="25586" xr:uid="{00000000-0005-0000-0000-00006F300000}"/>
    <cellStyle name="40% - Accent3 2 3 12" xfId="8135" xr:uid="{00000000-0005-0000-0000-000070300000}"/>
    <cellStyle name="40% - Accent3 2 3 12 2" xfId="20089" xr:uid="{00000000-0005-0000-0000-000071300000}"/>
    <cellStyle name="40% - Accent3 2 3 12 2 2" xfId="31956" xr:uid="{00000000-0005-0000-0000-000072300000}"/>
    <cellStyle name="40% - Accent3 2 3 12 3" xfId="27980" xr:uid="{00000000-0005-0000-0000-000073300000}"/>
    <cellStyle name="40% - Accent3 2 3 12 4" xfId="24039" xr:uid="{00000000-0005-0000-0000-000074300000}"/>
    <cellStyle name="40% - Accent3 2 3 13" xfId="19314" xr:uid="{00000000-0005-0000-0000-000075300000}"/>
    <cellStyle name="40% - Accent3 2 3 13 2" xfId="31181" xr:uid="{00000000-0005-0000-0000-000076300000}"/>
    <cellStyle name="40% - Accent3 2 3 14" xfId="27207" xr:uid="{00000000-0005-0000-0000-000077300000}"/>
    <cellStyle name="40% - Accent3 2 3 15" xfId="23264" xr:uid="{00000000-0005-0000-0000-000078300000}"/>
    <cellStyle name="40% - Accent3 2 3 2" xfId="1128" xr:uid="{00000000-0005-0000-0000-000079300000}"/>
    <cellStyle name="40% - Accent3 2 3 2 2" xfId="11504" xr:uid="{00000000-0005-0000-0000-00007A300000}"/>
    <cellStyle name="40% - Accent3 2 3 2 2 2" xfId="17890" xr:uid="{00000000-0005-0000-0000-00007B300000}"/>
    <cellStyle name="40% - Accent3 2 3 2 2 2 2" xfId="22426" xr:uid="{00000000-0005-0000-0000-00007C300000}"/>
    <cellStyle name="40% - Accent3 2 3 2 2 2 2 2" xfId="34293" xr:uid="{00000000-0005-0000-0000-00007D300000}"/>
    <cellStyle name="40% - Accent3 2 3 2 2 2 3" xfId="30317" xr:uid="{00000000-0005-0000-0000-00007E300000}"/>
    <cellStyle name="40% - Accent3 2 3 2 2 2 4" xfId="26376" xr:uid="{00000000-0005-0000-0000-00007F300000}"/>
    <cellStyle name="40% - Accent3 2 3 2 2 3" xfId="20860" xr:uid="{00000000-0005-0000-0000-000080300000}"/>
    <cellStyle name="40% - Accent3 2 3 2 2 3 2" xfId="32727" xr:uid="{00000000-0005-0000-0000-000081300000}"/>
    <cellStyle name="40% - Accent3 2 3 2 2 4" xfId="28751" xr:uid="{00000000-0005-0000-0000-000082300000}"/>
    <cellStyle name="40% - Accent3 2 3 2 2 5" xfId="24810" xr:uid="{00000000-0005-0000-0000-000083300000}"/>
    <cellStyle name="40% - Accent3 2 3 2 3" xfId="14994" xr:uid="{00000000-0005-0000-0000-000084300000}"/>
    <cellStyle name="40% - Accent3 2 3 2 3 2" xfId="21637" xr:uid="{00000000-0005-0000-0000-000085300000}"/>
    <cellStyle name="40% - Accent3 2 3 2 3 2 2" xfId="33504" xr:uid="{00000000-0005-0000-0000-000086300000}"/>
    <cellStyle name="40% - Accent3 2 3 2 3 3" xfId="29528" xr:uid="{00000000-0005-0000-0000-000087300000}"/>
    <cellStyle name="40% - Accent3 2 3 2 3 4" xfId="25587" xr:uid="{00000000-0005-0000-0000-000088300000}"/>
    <cellStyle name="40% - Accent3 2 3 2 4" xfId="8136" xr:uid="{00000000-0005-0000-0000-000089300000}"/>
    <cellStyle name="40% - Accent3 2 3 2 4 2" xfId="20090" xr:uid="{00000000-0005-0000-0000-00008A300000}"/>
    <cellStyle name="40% - Accent3 2 3 2 4 2 2" xfId="31957" xr:uid="{00000000-0005-0000-0000-00008B300000}"/>
    <cellStyle name="40% - Accent3 2 3 2 4 3" xfId="27981" xr:uid="{00000000-0005-0000-0000-00008C300000}"/>
    <cellStyle name="40% - Accent3 2 3 2 4 4" xfId="24040" xr:uid="{00000000-0005-0000-0000-00008D300000}"/>
    <cellStyle name="40% - Accent3 2 3 2 5" xfId="19315" xr:uid="{00000000-0005-0000-0000-00008E300000}"/>
    <cellStyle name="40% - Accent3 2 3 2 5 2" xfId="31182" xr:uid="{00000000-0005-0000-0000-00008F300000}"/>
    <cellStyle name="40% - Accent3 2 3 2 6" xfId="27208" xr:uid="{00000000-0005-0000-0000-000090300000}"/>
    <cellStyle name="40% - Accent3 2 3 2 7" xfId="23265" xr:uid="{00000000-0005-0000-0000-000091300000}"/>
    <cellStyle name="40% - Accent3 2 3 3" xfId="1129" xr:uid="{00000000-0005-0000-0000-000092300000}"/>
    <cellStyle name="40% - Accent3 2 3 3 2" xfId="11505" xr:uid="{00000000-0005-0000-0000-000093300000}"/>
    <cellStyle name="40% - Accent3 2 3 3 2 2" xfId="17891" xr:uid="{00000000-0005-0000-0000-000094300000}"/>
    <cellStyle name="40% - Accent3 2 3 3 2 2 2" xfId="22427" xr:uid="{00000000-0005-0000-0000-000095300000}"/>
    <cellStyle name="40% - Accent3 2 3 3 2 2 2 2" xfId="34294" xr:uid="{00000000-0005-0000-0000-000096300000}"/>
    <cellStyle name="40% - Accent3 2 3 3 2 2 3" xfId="30318" xr:uid="{00000000-0005-0000-0000-000097300000}"/>
    <cellStyle name="40% - Accent3 2 3 3 2 2 4" xfId="26377" xr:uid="{00000000-0005-0000-0000-000098300000}"/>
    <cellStyle name="40% - Accent3 2 3 3 2 3" xfId="20861" xr:uid="{00000000-0005-0000-0000-000099300000}"/>
    <cellStyle name="40% - Accent3 2 3 3 2 3 2" xfId="32728" xr:uid="{00000000-0005-0000-0000-00009A300000}"/>
    <cellStyle name="40% - Accent3 2 3 3 2 4" xfId="28752" xr:uid="{00000000-0005-0000-0000-00009B300000}"/>
    <cellStyle name="40% - Accent3 2 3 3 2 5" xfId="24811" xr:uid="{00000000-0005-0000-0000-00009C300000}"/>
    <cellStyle name="40% - Accent3 2 3 3 3" xfId="14995" xr:uid="{00000000-0005-0000-0000-00009D300000}"/>
    <cellStyle name="40% - Accent3 2 3 3 3 2" xfId="21638" xr:uid="{00000000-0005-0000-0000-00009E300000}"/>
    <cellStyle name="40% - Accent3 2 3 3 3 2 2" xfId="33505" xr:uid="{00000000-0005-0000-0000-00009F300000}"/>
    <cellStyle name="40% - Accent3 2 3 3 3 3" xfId="29529" xr:uid="{00000000-0005-0000-0000-0000A0300000}"/>
    <cellStyle name="40% - Accent3 2 3 3 3 4" xfId="25588" xr:uid="{00000000-0005-0000-0000-0000A1300000}"/>
    <cellStyle name="40% - Accent3 2 3 3 4" xfId="8137" xr:uid="{00000000-0005-0000-0000-0000A2300000}"/>
    <cellStyle name="40% - Accent3 2 3 3 4 2" xfId="20091" xr:uid="{00000000-0005-0000-0000-0000A3300000}"/>
    <cellStyle name="40% - Accent3 2 3 3 4 2 2" xfId="31958" xr:uid="{00000000-0005-0000-0000-0000A4300000}"/>
    <cellStyle name="40% - Accent3 2 3 3 4 3" xfId="27982" xr:uid="{00000000-0005-0000-0000-0000A5300000}"/>
    <cellStyle name="40% - Accent3 2 3 3 4 4" xfId="24041" xr:uid="{00000000-0005-0000-0000-0000A6300000}"/>
    <cellStyle name="40% - Accent3 2 3 3 5" xfId="19316" xr:uid="{00000000-0005-0000-0000-0000A7300000}"/>
    <cellStyle name="40% - Accent3 2 3 3 5 2" xfId="31183" xr:uid="{00000000-0005-0000-0000-0000A8300000}"/>
    <cellStyle name="40% - Accent3 2 3 3 6" xfId="27209" xr:uid="{00000000-0005-0000-0000-0000A9300000}"/>
    <cellStyle name="40% - Accent3 2 3 3 7" xfId="23266" xr:uid="{00000000-0005-0000-0000-0000AA300000}"/>
    <cellStyle name="40% - Accent3 2 3 4" xfId="1130" xr:uid="{00000000-0005-0000-0000-0000AB300000}"/>
    <cellStyle name="40% - Accent3 2 3 4 2" xfId="11506" xr:uid="{00000000-0005-0000-0000-0000AC300000}"/>
    <cellStyle name="40% - Accent3 2 3 4 2 2" xfId="17892" xr:uid="{00000000-0005-0000-0000-0000AD300000}"/>
    <cellStyle name="40% - Accent3 2 3 4 2 2 2" xfId="22428" xr:uid="{00000000-0005-0000-0000-0000AE300000}"/>
    <cellStyle name="40% - Accent3 2 3 4 2 2 2 2" xfId="34295" xr:uid="{00000000-0005-0000-0000-0000AF300000}"/>
    <cellStyle name="40% - Accent3 2 3 4 2 2 3" xfId="30319" xr:uid="{00000000-0005-0000-0000-0000B0300000}"/>
    <cellStyle name="40% - Accent3 2 3 4 2 2 4" xfId="26378" xr:uid="{00000000-0005-0000-0000-0000B1300000}"/>
    <cellStyle name="40% - Accent3 2 3 4 2 3" xfId="20862" xr:uid="{00000000-0005-0000-0000-0000B2300000}"/>
    <cellStyle name="40% - Accent3 2 3 4 2 3 2" xfId="32729" xr:uid="{00000000-0005-0000-0000-0000B3300000}"/>
    <cellStyle name="40% - Accent3 2 3 4 2 4" xfId="28753" xr:uid="{00000000-0005-0000-0000-0000B4300000}"/>
    <cellStyle name="40% - Accent3 2 3 4 2 5" xfId="24812" xr:uid="{00000000-0005-0000-0000-0000B5300000}"/>
    <cellStyle name="40% - Accent3 2 3 4 3" xfId="14996" xr:uid="{00000000-0005-0000-0000-0000B6300000}"/>
    <cellStyle name="40% - Accent3 2 3 4 3 2" xfId="21639" xr:uid="{00000000-0005-0000-0000-0000B7300000}"/>
    <cellStyle name="40% - Accent3 2 3 4 3 2 2" xfId="33506" xr:uid="{00000000-0005-0000-0000-0000B8300000}"/>
    <cellStyle name="40% - Accent3 2 3 4 3 3" xfId="29530" xr:uid="{00000000-0005-0000-0000-0000B9300000}"/>
    <cellStyle name="40% - Accent3 2 3 4 3 4" xfId="25589" xr:uid="{00000000-0005-0000-0000-0000BA300000}"/>
    <cellStyle name="40% - Accent3 2 3 4 4" xfId="8138" xr:uid="{00000000-0005-0000-0000-0000BB300000}"/>
    <cellStyle name="40% - Accent3 2 3 4 4 2" xfId="20092" xr:uid="{00000000-0005-0000-0000-0000BC300000}"/>
    <cellStyle name="40% - Accent3 2 3 4 4 2 2" xfId="31959" xr:uid="{00000000-0005-0000-0000-0000BD300000}"/>
    <cellStyle name="40% - Accent3 2 3 4 4 3" xfId="27983" xr:uid="{00000000-0005-0000-0000-0000BE300000}"/>
    <cellStyle name="40% - Accent3 2 3 4 4 4" xfId="24042" xr:uid="{00000000-0005-0000-0000-0000BF300000}"/>
    <cellStyle name="40% - Accent3 2 3 4 5" xfId="19317" xr:uid="{00000000-0005-0000-0000-0000C0300000}"/>
    <cellStyle name="40% - Accent3 2 3 4 5 2" xfId="31184" xr:uid="{00000000-0005-0000-0000-0000C1300000}"/>
    <cellStyle name="40% - Accent3 2 3 4 6" xfId="27210" xr:uid="{00000000-0005-0000-0000-0000C2300000}"/>
    <cellStyle name="40% - Accent3 2 3 4 7" xfId="23267" xr:uid="{00000000-0005-0000-0000-0000C3300000}"/>
    <cellStyle name="40% - Accent3 2 3 5" xfId="1131" xr:uid="{00000000-0005-0000-0000-0000C4300000}"/>
    <cellStyle name="40% - Accent3 2 3 5 2" xfId="11507" xr:uid="{00000000-0005-0000-0000-0000C5300000}"/>
    <cellStyle name="40% - Accent3 2 3 5 2 2" xfId="17893" xr:uid="{00000000-0005-0000-0000-0000C6300000}"/>
    <cellStyle name="40% - Accent3 2 3 5 2 2 2" xfId="22429" xr:uid="{00000000-0005-0000-0000-0000C7300000}"/>
    <cellStyle name="40% - Accent3 2 3 5 2 2 2 2" xfId="34296" xr:uid="{00000000-0005-0000-0000-0000C8300000}"/>
    <cellStyle name="40% - Accent3 2 3 5 2 2 3" xfId="30320" xr:uid="{00000000-0005-0000-0000-0000C9300000}"/>
    <cellStyle name="40% - Accent3 2 3 5 2 2 4" xfId="26379" xr:uid="{00000000-0005-0000-0000-0000CA300000}"/>
    <cellStyle name="40% - Accent3 2 3 5 2 3" xfId="20863" xr:uid="{00000000-0005-0000-0000-0000CB300000}"/>
    <cellStyle name="40% - Accent3 2 3 5 2 3 2" xfId="32730" xr:uid="{00000000-0005-0000-0000-0000CC300000}"/>
    <cellStyle name="40% - Accent3 2 3 5 2 4" xfId="28754" xr:uid="{00000000-0005-0000-0000-0000CD300000}"/>
    <cellStyle name="40% - Accent3 2 3 5 2 5" xfId="24813" xr:uid="{00000000-0005-0000-0000-0000CE300000}"/>
    <cellStyle name="40% - Accent3 2 3 5 3" xfId="14997" xr:uid="{00000000-0005-0000-0000-0000CF300000}"/>
    <cellStyle name="40% - Accent3 2 3 5 3 2" xfId="21640" xr:uid="{00000000-0005-0000-0000-0000D0300000}"/>
    <cellStyle name="40% - Accent3 2 3 5 3 2 2" xfId="33507" xr:uid="{00000000-0005-0000-0000-0000D1300000}"/>
    <cellStyle name="40% - Accent3 2 3 5 3 3" xfId="29531" xr:uid="{00000000-0005-0000-0000-0000D2300000}"/>
    <cellStyle name="40% - Accent3 2 3 5 3 4" xfId="25590" xr:uid="{00000000-0005-0000-0000-0000D3300000}"/>
    <cellStyle name="40% - Accent3 2 3 5 4" xfId="8139" xr:uid="{00000000-0005-0000-0000-0000D4300000}"/>
    <cellStyle name="40% - Accent3 2 3 5 4 2" xfId="20093" xr:uid="{00000000-0005-0000-0000-0000D5300000}"/>
    <cellStyle name="40% - Accent3 2 3 5 4 2 2" xfId="31960" xr:uid="{00000000-0005-0000-0000-0000D6300000}"/>
    <cellStyle name="40% - Accent3 2 3 5 4 3" xfId="27984" xr:uid="{00000000-0005-0000-0000-0000D7300000}"/>
    <cellStyle name="40% - Accent3 2 3 5 4 4" xfId="24043" xr:uid="{00000000-0005-0000-0000-0000D8300000}"/>
    <cellStyle name="40% - Accent3 2 3 5 5" xfId="19318" xr:uid="{00000000-0005-0000-0000-0000D9300000}"/>
    <cellStyle name="40% - Accent3 2 3 5 5 2" xfId="31185" xr:uid="{00000000-0005-0000-0000-0000DA300000}"/>
    <cellStyle name="40% - Accent3 2 3 5 6" xfId="27211" xr:uid="{00000000-0005-0000-0000-0000DB300000}"/>
    <cellStyle name="40% - Accent3 2 3 5 7" xfId="23268" xr:uid="{00000000-0005-0000-0000-0000DC300000}"/>
    <cellStyle name="40% - Accent3 2 3 6" xfId="1132" xr:uid="{00000000-0005-0000-0000-0000DD300000}"/>
    <cellStyle name="40% - Accent3 2 3 6 2" xfId="11508" xr:uid="{00000000-0005-0000-0000-0000DE300000}"/>
    <cellStyle name="40% - Accent3 2 3 6 2 2" xfId="17894" xr:uid="{00000000-0005-0000-0000-0000DF300000}"/>
    <cellStyle name="40% - Accent3 2 3 6 2 2 2" xfId="22430" xr:uid="{00000000-0005-0000-0000-0000E0300000}"/>
    <cellStyle name="40% - Accent3 2 3 6 2 2 2 2" xfId="34297" xr:uid="{00000000-0005-0000-0000-0000E1300000}"/>
    <cellStyle name="40% - Accent3 2 3 6 2 2 3" xfId="30321" xr:uid="{00000000-0005-0000-0000-0000E2300000}"/>
    <cellStyle name="40% - Accent3 2 3 6 2 2 4" xfId="26380" xr:uid="{00000000-0005-0000-0000-0000E3300000}"/>
    <cellStyle name="40% - Accent3 2 3 6 2 3" xfId="20864" xr:uid="{00000000-0005-0000-0000-0000E4300000}"/>
    <cellStyle name="40% - Accent3 2 3 6 2 3 2" xfId="32731" xr:uid="{00000000-0005-0000-0000-0000E5300000}"/>
    <cellStyle name="40% - Accent3 2 3 6 2 4" xfId="28755" xr:uid="{00000000-0005-0000-0000-0000E6300000}"/>
    <cellStyle name="40% - Accent3 2 3 6 2 5" xfId="24814" xr:uid="{00000000-0005-0000-0000-0000E7300000}"/>
    <cellStyle name="40% - Accent3 2 3 6 3" xfId="14998" xr:uid="{00000000-0005-0000-0000-0000E8300000}"/>
    <cellStyle name="40% - Accent3 2 3 6 3 2" xfId="21641" xr:uid="{00000000-0005-0000-0000-0000E9300000}"/>
    <cellStyle name="40% - Accent3 2 3 6 3 2 2" xfId="33508" xr:uid="{00000000-0005-0000-0000-0000EA300000}"/>
    <cellStyle name="40% - Accent3 2 3 6 3 3" xfId="29532" xr:uid="{00000000-0005-0000-0000-0000EB300000}"/>
    <cellStyle name="40% - Accent3 2 3 6 3 4" xfId="25591" xr:uid="{00000000-0005-0000-0000-0000EC300000}"/>
    <cellStyle name="40% - Accent3 2 3 6 4" xfId="8140" xr:uid="{00000000-0005-0000-0000-0000ED300000}"/>
    <cellStyle name="40% - Accent3 2 3 6 4 2" xfId="20094" xr:uid="{00000000-0005-0000-0000-0000EE300000}"/>
    <cellStyle name="40% - Accent3 2 3 6 4 2 2" xfId="31961" xr:uid="{00000000-0005-0000-0000-0000EF300000}"/>
    <cellStyle name="40% - Accent3 2 3 6 4 3" xfId="27985" xr:uid="{00000000-0005-0000-0000-0000F0300000}"/>
    <cellStyle name="40% - Accent3 2 3 6 4 4" xfId="24044" xr:uid="{00000000-0005-0000-0000-0000F1300000}"/>
    <cellStyle name="40% - Accent3 2 3 6 5" xfId="19319" xr:uid="{00000000-0005-0000-0000-0000F2300000}"/>
    <cellStyle name="40% - Accent3 2 3 6 5 2" xfId="31186" xr:uid="{00000000-0005-0000-0000-0000F3300000}"/>
    <cellStyle name="40% - Accent3 2 3 6 6" xfId="27212" xr:uid="{00000000-0005-0000-0000-0000F4300000}"/>
    <cellStyle name="40% - Accent3 2 3 6 7" xfId="23269" xr:uid="{00000000-0005-0000-0000-0000F5300000}"/>
    <cellStyle name="40% - Accent3 2 3 7" xfId="1133" xr:uid="{00000000-0005-0000-0000-0000F6300000}"/>
    <cellStyle name="40% - Accent3 2 3 7 2" xfId="11509" xr:uid="{00000000-0005-0000-0000-0000F7300000}"/>
    <cellStyle name="40% - Accent3 2 3 7 2 2" xfId="17895" xr:uid="{00000000-0005-0000-0000-0000F8300000}"/>
    <cellStyle name="40% - Accent3 2 3 7 2 2 2" xfId="22431" xr:uid="{00000000-0005-0000-0000-0000F9300000}"/>
    <cellStyle name="40% - Accent3 2 3 7 2 2 2 2" xfId="34298" xr:uid="{00000000-0005-0000-0000-0000FA300000}"/>
    <cellStyle name="40% - Accent3 2 3 7 2 2 3" xfId="30322" xr:uid="{00000000-0005-0000-0000-0000FB300000}"/>
    <cellStyle name="40% - Accent3 2 3 7 2 2 4" xfId="26381" xr:uid="{00000000-0005-0000-0000-0000FC300000}"/>
    <cellStyle name="40% - Accent3 2 3 7 2 3" xfId="20865" xr:uid="{00000000-0005-0000-0000-0000FD300000}"/>
    <cellStyle name="40% - Accent3 2 3 7 2 3 2" xfId="32732" xr:uid="{00000000-0005-0000-0000-0000FE300000}"/>
    <cellStyle name="40% - Accent3 2 3 7 2 4" xfId="28756" xr:uid="{00000000-0005-0000-0000-0000FF300000}"/>
    <cellStyle name="40% - Accent3 2 3 7 2 5" xfId="24815" xr:uid="{00000000-0005-0000-0000-000000310000}"/>
    <cellStyle name="40% - Accent3 2 3 7 3" xfId="14999" xr:uid="{00000000-0005-0000-0000-000001310000}"/>
    <cellStyle name="40% - Accent3 2 3 7 3 2" xfId="21642" xr:uid="{00000000-0005-0000-0000-000002310000}"/>
    <cellStyle name="40% - Accent3 2 3 7 3 2 2" xfId="33509" xr:uid="{00000000-0005-0000-0000-000003310000}"/>
    <cellStyle name="40% - Accent3 2 3 7 3 3" xfId="29533" xr:uid="{00000000-0005-0000-0000-000004310000}"/>
    <cellStyle name="40% - Accent3 2 3 7 3 4" xfId="25592" xr:uid="{00000000-0005-0000-0000-000005310000}"/>
    <cellStyle name="40% - Accent3 2 3 7 4" xfId="8141" xr:uid="{00000000-0005-0000-0000-000006310000}"/>
    <cellStyle name="40% - Accent3 2 3 7 4 2" xfId="20095" xr:uid="{00000000-0005-0000-0000-000007310000}"/>
    <cellStyle name="40% - Accent3 2 3 7 4 2 2" xfId="31962" xr:uid="{00000000-0005-0000-0000-000008310000}"/>
    <cellStyle name="40% - Accent3 2 3 7 4 3" xfId="27986" xr:uid="{00000000-0005-0000-0000-000009310000}"/>
    <cellStyle name="40% - Accent3 2 3 7 4 4" xfId="24045" xr:uid="{00000000-0005-0000-0000-00000A310000}"/>
    <cellStyle name="40% - Accent3 2 3 7 5" xfId="19320" xr:uid="{00000000-0005-0000-0000-00000B310000}"/>
    <cellStyle name="40% - Accent3 2 3 7 5 2" xfId="31187" xr:uid="{00000000-0005-0000-0000-00000C310000}"/>
    <cellStyle name="40% - Accent3 2 3 7 6" xfId="27213" xr:uid="{00000000-0005-0000-0000-00000D310000}"/>
    <cellStyle name="40% - Accent3 2 3 7 7" xfId="23270" xr:uid="{00000000-0005-0000-0000-00000E310000}"/>
    <cellStyle name="40% - Accent3 2 3 8" xfId="1134" xr:uid="{00000000-0005-0000-0000-00000F310000}"/>
    <cellStyle name="40% - Accent3 2 3 8 2" xfId="11510" xr:uid="{00000000-0005-0000-0000-000010310000}"/>
    <cellStyle name="40% - Accent3 2 3 8 2 2" xfId="17896" xr:uid="{00000000-0005-0000-0000-000011310000}"/>
    <cellStyle name="40% - Accent3 2 3 8 2 2 2" xfId="22432" xr:uid="{00000000-0005-0000-0000-000012310000}"/>
    <cellStyle name="40% - Accent3 2 3 8 2 2 2 2" xfId="34299" xr:uid="{00000000-0005-0000-0000-000013310000}"/>
    <cellStyle name="40% - Accent3 2 3 8 2 2 3" xfId="30323" xr:uid="{00000000-0005-0000-0000-000014310000}"/>
    <cellStyle name="40% - Accent3 2 3 8 2 2 4" xfId="26382" xr:uid="{00000000-0005-0000-0000-000015310000}"/>
    <cellStyle name="40% - Accent3 2 3 8 2 3" xfId="20866" xr:uid="{00000000-0005-0000-0000-000016310000}"/>
    <cellStyle name="40% - Accent3 2 3 8 2 3 2" xfId="32733" xr:uid="{00000000-0005-0000-0000-000017310000}"/>
    <cellStyle name="40% - Accent3 2 3 8 2 4" xfId="28757" xr:uid="{00000000-0005-0000-0000-000018310000}"/>
    <cellStyle name="40% - Accent3 2 3 8 2 5" xfId="24816" xr:uid="{00000000-0005-0000-0000-000019310000}"/>
    <cellStyle name="40% - Accent3 2 3 8 3" xfId="15000" xr:uid="{00000000-0005-0000-0000-00001A310000}"/>
    <cellStyle name="40% - Accent3 2 3 8 3 2" xfId="21643" xr:uid="{00000000-0005-0000-0000-00001B310000}"/>
    <cellStyle name="40% - Accent3 2 3 8 3 2 2" xfId="33510" xr:uid="{00000000-0005-0000-0000-00001C310000}"/>
    <cellStyle name="40% - Accent3 2 3 8 3 3" xfId="29534" xr:uid="{00000000-0005-0000-0000-00001D310000}"/>
    <cellStyle name="40% - Accent3 2 3 8 3 4" xfId="25593" xr:uid="{00000000-0005-0000-0000-00001E310000}"/>
    <cellStyle name="40% - Accent3 2 3 8 4" xfId="8142" xr:uid="{00000000-0005-0000-0000-00001F310000}"/>
    <cellStyle name="40% - Accent3 2 3 8 4 2" xfId="20096" xr:uid="{00000000-0005-0000-0000-000020310000}"/>
    <cellStyle name="40% - Accent3 2 3 8 4 2 2" xfId="31963" xr:uid="{00000000-0005-0000-0000-000021310000}"/>
    <cellStyle name="40% - Accent3 2 3 8 4 3" xfId="27987" xr:uid="{00000000-0005-0000-0000-000022310000}"/>
    <cellStyle name="40% - Accent3 2 3 8 4 4" xfId="24046" xr:uid="{00000000-0005-0000-0000-000023310000}"/>
    <cellStyle name="40% - Accent3 2 3 8 5" xfId="19321" xr:uid="{00000000-0005-0000-0000-000024310000}"/>
    <cellStyle name="40% - Accent3 2 3 8 5 2" xfId="31188" xr:uid="{00000000-0005-0000-0000-000025310000}"/>
    <cellStyle name="40% - Accent3 2 3 8 6" xfId="27214" xr:uid="{00000000-0005-0000-0000-000026310000}"/>
    <cellStyle name="40% - Accent3 2 3 8 7" xfId="23271" xr:uid="{00000000-0005-0000-0000-000027310000}"/>
    <cellStyle name="40% - Accent3 2 3 9" xfId="1135" xr:uid="{00000000-0005-0000-0000-000028310000}"/>
    <cellStyle name="40% - Accent3 2 3 9 2" xfId="11511" xr:uid="{00000000-0005-0000-0000-000029310000}"/>
    <cellStyle name="40% - Accent3 2 3 9 2 2" xfId="17897" xr:uid="{00000000-0005-0000-0000-00002A310000}"/>
    <cellStyle name="40% - Accent3 2 3 9 2 2 2" xfId="22433" xr:uid="{00000000-0005-0000-0000-00002B310000}"/>
    <cellStyle name="40% - Accent3 2 3 9 2 2 2 2" xfId="34300" xr:uid="{00000000-0005-0000-0000-00002C310000}"/>
    <cellStyle name="40% - Accent3 2 3 9 2 2 3" xfId="30324" xr:uid="{00000000-0005-0000-0000-00002D310000}"/>
    <cellStyle name="40% - Accent3 2 3 9 2 2 4" xfId="26383" xr:uid="{00000000-0005-0000-0000-00002E310000}"/>
    <cellStyle name="40% - Accent3 2 3 9 2 3" xfId="20867" xr:uid="{00000000-0005-0000-0000-00002F310000}"/>
    <cellStyle name="40% - Accent3 2 3 9 2 3 2" xfId="32734" xr:uid="{00000000-0005-0000-0000-000030310000}"/>
    <cellStyle name="40% - Accent3 2 3 9 2 4" xfId="28758" xr:uid="{00000000-0005-0000-0000-000031310000}"/>
    <cellStyle name="40% - Accent3 2 3 9 2 5" xfId="24817" xr:uid="{00000000-0005-0000-0000-000032310000}"/>
    <cellStyle name="40% - Accent3 2 3 9 3" xfId="15001" xr:uid="{00000000-0005-0000-0000-000033310000}"/>
    <cellStyle name="40% - Accent3 2 3 9 3 2" xfId="21644" xr:uid="{00000000-0005-0000-0000-000034310000}"/>
    <cellStyle name="40% - Accent3 2 3 9 3 2 2" xfId="33511" xr:uid="{00000000-0005-0000-0000-000035310000}"/>
    <cellStyle name="40% - Accent3 2 3 9 3 3" xfId="29535" xr:uid="{00000000-0005-0000-0000-000036310000}"/>
    <cellStyle name="40% - Accent3 2 3 9 3 4" xfId="25594" xr:uid="{00000000-0005-0000-0000-000037310000}"/>
    <cellStyle name="40% - Accent3 2 3 9 4" xfId="8143" xr:uid="{00000000-0005-0000-0000-000038310000}"/>
    <cellStyle name="40% - Accent3 2 3 9 4 2" xfId="20097" xr:uid="{00000000-0005-0000-0000-000039310000}"/>
    <cellStyle name="40% - Accent3 2 3 9 4 2 2" xfId="31964" xr:uid="{00000000-0005-0000-0000-00003A310000}"/>
    <cellStyle name="40% - Accent3 2 3 9 4 3" xfId="27988" xr:uid="{00000000-0005-0000-0000-00003B310000}"/>
    <cellStyle name="40% - Accent3 2 3 9 4 4" xfId="24047" xr:uid="{00000000-0005-0000-0000-00003C310000}"/>
    <cellStyle name="40% - Accent3 2 3 9 5" xfId="19322" xr:uid="{00000000-0005-0000-0000-00003D310000}"/>
    <cellStyle name="40% - Accent3 2 3 9 5 2" xfId="31189" xr:uid="{00000000-0005-0000-0000-00003E310000}"/>
    <cellStyle name="40% - Accent3 2 3 9 6" xfId="27215" xr:uid="{00000000-0005-0000-0000-00003F310000}"/>
    <cellStyle name="40% - Accent3 2 3 9 7" xfId="23272" xr:uid="{00000000-0005-0000-0000-000040310000}"/>
    <cellStyle name="40% - Accent3 2 4" xfId="1136" xr:uid="{00000000-0005-0000-0000-000041310000}"/>
    <cellStyle name="40% - Accent3 2 4 10" xfId="11512" xr:uid="{00000000-0005-0000-0000-000042310000}"/>
    <cellStyle name="40% - Accent3 2 4 10 2" xfId="17898" xr:uid="{00000000-0005-0000-0000-000043310000}"/>
    <cellStyle name="40% - Accent3 2 4 10 2 2" xfId="22434" xr:uid="{00000000-0005-0000-0000-000044310000}"/>
    <cellStyle name="40% - Accent3 2 4 10 2 2 2" xfId="34301" xr:uid="{00000000-0005-0000-0000-000045310000}"/>
    <cellStyle name="40% - Accent3 2 4 10 2 3" xfId="30325" xr:uid="{00000000-0005-0000-0000-000046310000}"/>
    <cellStyle name="40% - Accent3 2 4 10 2 4" xfId="26384" xr:uid="{00000000-0005-0000-0000-000047310000}"/>
    <cellStyle name="40% - Accent3 2 4 10 3" xfId="20868" xr:uid="{00000000-0005-0000-0000-000048310000}"/>
    <cellStyle name="40% - Accent3 2 4 10 3 2" xfId="32735" xr:uid="{00000000-0005-0000-0000-000049310000}"/>
    <cellStyle name="40% - Accent3 2 4 10 4" xfId="28759" xr:uid="{00000000-0005-0000-0000-00004A310000}"/>
    <cellStyle name="40% - Accent3 2 4 10 5" xfId="24818" xr:uid="{00000000-0005-0000-0000-00004B310000}"/>
    <cellStyle name="40% - Accent3 2 4 11" xfId="15002" xr:uid="{00000000-0005-0000-0000-00004C310000}"/>
    <cellStyle name="40% - Accent3 2 4 11 2" xfId="21645" xr:uid="{00000000-0005-0000-0000-00004D310000}"/>
    <cellStyle name="40% - Accent3 2 4 11 2 2" xfId="33512" xr:uid="{00000000-0005-0000-0000-00004E310000}"/>
    <cellStyle name="40% - Accent3 2 4 11 3" xfId="29536" xr:uid="{00000000-0005-0000-0000-00004F310000}"/>
    <cellStyle name="40% - Accent3 2 4 11 4" xfId="25595" xr:uid="{00000000-0005-0000-0000-000050310000}"/>
    <cellStyle name="40% - Accent3 2 4 12" xfId="8144" xr:uid="{00000000-0005-0000-0000-000051310000}"/>
    <cellStyle name="40% - Accent3 2 4 12 2" xfId="20098" xr:uid="{00000000-0005-0000-0000-000052310000}"/>
    <cellStyle name="40% - Accent3 2 4 12 2 2" xfId="31965" xr:uid="{00000000-0005-0000-0000-000053310000}"/>
    <cellStyle name="40% - Accent3 2 4 12 3" xfId="27989" xr:uid="{00000000-0005-0000-0000-000054310000}"/>
    <cellStyle name="40% - Accent3 2 4 12 4" xfId="24048" xr:uid="{00000000-0005-0000-0000-000055310000}"/>
    <cellStyle name="40% - Accent3 2 4 13" xfId="19323" xr:uid="{00000000-0005-0000-0000-000056310000}"/>
    <cellStyle name="40% - Accent3 2 4 13 2" xfId="31190" xr:uid="{00000000-0005-0000-0000-000057310000}"/>
    <cellStyle name="40% - Accent3 2 4 14" xfId="27216" xr:uid="{00000000-0005-0000-0000-000058310000}"/>
    <cellStyle name="40% - Accent3 2 4 15" xfId="23273" xr:uid="{00000000-0005-0000-0000-000059310000}"/>
    <cellStyle name="40% - Accent3 2 4 2" xfId="1137" xr:uid="{00000000-0005-0000-0000-00005A310000}"/>
    <cellStyle name="40% - Accent3 2 4 2 2" xfId="11513" xr:uid="{00000000-0005-0000-0000-00005B310000}"/>
    <cellStyle name="40% - Accent3 2 4 2 2 2" xfId="17899" xr:uid="{00000000-0005-0000-0000-00005C310000}"/>
    <cellStyle name="40% - Accent3 2 4 2 2 2 2" xfId="22435" xr:uid="{00000000-0005-0000-0000-00005D310000}"/>
    <cellStyle name="40% - Accent3 2 4 2 2 2 2 2" xfId="34302" xr:uid="{00000000-0005-0000-0000-00005E310000}"/>
    <cellStyle name="40% - Accent3 2 4 2 2 2 3" xfId="30326" xr:uid="{00000000-0005-0000-0000-00005F310000}"/>
    <cellStyle name="40% - Accent3 2 4 2 2 2 4" xfId="26385" xr:uid="{00000000-0005-0000-0000-000060310000}"/>
    <cellStyle name="40% - Accent3 2 4 2 2 3" xfId="20869" xr:uid="{00000000-0005-0000-0000-000061310000}"/>
    <cellStyle name="40% - Accent3 2 4 2 2 3 2" xfId="32736" xr:uid="{00000000-0005-0000-0000-000062310000}"/>
    <cellStyle name="40% - Accent3 2 4 2 2 4" xfId="28760" xr:uid="{00000000-0005-0000-0000-000063310000}"/>
    <cellStyle name="40% - Accent3 2 4 2 2 5" xfId="24819" xr:uid="{00000000-0005-0000-0000-000064310000}"/>
    <cellStyle name="40% - Accent3 2 4 2 3" xfId="15003" xr:uid="{00000000-0005-0000-0000-000065310000}"/>
    <cellStyle name="40% - Accent3 2 4 2 3 2" xfId="21646" xr:uid="{00000000-0005-0000-0000-000066310000}"/>
    <cellStyle name="40% - Accent3 2 4 2 3 2 2" xfId="33513" xr:uid="{00000000-0005-0000-0000-000067310000}"/>
    <cellStyle name="40% - Accent3 2 4 2 3 3" xfId="29537" xr:uid="{00000000-0005-0000-0000-000068310000}"/>
    <cellStyle name="40% - Accent3 2 4 2 3 4" xfId="25596" xr:uid="{00000000-0005-0000-0000-000069310000}"/>
    <cellStyle name="40% - Accent3 2 4 2 4" xfId="8145" xr:uid="{00000000-0005-0000-0000-00006A310000}"/>
    <cellStyle name="40% - Accent3 2 4 2 4 2" xfId="20099" xr:uid="{00000000-0005-0000-0000-00006B310000}"/>
    <cellStyle name="40% - Accent3 2 4 2 4 2 2" xfId="31966" xr:uid="{00000000-0005-0000-0000-00006C310000}"/>
    <cellStyle name="40% - Accent3 2 4 2 4 3" xfId="27990" xr:uid="{00000000-0005-0000-0000-00006D310000}"/>
    <cellStyle name="40% - Accent3 2 4 2 4 4" xfId="24049" xr:uid="{00000000-0005-0000-0000-00006E310000}"/>
    <cellStyle name="40% - Accent3 2 4 2 5" xfId="19324" xr:uid="{00000000-0005-0000-0000-00006F310000}"/>
    <cellStyle name="40% - Accent3 2 4 2 5 2" xfId="31191" xr:uid="{00000000-0005-0000-0000-000070310000}"/>
    <cellStyle name="40% - Accent3 2 4 2 6" xfId="27217" xr:uid="{00000000-0005-0000-0000-000071310000}"/>
    <cellStyle name="40% - Accent3 2 4 2 7" xfId="23274" xr:uid="{00000000-0005-0000-0000-000072310000}"/>
    <cellStyle name="40% - Accent3 2 4 3" xfId="1138" xr:uid="{00000000-0005-0000-0000-000073310000}"/>
    <cellStyle name="40% - Accent3 2 4 3 2" xfId="11514" xr:uid="{00000000-0005-0000-0000-000074310000}"/>
    <cellStyle name="40% - Accent3 2 4 3 2 2" xfId="17900" xr:uid="{00000000-0005-0000-0000-000075310000}"/>
    <cellStyle name="40% - Accent3 2 4 3 2 2 2" xfId="22436" xr:uid="{00000000-0005-0000-0000-000076310000}"/>
    <cellStyle name="40% - Accent3 2 4 3 2 2 2 2" xfId="34303" xr:uid="{00000000-0005-0000-0000-000077310000}"/>
    <cellStyle name="40% - Accent3 2 4 3 2 2 3" xfId="30327" xr:uid="{00000000-0005-0000-0000-000078310000}"/>
    <cellStyle name="40% - Accent3 2 4 3 2 2 4" xfId="26386" xr:uid="{00000000-0005-0000-0000-000079310000}"/>
    <cellStyle name="40% - Accent3 2 4 3 2 3" xfId="20870" xr:uid="{00000000-0005-0000-0000-00007A310000}"/>
    <cellStyle name="40% - Accent3 2 4 3 2 3 2" xfId="32737" xr:uid="{00000000-0005-0000-0000-00007B310000}"/>
    <cellStyle name="40% - Accent3 2 4 3 2 4" xfId="28761" xr:uid="{00000000-0005-0000-0000-00007C310000}"/>
    <cellStyle name="40% - Accent3 2 4 3 2 5" xfId="24820" xr:uid="{00000000-0005-0000-0000-00007D310000}"/>
    <cellStyle name="40% - Accent3 2 4 3 3" xfId="15004" xr:uid="{00000000-0005-0000-0000-00007E310000}"/>
    <cellStyle name="40% - Accent3 2 4 3 3 2" xfId="21647" xr:uid="{00000000-0005-0000-0000-00007F310000}"/>
    <cellStyle name="40% - Accent3 2 4 3 3 2 2" xfId="33514" xr:uid="{00000000-0005-0000-0000-000080310000}"/>
    <cellStyle name="40% - Accent3 2 4 3 3 3" xfId="29538" xr:uid="{00000000-0005-0000-0000-000081310000}"/>
    <cellStyle name="40% - Accent3 2 4 3 3 4" xfId="25597" xr:uid="{00000000-0005-0000-0000-000082310000}"/>
    <cellStyle name="40% - Accent3 2 4 3 4" xfId="8146" xr:uid="{00000000-0005-0000-0000-000083310000}"/>
    <cellStyle name="40% - Accent3 2 4 3 4 2" xfId="20100" xr:uid="{00000000-0005-0000-0000-000084310000}"/>
    <cellStyle name="40% - Accent3 2 4 3 4 2 2" xfId="31967" xr:uid="{00000000-0005-0000-0000-000085310000}"/>
    <cellStyle name="40% - Accent3 2 4 3 4 3" xfId="27991" xr:uid="{00000000-0005-0000-0000-000086310000}"/>
    <cellStyle name="40% - Accent3 2 4 3 4 4" xfId="24050" xr:uid="{00000000-0005-0000-0000-000087310000}"/>
    <cellStyle name="40% - Accent3 2 4 3 5" xfId="19325" xr:uid="{00000000-0005-0000-0000-000088310000}"/>
    <cellStyle name="40% - Accent3 2 4 3 5 2" xfId="31192" xr:uid="{00000000-0005-0000-0000-000089310000}"/>
    <cellStyle name="40% - Accent3 2 4 3 6" xfId="27218" xr:uid="{00000000-0005-0000-0000-00008A310000}"/>
    <cellStyle name="40% - Accent3 2 4 3 7" xfId="23275" xr:uid="{00000000-0005-0000-0000-00008B310000}"/>
    <cellStyle name="40% - Accent3 2 4 4" xfId="1139" xr:uid="{00000000-0005-0000-0000-00008C310000}"/>
    <cellStyle name="40% - Accent3 2 4 4 2" xfId="11515" xr:uid="{00000000-0005-0000-0000-00008D310000}"/>
    <cellStyle name="40% - Accent3 2 4 4 2 2" xfId="17901" xr:uid="{00000000-0005-0000-0000-00008E310000}"/>
    <cellStyle name="40% - Accent3 2 4 4 2 2 2" xfId="22437" xr:uid="{00000000-0005-0000-0000-00008F310000}"/>
    <cellStyle name="40% - Accent3 2 4 4 2 2 2 2" xfId="34304" xr:uid="{00000000-0005-0000-0000-000090310000}"/>
    <cellStyle name="40% - Accent3 2 4 4 2 2 3" xfId="30328" xr:uid="{00000000-0005-0000-0000-000091310000}"/>
    <cellStyle name="40% - Accent3 2 4 4 2 2 4" xfId="26387" xr:uid="{00000000-0005-0000-0000-000092310000}"/>
    <cellStyle name="40% - Accent3 2 4 4 2 3" xfId="20871" xr:uid="{00000000-0005-0000-0000-000093310000}"/>
    <cellStyle name="40% - Accent3 2 4 4 2 3 2" xfId="32738" xr:uid="{00000000-0005-0000-0000-000094310000}"/>
    <cellStyle name="40% - Accent3 2 4 4 2 4" xfId="28762" xr:uid="{00000000-0005-0000-0000-000095310000}"/>
    <cellStyle name="40% - Accent3 2 4 4 2 5" xfId="24821" xr:uid="{00000000-0005-0000-0000-000096310000}"/>
    <cellStyle name="40% - Accent3 2 4 4 3" xfId="15005" xr:uid="{00000000-0005-0000-0000-000097310000}"/>
    <cellStyle name="40% - Accent3 2 4 4 3 2" xfId="21648" xr:uid="{00000000-0005-0000-0000-000098310000}"/>
    <cellStyle name="40% - Accent3 2 4 4 3 2 2" xfId="33515" xr:uid="{00000000-0005-0000-0000-000099310000}"/>
    <cellStyle name="40% - Accent3 2 4 4 3 3" xfId="29539" xr:uid="{00000000-0005-0000-0000-00009A310000}"/>
    <cellStyle name="40% - Accent3 2 4 4 3 4" xfId="25598" xr:uid="{00000000-0005-0000-0000-00009B310000}"/>
    <cellStyle name="40% - Accent3 2 4 4 4" xfId="8147" xr:uid="{00000000-0005-0000-0000-00009C310000}"/>
    <cellStyle name="40% - Accent3 2 4 4 4 2" xfId="20101" xr:uid="{00000000-0005-0000-0000-00009D310000}"/>
    <cellStyle name="40% - Accent3 2 4 4 4 2 2" xfId="31968" xr:uid="{00000000-0005-0000-0000-00009E310000}"/>
    <cellStyle name="40% - Accent3 2 4 4 4 3" xfId="27992" xr:uid="{00000000-0005-0000-0000-00009F310000}"/>
    <cellStyle name="40% - Accent3 2 4 4 4 4" xfId="24051" xr:uid="{00000000-0005-0000-0000-0000A0310000}"/>
    <cellStyle name="40% - Accent3 2 4 4 5" xfId="19326" xr:uid="{00000000-0005-0000-0000-0000A1310000}"/>
    <cellStyle name="40% - Accent3 2 4 4 5 2" xfId="31193" xr:uid="{00000000-0005-0000-0000-0000A2310000}"/>
    <cellStyle name="40% - Accent3 2 4 4 6" xfId="27219" xr:uid="{00000000-0005-0000-0000-0000A3310000}"/>
    <cellStyle name="40% - Accent3 2 4 4 7" xfId="23276" xr:uid="{00000000-0005-0000-0000-0000A4310000}"/>
    <cellStyle name="40% - Accent3 2 4 5" xfId="1140" xr:uid="{00000000-0005-0000-0000-0000A5310000}"/>
    <cellStyle name="40% - Accent3 2 4 5 2" xfId="11516" xr:uid="{00000000-0005-0000-0000-0000A6310000}"/>
    <cellStyle name="40% - Accent3 2 4 5 2 2" xfId="17902" xr:uid="{00000000-0005-0000-0000-0000A7310000}"/>
    <cellStyle name="40% - Accent3 2 4 5 2 2 2" xfId="22438" xr:uid="{00000000-0005-0000-0000-0000A8310000}"/>
    <cellStyle name="40% - Accent3 2 4 5 2 2 2 2" xfId="34305" xr:uid="{00000000-0005-0000-0000-0000A9310000}"/>
    <cellStyle name="40% - Accent3 2 4 5 2 2 3" xfId="30329" xr:uid="{00000000-0005-0000-0000-0000AA310000}"/>
    <cellStyle name="40% - Accent3 2 4 5 2 2 4" xfId="26388" xr:uid="{00000000-0005-0000-0000-0000AB310000}"/>
    <cellStyle name="40% - Accent3 2 4 5 2 3" xfId="20872" xr:uid="{00000000-0005-0000-0000-0000AC310000}"/>
    <cellStyle name="40% - Accent3 2 4 5 2 3 2" xfId="32739" xr:uid="{00000000-0005-0000-0000-0000AD310000}"/>
    <cellStyle name="40% - Accent3 2 4 5 2 4" xfId="28763" xr:uid="{00000000-0005-0000-0000-0000AE310000}"/>
    <cellStyle name="40% - Accent3 2 4 5 2 5" xfId="24822" xr:uid="{00000000-0005-0000-0000-0000AF310000}"/>
    <cellStyle name="40% - Accent3 2 4 5 3" xfId="15006" xr:uid="{00000000-0005-0000-0000-0000B0310000}"/>
    <cellStyle name="40% - Accent3 2 4 5 3 2" xfId="21649" xr:uid="{00000000-0005-0000-0000-0000B1310000}"/>
    <cellStyle name="40% - Accent3 2 4 5 3 2 2" xfId="33516" xr:uid="{00000000-0005-0000-0000-0000B2310000}"/>
    <cellStyle name="40% - Accent3 2 4 5 3 3" xfId="29540" xr:uid="{00000000-0005-0000-0000-0000B3310000}"/>
    <cellStyle name="40% - Accent3 2 4 5 3 4" xfId="25599" xr:uid="{00000000-0005-0000-0000-0000B4310000}"/>
    <cellStyle name="40% - Accent3 2 4 5 4" xfId="8148" xr:uid="{00000000-0005-0000-0000-0000B5310000}"/>
    <cellStyle name="40% - Accent3 2 4 5 4 2" xfId="20102" xr:uid="{00000000-0005-0000-0000-0000B6310000}"/>
    <cellStyle name="40% - Accent3 2 4 5 4 2 2" xfId="31969" xr:uid="{00000000-0005-0000-0000-0000B7310000}"/>
    <cellStyle name="40% - Accent3 2 4 5 4 3" xfId="27993" xr:uid="{00000000-0005-0000-0000-0000B8310000}"/>
    <cellStyle name="40% - Accent3 2 4 5 4 4" xfId="24052" xr:uid="{00000000-0005-0000-0000-0000B9310000}"/>
    <cellStyle name="40% - Accent3 2 4 5 5" xfId="19327" xr:uid="{00000000-0005-0000-0000-0000BA310000}"/>
    <cellStyle name="40% - Accent3 2 4 5 5 2" xfId="31194" xr:uid="{00000000-0005-0000-0000-0000BB310000}"/>
    <cellStyle name="40% - Accent3 2 4 5 6" xfId="27220" xr:uid="{00000000-0005-0000-0000-0000BC310000}"/>
    <cellStyle name="40% - Accent3 2 4 5 7" xfId="23277" xr:uid="{00000000-0005-0000-0000-0000BD310000}"/>
    <cellStyle name="40% - Accent3 2 4 6" xfId="1141" xr:uid="{00000000-0005-0000-0000-0000BE310000}"/>
    <cellStyle name="40% - Accent3 2 4 6 2" xfId="11517" xr:uid="{00000000-0005-0000-0000-0000BF310000}"/>
    <cellStyle name="40% - Accent3 2 4 6 2 2" xfId="17903" xr:uid="{00000000-0005-0000-0000-0000C0310000}"/>
    <cellStyle name="40% - Accent3 2 4 6 2 2 2" xfId="22439" xr:uid="{00000000-0005-0000-0000-0000C1310000}"/>
    <cellStyle name="40% - Accent3 2 4 6 2 2 2 2" xfId="34306" xr:uid="{00000000-0005-0000-0000-0000C2310000}"/>
    <cellStyle name="40% - Accent3 2 4 6 2 2 3" xfId="30330" xr:uid="{00000000-0005-0000-0000-0000C3310000}"/>
    <cellStyle name="40% - Accent3 2 4 6 2 2 4" xfId="26389" xr:uid="{00000000-0005-0000-0000-0000C4310000}"/>
    <cellStyle name="40% - Accent3 2 4 6 2 3" xfId="20873" xr:uid="{00000000-0005-0000-0000-0000C5310000}"/>
    <cellStyle name="40% - Accent3 2 4 6 2 3 2" xfId="32740" xr:uid="{00000000-0005-0000-0000-0000C6310000}"/>
    <cellStyle name="40% - Accent3 2 4 6 2 4" xfId="28764" xr:uid="{00000000-0005-0000-0000-0000C7310000}"/>
    <cellStyle name="40% - Accent3 2 4 6 2 5" xfId="24823" xr:uid="{00000000-0005-0000-0000-0000C8310000}"/>
    <cellStyle name="40% - Accent3 2 4 6 3" xfId="15007" xr:uid="{00000000-0005-0000-0000-0000C9310000}"/>
    <cellStyle name="40% - Accent3 2 4 6 3 2" xfId="21650" xr:uid="{00000000-0005-0000-0000-0000CA310000}"/>
    <cellStyle name="40% - Accent3 2 4 6 3 2 2" xfId="33517" xr:uid="{00000000-0005-0000-0000-0000CB310000}"/>
    <cellStyle name="40% - Accent3 2 4 6 3 3" xfId="29541" xr:uid="{00000000-0005-0000-0000-0000CC310000}"/>
    <cellStyle name="40% - Accent3 2 4 6 3 4" xfId="25600" xr:uid="{00000000-0005-0000-0000-0000CD310000}"/>
    <cellStyle name="40% - Accent3 2 4 6 4" xfId="8149" xr:uid="{00000000-0005-0000-0000-0000CE310000}"/>
    <cellStyle name="40% - Accent3 2 4 6 4 2" xfId="20103" xr:uid="{00000000-0005-0000-0000-0000CF310000}"/>
    <cellStyle name="40% - Accent3 2 4 6 4 2 2" xfId="31970" xr:uid="{00000000-0005-0000-0000-0000D0310000}"/>
    <cellStyle name="40% - Accent3 2 4 6 4 3" xfId="27994" xr:uid="{00000000-0005-0000-0000-0000D1310000}"/>
    <cellStyle name="40% - Accent3 2 4 6 4 4" xfId="24053" xr:uid="{00000000-0005-0000-0000-0000D2310000}"/>
    <cellStyle name="40% - Accent3 2 4 6 5" xfId="19328" xr:uid="{00000000-0005-0000-0000-0000D3310000}"/>
    <cellStyle name="40% - Accent3 2 4 6 5 2" xfId="31195" xr:uid="{00000000-0005-0000-0000-0000D4310000}"/>
    <cellStyle name="40% - Accent3 2 4 6 6" xfId="27221" xr:uid="{00000000-0005-0000-0000-0000D5310000}"/>
    <cellStyle name="40% - Accent3 2 4 6 7" xfId="23278" xr:uid="{00000000-0005-0000-0000-0000D6310000}"/>
    <cellStyle name="40% - Accent3 2 4 7" xfId="1142" xr:uid="{00000000-0005-0000-0000-0000D7310000}"/>
    <cellStyle name="40% - Accent3 2 4 7 2" xfId="11518" xr:uid="{00000000-0005-0000-0000-0000D8310000}"/>
    <cellStyle name="40% - Accent3 2 4 7 2 2" xfId="17904" xr:uid="{00000000-0005-0000-0000-0000D9310000}"/>
    <cellStyle name="40% - Accent3 2 4 7 2 2 2" xfId="22440" xr:uid="{00000000-0005-0000-0000-0000DA310000}"/>
    <cellStyle name="40% - Accent3 2 4 7 2 2 2 2" xfId="34307" xr:uid="{00000000-0005-0000-0000-0000DB310000}"/>
    <cellStyle name="40% - Accent3 2 4 7 2 2 3" xfId="30331" xr:uid="{00000000-0005-0000-0000-0000DC310000}"/>
    <cellStyle name="40% - Accent3 2 4 7 2 2 4" xfId="26390" xr:uid="{00000000-0005-0000-0000-0000DD310000}"/>
    <cellStyle name="40% - Accent3 2 4 7 2 3" xfId="20874" xr:uid="{00000000-0005-0000-0000-0000DE310000}"/>
    <cellStyle name="40% - Accent3 2 4 7 2 3 2" xfId="32741" xr:uid="{00000000-0005-0000-0000-0000DF310000}"/>
    <cellStyle name="40% - Accent3 2 4 7 2 4" xfId="28765" xr:uid="{00000000-0005-0000-0000-0000E0310000}"/>
    <cellStyle name="40% - Accent3 2 4 7 2 5" xfId="24824" xr:uid="{00000000-0005-0000-0000-0000E1310000}"/>
    <cellStyle name="40% - Accent3 2 4 7 3" xfId="15008" xr:uid="{00000000-0005-0000-0000-0000E2310000}"/>
    <cellStyle name="40% - Accent3 2 4 7 3 2" xfId="21651" xr:uid="{00000000-0005-0000-0000-0000E3310000}"/>
    <cellStyle name="40% - Accent3 2 4 7 3 2 2" xfId="33518" xr:uid="{00000000-0005-0000-0000-0000E4310000}"/>
    <cellStyle name="40% - Accent3 2 4 7 3 3" xfId="29542" xr:uid="{00000000-0005-0000-0000-0000E5310000}"/>
    <cellStyle name="40% - Accent3 2 4 7 3 4" xfId="25601" xr:uid="{00000000-0005-0000-0000-0000E6310000}"/>
    <cellStyle name="40% - Accent3 2 4 7 4" xfId="8150" xr:uid="{00000000-0005-0000-0000-0000E7310000}"/>
    <cellStyle name="40% - Accent3 2 4 7 4 2" xfId="20104" xr:uid="{00000000-0005-0000-0000-0000E8310000}"/>
    <cellStyle name="40% - Accent3 2 4 7 4 2 2" xfId="31971" xr:uid="{00000000-0005-0000-0000-0000E9310000}"/>
    <cellStyle name="40% - Accent3 2 4 7 4 3" xfId="27995" xr:uid="{00000000-0005-0000-0000-0000EA310000}"/>
    <cellStyle name="40% - Accent3 2 4 7 4 4" xfId="24054" xr:uid="{00000000-0005-0000-0000-0000EB310000}"/>
    <cellStyle name="40% - Accent3 2 4 7 5" xfId="19329" xr:uid="{00000000-0005-0000-0000-0000EC310000}"/>
    <cellStyle name="40% - Accent3 2 4 7 5 2" xfId="31196" xr:uid="{00000000-0005-0000-0000-0000ED310000}"/>
    <cellStyle name="40% - Accent3 2 4 7 6" xfId="27222" xr:uid="{00000000-0005-0000-0000-0000EE310000}"/>
    <cellStyle name="40% - Accent3 2 4 7 7" xfId="23279" xr:uid="{00000000-0005-0000-0000-0000EF310000}"/>
    <cellStyle name="40% - Accent3 2 4 8" xfId="1143" xr:uid="{00000000-0005-0000-0000-0000F0310000}"/>
    <cellStyle name="40% - Accent3 2 4 8 2" xfId="11519" xr:uid="{00000000-0005-0000-0000-0000F1310000}"/>
    <cellStyle name="40% - Accent3 2 4 8 2 2" xfId="17905" xr:uid="{00000000-0005-0000-0000-0000F2310000}"/>
    <cellStyle name="40% - Accent3 2 4 8 2 2 2" xfId="22441" xr:uid="{00000000-0005-0000-0000-0000F3310000}"/>
    <cellStyle name="40% - Accent3 2 4 8 2 2 2 2" xfId="34308" xr:uid="{00000000-0005-0000-0000-0000F4310000}"/>
    <cellStyle name="40% - Accent3 2 4 8 2 2 3" xfId="30332" xr:uid="{00000000-0005-0000-0000-0000F5310000}"/>
    <cellStyle name="40% - Accent3 2 4 8 2 2 4" xfId="26391" xr:uid="{00000000-0005-0000-0000-0000F6310000}"/>
    <cellStyle name="40% - Accent3 2 4 8 2 3" xfId="20875" xr:uid="{00000000-0005-0000-0000-0000F7310000}"/>
    <cellStyle name="40% - Accent3 2 4 8 2 3 2" xfId="32742" xr:uid="{00000000-0005-0000-0000-0000F8310000}"/>
    <cellStyle name="40% - Accent3 2 4 8 2 4" xfId="28766" xr:uid="{00000000-0005-0000-0000-0000F9310000}"/>
    <cellStyle name="40% - Accent3 2 4 8 2 5" xfId="24825" xr:uid="{00000000-0005-0000-0000-0000FA310000}"/>
    <cellStyle name="40% - Accent3 2 4 8 3" xfId="15009" xr:uid="{00000000-0005-0000-0000-0000FB310000}"/>
    <cellStyle name="40% - Accent3 2 4 8 3 2" xfId="21652" xr:uid="{00000000-0005-0000-0000-0000FC310000}"/>
    <cellStyle name="40% - Accent3 2 4 8 3 2 2" xfId="33519" xr:uid="{00000000-0005-0000-0000-0000FD310000}"/>
    <cellStyle name="40% - Accent3 2 4 8 3 3" xfId="29543" xr:uid="{00000000-0005-0000-0000-0000FE310000}"/>
    <cellStyle name="40% - Accent3 2 4 8 3 4" xfId="25602" xr:uid="{00000000-0005-0000-0000-0000FF310000}"/>
    <cellStyle name="40% - Accent3 2 4 8 4" xfId="8151" xr:uid="{00000000-0005-0000-0000-000000320000}"/>
    <cellStyle name="40% - Accent3 2 4 8 4 2" xfId="20105" xr:uid="{00000000-0005-0000-0000-000001320000}"/>
    <cellStyle name="40% - Accent3 2 4 8 4 2 2" xfId="31972" xr:uid="{00000000-0005-0000-0000-000002320000}"/>
    <cellStyle name="40% - Accent3 2 4 8 4 3" xfId="27996" xr:uid="{00000000-0005-0000-0000-000003320000}"/>
    <cellStyle name="40% - Accent3 2 4 8 4 4" xfId="24055" xr:uid="{00000000-0005-0000-0000-000004320000}"/>
    <cellStyle name="40% - Accent3 2 4 8 5" xfId="19330" xr:uid="{00000000-0005-0000-0000-000005320000}"/>
    <cellStyle name="40% - Accent3 2 4 8 5 2" xfId="31197" xr:uid="{00000000-0005-0000-0000-000006320000}"/>
    <cellStyle name="40% - Accent3 2 4 8 6" xfId="27223" xr:uid="{00000000-0005-0000-0000-000007320000}"/>
    <cellStyle name="40% - Accent3 2 4 8 7" xfId="23280" xr:uid="{00000000-0005-0000-0000-000008320000}"/>
    <cellStyle name="40% - Accent3 2 4 9" xfId="1144" xr:uid="{00000000-0005-0000-0000-000009320000}"/>
    <cellStyle name="40% - Accent3 2 4 9 2" xfId="11520" xr:uid="{00000000-0005-0000-0000-00000A320000}"/>
    <cellStyle name="40% - Accent3 2 4 9 2 2" xfId="17906" xr:uid="{00000000-0005-0000-0000-00000B320000}"/>
    <cellStyle name="40% - Accent3 2 4 9 2 2 2" xfId="22442" xr:uid="{00000000-0005-0000-0000-00000C320000}"/>
    <cellStyle name="40% - Accent3 2 4 9 2 2 2 2" xfId="34309" xr:uid="{00000000-0005-0000-0000-00000D320000}"/>
    <cellStyle name="40% - Accent3 2 4 9 2 2 3" xfId="30333" xr:uid="{00000000-0005-0000-0000-00000E320000}"/>
    <cellStyle name="40% - Accent3 2 4 9 2 2 4" xfId="26392" xr:uid="{00000000-0005-0000-0000-00000F320000}"/>
    <cellStyle name="40% - Accent3 2 4 9 2 3" xfId="20876" xr:uid="{00000000-0005-0000-0000-000010320000}"/>
    <cellStyle name="40% - Accent3 2 4 9 2 3 2" xfId="32743" xr:uid="{00000000-0005-0000-0000-000011320000}"/>
    <cellStyle name="40% - Accent3 2 4 9 2 4" xfId="28767" xr:uid="{00000000-0005-0000-0000-000012320000}"/>
    <cellStyle name="40% - Accent3 2 4 9 2 5" xfId="24826" xr:uid="{00000000-0005-0000-0000-000013320000}"/>
    <cellStyle name="40% - Accent3 2 4 9 3" xfId="15010" xr:uid="{00000000-0005-0000-0000-000014320000}"/>
    <cellStyle name="40% - Accent3 2 4 9 3 2" xfId="21653" xr:uid="{00000000-0005-0000-0000-000015320000}"/>
    <cellStyle name="40% - Accent3 2 4 9 3 2 2" xfId="33520" xr:uid="{00000000-0005-0000-0000-000016320000}"/>
    <cellStyle name="40% - Accent3 2 4 9 3 3" xfId="29544" xr:uid="{00000000-0005-0000-0000-000017320000}"/>
    <cellStyle name="40% - Accent3 2 4 9 3 4" xfId="25603" xr:uid="{00000000-0005-0000-0000-000018320000}"/>
    <cellStyle name="40% - Accent3 2 4 9 4" xfId="8152" xr:uid="{00000000-0005-0000-0000-000019320000}"/>
    <cellStyle name="40% - Accent3 2 4 9 4 2" xfId="20106" xr:uid="{00000000-0005-0000-0000-00001A320000}"/>
    <cellStyle name="40% - Accent3 2 4 9 4 2 2" xfId="31973" xr:uid="{00000000-0005-0000-0000-00001B320000}"/>
    <cellStyle name="40% - Accent3 2 4 9 4 3" xfId="27997" xr:uid="{00000000-0005-0000-0000-00001C320000}"/>
    <cellStyle name="40% - Accent3 2 4 9 4 4" xfId="24056" xr:uid="{00000000-0005-0000-0000-00001D320000}"/>
    <cellStyle name="40% - Accent3 2 4 9 5" xfId="19331" xr:uid="{00000000-0005-0000-0000-00001E320000}"/>
    <cellStyle name="40% - Accent3 2 4 9 5 2" xfId="31198" xr:uid="{00000000-0005-0000-0000-00001F320000}"/>
    <cellStyle name="40% - Accent3 2 4 9 6" xfId="27224" xr:uid="{00000000-0005-0000-0000-000020320000}"/>
    <cellStyle name="40% - Accent3 2 4 9 7" xfId="23281" xr:uid="{00000000-0005-0000-0000-000021320000}"/>
    <cellStyle name="40% - Accent3 2 5" xfId="1145" xr:uid="{00000000-0005-0000-0000-000022320000}"/>
    <cellStyle name="40% - Accent3 2 5 10" xfId="11521" xr:uid="{00000000-0005-0000-0000-000023320000}"/>
    <cellStyle name="40% - Accent3 2 5 10 2" xfId="17907" xr:uid="{00000000-0005-0000-0000-000024320000}"/>
    <cellStyle name="40% - Accent3 2 5 10 2 2" xfId="22443" xr:uid="{00000000-0005-0000-0000-000025320000}"/>
    <cellStyle name="40% - Accent3 2 5 10 2 2 2" xfId="34310" xr:uid="{00000000-0005-0000-0000-000026320000}"/>
    <cellStyle name="40% - Accent3 2 5 10 2 3" xfId="30334" xr:uid="{00000000-0005-0000-0000-000027320000}"/>
    <cellStyle name="40% - Accent3 2 5 10 2 4" xfId="26393" xr:uid="{00000000-0005-0000-0000-000028320000}"/>
    <cellStyle name="40% - Accent3 2 5 10 3" xfId="20877" xr:uid="{00000000-0005-0000-0000-000029320000}"/>
    <cellStyle name="40% - Accent3 2 5 10 3 2" xfId="32744" xr:uid="{00000000-0005-0000-0000-00002A320000}"/>
    <cellStyle name="40% - Accent3 2 5 10 4" xfId="28768" xr:uid="{00000000-0005-0000-0000-00002B320000}"/>
    <cellStyle name="40% - Accent3 2 5 10 5" xfId="24827" xr:uid="{00000000-0005-0000-0000-00002C320000}"/>
    <cellStyle name="40% - Accent3 2 5 11" xfId="15011" xr:uid="{00000000-0005-0000-0000-00002D320000}"/>
    <cellStyle name="40% - Accent3 2 5 11 2" xfId="21654" xr:uid="{00000000-0005-0000-0000-00002E320000}"/>
    <cellStyle name="40% - Accent3 2 5 11 2 2" xfId="33521" xr:uid="{00000000-0005-0000-0000-00002F320000}"/>
    <cellStyle name="40% - Accent3 2 5 11 3" xfId="29545" xr:uid="{00000000-0005-0000-0000-000030320000}"/>
    <cellStyle name="40% - Accent3 2 5 11 4" xfId="25604" xr:uid="{00000000-0005-0000-0000-000031320000}"/>
    <cellStyle name="40% - Accent3 2 5 12" xfId="8153" xr:uid="{00000000-0005-0000-0000-000032320000}"/>
    <cellStyle name="40% - Accent3 2 5 12 2" xfId="20107" xr:uid="{00000000-0005-0000-0000-000033320000}"/>
    <cellStyle name="40% - Accent3 2 5 12 2 2" xfId="31974" xr:uid="{00000000-0005-0000-0000-000034320000}"/>
    <cellStyle name="40% - Accent3 2 5 12 3" xfId="27998" xr:uid="{00000000-0005-0000-0000-000035320000}"/>
    <cellStyle name="40% - Accent3 2 5 12 4" xfId="24057" xr:uid="{00000000-0005-0000-0000-000036320000}"/>
    <cellStyle name="40% - Accent3 2 5 13" xfId="19332" xr:uid="{00000000-0005-0000-0000-000037320000}"/>
    <cellStyle name="40% - Accent3 2 5 13 2" xfId="31199" xr:uid="{00000000-0005-0000-0000-000038320000}"/>
    <cellStyle name="40% - Accent3 2 5 14" xfId="27225" xr:uid="{00000000-0005-0000-0000-000039320000}"/>
    <cellStyle name="40% - Accent3 2 5 15" xfId="23282" xr:uid="{00000000-0005-0000-0000-00003A320000}"/>
    <cellStyle name="40% - Accent3 2 5 2" xfId="1146" xr:uid="{00000000-0005-0000-0000-00003B320000}"/>
    <cellStyle name="40% - Accent3 2 5 2 2" xfId="11522" xr:uid="{00000000-0005-0000-0000-00003C320000}"/>
    <cellStyle name="40% - Accent3 2 5 2 2 2" xfId="17908" xr:uid="{00000000-0005-0000-0000-00003D320000}"/>
    <cellStyle name="40% - Accent3 2 5 2 2 2 2" xfId="22444" xr:uid="{00000000-0005-0000-0000-00003E320000}"/>
    <cellStyle name="40% - Accent3 2 5 2 2 2 2 2" xfId="34311" xr:uid="{00000000-0005-0000-0000-00003F320000}"/>
    <cellStyle name="40% - Accent3 2 5 2 2 2 3" xfId="30335" xr:uid="{00000000-0005-0000-0000-000040320000}"/>
    <cellStyle name="40% - Accent3 2 5 2 2 2 4" xfId="26394" xr:uid="{00000000-0005-0000-0000-000041320000}"/>
    <cellStyle name="40% - Accent3 2 5 2 2 3" xfId="20878" xr:uid="{00000000-0005-0000-0000-000042320000}"/>
    <cellStyle name="40% - Accent3 2 5 2 2 3 2" xfId="32745" xr:uid="{00000000-0005-0000-0000-000043320000}"/>
    <cellStyle name="40% - Accent3 2 5 2 2 4" xfId="28769" xr:uid="{00000000-0005-0000-0000-000044320000}"/>
    <cellStyle name="40% - Accent3 2 5 2 2 5" xfId="24828" xr:uid="{00000000-0005-0000-0000-000045320000}"/>
    <cellStyle name="40% - Accent3 2 5 2 3" xfId="15012" xr:uid="{00000000-0005-0000-0000-000046320000}"/>
    <cellStyle name="40% - Accent3 2 5 2 3 2" xfId="21655" xr:uid="{00000000-0005-0000-0000-000047320000}"/>
    <cellStyle name="40% - Accent3 2 5 2 3 2 2" xfId="33522" xr:uid="{00000000-0005-0000-0000-000048320000}"/>
    <cellStyle name="40% - Accent3 2 5 2 3 3" xfId="29546" xr:uid="{00000000-0005-0000-0000-000049320000}"/>
    <cellStyle name="40% - Accent3 2 5 2 3 4" xfId="25605" xr:uid="{00000000-0005-0000-0000-00004A320000}"/>
    <cellStyle name="40% - Accent3 2 5 2 4" xfId="8154" xr:uid="{00000000-0005-0000-0000-00004B320000}"/>
    <cellStyle name="40% - Accent3 2 5 2 4 2" xfId="20108" xr:uid="{00000000-0005-0000-0000-00004C320000}"/>
    <cellStyle name="40% - Accent3 2 5 2 4 2 2" xfId="31975" xr:uid="{00000000-0005-0000-0000-00004D320000}"/>
    <cellStyle name="40% - Accent3 2 5 2 4 3" xfId="27999" xr:uid="{00000000-0005-0000-0000-00004E320000}"/>
    <cellStyle name="40% - Accent3 2 5 2 4 4" xfId="24058" xr:uid="{00000000-0005-0000-0000-00004F320000}"/>
    <cellStyle name="40% - Accent3 2 5 2 5" xfId="19333" xr:uid="{00000000-0005-0000-0000-000050320000}"/>
    <cellStyle name="40% - Accent3 2 5 2 5 2" xfId="31200" xr:uid="{00000000-0005-0000-0000-000051320000}"/>
    <cellStyle name="40% - Accent3 2 5 2 6" xfId="27226" xr:uid="{00000000-0005-0000-0000-000052320000}"/>
    <cellStyle name="40% - Accent3 2 5 2 7" xfId="23283" xr:uid="{00000000-0005-0000-0000-000053320000}"/>
    <cellStyle name="40% - Accent3 2 5 3" xfId="1147" xr:uid="{00000000-0005-0000-0000-000054320000}"/>
    <cellStyle name="40% - Accent3 2 5 3 2" xfId="11523" xr:uid="{00000000-0005-0000-0000-000055320000}"/>
    <cellStyle name="40% - Accent3 2 5 3 2 2" xfId="17909" xr:uid="{00000000-0005-0000-0000-000056320000}"/>
    <cellStyle name="40% - Accent3 2 5 3 2 2 2" xfId="22445" xr:uid="{00000000-0005-0000-0000-000057320000}"/>
    <cellStyle name="40% - Accent3 2 5 3 2 2 2 2" xfId="34312" xr:uid="{00000000-0005-0000-0000-000058320000}"/>
    <cellStyle name="40% - Accent3 2 5 3 2 2 3" xfId="30336" xr:uid="{00000000-0005-0000-0000-000059320000}"/>
    <cellStyle name="40% - Accent3 2 5 3 2 2 4" xfId="26395" xr:uid="{00000000-0005-0000-0000-00005A320000}"/>
    <cellStyle name="40% - Accent3 2 5 3 2 3" xfId="20879" xr:uid="{00000000-0005-0000-0000-00005B320000}"/>
    <cellStyle name="40% - Accent3 2 5 3 2 3 2" xfId="32746" xr:uid="{00000000-0005-0000-0000-00005C320000}"/>
    <cellStyle name="40% - Accent3 2 5 3 2 4" xfId="28770" xr:uid="{00000000-0005-0000-0000-00005D320000}"/>
    <cellStyle name="40% - Accent3 2 5 3 2 5" xfId="24829" xr:uid="{00000000-0005-0000-0000-00005E320000}"/>
    <cellStyle name="40% - Accent3 2 5 3 3" xfId="15013" xr:uid="{00000000-0005-0000-0000-00005F320000}"/>
    <cellStyle name="40% - Accent3 2 5 3 3 2" xfId="21656" xr:uid="{00000000-0005-0000-0000-000060320000}"/>
    <cellStyle name="40% - Accent3 2 5 3 3 2 2" xfId="33523" xr:uid="{00000000-0005-0000-0000-000061320000}"/>
    <cellStyle name="40% - Accent3 2 5 3 3 3" xfId="29547" xr:uid="{00000000-0005-0000-0000-000062320000}"/>
    <cellStyle name="40% - Accent3 2 5 3 3 4" xfId="25606" xr:uid="{00000000-0005-0000-0000-000063320000}"/>
    <cellStyle name="40% - Accent3 2 5 3 4" xfId="8155" xr:uid="{00000000-0005-0000-0000-000064320000}"/>
    <cellStyle name="40% - Accent3 2 5 3 4 2" xfId="20109" xr:uid="{00000000-0005-0000-0000-000065320000}"/>
    <cellStyle name="40% - Accent3 2 5 3 4 2 2" xfId="31976" xr:uid="{00000000-0005-0000-0000-000066320000}"/>
    <cellStyle name="40% - Accent3 2 5 3 4 3" xfId="28000" xr:uid="{00000000-0005-0000-0000-000067320000}"/>
    <cellStyle name="40% - Accent3 2 5 3 4 4" xfId="24059" xr:uid="{00000000-0005-0000-0000-000068320000}"/>
    <cellStyle name="40% - Accent3 2 5 3 5" xfId="19334" xr:uid="{00000000-0005-0000-0000-000069320000}"/>
    <cellStyle name="40% - Accent3 2 5 3 5 2" xfId="31201" xr:uid="{00000000-0005-0000-0000-00006A320000}"/>
    <cellStyle name="40% - Accent3 2 5 3 6" xfId="27227" xr:uid="{00000000-0005-0000-0000-00006B320000}"/>
    <cellStyle name="40% - Accent3 2 5 3 7" xfId="23284" xr:uid="{00000000-0005-0000-0000-00006C320000}"/>
    <cellStyle name="40% - Accent3 2 5 4" xfId="1148" xr:uid="{00000000-0005-0000-0000-00006D320000}"/>
    <cellStyle name="40% - Accent3 2 5 4 2" xfId="11524" xr:uid="{00000000-0005-0000-0000-00006E320000}"/>
    <cellStyle name="40% - Accent3 2 5 4 2 2" xfId="17910" xr:uid="{00000000-0005-0000-0000-00006F320000}"/>
    <cellStyle name="40% - Accent3 2 5 4 2 2 2" xfId="22446" xr:uid="{00000000-0005-0000-0000-000070320000}"/>
    <cellStyle name="40% - Accent3 2 5 4 2 2 2 2" xfId="34313" xr:uid="{00000000-0005-0000-0000-000071320000}"/>
    <cellStyle name="40% - Accent3 2 5 4 2 2 3" xfId="30337" xr:uid="{00000000-0005-0000-0000-000072320000}"/>
    <cellStyle name="40% - Accent3 2 5 4 2 2 4" xfId="26396" xr:uid="{00000000-0005-0000-0000-000073320000}"/>
    <cellStyle name="40% - Accent3 2 5 4 2 3" xfId="20880" xr:uid="{00000000-0005-0000-0000-000074320000}"/>
    <cellStyle name="40% - Accent3 2 5 4 2 3 2" xfId="32747" xr:uid="{00000000-0005-0000-0000-000075320000}"/>
    <cellStyle name="40% - Accent3 2 5 4 2 4" xfId="28771" xr:uid="{00000000-0005-0000-0000-000076320000}"/>
    <cellStyle name="40% - Accent3 2 5 4 2 5" xfId="24830" xr:uid="{00000000-0005-0000-0000-000077320000}"/>
    <cellStyle name="40% - Accent3 2 5 4 3" xfId="15014" xr:uid="{00000000-0005-0000-0000-000078320000}"/>
    <cellStyle name="40% - Accent3 2 5 4 3 2" xfId="21657" xr:uid="{00000000-0005-0000-0000-000079320000}"/>
    <cellStyle name="40% - Accent3 2 5 4 3 2 2" xfId="33524" xr:uid="{00000000-0005-0000-0000-00007A320000}"/>
    <cellStyle name="40% - Accent3 2 5 4 3 3" xfId="29548" xr:uid="{00000000-0005-0000-0000-00007B320000}"/>
    <cellStyle name="40% - Accent3 2 5 4 3 4" xfId="25607" xr:uid="{00000000-0005-0000-0000-00007C320000}"/>
    <cellStyle name="40% - Accent3 2 5 4 4" xfId="8156" xr:uid="{00000000-0005-0000-0000-00007D320000}"/>
    <cellStyle name="40% - Accent3 2 5 4 4 2" xfId="20110" xr:uid="{00000000-0005-0000-0000-00007E320000}"/>
    <cellStyle name="40% - Accent3 2 5 4 4 2 2" xfId="31977" xr:uid="{00000000-0005-0000-0000-00007F320000}"/>
    <cellStyle name="40% - Accent3 2 5 4 4 3" xfId="28001" xr:uid="{00000000-0005-0000-0000-000080320000}"/>
    <cellStyle name="40% - Accent3 2 5 4 4 4" xfId="24060" xr:uid="{00000000-0005-0000-0000-000081320000}"/>
    <cellStyle name="40% - Accent3 2 5 4 5" xfId="19335" xr:uid="{00000000-0005-0000-0000-000082320000}"/>
    <cellStyle name="40% - Accent3 2 5 4 5 2" xfId="31202" xr:uid="{00000000-0005-0000-0000-000083320000}"/>
    <cellStyle name="40% - Accent3 2 5 4 6" xfId="27228" xr:uid="{00000000-0005-0000-0000-000084320000}"/>
    <cellStyle name="40% - Accent3 2 5 4 7" xfId="23285" xr:uid="{00000000-0005-0000-0000-000085320000}"/>
    <cellStyle name="40% - Accent3 2 5 5" xfId="1149" xr:uid="{00000000-0005-0000-0000-000086320000}"/>
    <cellStyle name="40% - Accent3 2 5 5 2" xfId="11525" xr:uid="{00000000-0005-0000-0000-000087320000}"/>
    <cellStyle name="40% - Accent3 2 5 5 2 2" xfId="17911" xr:uid="{00000000-0005-0000-0000-000088320000}"/>
    <cellStyle name="40% - Accent3 2 5 5 2 2 2" xfId="22447" xr:uid="{00000000-0005-0000-0000-000089320000}"/>
    <cellStyle name="40% - Accent3 2 5 5 2 2 2 2" xfId="34314" xr:uid="{00000000-0005-0000-0000-00008A320000}"/>
    <cellStyle name="40% - Accent3 2 5 5 2 2 3" xfId="30338" xr:uid="{00000000-0005-0000-0000-00008B320000}"/>
    <cellStyle name="40% - Accent3 2 5 5 2 2 4" xfId="26397" xr:uid="{00000000-0005-0000-0000-00008C320000}"/>
    <cellStyle name="40% - Accent3 2 5 5 2 3" xfId="20881" xr:uid="{00000000-0005-0000-0000-00008D320000}"/>
    <cellStyle name="40% - Accent3 2 5 5 2 3 2" xfId="32748" xr:uid="{00000000-0005-0000-0000-00008E320000}"/>
    <cellStyle name="40% - Accent3 2 5 5 2 4" xfId="28772" xr:uid="{00000000-0005-0000-0000-00008F320000}"/>
    <cellStyle name="40% - Accent3 2 5 5 2 5" xfId="24831" xr:uid="{00000000-0005-0000-0000-000090320000}"/>
    <cellStyle name="40% - Accent3 2 5 5 3" xfId="15015" xr:uid="{00000000-0005-0000-0000-000091320000}"/>
    <cellStyle name="40% - Accent3 2 5 5 3 2" xfId="21658" xr:uid="{00000000-0005-0000-0000-000092320000}"/>
    <cellStyle name="40% - Accent3 2 5 5 3 2 2" xfId="33525" xr:uid="{00000000-0005-0000-0000-000093320000}"/>
    <cellStyle name="40% - Accent3 2 5 5 3 3" xfId="29549" xr:uid="{00000000-0005-0000-0000-000094320000}"/>
    <cellStyle name="40% - Accent3 2 5 5 3 4" xfId="25608" xr:uid="{00000000-0005-0000-0000-000095320000}"/>
    <cellStyle name="40% - Accent3 2 5 5 4" xfId="8157" xr:uid="{00000000-0005-0000-0000-000096320000}"/>
    <cellStyle name="40% - Accent3 2 5 5 4 2" xfId="20111" xr:uid="{00000000-0005-0000-0000-000097320000}"/>
    <cellStyle name="40% - Accent3 2 5 5 4 2 2" xfId="31978" xr:uid="{00000000-0005-0000-0000-000098320000}"/>
    <cellStyle name="40% - Accent3 2 5 5 4 3" xfId="28002" xr:uid="{00000000-0005-0000-0000-000099320000}"/>
    <cellStyle name="40% - Accent3 2 5 5 4 4" xfId="24061" xr:uid="{00000000-0005-0000-0000-00009A320000}"/>
    <cellStyle name="40% - Accent3 2 5 5 5" xfId="19336" xr:uid="{00000000-0005-0000-0000-00009B320000}"/>
    <cellStyle name="40% - Accent3 2 5 5 5 2" xfId="31203" xr:uid="{00000000-0005-0000-0000-00009C320000}"/>
    <cellStyle name="40% - Accent3 2 5 5 6" xfId="27229" xr:uid="{00000000-0005-0000-0000-00009D320000}"/>
    <cellStyle name="40% - Accent3 2 5 5 7" xfId="23286" xr:uid="{00000000-0005-0000-0000-00009E320000}"/>
    <cellStyle name="40% - Accent3 2 5 6" xfId="1150" xr:uid="{00000000-0005-0000-0000-00009F320000}"/>
    <cellStyle name="40% - Accent3 2 5 6 2" xfId="11526" xr:uid="{00000000-0005-0000-0000-0000A0320000}"/>
    <cellStyle name="40% - Accent3 2 5 6 2 2" xfId="17912" xr:uid="{00000000-0005-0000-0000-0000A1320000}"/>
    <cellStyle name="40% - Accent3 2 5 6 2 2 2" xfId="22448" xr:uid="{00000000-0005-0000-0000-0000A2320000}"/>
    <cellStyle name="40% - Accent3 2 5 6 2 2 2 2" xfId="34315" xr:uid="{00000000-0005-0000-0000-0000A3320000}"/>
    <cellStyle name="40% - Accent3 2 5 6 2 2 3" xfId="30339" xr:uid="{00000000-0005-0000-0000-0000A4320000}"/>
    <cellStyle name="40% - Accent3 2 5 6 2 2 4" xfId="26398" xr:uid="{00000000-0005-0000-0000-0000A5320000}"/>
    <cellStyle name="40% - Accent3 2 5 6 2 3" xfId="20882" xr:uid="{00000000-0005-0000-0000-0000A6320000}"/>
    <cellStyle name="40% - Accent3 2 5 6 2 3 2" xfId="32749" xr:uid="{00000000-0005-0000-0000-0000A7320000}"/>
    <cellStyle name="40% - Accent3 2 5 6 2 4" xfId="28773" xr:uid="{00000000-0005-0000-0000-0000A8320000}"/>
    <cellStyle name="40% - Accent3 2 5 6 2 5" xfId="24832" xr:uid="{00000000-0005-0000-0000-0000A9320000}"/>
    <cellStyle name="40% - Accent3 2 5 6 3" xfId="15016" xr:uid="{00000000-0005-0000-0000-0000AA320000}"/>
    <cellStyle name="40% - Accent3 2 5 6 3 2" xfId="21659" xr:uid="{00000000-0005-0000-0000-0000AB320000}"/>
    <cellStyle name="40% - Accent3 2 5 6 3 2 2" xfId="33526" xr:uid="{00000000-0005-0000-0000-0000AC320000}"/>
    <cellStyle name="40% - Accent3 2 5 6 3 3" xfId="29550" xr:uid="{00000000-0005-0000-0000-0000AD320000}"/>
    <cellStyle name="40% - Accent3 2 5 6 3 4" xfId="25609" xr:uid="{00000000-0005-0000-0000-0000AE320000}"/>
    <cellStyle name="40% - Accent3 2 5 6 4" xfId="8158" xr:uid="{00000000-0005-0000-0000-0000AF320000}"/>
    <cellStyle name="40% - Accent3 2 5 6 4 2" xfId="20112" xr:uid="{00000000-0005-0000-0000-0000B0320000}"/>
    <cellStyle name="40% - Accent3 2 5 6 4 2 2" xfId="31979" xr:uid="{00000000-0005-0000-0000-0000B1320000}"/>
    <cellStyle name="40% - Accent3 2 5 6 4 3" xfId="28003" xr:uid="{00000000-0005-0000-0000-0000B2320000}"/>
    <cellStyle name="40% - Accent3 2 5 6 4 4" xfId="24062" xr:uid="{00000000-0005-0000-0000-0000B3320000}"/>
    <cellStyle name="40% - Accent3 2 5 6 5" xfId="19337" xr:uid="{00000000-0005-0000-0000-0000B4320000}"/>
    <cellStyle name="40% - Accent3 2 5 6 5 2" xfId="31204" xr:uid="{00000000-0005-0000-0000-0000B5320000}"/>
    <cellStyle name="40% - Accent3 2 5 6 6" xfId="27230" xr:uid="{00000000-0005-0000-0000-0000B6320000}"/>
    <cellStyle name="40% - Accent3 2 5 6 7" xfId="23287" xr:uid="{00000000-0005-0000-0000-0000B7320000}"/>
    <cellStyle name="40% - Accent3 2 5 7" xfId="1151" xr:uid="{00000000-0005-0000-0000-0000B8320000}"/>
    <cellStyle name="40% - Accent3 2 5 7 2" xfId="11527" xr:uid="{00000000-0005-0000-0000-0000B9320000}"/>
    <cellStyle name="40% - Accent3 2 5 7 2 2" xfId="17913" xr:uid="{00000000-0005-0000-0000-0000BA320000}"/>
    <cellStyle name="40% - Accent3 2 5 7 2 2 2" xfId="22449" xr:uid="{00000000-0005-0000-0000-0000BB320000}"/>
    <cellStyle name="40% - Accent3 2 5 7 2 2 2 2" xfId="34316" xr:uid="{00000000-0005-0000-0000-0000BC320000}"/>
    <cellStyle name="40% - Accent3 2 5 7 2 2 3" xfId="30340" xr:uid="{00000000-0005-0000-0000-0000BD320000}"/>
    <cellStyle name="40% - Accent3 2 5 7 2 2 4" xfId="26399" xr:uid="{00000000-0005-0000-0000-0000BE320000}"/>
    <cellStyle name="40% - Accent3 2 5 7 2 3" xfId="20883" xr:uid="{00000000-0005-0000-0000-0000BF320000}"/>
    <cellStyle name="40% - Accent3 2 5 7 2 3 2" xfId="32750" xr:uid="{00000000-0005-0000-0000-0000C0320000}"/>
    <cellStyle name="40% - Accent3 2 5 7 2 4" xfId="28774" xr:uid="{00000000-0005-0000-0000-0000C1320000}"/>
    <cellStyle name="40% - Accent3 2 5 7 2 5" xfId="24833" xr:uid="{00000000-0005-0000-0000-0000C2320000}"/>
    <cellStyle name="40% - Accent3 2 5 7 3" xfId="15017" xr:uid="{00000000-0005-0000-0000-0000C3320000}"/>
    <cellStyle name="40% - Accent3 2 5 7 3 2" xfId="21660" xr:uid="{00000000-0005-0000-0000-0000C4320000}"/>
    <cellStyle name="40% - Accent3 2 5 7 3 2 2" xfId="33527" xr:uid="{00000000-0005-0000-0000-0000C5320000}"/>
    <cellStyle name="40% - Accent3 2 5 7 3 3" xfId="29551" xr:uid="{00000000-0005-0000-0000-0000C6320000}"/>
    <cellStyle name="40% - Accent3 2 5 7 3 4" xfId="25610" xr:uid="{00000000-0005-0000-0000-0000C7320000}"/>
    <cellStyle name="40% - Accent3 2 5 7 4" xfId="8159" xr:uid="{00000000-0005-0000-0000-0000C8320000}"/>
    <cellStyle name="40% - Accent3 2 5 7 4 2" xfId="20113" xr:uid="{00000000-0005-0000-0000-0000C9320000}"/>
    <cellStyle name="40% - Accent3 2 5 7 4 2 2" xfId="31980" xr:uid="{00000000-0005-0000-0000-0000CA320000}"/>
    <cellStyle name="40% - Accent3 2 5 7 4 3" xfId="28004" xr:uid="{00000000-0005-0000-0000-0000CB320000}"/>
    <cellStyle name="40% - Accent3 2 5 7 4 4" xfId="24063" xr:uid="{00000000-0005-0000-0000-0000CC320000}"/>
    <cellStyle name="40% - Accent3 2 5 7 5" xfId="19338" xr:uid="{00000000-0005-0000-0000-0000CD320000}"/>
    <cellStyle name="40% - Accent3 2 5 7 5 2" xfId="31205" xr:uid="{00000000-0005-0000-0000-0000CE320000}"/>
    <cellStyle name="40% - Accent3 2 5 7 6" xfId="27231" xr:uid="{00000000-0005-0000-0000-0000CF320000}"/>
    <cellStyle name="40% - Accent3 2 5 7 7" xfId="23288" xr:uid="{00000000-0005-0000-0000-0000D0320000}"/>
    <cellStyle name="40% - Accent3 2 5 8" xfId="1152" xr:uid="{00000000-0005-0000-0000-0000D1320000}"/>
    <cellStyle name="40% - Accent3 2 5 8 2" xfId="11528" xr:uid="{00000000-0005-0000-0000-0000D2320000}"/>
    <cellStyle name="40% - Accent3 2 5 8 2 2" xfId="17914" xr:uid="{00000000-0005-0000-0000-0000D3320000}"/>
    <cellStyle name="40% - Accent3 2 5 8 2 2 2" xfId="22450" xr:uid="{00000000-0005-0000-0000-0000D4320000}"/>
    <cellStyle name="40% - Accent3 2 5 8 2 2 2 2" xfId="34317" xr:uid="{00000000-0005-0000-0000-0000D5320000}"/>
    <cellStyle name="40% - Accent3 2 5 8 2 2 3" xfId="30341" xr:uid="{00000000-0005-0000-0000-0000D6320000}"/>
    <cellStyle name="40% - Accent3 2 5 8 2 2 4" xfId="26400" xr:uid="{00000000-0005-0000-0000-0000D7320000}"/>
    <cellStyle name="40% - Accent3 2 5 8 2 3" xfId="20884" xr:uid="{00000000-0005-0000-0000-0000D8320000}"/>
    <cellStyle name="40% - Accent3 2 5 8 2 3 2" xfId="32751" xr:uid="{00000000-0005-0000-0000-0000D9320000}"/>
    <cellStyle name="40% - Accent3 2 5 8 2 4" xfId="28775" xr:uid="{00000000-0005-0000-0000-0000DA320000}"/>
    <cellStyle name="40% - Accent3 2 5 8 2 5" xfId="24834" xr:uid="{00000000-0005-0000-0000-0000DB320000}"/>
    <cellStyle name="40% - Accent3 2 5 8 3" xfId="15018" xr:uid="{00000000-0005-0000-0000-0000DC320000}"/>
    <cellStyle name="40% - Accent3 2 5 8 3 2" xfId="21661" xr:uid="{00000000-0005-0000-0000-0000DD320000}"/>
    <cellStyle name="40% - Accent3 2 5 8 3 2 2" xfId="33528" xr:uid="{00000000-0005-0000-0000-0000DE320000}"/>
    <cellStyle name="40% - Accent3 2 5 8 3 3" xfId="29552" xr:uid="{00000000-0005-0000-0000-0000DF320000}"/>
    <cellStyle name="40% - Accent3 2 5 8 3 4" xfId="25611" xr:uid="{00000000-0005-0000-0000-0000E0320000}"/>
    <cellStyle name="40% - Accent3 2 5 8 4" xfId="8160" xr:uid="{00000000-0005-0000-0000-0000E1320000}"/>
    <cellStyle name="40% - Accent3 2 5 8 4 2" xfId="20114" xr:uid="{00000000-0005-0000-0000-0000E2320000}"/>
    <cellStyle name="40% - Accent3 2 5 8 4 2 2" xfId="31981" xr:uid="{00000000-0005-0000-0000-0000E3320000}"/>
    <cellStyle name="40% - Accent3 2 5 8 4 3" xfId="28005" xr:uid="{00000000-0005-0000-0000-0000E4320000}"/>
    <cellStyle name="40% - Accent3 2 5 8 4 4" xfId="24064" xr:uid="{00000000-0005-0000-0000-0000E5320000}"/>
    <cellStyle name="40% - Accent3 2 5 8 5" xfId="19339" xr:uid="{00000000-0005-0000-0000-0000E6320000}"/>
    <cellStyle name="40% - Accent3 2 5 8 5 2" xfId="31206" xr:uid="{00000000-0005-0000-0000-0000E7320000}"/>
    <cellStyle name="40% - Accent3 2 5 8 6" xfId="27232" xr:uid="{00000000-0005-0000-0000-0000E8320000}"/>
    <cellStyle name="40% - Accent3 2 5 8 7" xfId="23289" xr:uid="{00000000-0005-0000-0000-0000E9320000}"/>
    <cellStyle name="40% - Accent3 2 5 9" xfId="1153" xr:uid="{00000000-0005-0000-0000-0000EA320000}"/>
    <cellStyle name="40% - Accent3 2 5 9 2" xfId="11529" xr:uid="{00000000-0005-0000-0000-0000EB320000}"/>
    <cellStyle name="40% - Accent3 2 5 9 2 2" xfId="17915" xr:uid="{00000000-0005-0000-0000-0000EC320000}"/>
    <cellStyle name="40% - Accent3 2 5 9 2 2 2" xfId="22451" xr:uid="{00000000-0005-0000-0000-0000ED320000}"/>
    <cellStyle name="40% - Accent3 2 5 9 2 2 2 2" xfId="34318" xr:uid="{00000000-0005-0000-0000-0000EE320000}"/>
    <cellStyle name="40% - Accent3 2 5 9 2 2 3" xfId="30342" xr:uid="{00000000-0005-0000-0000-0000EF320000}"/>
    <cellStyle name="40% - Accent3 2 5 9 2 2 4" xfId="26401" xr:uid="{00000000-0005-0000-0000-0000F0320000}"/>
    <cellStyle name="40% - Accent3 2 5 9 2 3" xfId="20885" xr:uid="{00000000-0005-0000-0000-0000F1320000}"/>
    <cellStyle name="40% - Accent3 2 5 9 2 3 2" xfId="32752" xr:uid="{00000000-0005-0000-0000-0000F2320000}"/>
    <cellStyle name="40% - Accent3 2 5 9 2 4" xfId="28776" xr:uid="{00000000-0005-0000-0000-0000F3320000}"/>
    <cellStyle name="40% - Accent3 2 5 9 2 5" xfId="24835" xr:uid="{00000000-0005-0000-0000-0000F4320000}"/>
    <cellStyle name="40% - Accent3 2 5 9 3" xfId="15019" xr:uid="{00000000-0005-0000-0000-0000F5320000}"/>
    <cellStyle name="40% - Accent3 2 5 9 3 2" xfId="21662" xr:uid="{00000000-0005-0000-0000-0000F6320000}"/>
    <cellStyle name="40% - Accent3 2 5 9 3 2 2" xfId="33529" xr:uid="{00000000-0005-0000-0000-0000F7320000}"/>
    <cellStyle name="40% - Accent3 2 5 9 3 3" xfId="29553" xr:uid="{00000000-0005-0000-0000-0000F8320000}"/>
    <cellStyle name="40% - Accent3 2 5 9 3 4" xfId="25612" xr:uid="{00000000-0005-0000-0000-0000F9320000}"/>
    <cellStyle name="40% - Accent3 2 5 9 4" xfId="8161" xr:uid="{00000000-0005-0000-0000-0000FA320000}"/>
    <cellStyle name="40% - Accent3 2 5 9 4 2" xfId="20115" xr:uid="{00000000-0005-0000-0000-0000FB320000}"/>
    <cellStyle name="40% - Accent3 2 5 9 4 2 2" xfId="31982" xr:uid="{00000000-0005-0000-0000-0000FC320000}"/>
    <cellStyle name="40% - Accent3 2 5 9 4 3" xfId="28006" xr:uid="{00000000-0005-0000-0000-0000FD320000}"/>
    <cellStyle name="40% - Accent3 2 5 9 4 4" xfId="24065" xr:uid="{00000000-0005-0000-0000-0000FE320000}"/>
    <cellStyle name="40% - Accent3 2 5 9 5" xfId="19340" xr:uid="{00000000-0005-0000-0000-0000FF320000}"/>
    <cellStyle name="40% - Accent3 2 5 9 5 2" xfId="31207" xr:uid="{00000000-0005-0000-0000-000000330000}"/>
    <cellStyle name="40% - Accent3 2 5 9 6" xfId="27233" xr:uid="{00000000-0005-0000-0000-000001330000}"/>
    <cellStyle name="40% - Accent3 2 5 9 7" xfId="23290" xr:uid="{00000000-0005-0000-0000-000002330000}"/>
    <cellStyle name="40% - Accent3 2 6" xfId="1154" xr:uid="{00000000-0005-0000-0000-000003330000}"/>
    <cellStyle name="40% - Accent3 2 6 10" xfId="27234" xr:uid="{00000000-0005-0000-0000-000004330000}"/>
    <cellStyle name="40% - Accent3 2 6 11" xfId="23291" xr:uid="{00000000-0005-0000-0000-000005330000}"/>
    <cellStyle name="40% - Accent3 2 6 2" xfId="1155" xr:uid="{00000000-0005-0000-0000-000006330000}"/>
    <cellStyle name="40% - Accent3 2 6 2 2" xfId="11531" xr:uid="{00000000-0005-0000-0000-000007330000}"/>
    <cellStyle name="40% - Accent3 2 6 2 2 2" xfId="17917" xr:uid="{00000000-0005-0000-0000-000008330000}"/>
    <cellStyle name="40% - Accent3 2 6 2 2 2 2" xfId="22453" xr:uid="{00000000-0005-0000-0000-000009330000}"/>
    <cellStyle name="40% - Accent3 2 6 2 2 2 2 2" xfId="34320" xr:uid="{00000000-0005-0000-0000-00000A330000}"/>
    <cellStyle name="40% - Accent3 2 6 2 2 2 3" xfId="30344" xr:uid="{00000000-0005-0000-0000-00000B330000}"/>
    <cellStyle name="40% - Accent3 2 6 2 2 2 4" xfId="26403" xr:uid="{00000000-0005-0000-0000-00000C330000}"/>
    <cellStyle name="40% - Accent3 2 6 2 2 3" xfId="20887" xr:uid="{00000000-0005-0000-0000-00000D330000}"/>
    <cellStyle name="40% - Accent3 2 6 2 2 3 2" xfId="32754" xr:uid="{00000000-0005-0000-0000-00000E330000}"/>
    <cellStyle name="40% - Accent3 2 6 2 2 4" xfId="28778" xr:uid="{00000000-0005-0000-0000-00000F330000}"/>
    <cellStyle name="40% - Accent3 2 6 2 2 5" xfId="24837" xr:uid="{00000000-0005-0000-0000-000010330000}"/>
    <cellStyle name="40% - Accent3 2 6 2 3" xfId="15021" xr:uid="{00000000-0005-0000-0000-000011330000}"/>
    <cellStyle name="40% - Accent3 2 6 2 3 2" xfId="21664" xr:uid="{00000000-0005-0000-0000-000012330000}"/>
    <cellStyle name="40% - Accent3 2 6 2 3 2 2" xfId="33531" xr:uid="{00000000-0005-0000-0000-000013330000}"/>
    <cellStyle name="40% - Accent3 2 6 2 3 3" xfId="29555" xr:uid="{00000000-0005-0000-0000-000014330000}"/>
    <cellStyle name="40% - Accent3 2 6 2 3 4" xfId="25614" xr:uid="{00000000-0005-0000-0000-000015330000}"/>
    <cellStyle name="40% - Accent3 2 6 2 4" xfId="8163" xr:uid="{00000000-0005-0000-0000-000016330000}"/>
    <cellStyle name="40% - Accent3 2 6 2 4 2" xfId="20117" xr:uid="{00000000-0005-0000-0000-000017330000}"/>
    <cellStyle name="40% - Accent3 2 6 2 4 2 2" xfId="31984" xr:uid="{00000000-0005-0000-0000-000018330000}"/>
    <cellStyle name="40% - Accent3 2 6 2 4 3" xfId="28008" xr:uid="{00000000-0005-0000-0000-000019330000}"/>
    <cellStyle name="40% - Accent3 2 6 2 4 4" xfId="24067" xr:uid="{00000000-0005-0000-0000-00001A330000}"/>
    <cellStyle name="40% - Accent3 2 6 2 5" xfId="19342" xr:uid="{00000000-0005-0000-0000-00001B330000}"/>
    <cellStyle name="40% - Accent3 2 6 2 5 2" xfId="31209" xr:uid="{00000000-0005-0000-0000-00001C330000}"/>
    <cellStyle name="40% - Accent3 2 6 2 6" xfId="27235" xr:uid="{00000000-0005-0000-0000-00001D330000}"/>
    <cellStyle name="40% - Accent3 2 6 2 7" xfId="23292" xr:uid="{00000000-0005-0000-0000-00001E330000}"/>
    <cellStyle name="40% - Accent3 2 6 3" xfId="1156" xr:uid="{00000000-0005-0000-0000-00001F330000}"/>
    <cellStyle name="40% - Accent3 2 6 3 2" xfId="11532" xr:uid="{00000000-0005-0000-0000-000020330000}"/>
    <cellStyle name="40% - Accent3 2 6 3 2 2" xfId="17918" xr:uid="{00000000-0005-0000-0000-000021330000}"/>
    <cellStyle name="40% - Accent3 2 6 3 2 2 2" xfId="22454" xr:uid="{00000000-0005-0000-0000-000022330000}"/>
    <cellStyle name="40% - Accent3 2 6 3 2 2 2 2" xfId="34321" xr:uid="{00000000-0005-0000-0000-000023330000}"/>
    <cellStyle name="40% - Accent3 2 6 3 2 2 3" xfId="30345" xr:uid="{00000000-0005-0000-0000-000024330000}"/>
    <cellStyle name="40% - Accent3 2 6 3 2 2 4" xfId="26404" xr:uid="{00000000-0005-0000-0000-000025330000}"/>
    <cellStyle name="40% - Accent3 2 6 3 2 3" xfId="20888" xr:uid="{00000000-0005-0000-0000-000026330000}"/>
    <cellStyle name="40% - Accent3 2 6 3 2 3 2" xfId="32755" xr:uid="{00000000-0005-0000-0000-000027330000}"/>
    <cellStyle name="40% - Accent3 2 6 3 2 4" xfId="28779" xr:uid="{00000000-0005-0000-0000-000028330000}"/>
    <cellStyle name="40% - Accent3 2 6 3 2 5" xfId="24838" xr:uid="{00000000-0005-0000-0000-000029330000}"/>
    <cellStyle name="40% - Accent3 2 6 3 3" xfId="15022" xr:uid="{00000000-0005-0000-0000-00002A330000}"/>
    <cellStyle name="40% - Accent3 2 6 3 3 2" xfId="21665" xr:uid="{00000000-0005-0000-0000-00002B330000}"/>
    <cellStyle name="40% - Accent3 2 6 3 3 2 2" xfId="33532" xr:uid="{00000000-0005-0000-0000-00002C330000}"/>
    <cellStyle name="40% - Accent3 2 6 3 3 3" xfId="29556" xr:uid="{00000000-0005-0000-0000-00002D330000}"/>
    <cellStyle name="40% - Accent3 2 6 3 3 4" xfId="25615" xr:uid="{00000000-0005-0000-0000-00002E330000}"/>
    <cellStyle name="40% - Accent3 2 6 3 4" xfId="8164" xr:uid="{00000000-0005-0000-0000-00002F330000}"/>
    <cellStyle name="40% - Accent3 2 6 3 4 2" xfId="20118" xr:uid="{00000000-0005-0000-0000-000030330000}"/>
    <cellStyle name="40% - Accent3 2 6 3 4 2 2" xfId="31985" xr:uid="{00000000-0005-0000-0000-000031330000}"/>
    <cellStyle name="40% - Accent3 2 6 3 4 3" xfId="28009" xr:uid="{00000000-0005-0000-0000-000032330000}"/>
    <cellStyle name="40% - Accent3 2 6 3 4 4" xfId="24068" xr:uid="{00000000-0005-0000-0000-000033330000}"/>
    <cellStyle name="40% - Accent3 2 6 3 5" xfId="19343" xr:uid="{00000000-0005-0000-0000-000034330000}"/>
    <cellStyle name="40% - Accent3 2 6 3 5 2" xfId="31210" xr:uid="{00000000-0005-0000-0000-000035330000}"/>
    <cellStyle name="40% - Accent3 2 6 3 6" xfId="27236" xr:uid="{00000000-0005-0000-0000-000036330000}"/>
    <cellStyle name="40% - Accent3 2 6 3 7" xfId="23293" xr:uid="{00000000-0005-0000-0000-000037330000}"/>
    <cellStyle name="40% - Accent3 2 6 4" xfId="1157" xr:uid="{00000000-0005-0000-0000-000038330000}"/>
    <cellStyle name="40% - Accent3 2 6 4 2" xfId="11533" xr:uid="{00000000-0005-0000-0000-000039330000}"/>
    <cellStyle name="40% - Accent3 2 6 4 2 2" xfId="17919" xr:uid="{00000000-0005-0000-0000-00003A330000}"/>
    <cellStyle name="40% - Accent3 2 6 4 2 2 2" xfId="22455" xr:uid="{00000000-0005-0000-0000-00003B330000}"/>
    <cellStyle name="40% - Accent3 2 6 4 2 2 2 2" xfId="34322" xr:uid="{00000000-0005-0000-0000-00003C330000}"/>
    <cellStyle name="40% - Accent3 2 6 4 2 2 3" xfId="30346" xr:uid="{00000000-0005-0000-0000-00003D330000}"/>
    <cellStyle name="40% - Accent3 2 6 4 2 2 4" xfId="26405" xr:uid="{00000000-0005-0000-0000-00003E330000}"/>
    <cellStyle name="40% - Accent3 2 6 4 2 3" xfId="20889" xr:uid="{00000000-0005-0000-0000-00003F330000}"/>
    <cellStyle name="40% - Accent3 2 6 4 2 3 2" xfId="32756" xr:uid="{00000000-0005-0000-0000-000040330000}"/>
    <cellStyle name="40% - Accent3 2 6 4 2 4" xfId="28780" xr:uid="{00000000-0005-0000-0000-000041330000}"/>
    <cellStyle name="40% - Accent3 2 6 4 2 5" xfId="24839" xr:uid="{00000000-0005-0000-0000-000042330000}"/>
    <cellStyle name="40% - Accent3 2 6 4 3" xfId="15023" xr:uid="{00000000-0005-0000-0000-000043330000}"/>
    <cellStyle name="40% - Accent3 2 6 4 3 2" xfId="21666" xr:uid="{00000000-0005-0000-0000-000044330000}"/>
    <cellStyle name="40% - Accent3 2 6 4 3 2 2" xfId="33533" xr:uid="{00000000-0005-0000-0000-000045330000}"/>
    <cellStyle name="40% - Accent3 2 6 4 3 3" xfId="29557" xr:uid="{00000000-0005-0000-0000-000046330000}"/>
    <cellStyle name="40% - Accent3 2 6 4 3 4" xfId="25616" xr:uid="{00000000-0005-0000-0000-000047330000}"/>
    <cellStyle name="40% - Accent3 2 6 4 4" xfId="8165" xr:uid="{00000000-0005-0000-0000-000048330000}"/>
    <cellStyle name="40% - Accent3 2 6 4 4 2" xfId="20119" xr:uid="{00000000-0005-0000-0000-000049330000}"/>
    <cellStyle name="40% - Accent3 2 6 4 4 2 2" xfId="31986" xr:uid="{00000000-0005-0000-0000-00004A330000}"/>
    <cellStyle name="40% - Accent3 2 6 4 4 3" xfId="28010" xr:uid="{00000000-0005-0000-0000-00004B330000}"/>
    <cellStyle name="40% - Accent3 2 6 4 4 4" xfId="24069" xr:uid="{00000000-0005-0000-0000-00004C330000}"/>
    <cellStyle name="40% - Accent3 2 6 4 5" xfId="19344" xr:uid="{00000000-0005-0000-0000-00004D330000}"/>
    <cellStyle name="40% - Accent3 2 6 4 5 2" xfId="31211" xr:uid="{00000000-0005-0000-0000-00004E330000}"/>
    <cellStyle name="40% - Accent3 2 6 4 6" xfId="27237" xr:uid="{00000000-0005-0000-0000-00004F330000}"/>
    <cellStyle name="40% - Accent3 2 6 4 7" xfId="23294" xr:uid="{00000000-0005-0000-0000-000050330000}"/>
    <cellStyle name="40% - Accent3 2 6 5" xfId="1158" xr:uid="{00000000-0005-0000-0000-000051330000}"/>
    <cellStyle name="40% - Accent3 2 6 5 2" xfId="11534" xr:uid="{00000000-0005-0000-0000-000052330000}"/>
    <cellStyle name="40% - Accent3 2 6 5 2 2" xfId="17920" xr:uid="{00000000-0005-0000-0000-000053330000}"/>
    <cellStyle name="40% - Accent3 2 6 5 2 2 2" xfId="22456" xr:uid="{00000000-0005-0000-0000-000054330000}"/>
    <cellStyle name="40% - Accent3 2 6 5 2 2 2 2" xfId="34323" xr:uid="{00000000-0005-0000-0000-000055330000}"/>
    <cellStyle name="40% - Accent3 2 6 5 2 2 3" xfId="30347" xr:uid="{00000000-0005-0000-0000-000056330000}"/>
    <cellStyle name="40% - Accent3 2 6 5 2 2 4" xfId="26406" xr:uid="{00000000-0005-0000-0000-000057330000}"/>
    <cellStyle name="40% - Accent3 2 6 5 2 3" xfId="20890" xr:uid="{00000000-0005-0000-0000-000058330000}"/>
    <cellStyle name="40% - Accent3 2 6 5 2 3 2" xfId="32757" xr:uid="{00000000-0005-0000-0000-000059330000}"/>
    <cellStyle name="40% - Accent3 2 6 5 2 4" xfId="28781" xr:uid="{00000000-0005-0000-0000-00005A330000}"/>
    <cellStyle name="40% - Accent3 2 6 5 2 5" xfId="24840" xr:uid="{00000000-0005-0000-0000-00005B330000}"/>
    <cellStyle name="40% - Accent3 2 6 5 3" xfId="15024" xr:uid="{00000000-0005-0000-0000-00005C330000}"/>
    <cellStyle name="40% - Accent3 2 6 5 3 2" xfId="21667" xr:uid="{00000000-0005-0000-0000-00005D330000}"/>
    <cellStyle name="40% - Accent3 2 6 5 3 2 2" xfId="33534" xr:uid="{00000000-0005-0000-0000-00005E330000}"/>
    <cellStyle name="40% - Accent3 2 6 5 3 3" xfId="29558" xr:uid="{00000000-0005-0000-0000-00005F330000}"/>
    <cellStyle name="40% - Accent3 2 6 5 3 4" xfId="25617" xr:uid="{00000000-0005-0000-0000-000060330000}"/>
    <cellStyle name="40% - Accent3 2 6 5 4" xfId="8166" xr:uid="{00000000-0005-0000-0000-000061330000}"/>
    <cellStyle name="40% - Accent3 2 6 5 4 2" xfId="20120" xr:uid="{00000000-0005-0000-0000-000062330000}"/>
    <cellStyle name="40% - Accent3 2 6 5 4 2 2" xfId="31987" xr:uid="{00000000-0005-0000-0000-000063330000}"/>
    <cellStyle name="40% - Accent3 2 6 5 4 3" xfId="28011" xr:uid="{00000000-0005-0000-0000-000064330000}"/>
    <cellStyle name="40% - Accent3 2 6 5 4 4" xfId="24070" xr:uid="{00000000-0005-0000-0000-000065330000}"/>
    <cellStyle name="40% - Accent3 2 6 5 5" xfId="19345" xr:uid="{00000000-0005-0000-0000-000066330000}"/>
    <cellStyle name="40% - Accent3 2 6 5 5 2" xfId="31212" xr:uid="{00000000-0005-0000-0000-000067330000}"/>
    <cellStyle name="40% - Accent3 2 6 5 6" xfId="27238" xr:uid="{00000000-0005-0000-0000-000068330000}"/>
    <cellStyle name="40% - Accent3 2 6 5 7" xfId="23295" xr:uid="{00000000-0005-0000-0000-000069330000}"/>
    <cellStyle name="40% - Accent3 2 6 6" xfId="11530" xr:uid="{00000000-0005-0000-0000-00006A330000}"/>
    <cellStyle name="40% - Accent3 2 6 6 2" xfId="17916" xr:uid="{00000000-0005-0000-0000-00006B330000}"/>
    <cellStyle name="40% - Accent3 2 6 6 2 2" xfId="22452" xr:uid="{00000000-0005-0000-0000-00006C330000}"/>
    <cellStyle name="40% - Accent3 2 6 6 2 2 2" xfId="34319" xr:uid="{00000000-0005-0000-0000-00006D330000}"/>
    <cellStyle name="40% - Accent3 2 6 6 2 3" xfId="30343" xr:uid="{00000000-0005-0000-0000-00006E330000}"/>
    <cellStyle name="40% - Accent3 2 6 6 2 4" xfId="26402" xr:uid="{00000000-0005-0000-0000-00006F330000}"/>
    <cellStyle name="40% - Accent3 2 6 6 3" xfId="20886" xr:uid="{00000000-0005-0000-0000-000070330000}"/>
    <cellStyle name="40% - Accent3 2 6 6 3 2" xfId="32753" xr:uid="{00000000-0005-0000-0000-000071330000}"/>
    <cellStyle name="40% - Accent3 2 6 6 4" xfId="28777" xr:uid="{00000000-0005-0000-0000-000072330000}"/>
    <cellStyle name="40% - Accent3 2 6 6 5" xfId="24836" xr:uid="{00000000-0005-0000-0000-000073330000}"/>
    <cellStyle name="40% - Accent3 2 6 7" xfId="15020" xr:uid="{00000000-0005-0000-0000-000074330000}"/>
    <cellStyle name="40% - Accent3 2 6 7 2" xfId="21663" xr:uid="{00000000-0005-0000-0000-000075330000}"/>
    <cellStyle name="40% - Accent3 2 6 7 2 2" xfId="33530" xr:uid="{00000000-0005-0000-0000-000076330000}"/>
    <cellStyle name="40% - Accent3 2 6 7 3" xfId="29554" xr:uid="{00000000-0005-0000-0000-000077330000}"/>
    <cellStyle name="40% - Accent3 2 6 7 4" xfId="25613" xr:uid="{00000000-0005-0000-0000-000078330000}"/>
    <cellStyle name="40% - Accent3 2 6 8" xfId="8162" xr:uid="{00000000-0005-0000-0000-000079330000}"/>
    <cellStyle name="40% - Accent3 2 6 8 2" xfId="20116" xr:uid="{00000000-0005-0000-0000-00007A330000}"/>
    <cellStyle name="40% - Accent3 2 6 8 2 2" xfId="31983" xr:uid="{00000000-0005-0000-0000-00007B330000}"/>
    <cellStyle name="40% - Accent3 2 6 8 3" xfId="28007" xr:uid="{00000000-0005-0000-0000-00007C330000}"/>
    <cellStyle name="40% - Accent3 2 6 8 4" xfId="24066" xr:uid="{00000000-0005-0000-0000-00007D330000}"/>
    <cellStyle name="40% - Accent3 2 6 9" xfId="19341" xr:uid="{00000000-0005-0000-0000-00007E330000}"/>
    <cellStyle name="40% - Accent3 2 6 9 2" xfId="31208" xr:uid="{00000000-0005-0000-0000-00007F330000}"/>
    <cellStyle name="40% - Accent3 2 7" xfId="1159" xr:uid="{00000000-0005-0000-0000-000080330000}"/>
    <cellStyle name="40% - Accent3 2 7 2" xfId="11535" xr:uid="{00000000-0005-0000-0000-000081330000}"/>
    <cellStyle name="40% - Accent3 2 7 2 2" xfId="17921" xr:uid="{00000000-0005-0000-0000-000082330000}"/>
    <cellStyle name="40% - Accent3 2 7 2 2 2" xfId="22457" xr:uid="{00000000-0005-0000-0000-000083330000}"/>
    <cellStyle name="40% - Accent3 2 7 2 2 2 2" xfId="34324" xr:uid="{00000000-0005-0000-0000-000084330000}"/>
    <cellStyle name="40% - Accent3 2 7 2 2 3" xfId="30348" xr:uid="{00000000-0005-0000-0000-000085330000}"/>
    <cellStyle name="40% - Accent3 2 7 2 2 4" xfId="26407" xr:uid="{00000000-0005-0000-0000-000086330000}"/>
    <cellStyle name="40% - Accent3 2 7 2 3" xfId="20891" xr:uid="{00000000-0005-0000-0000-000087330000}"/>
    <cellStyle name="40% - Accent3 2 7 2 3 2" xfId="32758" xr:uid="{00000000-0005-0000-0000-000088330000}"/>
    <cellStyle name="40% - Accent3 2 7 2 4" xfId="28782" xr:uid="{00000000-0005-0000-0000-000089330000}"/>
    <cellStyle name="40% - Accent3 2 7 2 5" xfId="24841" xr:uid="{00000000-0005-0000-0000-00008A330000}"/>
    <cellStyle name="40% - Accent3 2 7 3" xfId="15025" xr:uid="{00000000-0005-0000-0000-00008B330000}"/>
    <cellStyle name="40% - Accent3 2 7 3 2" xfId="21668" xr:uid="{00000000-0005-0000-0000-00008C330000}"/>
    <cellStyle name="40% - Accent3 2 7 3 2 2" xfId="33535" xr:uid="{00000000-0005-0000-0000-00008D330000}"/>
    <cellStyle name="40% - Accent3 2 7 3 3" xfId="29559" xr:uid="{00000000-0005-0000-0000-00008E330000}"/>
    <cellStyle name="40% - Accent3 2 7 3 4" xfId="25618" xr:uid="{00000000-0005-0000-0000-00008F330000}"/>
    <cellStyle name="40% - Accent3 2 7 4" xfId="8167" xr:uid="{00000000-0005-0000-0000-000090330000}"/>
    <cellStyle name="40% - Accent3 2 7 4 2" xfId="20121" xr:uid="{00000000-0005-0000-0000-000091330000}"/>
    <cellStyle name="40% - Accent3 2 7 4 2 2" xfId="31988" xr:uid="{00000000-0005-0000-0000-000092330000}"/>
    <cellStyle name="40% - Accent3 2 7 4 3" xfId="28012" xr:uid="{00000000-0005-0000-0000-000093330000}"/>
    <cellStyle name="40% - Accent3 2 7 4 4" xfId="24071" xr:uid="{00000000-0005-0000-0000-000094330000}"/>
    <cellStyle name="40% - Accent3 2 7 5" xfId="19346" xr:uid="{00000000-0005-0000-0000-000095330000}"/>
    <cellStyle name="40% - Accent3 2 7 5 2" xfId="31213" xr:uid="{00000000-0005-0000-0000-000096330000}"/>
    <cellStyle name="40% - Accent3 2 7 6" xfId="27239" xr:uid="{00000000-0005-0000-0000-000097330000}"/>
    <cellStyle name="40% - Accent3 2 7 7" xfId="23296" xr:uid="{00000000-0005-0000-0000-000098330000}"/>
    <cellStyle name="40% - Accent3 2 8" xfId="1160" xr:uid="{00000000-0005-0000-0000-000099330000}"/>
    <cellStyle name="40% - Accent3 2 8 2" xfId="11536" xr:uid="{00000000-0005-0000-0000-00009A330000}"/>
    <cellStyle name="40% - Accent3 2 8 2 2" xfId="17922" xr:uid="{00000000-0005-0000-0000-00009B330000}"/>
    <cellStyle name="40% - Accent3 2 8 2 2 2" xfId="22458" xr:uid="{00000000-0005-0000-0000-00009C330000}"/>
    <cellStyle name="40% - Accent3 2 8 2 2 2 2" xfId="34325" xr:uid="{00000000-0005-0000-0000-00009D330000}"/>
    <cellStyle name="40% - Accent3 2 8 2 2 3" xfId="30349" xr:uid="{00000000-0005-0000-0000-00009E330000}"/>
    <cellStyle name="40% - Accent3 2 8 2 2 4" xfId="26408" xr:uid="{00000000-0005-0000-0000-00009F330000}"/>
    <cellStyle name="40% - Accent3 2 8 2 3" xfId="20892" xr:uid="{00000000-0005-0000-0000-0000A0330000}"/>
    <cellStyle name="40% - Accent3 2 8 2 3 2" xfId="32759" xr:uid="{00000000-0005-0000-0000-0000A1330000}"/>
    <cellStyle name="40% - Accent3 2 8 2 4" xfId="28783" xr:uid="{00000000-0005-0000-0000-0000A2330000}"/>
    <cellStyle name="40% - Accent3 2 8 2 5" xfId="24842" xr:uid="{00000000-0005-0000-0000-0000A3330000}"/>
    <cellStyle name="40% - Accent3 2 8 3" xfId="15026" xr:uid="{00000000-0005-0000-0000-0000A4330000}"/>
    <cellStyle name="40% - Accent3 2 8 3 2" xfId="21669" xr:uid="{00000000-0005-0000-0000-0000A5330000}"/>
    <cellStyle name="40% - Accent3 2 8 3 2 2" xfId="33536" xr:uid="{00000000-0005-0000-0000-0000A6330000}"/>
    <cellStyle name="40% - Accent3 2 8 3 3" xfId="29560" xr:uid="{00000000-0005-0000-0000-0000A7330000}"/>
    <cellStyle name="40% - Accent3 2 8 3 4" xfId="25619" xr:uid="{00000000-0005-0000-0000-0000A8330000}"/>
    <cellStyle name="40% - Accent3 2 8 4" xfId="8168" xr:uid="{00000000-0005-0000-0000-0000A9330000}"/>
    <cellStyle name="40% - Accent3 2 8 4 2" xfId="20122" xr:uid="{00000000-0005-0000-0000-0000AA330000}"/>
    <cellStyle name="40% - Accent3 2 8 4 2 2" xfId="31989" xr:uid="{00000000-0005-0000-0000-0000AB330000}"/>
    <cellStyle name="40% - Accent3 2 8 4 3" xfId="28013" xr:uid="{00000000-0005-0000-0000-0000AC330000}"/>
    <cellStyle name="40% - Accent3 2 8 4 4" xfId="24072" xr:uid="{00000000-0005-0000-0000-0000AD330000}"/>
    <cellStyle name="40% - Accent3 2 8 5" xfId="19347" xr:uid="{00000000-0005-0000-0000-0000AE330000}"/>
    <cellStyle name="40% - Accent3 2 8 5 2" xfId="31214" xr:uid="{00000000-0005-0000-0000-0000AF330000}"/>
    <cellStyle name="40% - Accent3 2 8 6" xfId="27240" xr:uid="{00000000-0005-0000-0000-0000B0330000}"/>
    <cellStyle name="40% - Accent3 2 8 7" xfId="23297" xr:uid="{00000000-0005-0000-0000-0000B1330000}"/>
    <cellStyle name="40% - Accent3 2 9" xfId="1161" xr:uid="{00000000-0005-0000-0000-0000B2330000}"/>
    <cellStyle name="40% - Accent3 2 9 2" xfId="11537" xr:uid="{00000000-0005-0000-0000-0000B3330000}"/>
    <cellStyle name="40% - Accent3 2 9 2 2" xfId="17923" xr:uid="{00000000-0005-0000-0000-0000B4330000}"/>
    <cellStyle name="40% - Accent3 2 9 2 2 2" xfId="22459" xr:uid="{00000000-0005-0000-0000-0000B5330000}"/>
    <cellStyle name="40% - Accent3 2 9 2 2 2 2" xfId="34326" xr:uid="{00000000-0005-0000-0000-0000B6330000}"/>
    <cellStyle name="40% - Accent3 2 9 2 2 3" xfId="30350" xr:uid="{00000000-0005-0000-0000-0000B7330000}"/>
    <cellStyle name="40% - Accent3 2 9 2 2 4" xfId="26409" xr:uid="{00000000-0005-0000-0000-0000B8330000}"/>
    <cellStyle name="40% - Accent3 2 9 2 3" xfId="20893" xr:uid="{00000000-0005-0000-0000-0000B9330000}"/>
    <cellStyle name="40% - Accent3 2 9 2 3 2" xfId="32760" xr:uid="{00000000-0005-0000-0000-0000BA330000}"/>
    <cellStyle name="40% - Accent3 2 9 2 4" xfId="28784" xr:uid="{00000000-0005-0000-0000-0000BB330000}"/>
    <cellStyle name="40% - Accent3 2 9 2 5" xfId="24843" xr:uid="{00000000-0005-0000-0000-0000BC330000}"/>
    <cellStyle name="40% - Accent3 2 9 3" xfId="15027" xr:uid="{00000000-0005-0000-0000-0000BD330000}"/>
    <cellStyle name="40% - Accent3 2 9 3 2" xfId="21670" xr:uid="{00000000-0005-0000-0000-0000BE330000}"/>
    <cellStyle name="40% - Accent3 2 9 3 2 2" xfId="33537" xr:uid="{00000000-0005-0000-0000-0000BF330000}"/>
    <cellStyle name="40% - Accent3 2 9 3 3" xfId="29561" xr:uid="{00000000-0005-0000-0000-0000C0330000}"/>
    <cellStyle name="40% - Accent3 2 9 3 4" xfId="25620" xr:uid="{00000000-0005-0000-0000-0000C1330000}"/>
    <cellStyle name="40% - Accent3 2 9 4" xfId="8169" xr:uid="{00000000-0005-0000-0000-0000C2330000}"/>
    <cellStyle name="40% - Accent3 2 9 4 2" xfId="20123" xr:uid="{00000000-0005-0000-0000-0000C3330000}"/>
    <cellStyle name="40% - Accent3 2 9 4 2 2" xfId="31990" xr:uid="{00000000-0005-0000-0000-0000C4330000}"/>
    <cellStyle name="40% - Accent3 2 9 4 3" xfId="28014" xr:uid="{00000000-0005-0000-0000-0000C5330000}"/>
    <cellStyle name="40% - Accent3 2 9 4 4" xfId="24073" xr:uid="{00000000-0005-0000-0000-0000C6330000}"/>
    <cellStyle name="40% - Accent3 2 9 5" xfId="19348" xr:uid="{00000000-0005-0000-0000-0000C7330000}"/>
    <cellStyle name="40% - Accent3 2 9 5 2" xfId="31215" xr:uid="{00000000-0005-0000-0000-0000C8330000}"/>
    <cellStyle name="40% - Accent3 2 9 6" xfId="27241" xr:uid="{00000000-0005-0000-0000-0000C9330000}"/>
    <cellStyle name="40% - Accent3 2 9 7" xfId="23298" xr:uid="{00000000-0005-0000-0000-0000CA330000}"/>
    <cellStyle name="40% - Accent3 20" xfId="1162" xr:uid="{00000000-0005-0000-0000-0000CB330000}"/>
    <cellStyle name="40% - Accent3 21" xfId="1163" xr:uid="{00000000-0005-0000-0000-0000CC330000}"/>
    <cellStyle name="40% - Accent3 22" xfId="1164" xr:uid="{00000000-0005-0000-0000-0000CD330000}"/>
    <cellStyle name="40% - Accent3 23" xfId="1165" xr:uid="{00000000-0005-0000-0000-0000CE330000}"/>
    <cellStyle name="40% - Accent3 24" xfId="1166" xr:uid="{00000000-0005-0000-0000-0000CF330000}"/>
    <cellStyle name="40% - Accent3 25" xfId="1167" xr:uid="{00000000-0005-0000-0000-0000D0330000}"/>
    <cellStyle name="40% - Accent3 26" xfId="1168" xr:uid="{00000000-0005-0000-0000-0000D1330000}"/>
    <cellStyle name="40% - Accent3 3" xfId="1169" xr:uid="{00000000-0005-0000-0000-0000D2330000}"/>
    <cellStyle name="40% - Accent3 3 10" xfId="1170" xr:uid="{00000000-0005-0000-0000-0000D3330000}"/>
    <cellStyle name="40% - Accent3 3 11" xfId="18193" xr:uid="{00000000-0005-0000-0000-0000D4330000}"/>
    <cellStyle name="40% - Accent3 3 11 2" xfId="22728" xr:uid="{00000000-0005-0000-0000-0000D5330000}"/>
    <cellStyle name="40% - Accent3 3 11 2 2" xfId="34595" xr:uid="{00000000-0005-0000-0000-0000D6330000}"/>
    <cellStyle name="40% - Accent3 3 11 3" xfId="30619" xr:uid="{00000000-0005-0000-0000-0000D7330000}"/>
    <cellStyle name="40% - Accent3 3 11 4" xfId="26678" xr:uid="{00000000-0005-0000-0000-0000D8330000}"/>
    <cellStyle name="40% - Accent3 3 2" xfId="1171" xr:uid="{00000000-0005-0000-0000-0000D9330000}"/>
    <cellStyle name="40% - Accent3 3 2 2" xfId="11538" xr:uid="{00000000-0005-0000-0000-0000DA330000}"/>
    <cellStyle name="40% - Accent3 3 2 2 2" xfId="17924" xr:uid="{00000000-0005-0000-0000-0000DB330000}"/>
    <cellStyle name="40% - Accent3 3 2 2 2 2" xfId="22460" xr:uid="{00000000-0005-0000-0000-0000DC330000}"/>
    <cellStyle name="40% - Accent3 3 2 2 2 2 2" xfId="34327" xr:uid="{00000000-0005-0000-0000-0000DD330000}"/>
    <cellStyle name="40% - Accent3 3 2 2 2 3" xfId="30351" xr:uid="{00000000-0005-0000-0000-0000DE330000}"/>
    <cellStyle name="40% - Accent3 3 2 2 2 4" xfId="26410" xr:uid="{00000000-0005-0000-0000-0000DF330000}"/>
    <cellStyle name="40% - Accent3 3 2 2 3" xfId="20894" xr:uid="{00000000-0005-0000-0000-0000E0330000}"/>
    <cellStyle name="40% - Accent3 3 2 2 3 2" xfId="32761" xr:uid="{00000000-0005-0000-0000-0000E1330000}"/>
    <cellStyle name="40% - Accent3 3 2 2 4" xfId="28785" xr:uid="{00000000-0005-0000-0000-0000E2330000}"/>
    <cellStyle name="40% - Accent3 3 2 2 5" xfId="24844" xr:uid="{00000000-0005-0000-0000-0000E3330000}"/>
    <cellStyle name="40% - Accent3 3 2 3" xfId="15031" xr:uid="{00000000-0005-0000-0000-0000E4330000}"/>
    <cellStyle name="40% - Accent3 3 2 3 2" xfId="21671" xr:uid="{00000000-0005-0000-0000-0000E5330000}"/>
    <cellStyle name="40% - Accent3 3 2 3 2 2" xfId="33538" xr:uid="{00000000-0005-0000-0000-0000E6330000}"/>
    <cellStyle name="40% - Accent3 3 2 3 3" xfId="29562" xr:uid="{00000000-0005-0000-0000-0000E7330000}"/>
    <cellStyle name="40% - Accent3 3 2 3 4" xfId="25621" xr:uid="{00000000-0005-0000-0000-0000E8330000}"/>
    <cellStyle name="40% - Accent3 3 2 4" xfId="8170" xr:uid="{00000000-0005-0000-0000-0000E9330000}"/>
    <cellStyle name="40% - Accent3 3 2 4 2" xfId="20124" xr:uid="{00000000-0005-0000-0000-0000EA330000}"/>
    <cellStyle name="40% - Accent3 3 2 4 2 2" xfId="31991" xr:uid="{00000000-0005-0000-0000-0000EB330000}"/>
    <cellStyle name="40% - Accent3 3 2 4 3" xfId="28015" xr:uid="{00000000-0005-0000-0000-0000EC330000}"/>
    <cellStyle name="40% - Accent3 3 2 4 4" xfId="24074" xr:uid="{00000000-0005-0000-0000-0000ED330000}"/>
    <cellStyle name="40% - Accent3 3 2 5" xfId="19349" xr:uid="{00000000-0005-0000-0000-0000EE330000}"/>
    <cellStyle name="40% - Accent3 3 2 5 2" xfId="31216" xr:uid="{00000000-0005-0000-0000-0000EF330000}"/>
    <cellStyle name="40% - Accent3 3 2 6" xfId="27242" xr:uid="{00000000-0005-0000-0000-0000F0330000}"/>
    <cellStyle name="40% - Accent3 3 2 7" xfId="23299" xr:uid="{00000000-0005-0000-0000-0000F1330000}"/>
    <cellStyle name="40% - Accent3 3 3" xfId="1172" xr:uid="{00000000-0005-0000-0000-0000F2330000}"/>
    <cellStyle name="40% - Accent3 3 3 2" xfId="11539" xr:uid="{00000000-0005-0000-0000-0000F3330000}"/>
    <cellStyle name="40% - Accent3 3 3 2 2" xfId="17925" xr:uid="{00000000-0005-0000-0000-0000F4330000}"/>
    <cellStyle name="40% - Accent3 3 3 2 2 2" xfId="22461" xr:uid="{00000000-0005-0000-0000-0000F5330000}"/>
    <cellStyle name="40% - Accent3 3 3 2 2 2 2" xfId="34328" xr:uid="{00000000-0005-0000-0000-0000F6330000}"/>
    <cellStyle name="40% - Accent3 3 3 2 2 3" xfId="30352" xr:uid="{00000000-0005-0000-0000-0000F7330000}"/>
    <cellStyle name="40% - Accent3 3 3 2 2 4" xfId="26411" xr:uid="{00000000-0005-0000-0000-0000F8330000}"/>
    <cellStyle name="40% - Accent3 3 3 2 3" xfId="20895" xr:uid="{00000000-0005-0000-0000-0000F9330000}"/>
    <cellStyle name="40% - Accent3 3 3 2 3 2" xfId="32762" xr:uid="{00000000-0005-0000-0000-0000FA330000}"/>
    <cellStyle name="40% - Accent3 3 3 2 4" xfId="28786" xr:uid="{00000000-0005-0000-0000-0000FB330000}"/>
    <cellStyle name="40% - Accent3 3 3 2 5" xfId="24845" xr:uid="{00000000-0005-0000-0000-0000FC330000}"/>
    <cellStyle name="40% - Accent3 3 3 3" xfId="15032" xr:uid="{00000000-0005-0000-0000-0000FD330000}"/>
    <cellStyle name="40% - Accent3 3 3 3 2" xfId="21672" xr:uid="{00000000-0005-0000-0000-0000FE330000}"/>
    <cellStyle name="40% - Accent3 3 3 3 2 2" xfId="33539" xr:uid="{00000000-0005-0000-0000-0000FF330000}"/>
    <cellStyle name="40% - Accent3 3 3 3 3" xfId="29563" xr:uid="{00000000-0005-0000-0000-000000340000}"/>
    <cellStyle name="40% - Accent3 3 3 3 4" xfId="25622" xr:uid="{00000000-0005-0000-0000-000001340000}"/>
    <cellStyle name="40% - Accent3 3 3 4" xfId="8171" xr:uid="{00000000-0005-0000-0000-000002340000}"/>
    <cellStyle name="40% - Accent3 3 3 4 2" xfId="20125" xr:uid="{00000000-0005-0000-0000-000003340000}"/>
    <cellStyle name="40% - Accent3 3 3 4 2 2" xfId="31992" xr:uid="{00000000-0005-0000-0000-000004340000}"/>
    <cellStyle name="40% - Accent3 3 3 4 3" xfId="28016" xr:uid="{00000000-0005-0000-0000-000005340000}"/>
    <cellStyle name="40% - Accent3 3 3 4 4" xfId="24075" xr:uid="{00000000-0005-0000-0000-000006340000}"/>
    <cellStyle name="40% - Accent3 3 3 5" xfId="19350" xr:uid="{00000000-0005-0000-0000-000007340000}"/>
    <cellStyle name="40% - Accent3 3 3 5 2" xfId="31217" xr:uid="{00000000-0005-0000-0000-000008340000}"/>
    <cellStyle name="40% - Accent3 3 3 6" xfId="27243" xr:uid="{00000000-0005-0000-0000-000009340000}"/>
    <cellStyle name="40% - Accent3 3 3 7" xfId="23300" xr:uid="{00000000-0005-0000-0000-00000A340000}"/>
    <cellStyle name="40% - Accent3 3 4" xfId="1173" xr:uid="{00000000-0005-0000-0000-00000B340000}"/>
    <cellStyle name="40% - Accent3 3 4 2" xfId="11540" xr:uid="{00000000-0005-0000-0000-00000C340000}"/>
    <cellStyle name="40% - Accent3 3 4 2 2" xfId="17926" xr:uid="{00000000-0005-0000-0000-00000D340000}"/>
    <cellStyle name="40% - Accent3 3 4 2 2 2" xfId="22462" xr:uid="{00000000-0005-0000-0000-00000E340000}"/>
    <cellStyle name="40% - Accent3 3 4 2 2 2 2" xfId="34329" xr:uid="{00000000-0005-0000-0000-00000F340000}"/>
    <cellStyle name="40% - Accent3 3 4 2 2 3" xfId="30353" xr:uid="{00000000-0005-0000-0000-000010340000}"/>
    <cellStyle name="40% - Accent3 3 4 2 2 4" xfId="26412" xr:uid="{00000000-0005-0000-0000-000011340000}"/>
    <cellStyle name="40% - Accent3 3 4 2 3" xfId="20896" xr:uid="{00000000-0005-0000-0000-000012340000}"/>
    <cellStyle name="40% - Accent3 3 4 2 3 2" xfId="32763" xr:uid="{00000000-0005-0000-0000-000013340000}"/>
    <cellStyle name="40% - Accent3 3 4 2 4" xfId="28787" xr:uid="{00000000-0005-0000-0000-000014340000}"/>
    <cellStyle name="40% - Accent3 3 4 2 5" xfId="24846" xr:uid="{00000000-0005-0000-0000-000015340000}"/>
    <cellStyle name="40% - Accent3 3 4 3" xfId="15033" xr:uid="{00000000-0005-0000-0000-000016340000}"/>
    <cellStyle name="40% - Accent3 3 4 3 2" xfId="21673" xr:uid="{00000000-0005-0000-0000-000017340000}"/>
    <cellStyle name="40% - Accent3 3 4 3 2 2" xfId="33540" xr:uid="{00000000-0005-0000-0000-000018340000}"/>
    <cellStyle name="40% - Accent3 3 4 3 3" xfId="29564" xr:uid="{00000000-0005-0000-0000-000019340000}"/>
    <cellStyle name="40% - Accent3 3 4 3 4" xfId="25623" xr:uid="{00000000-0005-0000-0000-00001A340000}"/>
    <cellStyle name="40% - Accent3 3 4 4" xfId="8172" xr:uid="{00000000-0005-0000-0000-00001B340000}"/>
    <cellStyle name="40% - Accent3 3 4 4 2" xfId="20126" xr:uid="{00000000-0005-0000-0000-00001C340000}"/>
    <cellStyle name="40% - Accent3 3 4 4 2 2" xfId="31993" xr:uid="{00000000-0005-0000-0000-00001D340000}"/>
    <cellStyle name="40% - Accent3 3 4 4 3" xfId="28017" xr:uid="{00000000-0005-0000-0000-00001E340000}"/>
    <cellStyle name="40% - Accent3 3 4 4 4" xfId="24076" xr:uid="{00000000-0005-0000-0000-00001F340000}"/>
    <cellStyle name="40% - Accent3 3 4 5" xfId="19351" xr:uid="{00000000-0005-0000-0000-000020340000}"/>
    <cellStyle name="40% - Accent3 3 4 5 2" xfId="31218" xr:uid="{00000000-0005-0000-0000-000021340000}"/>
    <cellStyle name="40% - Accent3 3 4 6" xfId="27244" xr:uid="{00000000-0005-0000-0000-000022340000}"/>
    <cellStyle name="40% - Accent3 3 4 7" xfId="23301" xr:uid="{00000000-0005-0000-0000-000023340000}"/>
    <cellStyle name="40% - Accent3 3 5" xfId="1174" xr:uid="{00000000-0005-0000-0000-000024340000}"/>
    <cellStyle name="40% - Accent3 3 5 2" xfId="11541" xr:uid="{00000000-0005-0000-0000-000025340000}"/>
    <cellStyle name="40% - Accent3 3 5 2 2" xfId="17927" xr:uid="{00000000-0005-0000-0000-000026340000}"/>
    <cellStyle name="40% - Accent3 3 5 2 2 2" xfId="22463" xr:uid="{00000000-0005-0000-0000-000027340000}"/>
    <cellStyle name="40% - Accent3 3 5 2 2 2 2" xfId="34330" xr:uid="{00000000-0005-0000-0000-000028340000}"/>
    <cellStyle name="40% - Accent3 3 5 2 2 3" xfId="30354" xr:uid="{00000000-0005-0000-0000-000029340000}"/>
    <cellStyle name="40% - Accent3 3 5 2 2 4" xfId="26413" xr:uid="{00000000-0005-0000-0000-00002A340000}"/>
    <cellStyle name="40% - Accent3 3 5 2 3" xfId="20897" xr:uid="{00000000-0005-0000-0000-00002B340000}"/>
    <cellStyle name="40% - Accent3 3 5 2 3 2" xfId="32764" xr:uid="{00000000-0005-0000-0000-00002C340000}"/>
    <cellStyle name="40% - Accent3 3 5 2 4" xfId="28788" xr:uid="{00000000-0005-0000-0000-00002D340000}"/>
    <cellStyle name="40% - Accent3 3 5 2 5" xfId="24847" xr:uid="{00000000-0005-0000-0000-00002E340000}"/>
    <cellStyle name="40% - Accent3 3 5 3" xfId="15034" xr:uid="{00000000-0005-0000-0000-00002F340000}"/>
    <cellStyle name="40% - Accent3 3 5 3 2" xfId="21674" xr:uid="{00000000-0005-0000-0000-000030340000}"/>
    <cellStyle name="40% - Accent3 3 5 3 2 2" xfId="33541" xr:uid="{00000000-0005-0000-0000-000031340000}"/>
    <cellStyle name="40% - Accent3 3 5 3 3" xfId="29565" xr:uid="{00000000-0005-0000-0000-000032340000}"/>
    <cellStyle name="40% - Accent3 3 5 3 4" xfId="25624" xr:uid="{00000000-0005-0000-0000-000033340000}"/>
    <cellStyle name="40% - Accent3 3 5 4" xfId="8173" xr:uid="{00000000-0005-0000-0000-000034340000}"/>
    <cellStyle name="40% - Accent3 3 5 4 2" xfId="20127" xr:uid="{00000000-0005-0000-0000-000035340000}"/>
    <cellStyle name="40% - Accent3 3 5 4 2 2" xfId="31994" xr:uid="{00000000-0005-0000-0000-000036340000}"/>
    <cellStyle name="40% - Accent3 3 5 4 3" xfId="28018" xr:uid="{00000000-0005-0000-0000-000037340000}"/>
    <cellStyle name="40% - Accent3 3 5 4 4" xfId="24077" xr:uid="{00000000-0005-0000-0000-000038340000}"/>
    <cellStyle name="40% - Accent3 3 5 5" xfId="19352" xr:uid="{00000000-0005-0000-0000-000039340000}"/>
    <cellStyle name="40% - Accent3 3 5 5 2" xfId="31219" xr:uid="{00000000-0005-0000-0000-00003A340000}"/>
    <cellStyle name="40% - Accent3 3 5 6" xfId="27245" xr:uid="{00000000-0005-0000-0000-00003B340000}"/>
    <cellStyle name="40% - Accent3 3 5 7" xfId="23302" xr:uid="{00000000-0005-0000-0000-00003C340000}"/>
    <cellStyle name="40% - Accent3 3 6" xfId="1175" xr:uid="{00000000-0005-0000-0000-00003D340000}"/>
    <cellStyle name="40% - Accent3 3 7" xfId="1176" xr:uid="{00000000-0005-0000-0000-00003E340000}"/>
    <cellStyle name="40% - Accent3 3 8" xfId="1177" xr:uid="{00000000-0005-0000-0000-00003F340000}"/>
    <cellStyle name="40% - Accent3 3 9" xfId="1178" xr:uid="{00000000-0005-0000-0000-000040340000}"/>
    <cellStyle name="40% - Accent3 4" xfId="1179" xr:uid="{00000000-0005-0000-0000-000041340000}"/>
    <cellStyle name="40% - Accent3 4 2" xfId="1180" xr:uid="{00000000-0005-0000-0000-000042340000}"/>
    <cellStyle name="40% - Accent3 4 3" xfId="1181" xr:uid="{00000000-0005-0000-0000-000043340000}"/>
    <cellStyle name="40% - Accent3 4 4" xfId="1182" xr:uid="{00000000-0005-0000-0000-000044340000}"/>
    <cellStyle name="40% - Accent3 4 5" xfId="1183" xr:uid="{00000000-0005-0000-0000-000045340000}"/>
    <cellStyle name="40% - Accent3 4 6" xfId="1184" xr:uid="{00000000-0005-0000-0000-000046340000}"/>
    <cellStyle name="40% - Accent3 5" xfId="1185" xr:uid="{00000000-0005-0000-0000-000047340000}"/>
    <cellStyle name="40% - Accent3 5 2" xfId="1186" xr:uid="{00000000-0005-0000-0000-000048340000}"/>
    <cellStyle name="40% - Accent3 5 3" xfId="1187" xr:uid="{00000000-0005-0000-0000-000049340000}"/>
    <cellStyle name="40% - Accent3 5 4" xfId="1188" xr:uid="{00000000-0005-0000-0000-00004A340000}"/>
    <cellStyle name="40% - Accent3 5 5" xfId="1189" xr:uid="{00000000-0005-0000-0000-00004B340000}"/>
    <cellStyle name="40% - Accent3 5 6" xfId="1190" xr:uid="{00000000-0005-0000-0000-00004C340000}"/>
    <cellStyle name="40% - Accent3 6" xfId="1191" xr:uid="{00000000-0005-0000-0000-00004D340000}"/>
    <cellStyle name="40% - Accent3 6 2" xfId="1192" xr:uid="{00000000-0005-0000-0000-00004E340000}"/>
    <cellStyle name="40% - Accent3 6 3" xfId="1193" xr:uid="{00000000-0005-0000-0000-00004F340000}"/>
    <cellStyle name="40% - Accent3 6 4" xfId="1194" xr:uid="{00000000-0005-0000-0000-000050340000}"/>
    <cellStyle name="40% - Accent3 6 5" xfId="1195" xr:uid="{00000000-0005-0000-0000-000051340000}"/>
    <cellStyle name="40% - Accent3 6 6" xfId="1196" xr:uid="{00000000-0005-0000-0000-000052340000}"/>
    <cellStyle name="40% - Accent3 7" xfId="1197" xr:uid="{00000000-0005-0000-0000-000053340000}"/>
    <cellStyle name="40% - Accent3 7 10" xfId="19353" xr:uid="{00000000-0005-0000-0000-000054340000}"/>
    <cellStyle name="40% - Accent3 7 10 2" xfId="31220" xr:uid="{00000000-0005-0000-0000-000055340000}"/>
    <cellStyle name="40% - Accent3 7 11" xfId="27246" xr:uid="{00000000-0005-0000-0000-000056340000}"/>
    <cellStyle name="40% - Accent3 7 12" xfId="23303" xr:uid="{00000000-0005-0000-0000-000057340000}"/>
    <cellStyle name="40% - Accent3 7 2" xfId="1198" xr:uid="{00000000-0005-0000-0000-000058340000}"/>
    <cellStyle name="40% - Accent3 7 3" xfId="1199" xr:uid="{00000000-0005-0000-0000-000059340000}"/>
    <cellStyle name="40% - Accent3 7 4" xfId="1200" xr:uid="{00000000-0005-0000-0000-00005A340000}"/>
    <cellStyle name="40% - Accent3 7 5" xfId="1201" xr:uid="{00000000-0005-0000-0000-00005B340000}"/>
    <cellStyle name="40% - Accent3 7 6" xfId="1202" xr:uid="{00000000-0005-0000-0000-00005C340000}"/>
    <cellStyle name="40% - Accent3 7 7" xfId="11542" xr:uid="{00000000-0005-0000-0000-00005D340000}"/>
    <cellStyle name="40% - Accent3 7 7 2" xfId="17928" xr:uid="{00000000-0005-0000-0000-00005E340000}"/>
    <cellStyle name="40% - Accent3 7 7 2 2" xfId="22464" xr:uid="{00000000-0005-0000-0000-00005F340000}"/>
    <cellStyle name="40% - Accent3 7 7 2 2 2" xfId="34331" xr:uid="{00000000-0005-0000-0000-000060340000}"/>
    <cellStyle name="40% - Accent3 7 7 2 3" xfId="30355" xr:uid="{00000000-0005-0000-0000-000061340000}"/>
    <cellStyle name="40% - Accent3 7 7 2 4" xfId="26414" xr:uid="{00000000-0005-0000-0000-000062340000}"/>
    <cellStyle name="40% - Accent3 7 7 3" xfId="20898" xr:uid="{00000000-0005-0000-0000-000063340000}"/>
    <cellStyle name="40% - Accent3 7 7 3 2" xfId="32765" xr:uid="{00000000-0005-0000-0000-000064340000}"/>
    <cellStyle name="40% - Accent3 7 7 4" xfId="28789" xr:uid="{00000000-0005-0000-0000-000065340000}"/>
    <cellStyle name="40% - Accent3 7 7 5" xfId="24848" xr:uid="{00000000-0005-0000-0000-000066340000}"/>
    <cellStyle name="40% - Accent3 7 8" xfId="15041" xr:uid="{00000000-0005-0000-0000-000067340000}"/>
    <cellStyle name="40% - Accent3 7 8 2" xfId="21675" xr:uid="{00000000-0005-0000-0000-000068340000}"/>
    <cellStyle name="40% - Accent3 7 8 2 2" xfId="33542" xr:uid="{00000000-0005-0000-0000-000069340000}"/>
    <cellStyle name="40% - Accent3 7 8 3" xfId="29566" xr:uid="{00000000-0005-0000-0000-00006A340000}"/>
    <cellStyle name="40% - Accent3 7 8 4" xfId="25625" xr:uid="{00000000-0005-0000-0000-00006B340000}"/>
    <cellStyle name="40% - Accent3 7 9" xfId="8174" xr:uid="{00000000-0005-0000-0000-00006C340000}"/>
    <cellStyle name="40% - Accent3 7 9 2" xfId="20128" xr:uid="{00000000-0005-0000-0000-00006D340000}"/>
    <cellStyle name="40% - Accent3 7 9 2 2" xfId="31995" xr:uid="{00000000-0005-0000-0000-00006E340000}"/>
    <cellStyle name="40% - Accent3 7 9 3" xfId="28019" xr:uid="{00000000-0005-0000-0000-00006F340000}"/>
    <cellStyle name="40% - Accent3 7 9 4" xfId="24078" xr:uid="{00000000-0005-0000-0000-000070340000}"/>
    <cellStyle name="40% - Accent3 8" xfId="1203" xr:uid="{00000000-0005-0000-0000-000071340000}"/>
    <cellStyle name="40% - Accent3 8 2" xfId="1204" xr:uid="{00000000-0005-0000-0000-000072340000}"/>
    <cellStyle name="40% - Accent3 8 3" xfId="1205" xr:uid="{00000000-0005-0000-0000-000073340000}"/>
    <cellStyle name="40% - Accent3 8 4" xfId="1206" xr:uid="{00000000-0005-0000-0000-000074340000}"/>
    <cellStyle name="40% - Accent3 8 5" xfId="1207" xr:uid="{00000000-0005-0000-0000-000075340000}"/>
    <cellStyle name="40% - Accent3 8 6" xfId="1208" xr:uid="{00000000-0005-0000-0000-000076340000}"/>
    <cellStyle name="40% - Accent3 9" xfId="1209" xr:uid="{00000000-0005-0000-0000-000077340000}"/>
    <cellStyle name="40% - Accent3 9 2" xfId="1210" xr:uid="{00000000-0005-0000-0000-000078340000}"/>
    <cellStyle name="40% - Accent3 9 3" xfId="1211" xr:uid="{00000000-0005-0000-0000-000079340000}"/>
    <cellStyle name="40% - Accent3 9 4" xfId="1212" xr:uid="{00000000-0005-0000-0000-00007A340000}"/>
    <cellStyle name="40% - Accent3 9 5" xfId="1213" xr:uid="{00000000-0005-0000-0000-00007B340000}"/>
    <cellStyle name="40% - Accent4" xfId="7608" builtinId="43" customBuiltin="1"/>
    <cellStyle name="40% - Accent4 10" xfId="1214" xr:uid="{00000000-0005-0000-0000-00007D340000}"/>
    <cellStyle name="40% - Accent4 10 2" xfId="1215" xr:uid="{00000000-0005-0000-0000-00007E340000}"/>
    <cellStyle name="40% - Accent4 10 3" xfId="1216" xr:uid="{00000000-0005-0000-0000-00007F340000}"/>
    <cellStyle name="40% - Accent4 10 4" xfId="1217" xr:uid="{00000000-0005-0000-0000-000080340000}"/>
    <cellStyle name="40% - Accent4 10 5" xfId="1218" xr:uid="{00000000-0005-0000-0000-000081340000}"/>
    <cellStyle name="40% - Accent4 11" xfId="1219" xr:uid="{00000000-0005-0000-0000-000082340000}"/>
    <cellStyle name="40% - Accent4 11 2" xfId="1220" xr:uid="{00000000-0005-0000-0000-000083340000}"/>
    <cellStyle name="40% - Accent4 11 3" xfId="1221" xr:uid="{00000000-0005-0000-0000-000084340000}"/>
    <cellStyle name="40% - Accent4 11 4" xfId="1222" xr:uid="{00000000-0005-0000-0000-000085340000}"/>
    <cellStyle name="40% - Accent4 11 5" xfId="1223" xr:uid="{00000000-0005-0000-0000-000086340000}"/>
    <cellStyle name="40% - Accent4 12" xfId="1224" xr:uid="{00000000-0005-0000-0000-000087340000}"/>
    <cellStyle name="40% - Accent4 12 2" xfId="1225" xr:uid="{00000000-0005-0000-0000-000088340000}"/>
    <cellStyle name="40% - Accent4 12 3" xfId="1226" xr:uid="{00000000-0005-0000-0000-000089340000}"/>
    <cellStyle name="40% - Accent4 12 4" xfId="1227" xr:uid="{00000000-0005-0000-0000-00008A340000}"/>
    <cellStyle name="40% - Accent4 12 5" xfId="1228" xr:uid="{00000000-0005-0000-0000-00008B340000}"/>
    <cellStyle name="40% - Accent4 13" xfId="1229" xr:uid="{00000000-0005-0000-0000-00008C340000}"/>
    <cellStyle name="40% - Accent4 14" xfId="1230" xr:uid="{00000000-0005-0000-0000-00008D340000}"/>
    <cellStyle name="40% - Accent4 15" xfId="1231" xr:uid="{00000000-0005-0000-0000-00008E340000}"/>
    <cellStyle name="40% - Accent4 16" xfId="1232" xr:uid="{00000000-0005-0000-0000-00008F340000}"/>
    <cellStyle name="40% - Accent4 17" xfId="1233" xr:uid="{00000000-0005-0000-0000-000090340000}"/>
    <cellStyle name="40% - Accent4 18" xfId="1234" xr:uid="{00000000-0005-0000-0000-000091340000}"/>
    <cellStyle name="40% - Accent4 19" xfId="1235" xr:uid="{00000000-0005-0000-0000-000092340000}"/>
    <cellStyle name="40% - Accent4 2" xfId="1236" xr:uid="{00000000-0005-0000-0000-000093340000}"/>
    <cellStyle name="40% - Accent4 2 10" xfId="1237" xr:uid="{00000000-0005-0000-0000-000094340000}"/>
    <cellStyle name="40% - Accent4 2 10 2" xfId="11543" xr:uid="{00000000-0005-0000-0000-000095340000}"/>
    <cellStyle name="40% - Accent4 2 10 2 2" xfId="17929" xr:uid="{00000000-0005-0000-0000-000096340000}"/>
    <cellStyle name="40% - Accent4 2 10 2 2 2" xfId="22465" xr:uid="{00000000-0005-0000-0000-000097340000}"/>
    <cellStyle name="40% - Accent4 2 10 2 2 2 2" xfId="34332" xr:uid="{00000000-0005-0000-0000-000098340000}"/>
    <cellStyle name="40% - Accent4 2 10 2 2 3" xfId="30356" xr:uid="{00000000-0005-0000-0000-000099340000}"/>
    <cellStyle name="40% - Accent4 2 10 2 2 4" xfId="26415" xr:uid="{00000000-0005-0000-0000-00009A340000}"/>
    <cellStyle name="40% - Accent4 2 10 2 3" xfId="20899" xr:uid="{00000000-0005-0000-0000-00009B340000}"/>
    <cellStyle name="40% - Accent4 2 10 2 3 2" xfId="32766" xr:uid="{00000000-0005-0000-0000-00009C340000}"/>
    <cellStyle name="40% - Accent4 2 10 2 4" xfId="28790" xr:uid="{00000000-0005-0000-0000-00009D340000}"/>
    <cellStyle name="40% - Accent4 2 10 2 5" xfId="24849" xr:uid="{00000000-0005-0000-0000-00009E340000}"/>
    <cellStyle name="40% - Accent4 2 10 3" xfId="15054" xr:uid="{00000000-0005-0000-0000-00009F340000}"/>
    <cellStyle name="40% - Accent4 2 10 3 2" xfId="21676" xr:uid="{00000000-0005-0000-0000-0000A0340000}"/>
    <cellStyle name="40% - Accent4 2 10 3 2 2" xfId="33543" xr:uid="{00000000-0005-0000-0000-0000A1340000}"/>
    <cellStyle name="40% - Accent4 2 10 3 3" xfId="29567" xr:uid="{00000000-0005-0000-0000-0000A2340000}"/>
    <cellStyle name="40% - Accent4 2 10 3 4" xfId="25626" xr:uid="{00000000-0005-0000-0000-0000A3340000}"/>
    <cellStyle name="40% - Accent4 2 10 4" xfId="8175" xr:uid="{00000000-0005-0000-0000-0000A4340000}"/>
    <cellStyle name="40% - Accent4 2 10 4 2" xfId="20129" xr:uid="{00000000-0005-0000-0000-0000A5340000}"/>
    <cellStyle name="40% - Accent4 2 10 4 2 2" xfId="31996" xr:uid="{00000000-0005-0000-0000-0000A6340000}"/>
    <cellStyle name="40% - Accent4 2 10 4 3" xfId="28020" xr:uid="{00000000-0005-0000-0000-0000A7340000}"/>
    <cellStyle name="40% - Accent4 2 10 4 4" xfId="24079" xr:uid="{00000000-0005-0000-0000-0000A8340000}"/>
    <cellStyle name="40% - Accent4 2 10 5" xfId="19354" xr:uid="{00000000-0005-0000-0000-0000A9340000}"/>
    <cellStyle name="40% - Accent4 2 10 5 2" xfId="31221" xr:uid="{00000000-0005-0000-0000-0000AA340000}"/>
    <cellStyle name="40% - Accent4 2 10 6" xfId="27247" xr:uid="{00000000-0005-0000-0000-0000AB340000}"/>
    <cellStyle name="40% - Accent4 2 10 7" xfId="23304" xr:uid="{00000000-0005-0000-0000-0000AC340000}"/>
    <cellStyle name="40% - Accent4 2 11" xfId="1238" xr:uid="{00000000-0005-0000-0000-0000AD340000}"/>
    <cellStyle name="40% - Accent4 2 11 2" xfId="1239" xr:uid="{00000000-0005-0000-0000-0000AE340000}"/>
    <cellStyle name="40% - Accent4 2 11 2 2" xfId="11544" xr:uid="{00000000-0005-0000-0000-0000AF340000}"/>
    <cellStyle name="40% - Accent4 2 11 2 2 2" xfId="17930" xr:uid="{00000000-0005-0000-0000-0000B0340000}"/>
    <cellStyle name="40% - Accent4 2 11 2 2 2 2" xfId="22466" xr:uid="{00000000-0005-0000-0000-0000B1340000}"/>
    <cellStyle name="40% - Accent4 2 11 2 2 2 2 2" xfId="34333" xr:uid="{00000000-0005-0000-0000-0000B2340000}"/>
    <cellStyle name="40% - Accent4 2 11 2 2 2 3" xfId="30357" xr:uid="{00000000-0005-0000-0000-0000B3340000}"/>
    <cellStyle name="40% - Accent4 2 11 2 2 2 4" xfId="26416" xr:uid="{00000000-0005-0000-0000-0000B4340000}"/>
    <cellStyle name="40% - Accent4 2 11 2 2 3" xfId="20900" xr:uid="{00000000-0005-0000-0000-0000B5340000}"/>
    <cellStyle name="40% - Accent4 2 11 2 2 3 2" xfId="32767" xr:uid="{00000000-0005-0000-0000-0000B6340000}"/>
    <cellStyle name="40% - Accent4 2 11 2 2 4" xfId="28791" xr:uid="{00000000-0005-0000-0000-0000B7340000}"/>
    <cellStyle name="40% - Accent4 2 11 2 2 5" xfId="24850" xr:uid="{00000000-0005-0000-0000-0000B8340000}"/>
    <cellStyle name="40% - Accent4 2 11 2 3" xfId="15055" xr:uid="{00000000-0005-0000-0000-0000B9340000}"/>
    <cellStyle name="40% - Accent4 2 11 2 3 2" xfId="21677" xr:uid="{00000000-0005-0000-0000-0000BA340000}"/>
    <cellStyle name="40% - Accent4 2 11 2 3 2 2" xfId="33544" xr:uid="{00000000-0005-0000-0000-0000BB340000}"/>
    <cellStyle name="40% - Accent4 2 11 2 3 3" xfId="29568" xr:uid="{00000000-0005-0000-0000-0000BC340000}"/>
    <cellStyle name="40% - Accent4 2 11 2 3 4" xfId="25627" xr:uid="{00000000-0005-0000-0000-0000BD340000}"/>
    <cellStyle name="40% - Accent4 2 11 2 4" xfId="8176" xr:uid="{00000000-0005-0000-0000-0000BE340000}"/>
    <cellStyle name="40% - Accent4 2 11 2 4 2" xfId="20130" xr:uid="{00000000-0005-0000-0000-0000BF340000}"/>
    <cellStyle name="40% - Accent4 2 11 2 4 2 2" xfId="31997" xr:uid="{00000000-0005-0000-0000-0000C0340000}"/>
    <cellStyle name="40% - Accent4 2 11 2 4 3" xfId="28021" xr:uid="{00000000-0005-0000-0000-0000C1340000}"/>
    <cellStyle name="40% - Accent4 2 11 2 4 4" xfId="24080" xr:uid="{00000000-0005-0000-0000-0000C2340000}"/>
    <cellStyle name="40% - Accent4 2 11 2 5" xfId="19355" xr:uid="{00000000-0005-0000-0000-0000C3340000}"/>
    <cellStyle name="40% - Accent4 2 11 2 5 2" xfId="31222" xr:uid="{00000000-0005-0000-0000-0000C4340000}"/>
    <cellStyle name="40% - Accent4 2 11 2 6" xfId="27248" xr:uid="{00000000-0005-0000-0000-0000C5340000}"/>
    <cellStyle name="40% - Accent4 2 11 2 7" xfId="23305" xr:uid="{00000000-0005-0000-0000-0000C6340000}"/>
    <cellStyle name="40% - Accent4 2 11 3" xfId="1240" xr:uid="{00000000-0005-0000-0000-0000C7340000}"/>
    <cellStyle name="40% - Accent4 2 11 3 2" xfId="11545" xr:uid="{00000000-0005-0000-0000-0000C8340000}"/>
    <cellStyle name="40% - Accent4 2 11 3 2 2" xfId="17931" xr:uid="{00000000-0005-0000-0000-0000C9340000}"/>
    <cellStyle name="40% - Accent4 2 11 3 2 2 2" xfId="22467" xr:uid="{00000000-0005-0000-0000-0000CA340000}"/>
    <cellStyle name="40% - Accent4 2 11 3 2 2 2 2" xfId="34334" xr:uid="{00000000-0005-0000-0000-0000CB340000}"/>
    <cellStyle name="40% - Accent4 2 11 3 2 2 3" xfId="30358" xr:uid="{00000000-0005-0000-0000-0000CC340000}"/>
    <cellStyle name="40% - Accent4 2 11 3 2 2 4" xfId="26417" xr:uid="{00000000-0005-0000-0000-0000CD340000}"/>
    <cellStyle name="40% - Accent4 2 11 3 2 3" xfId="20901" xr:uid="{00000000-0005-0000-0000-0000CE340000}"/>
    <cellStyle name="40% - Accent4 2 11 3 2 3 2" xfId="32768" xr:uid="{00000000-0005-0000-0000-0000CF340000}"/>
    <cellStyle name="40% - Accent4 2 11 3 2 4" xfId="28792" xr:uid="{00000000-0005-0000-0000-0000D0340000}"/>
    <cellStyle name="40% - Accent4 2 11 3 2 5" xfId="24851" xr:uid="{00000000-0005-0000-0000-0000D1340000}"/>
    <cellStyle name="40% - Accent4 2 11 3 3" xfId="15056" xr:uid="{00000000-0005-0000-0000-0000D2340000}"/>
    <cellStyle name="40% - Accent4 2 11 3 3 2" xfId="21678" xr:uid="{00000000-0005-0000-0000-0000D3340000}"/>
    <cellStyle name="40% - Accent4 2 11 3 3 2 2" xfId="33545" xr:uid="{00000000-0005-0000-0000-0000D4340000}"/>
    <cellStyle name="40% - Accent4 2 11 3 3 3" xfId="29569" xr:uid="{00000000-0005-0000-0000-0000D5340000}"/>
    <cellStyle name="40% - Accent4 2 11 3 3 4" xfId="25628" xr:uid="{00000000-0005-0000-0000-0000D6340000}"/>
    <cellStyle name="40% - Accent4 2 11 3 4" xfId="8177" xr:uid="{00000000-0005-0000-0000-0000D7340000}"/>
    <cellStyle name="40% - Accent4 2 11 3 4 2" xfId="20131" xr:uid="{00000000-0005-0000-0000-0000D8340000}"/>
    <cellStyle name="40% - Accent4 2 11 3 4 2 2" xfId="31998" xr:uid="{00000000-0005-0000-0000-0000D9340000}"/>
    <cellStyle name="40% - Accent4 2 11 3 4 3" xfId="28022" xr:uid="{00000000-0005-0000-0000-0000DA340000}"/>
    <cellStyle name="40% - Accent4 2 11 3 4 4" xfId="24081" xr:uid="{00000000-0005-0000-0000-0000DB340000}"/>
    <cellStyle name="40% - Accent4 2 11 3 5" xfId="19356" xr:uid="{00000000-0005-0000-0000-0000DC340000}"/>
    <cellStyle name="40% - Accent4 2 11 3 5 2" xfId="31223" xr:uid="{00000000-0005-0000-0000-0000DD340000}"/>
    <cellStyle name="40% - Accent4 2 11 3 6" xfId="27249" xr:uid="{00000000-0005-0000-0000-0000DE340000}"/>
    <cellStyle name="40% - Accent4 2 11 3 7" xfId="23306" xr:uid="{00000000-0005-0000-0000-0000DF340000}"/>
    <cellStyle name="40% - Accent4 2 11 4" xfId="1241" xr:uid="{00000000-0005-0000-0000-0000E0340000}"/>
    <cellStyle name="40% - Accent4 2 11 4 2" xfId="11546" xr:uid="{00000000-0005-0000-0000-0000E1340000}"/>
    <cellStyle name="40% - Accent4 2 11 4 2 2" xfId="17932" xr:uid="{00000000-0005-0000-0000-0000E2340000}"/>
    <cellStyle name="40% - Accent4 2 11 4 2 2 2" xfId="22468" xr:uid="{00000000-0005-0000-0000-0000E3340000}"/>
    <cellStyle name="40% - Accent4 2 11 4 2 2 2 2" xfId="34335" xr:uid="{00000000-0005-0000-0000-0000E4340000}"/>
    <cellStyle name="40% - Accent4 2 11 4 2 2 3" xfId="30359" xr:uid="{00000000-0005-0000-0000-0000E5340000}"/>
    <cellStyle name="40% - Accent4 2 11 4 2 2 4" xfId="26418" xr:uid="{00000000-0005-0000-0000-0000E6340000}"/>
    <cellStyle name="40% - Accent4 2 11 4 2 3" xfId="20902" xr:uid="{00000000-0005-0000-0000-0000E7340000}"/>
    <cellStyle name="40% - Accent4 2 11 4 2 3 2" xfId="32769" xr:uid="{00000000-0005-0000-0000-0000E8340000}"/>
    <cellStyle name="40% - Accent4 2 11 4 2 4" xfId="28793" xr:uid="{00000000-0005-0000-0000-0000E9340000}"/>
    <cellStyle name="40% - Accent4 2 11 4 2 5" xfId="24852" xr:uid="{00000000-0005-0000-0000-0000EA340000}"/>
    <cellStyle name="40% - Accent4 2 11 4 3" xfId="15057" xr:uid="{00000000-0005-0000-0000-0000EB340000}"/>
    <cellStyle name="40% - Accent4 2 11 4 3 2" xfId="21679" xr:uid="{00000000-0005-0000-0000-0000EC340000}"/>
    <cellStyle name="40% - Accent4 2 11 4 3 2 2" xfId="33546" xr:uid="{00000000-0005-0000-0000-0000ED340000}"/>
    <cellStyle name="40% - Accent4 2 11 4 3 3" xfId="29570" xr:uid="{00000000-0005-0000-0000-0000EE340000}"/>
    <cellStyle name="40% - Accent4 2 11 4 3 4" xfId="25629" xr:uid="{00000000-0005-0000-0000-0000EF340000}"/>
    <cellStyle name="40% - Accent4 2 11 4 4" xfId="8178" xr:uid="{00000000-0005-0000-0000-0000F0340000}"/>
    <cellStyle name="40% - Accent4 2 11 4 4 2" xfId="20132" xr:uid="{00000000-0005-0000-0000-0000F1340000}"/>
    <cellStyle name="40% - Accent4 2 11 4 4 2 2" xfId="31999" xr:uid="{00000000-0005-0000-0000-0000F2340000}"/>
    <cellStyle name="40% - Accent4 2 11 4 4 3" xfId="28023" xr:uid="{00000000-0005-0000-0000-0000F3340000}"/>
    <cellStyle name="40% - Accent4 2 11 4 4 4" xfId="24082" xr:uid="{00000000-0005-0000-0000-0000F4340000}"/>
    <cellStyle name="40% - Accent4 2 11 4 5" xfId="19357" xr:uid="{00000000-0005-0000-0000-0000F5340000}"/>
    <cellStyle name="40% - Accent4 2 11 4 5 2" xfId="31224" xr:uid="{00000000-0005-0000-0000-0000F6340000}"/>
    <cellStyle name="40% - Accent4 2 11 4 6" xfId="27250" xr:uid="{00000000-0005-0000-0000-0000F7340000}"/>
    <cellStyle name="40% - Accent4 2 11 4 7" xfId="23307" xr:uid="{00000000-0005-0000-0000-0000F8340000}"/>
    <cellStyle name="40% - Accent4 2 11 5" xfId="1242" xr:uid="{00000000-0005-0000-0000-0000F9340000}"/>
    <cellStyle name="40% - Accent4 2 11 5 2" xfId="11547" xr:uid="{00000000-0005-0000-0000-0000FA340000}"/>
    <cellStyle name="40% - Accent4 2 11 5 2 2" xfId="17933" xr:uid="{00000000-0005-0000-0000-0000FB340000}"/>
    <cellStyle name="40% - Accent4 2 11 5 2 2 2" xfId="22469" xr:uid="{00000000-0005-0000-0000-0000FC340000}"/>
    <cellStyle name="40% - Accent4 2 11 5 2 2 2 2" xfId="34336" xr:uid="{00000000-0005-0000-0000-0000FD340000}"/>
    <cellStyle name="40% - Accent4 2 11 5 2 2 3" xfId="30360" xr:uid="{00000000-0005-0000-0000-0000FE340000}"/>
    <cellStyle name="40% - Accent4 2 11 5 2 2 4" xfId="26419" xr:uid="{00000000-0005-0000-0000-0000FF340000}"/>
    <cellStyle name="40% - Accent4 2 11 5 2 3" xfId="20903" xr:uid="{00000000-0005-0000-0000-000000350000}"/>
    <cellStyle name="40% - Accent4 2 11 5 2 3 2" xfId="32770" xr:uid="{00000000-0005-0000-0000-000001350000}"/>
    <cellStyle name="40% - Accent4 2 11 5 2 4" xfId="28794" xr:uid="{00000000-0005-0000-0000-000002350000}"/>
    <cellStyle name="40% - Accent4 2 11 5 2 5" xfId="24853" xr:uid="{00000000-0005-0000-0000-000003350000}"/>
    <cellStyle name="40% - Accent4 2 11 5 3" xfId="15058" xr:uid="{00000000-0005-0000-0000-000004350000}"/>
    <cellStyle name="40% - Accent4 2 11 5 3 2" xfId="21680" xr:uid="{00000000-0005-0000-0000-000005350000}"/>
    <cellStyle name="40% - Accent4 2 11 5 3 2 2" xfId="33547" xr:uid="{00000000-0005-0000-0000-000006350000}"/>
    <cellStyle name="40% - Accent4 2 11 5 3 3" xfId="29571" xr:uid="{00000000-0005-0000-0000-000007350000}"/>
    <cellStyle name="40% - Accent4 2 11 5 3 4" xfId="25630" xr:uid="{00000000-0005-0000-0000-000008350000}"/>
    <cellStyle name="40% - Accent4 2 11 5 4" xfId="8179" xr:uid="{00000000-0005-0000-0000-000009350000}"/>
    <cellStyle name="40% - Accent4 2 11 5 4 2" xfId="20133" xr:uid="{00000000-0005-0000-0000-00000A350000}"/>
    <cellStyle name="40% - Accent4 2 11 5 4 2 2" xfId="32000" xr:uid="{00000000-0005-0000-0000-00000B350000}"/>
    <cellStyle name="40% - Accent4 2 11 5 4 3" xfId="28024" xr:uid="{00000000-0005-0000-0000-00000C350000}"/>
    <cellStyle name="40% - Accent4 2 11 5 4 4" xfId="24083" xr:uid="{00000000-0005-0000-0000-00000D350000}"/>
    <cellStyle name="40% - Accent4 2 11 5 5" xfId="19358" xr:uid="{00000000-0005-0000-0000-00000E350000}"/>
    <cellStyle name="40% - Accent4 2 11 5 5 2" xfId="31225" xr:uid="{00000000-0005-0000-0000-00000F350000}"/>
    <cellStyle name="40% - Accent4 2 11 5 6" xfId="27251" xr:uid="{00000000-0005-0000-0000-000010350000}"/>
    <cellStyle name="40% - Accent4 2 11 5 7" xfId="23308" xr:uid="{00000000-0005-0000-0000-000011350000}"/>
    <cellStyle name="40% - Accent4 2 12" xfId="1243" xr:uid="{00000000-0005-0000-0000-000012350000}"/>
    <cellStyle name="40% - Accent4 2 13" xfId="1244" xr:uid="{00000000-0005-0000-0000-000013350000}"/>
    <cellStyle name="40% - Accent4 2 14" xfId="1245" xr:uid="{00000000-0005-0000-0000-000014350000}"/>
    <cellStyle name="40% - Accent4 2 15" xfId="1246" xr:uid="{00000000-0005-0000-0000-000015350000}"/>
    <cellStyle name="40% - Accent4 2 15 2" xfId="11548" xr:uid="{00000000-0005-0000-0000-000016350000}"/>
    <cellStyle name="40% - Accent4 2 15 2 2" xfId="17934" xr:uid="{00000000-0005-0000-0000-000017350000}"/>
    <cellStyle name="40% - Accent4 2 15 2 2 2" xfId="22470" xr:uid="{00000000-0005-0000-0000-000018350000}"/>
    <cellStyle name="40% - Accent4 2 15 2 2 2 2" xfId="34337" xr:uid="{00000000-0005-0000-0000-000019350000}"/>
    <cellStyle name="40% - Accent4 2 15 2 2 3" xfId="30361" xr:uid="{00000000-0005-0000-0000-00001A350000}"/>
    <cellStyle name="40% - Accent4 2 15 2 2 4" xfId="26420" xr:uid="{00000000-0005-0000-0000-00001B350000}"/>
    <cellStyle name="40% - Accent4 2 15 2 3" xfId="20904" xr:uid="{00000000-0005-0000-0000-00001C350000}"/>
    <cellStyle name="40% - Accent4 2 15 2 3 2" xfId="32771" xr:uid="{00000000-0005-0000-0000-00001D350000}"/>
    <cellStyle name="40% - Accent4 2 15 2 4" xfId="28795" xr:uid="{00000000-0005-0000-0000-00001E350000}"/>
    <cellStyle name="40% - Accent4 2 15 2 5" xfId="24854" xr:uid="{00000000-0005-0000-0000-00001F350000}"/>
    <cellStyle name="40% - Accent4 2 15 3" xfId="15060" xr:uid="{00000000-0005-0000-0000-000020350000}"/>
    <cellStyle name="40% - Accent4 2 15 3 2" xfId="21681" xr:uid="{00000000-0005-0000-0000-000021350000}"/>
    <cellStyle name="40% - Accent4 2 15 3 2 2" xfId="33548" xr:uid="{00000000-0005-0000-0000-000022350000}"/>
    <cellStyle name="40% - Accent4 2 15 3 3" xfId="29572" xr:uid="{00000000-0005-0000-0000-000023350000}"/>
    <cellStyle name="40% - Accent4 2 15 3 4" xfId="25631" xr:uid="{00000000-0005-0000-0000-000024350000}"/>
    <cellStyle name="40% - Accent4 2 15 4" xfId="8180" xr:uid="{00000000-0005-0000-0000-000025350000}"/>
    <cellStyle name="40% - Accent4 2 15 4 2" xfId="20134" xr:uid="{00000000-0005-0000-0000-000026350000}"/>
    <cellStyle name="40% - Accent4 2 15 4 2 2" xfId="32001" xr:uid="{00000000-0005-0000-0000-000027350000}"/>
    <cellStyle name="40% - Accent4 2 15 4 3" xfId="28025" xr:uid="{00000000-0005-0000-0000-000028350000}"/>
    <cellStyle name="40% - Accent4 2 15 4 4" xfId="24084" xr:uid="{00000000-0005-0000-0000-000029350000}"/>
    <cellStyle name="40% - Accent4 2 15 5" xfId="19359" xr:uid="{00000000-0005-0000-0000-00002A350000}"/>
    <cellStyle name="40% - Accent4 2 15 5 2" xfId="31226" xr:uid="{00000000-0005-0000-0000-00002B350000}"/>
    <cellStyle name="40% - Accent4 2 15 6" xfId="27252" xr:uid="{00000000-0005-0000-0000-00002C350000}"/>
    <cellStyle name="40% - Accent4 2 15 7" xfId="23309" xr:uid="{00000000-0005-0000-0000-00002D350000}"/>
    <cellStyle name="40% - Accent4 2 16" xfId="1247" xr:uid="{00000000-0005-0000-0000-00002E350000}"/>
    <cellStyle name="40% - Accent4 2 2" xfId="1248" xr:uid="{00000000-0005-0000-0000-00002F350000}"/>
    <cellStyle name="40% - Accent4 2 2 10" xfId="11549" xr:uid="{00000000-0005-0000-0000-000030350000}"/>
    <cellStyle name="40% - Accent4 2 2 10 2" xfId="17935" xr:uid="{00000000-0005-0000-0000-000031350000}"/>
    <cellStyle name="40% - Accent4 2 2 10 2 2" xfId="22471" xr:uid="{00000000-0005-0000-0000-000032350000}"/>
    <cellStyle name="40% - Accent4 2 2 10 2 2 2" xfId="34338" xr:uid="{00000000-0005-0000-0000-000033350000}"/>
    <cellStyle name="40% - Accent4 2 2 10 2 3" xfId="30362" xr:uid="{00000000-0005-0000-0000-000034350000}"/>
    <cellStyle name="40% - Accent4 2 2 10 2 4" xfId="26421" xr:uid="{00000000-0005-0000-0000-000035350000}"/>
    <cellStyle name="40% - Accent4 2 2 10 3" xfId="20905" xr:uid="{00000000-0005-0000-0000-000036350000}"/>
    <cellStyle name="40% - Accent4 2 2 10 3 2" xfId="32772" xr:uid="{00000000-0005-0000-0000-000037350000}"/>
    <cellStyle name="40% - Accent4 2 2 10 4" xfId="28796" xr:uid="{00000000-0005-0000-0000-000038350000}"/>
    <cellStyle name="40% - Accent4 2 2 10 5" xfId="24855" xr:uid="{00000000-0005-0000-0000-000039350000}"/>
    <cellStyle name="40% - Accent4 2 2 11" xfId="15061" xr:uid="{00000000-0005-0000-0000-00003A350000}"/>
    <cellStyle name="40% - Accent4 2 2 11 2" xfId="21682" xr:uid="{00000000-0005-0000-0000-00003B350000}"/>
    <cellStyle name="40% - Accent4 2 2 11 2 2" xfId="33549" xr:uid="{00000000-0005-0000-0000-00003C350000}"/>
    <cellStyle name="40% - Accent4 2 2 11 3" xfId="29573" xr:uid="{00000000-0005-0000-0000-00003D350000}"/>
    <cellStyle name="40% - Accent4 2 2 11 4" xfId="25632" xr:uid="{00000000-0005-0000-0000-00003E350000}"/>
    <cellStyle name="40% - Accent4 2 2 12" xfId="8181" xr:uid="{00000000-0005-0000-0000-00003F350000}"/>
    <cellStyle name="40% - Accent4 2 2 12 2" xfId="20135" xr:uid="{00000000-0005-0000-0000-000040350000}"/>
    <cellStyle name="40% - Accent4 2 2 12 2 2" xfId="32002" xr:uid="{00000000-0005-0000-0000-000041350000}"/>
    <cellStyle name="40% - Accent4 2 2 12 3" xfId="28026" xr:uid="{00000000-0005-0000-0000-000042350000}"/>
    <cellStyle name="40% - Accent4 2 2 12 4" xfId="24085" xr:uid="{00000000-0005-0000-0000-000043350000}"/>
    <cellStyle name="40% - Accent4 2 2 13" xfId="18195" xr:uid="{00000000-0005-0000-0000-000044350000}"/>
    <cellStyle name="40% - Accent4 2 2 13 2" xfId="22730" xr:uid="{00000000-0005-0000-0000-000045350000}"/>
    <cellStyle name="40% - Accent4 2 2 13 2 2" xfId="34597" xr:uid="{00000000-0005-0000-0000-000046350000}"/>
    <cellStyle name="40% - Accent4 2 2 13 3" xfId="30621" xr:uid="{00000000-0005-0000-0000-000047350000}"/>
    <cellStyle name="40% - Accent4 2 2 13 4" xfId="26680" xr:uid="{00000000-0005-0000-0000-000048350000}"/>
    <cellStyle name="40% - Accent4 2 2 14" xfId="19360" xr:uid="{00000000-0005-0000-0000-000049350000}"/>
    <cellStyle name="40% - Accent4 2 2 14 2" xfId="31227" xr:uid="{00000000-0005-0000-0000-00004A350000}"/>
    <cellStyle name="40% - Accent4 2 2 15" xfId="27253" xr:uid="{00000000-0005-0000-0000-00004B350000}"/>
    <cellStyle name="40% - Accent4 2 2 16" xfId="23310" xr:uid="{00000000-0005-0000-0000-00004C350000}"/>
    <cellStyle name="40% - Accent4 2 2 2" xfId="1249" xr:uid="{00000000-0005-0000-0000-00004D350000}"/>
    <cellStyle name="40% - Accent4 2 2 2 2" xfId="11550" xr:uid="{00000000-0005-0000-0000-00004E350000}"/>
    <cellStyle name="40% - Accent4 2 2 2 2 2" xfId="17936" xr:uid="{00000000-0005-0000-0000-00004F350000}"/>
    <cellStyle name="40% - Accent4 2 2 2 2 2 2" xfId="22472" xr:uid="{00000000-0005-0000-0000-000050350000}"/>
    <cellStyle name="40% - Accent4 2 2 2 2 2 2 2" xfId="34339" xr:uid="{00000000-0005-0000-0000-000051350000}"/>
    <cellStyle name="40% - Accent4 2 2 2 2 2 3" xfId="30363" xr:uid="{00000000-0005-0000-0000-000052350000}"/>
    <cellStyle name="40% - Accent4 2 2 2 2 2 4" xfId="26422" xr:uid="{00000000-0005-0000-0000-000053350000}"/>
    <cellStyle name="40% - Accent4 2 2 2 2 3" xfId="20906" xr:uid="{00000000-0005-0000-0000-000054350000}"/>
    <cellStyle name="40% - Accent4 2 2 2 2 3 2" xfId="32773" xr:uid="{00000000-0005-0000-0000-000055350000}"/>
    <cellStyle name="40% - Accent4 2 2 2 2 4" xfId="28797" xr:uid="{00000000-0005-0000-0000-000056350000}"/>
    <cellStyle name="40% - Accent4 2 2 2 2 5" xfId="24856" xr:uid="{00000000-0005-0000-0000-000057350000}"/>
    <cellStyle name="40% - Accent4 2 2 2 3" xfId="15062" xr:uid="{00000000-0005-0000-0000-000058350000}"/>
    <cellStyle name="40% - Accent4 2 2 2 3 2" xfId="21683" xr:uid="{00000000-0005-0000-0000-000059350000}"/>
    <cellStyle name="40% - Accent4 2 2 2 3 2 2" xfId="33550" xr:uid="{00000000-0005-0000-0000-00005A350000}"/>
    <cellStyle name="40% - Accent4 2 2 2 3 3" xfId="29574" xr:uid="{00000000-0005-0000-0000-00005B350000}"/>
    <cellStyle name="40% - Accent4 2 2 2 3 4" xfId="25633" xr:uid="{00000000-0005-0000-0000-00005C350000}"/>
    <cellStyle name="40% - Accent4 2 2 2 4" xfId="8182" xr:uid="{00000000-0005-0000-0000-00005D350000}"/>
    <cellStyle name="40% - Accent4 2 2 2 4 2" xfId="20136" xr:uid="{00000000-0005-0000-0000-00005E350000}"/>
    <cellStyle name="40% - Accent4 2 2 2 4 2 2" xfId="32003" xr:uid="{00000000-0005-0000-0000-00005F350000}"/>
    <cellStyle name="40% - Accent4 2 2 2 4 3" xfId="28027" xr:uid="{00000000-0005-0000-0000-000060350000}"/>
    <cellStyle name="40% - Accent4 2 2 2 4 4" xfId="24086" xr:uid="{00000000-0005-0000-0000-000061350000}"/>
    <cellStyle name="40% - Accent4 2 2 2 5" xfId="19361" xr:uid="{00000000-0005-0000-0000-000062350000}"/>
    <cellStyle name="40% - Accent4 2 2 2 5 2" xfId="31228" xr:uid="{00000000-0005-0000-0000-000063350000}"/>
    <cellStyle name="40% - Accent4 2 2 2 6" xfId="27254" xr:uid="{00000000-0005-0000-0000-000064350000}"/>
    <cellStyle name="40% - Accent4 2 2 2 7" xfId="23311" xr:uid="{00000000-0005-0000-0000-000065350000}"/>
    <cellStyle name="40% - Accent4 2 2 3" xfId="1250" xr:uid="{00000000-0005-0000-0000-000066350000}"/>
    <cellStyle name="40% - Accent4 2 2 3 2" xfId="11551" xr:uid="{00000000-0005-0000-0000-000067350000}"/>
    <cellStyle name="40% - Accent4 2 2 3 2 2" xfId="17937" xr:uid="{00000000-0005-0000-0000-000068350000}"/>
    <cellStyle name="40% - Accent4 2 2 3 2 2 2" xfId="22473" xr:uid="{00000000-0005-0000-0000-000069350000}"/>
    <cellStyle name="40% - Accent4 2 2 3 2 2 2 2" xfId="34340" xr:uid="{00000000-0005-0000-0000-00006A350000}"/>
    <cellStyle name="40% - Accent4 2 2 3 2 2 3" xfId="30364" xr:uid="{00000000-0005-0000-0000-00006B350000}"/>
    <cellStyle name="40% - Accent4 2 2 3 2 2 4" xfId="26423" xr:uid="{00000000-0005-0000-0000-00006C350000}"/>
    <cellStyle name="40% - Accent4 2 2 3 2 3" xfId="20907" xr:uid="{00000000-0005-0000-0000-00006D350000}"/>
    <cellStyle name="40% - Accent4 2 2 3 2 3 2" xfId="32774" xr:uid="{00000000-0005-0000-0000-00006E350000}"/>
    <cellStyle name="40% - Accent4 2 2 3 2 4" xfId="28798" xr:uid="{00000000-0005-0000-0000-00006F350000}"/>
    <cellStyle name="40% - Accent4 2 2 3 2 5" xfId="24857" xr:uid="{00000000-0005-0000-0000-000070350000}"/>
    <cellStyle name="40% - Accent4 2 2 3 3" xfId="15063" xr:uid="{00000000-0005-0000-0000-000071350000}"/>
    <cellStyle name="40% - Accent4 2 2 3 3 2" xfId="21684" xr:uid="{00000000-0005-0000-0000-000072350000}"/>
    <cellStyle name="40% - Accent4 2 2 3 3 2 2" xfId="33551" xr:uid="{00000000-0005-0000-0000-000073350000}"/>
    <cellStyle name="40% - Accent4 2 2 3 3 3" xfId="29575" xr:uid="{00000000-0005-0000-0000-000074350000}"/>
    <cellStyle name="40% - Accent4 2 2 3 3 4" xfId="25634" xr:uid="{00000000-0005-0000-0000-000075350000}"/>
    <cellStyle name="40% - Accent4 2 2 3 4" xfId="8183" xr:uid="{00000000-0005-0000-0000-000076350000}"/>
    <cellStyle name="40% - Accent4 2 2 3 4 2" xfId="20137" xr:uid="{00000000-0005-0000-0000-000077350000}"/>
    <cellStyle name="40% - Accent4 2 2 3 4 2 2" xfId="32004" xr:uid="{00000000-0005-0000-0000-000078350000}"/>
    <cellStyle name="40% - Accent4 2 2 3 4 3" xfId="28028" xr:uid="{00000000-0005-0000-0000-000079350000}"/>
    <cellStyle name="40% - Accent4 2 2 3 4 4" xfId="24087" xr:uid="{00000000-0005-0000-0000-00007A350000}"/>
    <cellStyle name="40% - Accent4 2 2 3 5" xfId="19362" xr:uid="{00000000-0005-0000-0000-00007B350000}"/>
    <cellStyle name="40% - Accent4 2 2 3 5 2" xfId="31229" xr:uid="{00000000-0005-0000-0000-00007C350000}"/>
    <cellStyle name="40% - Accent4 2 2 3 6" xfId="27255" xr:uid="{00000000-0005-0000-0000-00007D350000}"/>
    <cellStyle name="40% - Accent4 2 2 3 7" xfId="23312" xr:uid="{00000000-0005-0000-0000-00007E350000}"/>
    <cellStyle name="40% - Accent4 2 2 4" xfId="1251" xr:uid="{00000000-0005-0000-0000-00007F350000}"/>
    <cellStyle name="40% - Accent4 2 2 4 2" xfId="11552" xr:uid="{00000000-0005-0000-0000-000080350000}"/>
    <cellStyle name="40% - Accent4 2 2 4 2 2" xfId="17938" xr:uid="{00000000-0005-0000-0000-000081350000}"/>
    <cellStyle name="40% - Accent4 2 2 4 2 2 2" xfId="22474" xr:uid="{00000000-0005-0000-0000-000082350000}"/>
    <cellStyle name="40% - Accent4 2 2 4 2 2 2 2" xfId="34341" xr:uid="{00000000-0005-0000-0000-000083350000}"/>
    <cellStyle name="40% - Accent4 2 2 4 2 2 3" xfId="30365" xr:uid="{00000000-0005-0000-0000-000084350000}"/>
    <cellStyle name="40% - Accent4 2 2 4 2 2 4" xfId="26424" xr:uid="{00000000-0005-0000-0000-000085350000}"/>
    <cellStyle name="40% - Accent4 2 2 4 2 3" xfId="20908" xr:uid="{00000000-0005-0000-0000-000086350000}"/>
    <cellStyle name="40% - Accent4 2 2 4 2 3 2" xfId="32775" xr:uid="{00000000-0005-0000-0000-000087350000}"/>
    <cellStyle name="40% - Accent4 2 2 4 2 4" xfId="28799" xr:uid="{00000000-0005-0000-0000-000088350000}"/>
    <cellStyle name="40% - Accent4 2 2 4 2 5" xfId="24858" xr:uid="{00000000-0005-0000-0000-000089350000}"/>
    <cellStyle name="40% - Accent4 2 2 4 3" xfId="15064" xr:uid="{00000000-0005-0000-0000-00008A350000}"/>
    <cellStyle name="40% - Accent4 2 2 4 3 2" xfId="21685" xr:uid="{00000000-0005-0000-0000-00008B350000}"/>
    <cellStyle name="40% - Accent4 2 2 4 3 2 2" xfId="33552" xr:uid="{00000000-0005-0000-0000-00008C350000}"/>
    <cellStyle name="40% - Accent4 2 2 4 3 3" xfId="29576" xr:uid="{00000000-0005-0000-0000-00008D350000}"/>
    <cellStyle name="40% - Accent4 2 2 4 3 4" xfId="25635" xr:uid="{00000000-0005-0000-0000-00008E350000}"/>
    <cellStyle name="40% - Accent4 2 2 4 4" xfId="8184" xr:uid="{00000000-0005-0000-0000-00008F350000}"/>
    <cellStyle name="40% - Accent4 2 2 4 4 2" xfId="20138" xr:uid="{00000000-0005-0000-0000-000090350000}"/>
    <cellStyle name="40% - Accent4 2 2 4 4 2 2" xfId="32005" xr:uid="{00000000-0005-0000-0000-000091350000}"/>
    <cellStyle name="40% - Accent4 2 2 4 4 3" xfId="28029" xr:uid="{00000000-0005-0000-0000-000092350000}"/>
    <cellStyle name="40% - Accent4 2 2 4 4 4" xfId="24088" xr:uid="{00000000-0005-0000-0000-000093350000}"/>
    <cellStyle name="40% - Accent4 2 2 4 5" xfId="19363" xr:uid="{00000000-0005-0000-0000-000094350000}"/>
    <cellStyle name="40% - Accent4 2 2 4 5 2" xfId="31230" xr:uid="{00000000-0005-0000-0000-000095350000}"/>
    <cellStyle name="40% - Accent4 2 2 4 6" xfId="27256" xr:uid="{00000000-0005-0000-0000-000096350000}"/>
    <cellStyle name="40% - Accent4 2 2 4 7" xfId="23313" xr:uid="{00000000-0005-0000-0000-000097350000}"/>
    <cellStyle name="40% - Accent4 2 2 5" xfId="1252" xr:uid="{00000000-0005-0000-0000-000098350000}"/>
    <cellStyle name="40% - Accent4 2 2 5 2" xfId="11553" xr:uid="{00000000-0005-0000-0000-000099350000}"/>
    <cellStyle name="40% - Accent4 2 2 5 2 2" xfId="17939" xr:uid="{00000000-0005-0000-0000-00009A350000}"/>
    <cellStyle name="40% - Accent4 2 2 5 2 2 2" xfId="22475" xr:uid="{00000000-0005-0000-0000-00009B350000}"/>
    <cellStyle name="40% - Accent4 2 2 5 2 2 2 2" xfId="34342" xr:uid="{00000000-0005-0000-0000-00009C350000}"/>
    <cellStyle name="40% - Accent4 2 2 5 2 2 3" xfId="30366" xr:uid="{00000000-0005-0000-0000-00009D350000}"/>
    <cellStyle name="40% - Accent4 2 2 5 2 2 4" xfId="26425" xr:uid="{00000000-0005-0000-0000-00009E350000}"/>
    <cellStyle name="40% - Accent4 2 2 5 2 3" xfId="20909" xr:uid="{00000000-0005-0000-0000-00009F350000}"/>
    <cellStyle name="40% - Accent4 2 2 5 2 3 2" xfId="32776" xr:uid="{00000000-0005-0000-0000-0000A0350000}"/>
    <cellStyle name="40% - Accent4 2 2 5 2 4" xfId="28800" xr:uid="{00000000-0005-0000-0000-0000A1350000}"/>
    <cellStyle name="40% - Accent4 2 2 5 2 5" xfId="24859" xr:uid="{00000000-0005-0000-0000-0000A2350000}"/>
    <cellStyle name="40% - Accent4 2 2 5 3" xfId="15065" xr:uid="{00000000-0005-0000-0000-0000A3350000}"/>
    <cellStyle name="40% - Accent4 2 2 5 3 2" xfId="21686" xr:uid="{00000000-0005-0000-0000-0000A4350000}"/>
    <cellStyle name="40% - Accent4 2 2 5 3 2 2" xfId="33553" xr:uid="{00000000-0005-0000-0000-0000A5350000}"/>
    <cellStyle name="40% - Accent4 2 2 5 3 3" xfId="29577" xr:uid="{00000000-0005-0000-0000-0000A6350000}"/>
    <cellStyle name="40% - Accent4 2 2 5 3 4" xfId="25636" xr:uid="{00000000-0005-0000-0000-0000A7350000}"/>
    <cellStyle name="40% - Accent4 2 2 5 4" xfId="8185" xr:uid="{00000000-0005-0000-0000-0000A8350000}"/>
    <cellStyle name="40% - Accent4 2 2 5 4 2" xfId="20139" xr:uid="{00000000-0005-0000-0000-0000A9350000}"/>
    <cellStyle name="40% - Accent4 2 2 5 4 2 2" xfId="32006" xr:uid="{00000000-0005-0000-0000-0000AA350000}"/>
    <cellStyle name="40% - Accent4 2 2 5 4 3" xfId="28030" xr:uid="{00000000-0005-0000-0000-0000AB350000}"/>
    <cellStyle name="40% - Accent4 2 2 5 4 4" xfId="24089" xr:uid="{00000000-0005-0000-0000-0000AC350000}"/>
    <cellStyle name="40% - Accent4 2 2 5 5" xfId="19364" xr:uid="{00000000-0005-0000-0000-0000AD350000}"/>
    <cellStyle name="40% - Accent4 2 2 5 5 2" xfId="31231" xr:uid="{00000000-0005-0000-0000-0000AE350000}"/>
    <cellStyle name="40% - Accent4 2 2 5 6" xfId="27257" xr:uid="{00000000-0005-0000-0000-0000AF350000}"/>
    <cellStyle name="40% - Accent4 2 2 5 7" xfId="23314" xr:uid="{00000000-0005-0000-0000-0000B0350000}"/>
    <cellStyle name="40% - Accent4 2 2 6" xfId="1253" xr:uid="{00000000-0005-0000-0000-0000B1350000}"/>
    <cellStyle name="40% - Accent4 2 2 6 2" xfId="11554" xr:uid="{00000000-0005-0000-0000-0000B2350000}"/>
    <cellStyle name="40% - Accent4 2 2 6 2 2" xfId="17940" xr:uid="{00000000-0005-0000-0000-0000B3350000}"/>
    <cellStyle name="40% - Accent4 2 2 6 2 2 2" xfId="22476" xr:uid="{00000000-0005-0000-0000-0000B4350000}"/>
    <cellStyle name="40% - Accent4 2 2 6 2 2 2 2" xfId="34343" xr:uid="{00000000-0005-0000-0000-0000B5350000}"/>
    <cellStyle name="40% - Accent4 2 2 6 2 2 3" xfId="30367" xr:uid="{00000000-0005-0000-0000-0000B6350000}"/>
    <cellStyle name="40% - Accent4 2 2 6 2 2 4" xfId="26426" xr:uid="{00000000-0005-0000-0000-0000B7350000}"/>
    <cellStyle name="40% - Accent4 2 2 6 2 3" xfId="20910" xr:uid="{00000000-0005-0000-0000-0000B8350000}"/>
    <cellStyle name="40% - Accent4 2 2 6 2 3 2" xfId="32777" xr:uid="{00000000-0005-0000-0000-0000B9350000}"/>
    <cellStyle name="40% - Accent4 2 2 6 2 4" xfId="28801" xr:uid="{00000000-0005-0000-0000-0000BA350000}"/>
    <cellStyle name="40% - Accent4 2 2 6 2 5" xfId="24860" xr:uid="{00000000-0005-0000-0000-0000BB350000}"/>
    <cellStyle name="40% - Accent4 2 2 6 3" xfId="15066" xr:uid="{00000000-0005-0000-0000-0000BC350000}"/>
    <cellStyle name="40% - Accent4 2 2 6 3 2" xfId="21687" xr:uid="{00000000-0005-0000-0000-0000BD350000}"/>
    <cellStyle name="40% - Accent4 2 2 6 3 2 2" xfId="33554" xr:uid="{00000000-0005-0000-0000-0000BE350000}"/>
    <cellStyle name="40% - Accent4 2 2 6 3 3" xfId="29578" xr:uid="{00000000-0005-0000-0000-0000BF350000}"/>
    <cellStyle name="40% - Accent4 2 2 6 3 4" xfId="25637" xr:uid="{00000000-0005-0000-0000-0000C0350000}"/>
    <cellStyle name="40% - Accent4 2 2 6 4" xfId="8186" xr:uid="{00000000-0005-0000-0000-0000C1350000}"/>
    <cellStyle name="40% - Accent4 2 2 6 4 2" xfId="20140" xr:uid="{00000000-0005-0000-0000-0000C2350000}"/>
    <cellStyle name="40% - Accent4 2 2 6 4 2 2" xfId="32007" xr:uid="{00000000-0005-0000-0000-0000C3350000}"/>
    <cellStyle name="40% - Accent4 2 2 6 4 3" xfId="28031" xr:uid="{00000000-0005-0000-0000-0000C4350000}"/>
    <cellStyle name="40% - Accent4 2 2 6 4 4" xfId="24090" xr:uid="{00000000-0005-0000-0000-0000C5350000}"/>
    <cellStyle name="40% - Accent4 2 2 6 5" xfId="19365" xr:uid="{00000000-0005-0000-0000-0000C6350000}"/>
    <cellStyle name="40% - Accent4 2 2 6 5 2" xfId="31232" xr:uid="{00000000-0005-0000-0000-0000C7350000}"/>
    <cellStyle name="40% - Accent4 2 2 6 6" xfId="27258" xr:uid="{00000000-0005-0000-0000-0000C8350000}"/>
    <cellStyle name="40% - Accent4 2 2 6 7" xfId="23315" xr:uid="{00000000-0005-0000-0000-0000C9350000}"/>
    <cellStyle name="40% - Accent4 2 2 7" xfId="1254" xr:uid="{00000000-0005-0000-0000-0000CA350000}"/>
    <cellStyle name="40% - Accent4 2 2 7 2" xfId="11555" xr:uid="{00000000-0005-0000-0000-0000CB350000}"/>
    <cellStyle name="40% - Accent4 2 2 7 2 2" xfId="17941" xr:uid="{00000000-0005-0000-0000-0000CC350000}"/>
    <cellStyle name="40% - Accent4 2 2 7 2 2 2" xfId="22477" xr:uid="{00000000-0005-0000-0000-0000CD350000}"/>
    <cellStyle name="40% - Accent4 2 2 7 2 2 2 2" xfId="34344" xr:uid="{00000000-0005-0000-0000-0000CE350000}"/>
    <cellStyle name="40% - Accent4 2 2 7 2 2 3" xfId="30368" xr:uid="{00000000-0005-0000-0000-0000CF350000}"/>
    <cellStyle name="40% - Accent4 2 2 7 2 2 4" xfId="26427" xr:uid="{00000000-0005-0000-0000-0000D0350000}"/>
    <cellStyle name="40% - Accent4 2 2 7 2 3" xfId="20911" xr:uid="{00000000-0005-0000-0000-0000D1350000}"/>
    <cellStyle name="40% - Accent4 2 2 7 2 3 2" xfId="32778" xr:uid="{00000000-0005-0000-0000-0000D2350000}"/>
    <cellStyle name="40% - Accent4 2 2 7 2 4" xfId="28802" xr:uid="{00000000-0005-0000-0000-0000D3350000}"/>
    <cellStyle name="40% - Accent4 2 2 7 2 5" xfId="24861" xr:uid="{00000000-0005-0000-0000-0000D4350000}"/>
    <cellStyle name="40% - Accent4 2 2 7 3" xfId="15067" xr:uid="{00000000-0005-0000-0000-0000D5350000}"/>
    <cellStyle name="40% - Accent4 2 2 7 3 2" xfId="21688" xr:uid="{00000000-0005-0000-0000-0000D6350000}"/>
    <cellStyle name="40% - Accent4 2 2 7 3 2 2" xfId="33555" xr:uid="{00000000-0005-0000-0000-0000D7350000}"/>
    <cellStyle name="40% - Accent4 2 2 7 3 3" xfId="29579" xr:uid="{00000000-0005-0000-0000-0000D8350000}"/>
    <cellStyle name="40% - Accent4 2 2 7 3 4" xfId="25638" xr:uid="{00000000-0005-0000-0000-0000D9350000}"/>
    <cellStyle name="40% - Accent4 2 2 7 4" xfId="8187" xr:uid="{00000000-0005-0000-0000-0000DA350000}"/>
    <cellStyle name="40% - Accent4 2 2 7 4 2" xfId="20141" xr:uid="{00000000-0005-0000-0000-0000DB350000}"/>
    <cellStyle name="40% - Accent4 2 2 7 4 2 2" xfId="32008" xr:uid="{00000000-0005-0000-0000-0000DC350000}"/>
    <cellStyle name="40% - Accent4 2 2 7 4 3" xfId="28032" xr:uid="{00000000-0005-0000-0000-0000DD350000}"/>
    <cellStyle name="40% - Accent4 2 2 7 4 4" xfId="24091" xr:uid="{00000000-0005-0000-0000-0000DE350000}"/>
    <cellStyle name="40% - Accent4 2 2 7 5" xfId="19366" xr:uid="{00000000-0005-0000-0000-0000DF350000}"/>
    <cellStyle name="40% - Accent4 2 2 7 5 2" xfId="31233" xr:uid="{00000000-0005-0000-0000-0000E0350000}"/>
    <cellStyle name="40% - Accent4 2 2 7 6" xfId="27259" xr:uid="{00000000-0005-0000-0000-0000E1350000}"/>
    <cellStyle name="40% - Accent4 2 2 7 7" xfId="23316" xr:uid="{00000000-0005-0000-0000-0000E2350000}"/>
    <cellStyle name="40% - Accent4 2 2 8" xfId="1255" xr:uid="{00000000-0005-0000-0000-0000E3350000}"/>
    <cellStyle name="40% - Accent4 2 2 8 2" xfId="11556" xr:uid="{00000000-0005-0000-0000-0000E4350000}"/>
    <cellStyle name="40% - Accent4 2 2 8 2 2" xfId="17942" xr:uid="{00000000-0005-0000-0000-0000E5350000}"/>
    <cellStyle name="40% - Accent4 2 2 8 2 2 2" xfId="22478" xr:uid="{00000000-0005-0000-0000-0000E6350000}"/>
    <cellStyle name="40% - Accent4 2 2 8 2 2 2 2" xfId="34345" xr:uid="{00000000-0005-0000-0000-0000E7350000}"/>
    <cellStyle name="40% - Accent4 2 2 8 2 2 3" xfId="30369" xr:uid="{00000000-0005-0000-0000-0000E8350000}"/>
    <cellStyle name="40% - Accent4 2 2 8 2 2 4" xfId="26428" xr:uid="{00000000-0005-0000-0000-0000E9350000}"/>
    <cellStyle name="40% - Accent4 2 2 8 2 3" xfId="20912" xr:uid="{00000000-0005-0000-0000-0000EA350000}"/>
    <cellStyle name="40% - Accent4 2 2 8 2 3 2" xfId="32779" xr:uid="{00000000-0005-0000-0000-0000EB350000}"/>
    <cellStyle name="40% - Accent4 2 2 8 2 4" xfId="28803" xr:uid="{00000000-0005-0000-0000-0000EC350000}"/>
    <cellStyle name="40% - Accent4 2 2 8 2 5" xfId="24862" xr:uid="{00000000-0005-0000-0000-0000ED350000}"/>
    <cellStyle name="40% - Accent4 2 2 8 3" xfId="15068" xr:uid="{00000000-0005-0000-0000-0000EE350000}"/>
    <cellStyle name="40% - Accent4 2 2 8 3 2" xfId="21689" xr:uid="{00000000-0005-0000-0000-0000EF350000}"/>
    <cellStyle name="40% - Accent4 2 2 8 3 2 2" xfId="33556" xr:uid="{00000000-0005-0000-0000-0000F0350000}"/>
    <cellStyle name="40% - Accent4 2 2 8 3 3" xfId="29580" xr:uid="{00000000-0005-0000-0000-0000F1350000}"/>
    <cellStyle name="40% - Accent4 2 2 8 3 4" xfId="25639" xr:uid="{00000000-0005-0000-0000-0000F2350000}"/>
    <cellStyle name="40% - Accent4 2 2 8 4" xfId="8188" xr:uid="{00000000-0005-0000-0000-0000F3350000}"/>
    <cellStyle name="40% - Accent4 2 2 8 4 2" xfId="20142" xr:uid="{00000000-0005-0000-0000-0000F4350000}"/>
    <cellStyle name="40% - Accent4 2 2 8 4 2 2" xfId="32009" xr:uid="{00000000-0005-0000-0000-0000F5350000}"/>
    <cellStyle name="40% - Accent4 2 2 8 4 3" xfId="28033" xr:uid="{00000000-0005-0000-0000-0000F6350000}"/>
    <cellStyle name="40% - Accent4 2 2 8 4 4" xfId="24092" xr:uid="{00000000-0005-0000-0000-0000F7350000}"/>
    <cellStyle name="40% - Accent4 2 2 8 5" xfId="19367" xr:uid="{00000000-0005-0000-0000-0000F8350000}"/>
    <cellStyle name="40% - Accent4 2 2 8 5 2" xfId="31234" xr:uid="{00000000-0005-0000-0000-0000F9350000}"/>
    <cellStyle name="40% - Accent4 2 2 8 6" xfId="27260" xr:uid="{00000000-0005-0000-0000-0000FA350000}"/>
    <cellStyle name="40% - Accent4 2 2 8 7" xfId="23317" xr:uid="{00000000-0005-0000-0000-0000FB350000}"/>
    <cellStyle name="40% - Accent4 2 2 9" xfId="1256" xr:uid="{00000000-0005-0000-0000-0000FC350000}"/>
    <cellStyle name="40% - Accent4 2 2 9 2" xfId="11557" xr:uid="{00000000-0005-0000-0000-0000FD350000}"/>
    <cellStyle name="40% - Accent4 2 2 9 2 2" xfId="17943" xr:uid="{00000000-0005-0000-0000-0000FE350000}"/>
    <cellStyle name="40% - Accent4 2 2 9 2 2 2" xfId="22479" xr:uid="{00000000-0005-0000-0000-0000FF350000}"/>
    <cellStyle name="40% - Accent4 2 2 9 2 2 2 2" xfId="34346" xr:uid="{00000000-0005-0000-0000-000000360000}"/>
    <cellStyle name="40% - Accent4 2 2 9 2 2 3" xfId="30370" xr:uid="{00000000-0005-0000-0000-000001360000}"/>
    <cellStyle name="40% - Accent4 2 2 9 2 2 4" xfId="26429" xr:uid="{00000000-0005-0000-0000-000002360000}"/>
    <cellStyle name="40% - Accent4 2 2 9 2 3" xfId="20913" xr:uid="{00000000-0005-0000-0000-000003360000}"/>
    <cellStyle name="40% - Accent4 2 2 9 2 3 2" xfId="32780" xr:uid="{00000000-0005-0000-0000-000004360000}"/>
    <cellStyle name="40% - Accent4 2 2 9 2 4" xfId="28804" xr:uid="{00000000-0005-0000-0000-000005360000}"/>
    <cellStyle name="40% - Accent4 2 2 9 2 5" xfId="24863" xr:uid="{00000000-0005-0000-0000-000006360000}"/>
    <cellStyle name="40% - Accent4 2 2 9 3" xfId="15069" xr:uid="{00000000-0005-0000-0000-000007360000}"/>
    <cellStyle name="40% - Accent4 2 2 9 3 2" xfId="21690" xr:uid="{00000000-0005-0000-0000-000008360000}"/>
    <cellStyle name="40% - Accent4 2 2 9 3 2 2" xfId="33557" xr:uid="{00000000-0005-0000-0000-000009360000}"/>
    <cellStyle name="40% - Accent4 2 2 9 3 3" xfId="29581" xr:uid="{00000000-0005-0000-0000-00000A360000}"/>
    <cellStyle name="40% - Accent4 2 2 9 3 4" xfId="25640" xr:uid="{00000000-0005-0000-0000-00000B360000}"/>
    <cellStyle name="40% - Accent4 2 2 9 4" xfId="8189" xr:uid="{00000000-0005-0000-0000-00000C360000}"/>
    <cellStyle name="40% - Accent4 2 2 9 4 2" xfId="20143" xr:uid="{00000000-0005-0000-0000-00000D360000}"/>
    <cellStyle name="40% - Accent4 2 2 9 4 2 2" xfId="32010" xr:uid="{00000000-0005-0000-0000-00000E360000}"/>
    <cellStyle name="40% - Accent4 2 2 9 4 3" xfId="28034" xr:uid="{00000000-0005-0000-0000-00000F360000}"/>
    <cellStyle name="40% - Accent4 2 2 9 4 4" xfId="24093" xr:uid="{00000000-0005-0000-0000-000010360000}"/>
    <cellStyle name="40% - Accent4 2 2 9 5" xfId="19368" xr:uid="{00000000-0005-0000-0000-000011360000}"/>
    <cellStyle name="40% - Accent4 2 2 9 5 2" xfId="31235" xr:uid="{00000000-0005-0000-0000-000012360000}"/>
    <cellStyle name="40% - Accent4 2 2 9 6" xfId="27261" xr:uid="{00000000-0005-0000-0000-000013360000}"/>
    <cellStyle name="40% - Accent4 2 2 9 7" xfId="23318" xr:uid="{00000000-0005-0000-0000-000014360000}"/>
    <cellStyle name="40% - Accent4 2 3" xfId="1257" xr:uid="{00000000-0005-0000-0000-000015360000}"/>
    <cellStyle name="40% - Accent4 2 3 10" xfId="11558" xr:uid="{00000000-0005-0000-0000-000016360000}"/>
    <cellStyle name="40% - Accent4 2 3 10 2" xfId="17944" xr:uid="{00000000-0005-0000-0000-000017360000}"/>
    <cellStyle name="40% - Accent4 2 3 10 2 2" xfId="22480" xr:uid="{00000000-0005-0000-0000-000018360000}"/>
    <cellStyle name="40% - Accent4 2 3 10 2 2 2" xfId="34347" xr:uid="{00000000-0005-0000-0000-000019360000}"/>
    <cellStyle name="40% - Accent4 2 3 10 2 3" xfId="30371" xr:uid="{00000000-0005-0000-0000-00001A360000}"/>
    <cellStyle name="40% - Accent4 2 3 10 2 4" xfId="26430" xr:uid="{00000000-0005-0000-0000-00001B360000}"/>
    <cellStyle name="40% - Accent4 2 3 10 3" xfId="20914" xr:uid="{00000000-0005-0000-0000-00001C360000}"/>
    <cellStyle name="40% - Accent4 2 3 10 3 2" xfId="32781" xr:uid="{00000000-0005-0000-0000-00001D360000}"/>
    <cellStyle name="40% - Accent4 2 3 10 4" xfId="28805" xr:uid="{00000000-0005-0000-0000-00001E360000}"/>
    <cellStyle name="40% - Accent4 2 3 10 5" xfId="24864" xr:uid="{00000000-0005-0000-0000-00001F360000}"/>
    <cellStyle name="40% - Accent4 2 3 11" xfId="15070" xr:uid="{00000000-0005-0000-0000-000020360000}"/>
    <cellStyle name="40% - Accent4 2 3 11 2" xfId="21691" xr:uid="{00000000-0005-0000-0000-000021360000}"/>
    <cellStyle name="40% - Accent4 2 3 11 2 2" xfId="33558" xr:uid="{00000000-0005-0000-0000-000022360000}"/>
    <cellStyle name="40% - Accent4 2 3 11 3" xfId="29582" xr:uid="{00000000-0005-0000-0000-000023360000}"/>
    <cellStyle name="40% - Accent4 2 3 11 4" xfId="25641" xr:uid="{00000000-0005-0000-0000-000024360000}"/>
    <cellStyle name="40% - Accent4 2 3 12" xfId="8190" xr:uid="{00000000-0005-0000-0000-000025360000}"/>
    <cellStyle name="40% - Accent4 2 3 12 2" xfId="20144" xr:uid="{00000000-0005-0000-0000-000026360000}"/>
    <cellStyle name="40% - Accent4 2 3 12 2 2" xfId="32011" xr:uid="{00000000-0005-0000-0000-000027360000}"/>
    <cellStyle name="40% - Accent4 2 3 12 3" xfId="28035" xr:uid="{00000000-0005-0000-0000-000028360000}"/>
    <cellStyle name="40% - Accent4 2 3 12 4" xfId="24094" xr:uid="{00000000-0005-0000-0000-000029360000}"/>
    <cellStyle name="40% - Accent4 2 3 13" xfId="19369" xr:uid="{00000000-0005-0000-0000-00002A360000}"/>
    <cellStyle name="40% - Accent4 2 3 13 2" xfId="31236" xr:uid="{00000000-0005-0000-0000-00002B360000}"/>
    <cellStyle name="40% - Accent4 2 3 14" xfId="27262" xr:uid="{00000000-0005-0000-0000-00002C360000}"/>
    <cellStyle name="40% - Accent4 2 3 15" xfId="23319" xr:uid="{00000000-0005-0000-0000-00002D360000}"/>
    <cellStyle name="40% - Accent4 2 3 2" xfId="1258" xr:uid="{00000000-0005-0000-0000-00002E360000}"/>
    <cellStyle name="40% - Accent4 2 3 2 2" xfId="11559" xr:uid="{00000000-0005-0000-0000-00002F360000}"/>
    <cellStyle name="40% - Accent4 2 3 2 2 2" xfId="17945" xr:uid="{00000000-0005-0000-0000-000030360000}"/>
    <cellStyle name="40% - Accent4 2 3 2 2 2 2" xfId="22481" xr:uid="{00000000-0005-0000-0000-000031360000}"/>
    <cellStyle name="40% - Accent4 2 3 2 2 2 2 2" xfId="34348" xr:uid="{00000000-0005-0000-0000-000032360000}"/>
    <cellStyle name="40% - Accent4 2 3 2 2 2 3" xfId="30372" xr:uid="{00000000-0005-0000-0000-000033360000}"/>
    <cellStyle name="40% - Accent4 2 3 2 2 2 4" xfId="26431" xr:uid="{00000000-0005-0000-0000-000034360000}"/>
    <cellStyle name="40% - Accent4 2 3 2 2 3" xfId="20915" xr:uid="{00000000-0005-0000-0000-000035360000}"/>
    <cellStyle name="40% - Accent4 2 3 2 2 3 2" xfId="32782" xr:uid="{00000000-0005-0000-0000-000036360000}"/>
    <cellStyle name="40% - Accent4 2 3 2 2 4" xfId="28806" xr:uid="{00000000-0005-0000-0000-000037360000}"/>
    <cellStyle name="40% - Accent4 2 3 2 2 5" xfId="24865" xr:uid="{00000000-0005-0000-0000-000038360000}"/>
    <cellStyle name="40% - Accent4 2 3 2 3" xfId="15071" xr:uid="{00000000-0005-0000-0000-000039360000}"/>
    <cellStyle name="40% - Accent4 2 3 2 3 2" xfId="21692" xr:uid="{00000000-0005-0000-0000-00003A360000}"/>
    <cellStyle name="40% - Accent4 2 3 2 3 2 2" xfId="33559" xr:uid="{00000000-0005-0000-0000-00003B360000}"/>
    <cellStyle name="40% - Accent4 2 3 2 3 3" xfId="29583" xr:uid="{00000000-0005-0000-0000-00003C360000}"/>
    <cellStyle name="40% - Accent4 2 3 2 3 4" xfId="25642" xr:uid="{00000000-0005-0000-0000-00003D360000}"/>
    <cellStyle name="40% - Accent4 2 3 2 4" xfId="8191" xr:uid="{00000000-0005-0000-0000-00003E360000}"/>
    <cellStyle name="40% - Accent4 2 3 2 4 2" xfId="20145" xr:uid="{00000000-0005-0000-0000-00003F360000}"/>
    <cellStyle name="40% - Accent4 2 3 2 4 2 2" xfId="32012" xr:uid="{00000000-0005-0000-0000-000040360000}"/>
    <cellStyle name="40% - Accent4 2 3 2 4 3" xfId="28036" xr:uid="{00000000-0005-0000-0000-000041360000}"/>
    <cellStyle name="40% - Accent4 2 3 2 4 4" xfId="24095" xr:uid="{00000000-0005-0000-0000-000042360000}"/>
    <cellStyle name="40% - Accent4 2 3 2 5" xfId="19370" xr:uid="{00000000-0005-0000-0000-000043360000}"/>
    <cellStyle name="40% - Accent4 2 3 2 5 2" xfId="31237" xr:uid="{00000000-0005-0000-0000-000044360000}"/>
    <cellStyle name="40% - Accent4 2 3 2 6" xfId="27263" xr:uid="{00000000-0005-0000-0000-000045360000}"/>
    <cellStyle name="40% - Accent4 2 3 2 7" xfId="23320" xr:uid="{00000000-0005-0000-0000-000046360000}"/>
    <cellStyle name="40% - Accent4 2 3 3" xfId="1259" xr:uid="{00000000-0005-0000-0000-000047360000}"/>
    <cellStyle name="40% - Accent4 2 3 3 2" xfId="11560" xr:uid="{00000000-0005-0000-0000-000048360000}"/>
    <cellStyle name="40% - Accent4 2 3 3 2 2" xfId="17946" xr:uid="{00000000-0005-0000-0000-000049360000}"/>
    <cellStyle name="40% - Accent4 2 3 3 2 2 2" xfId="22482" xr:uid="{00000000-0005-0000-0000-00004A360000}"/>
    <cellStyle name="40% - Accent4 2 3 3 2 2 2 2" xfId="34349" xr:uid="{00000000-0005-0000-0000-00004B360000}"/>
    <cellStyle name="40% - Accent4 2 3 3 2 2 3" xfId="30373" xr:uid="{00000000-0005-0000-0000-00004C360000}"/>
    <cellStyle name="40% - Accent4 2 3 3 2 2 4" xfId="26432" xr:uid="{00000000-0005-0000-0000-00004D360000}"/>
    <cellStyle name="40% - Accent4 2 3 3 2 3" xfId="20916" xr:uid="{00000000-0005-0000-0000-00004E360000}"/>
    <cellStyle name="40% - Accent4 2 3 3 2 3 2" xfId="32783" xr:uid="{00000000-0005-0000-0000-00004F360000}"/>
    <cellStyle name="40% - Accent4 2 3 3 2 4" xfId="28807" xr:uid="{00000000-0005-0000-0000-000050360000}"/>
    <cellStyle name="40% - Accent4 2 3 3 2 5" xfId="24866" xr:uid="{00000000-0005-0000-0000-000051360000}"/>
    <cellStyle name="40% - Accent4 2 3 3 3" xfId="15072" xr:uid="{00000000-0005-0000-0000-000052360000}"/>
    <cellStyle name="40% - Accent4 2 3 3 3 2" xfId="21693" xr:uid="{00000000-0005-0000-0000-000053360000}"/>
    <cellStyle name="40% - Accent4 2 3 3 3 2 2" xfId="33560" xr:uid="{00000000-0005-0000-0000-000054360000}"/>
    <cellStyle name="40% - Accent4 2 3 3 3 3" xfId="29584" xr:uid="{00000000-0005-0000-0000-000055360000}"/>
    <cellStyle name="40% - Accent4 2 3 3 3 4" xfId="25643" xr:uid="{00000000-0005-0000-0000-000056360000}"/>
    <cellStyle name="40% - Accent4 2 3 3 4" xfId="8192" xr:uid="{00000000-0005-0000-0000-000057360000}"/>
    <cellStyle name="40% - Accent4 2 3 3 4 2" xfId="20146" xr:uid="{00000000-0005-0000-0000-000058360000}"/>
    <cellStyle name="40% - Accent4 2 3 3 4 2 2" xfId="32013" xr:uid="{00000000-0005-0000-0000-000059360000}"/>
    <cellStyle name="40% - Accent4 2 3 3 4 3" xfId="28037" xr:uid="{00000000-0005-0000-0000-00005A360000}"/>
    <cellStyle name="40% - Accent4 2 3 3 4 4" xfId="24096" xr:uid="{00000000-0005-0000-0000-00005B360000}"/>
    <cellStyle name="40% - Accent4 2 3 3 5" xfId="19371" xr:uid="{00000000-0005-0000-0000-00005C360000}"/>
    <cellStyle name="40% - Accent4 2 3 3 5 2" xfId="31238" xr:uid="{00000000-0005-0000-0000-00005D360000}"/>
    <cellStyle name="40% - Accent4 2 3 3 6" xfId="27264" xr:uid="{00000000-0005-0000-0000-00005E360000}"/>
    <cellStyle name="40% - Accent4 2 3 3 7" xfId="23321" xr:uid="{00000000-0005-0000-0000-00005F360000}"/>
    <cellStyle name="40% - Accent4 2 3 4" xfId="1260" xr:uid="{00000000-0005-0000-0000-000060360000}"/>
    <cellStyle name="40% - Accent4 2 3 4 2" xfId="11561" xr:uid="{00000000-0005-0000-0000-000061360000}"/>
    <cellStyle name="40% - Accent4 2 3 4 2 2" xfId="17947" xr:uid="{00000000-0005-0000-0000-000062360000}"/>
    <cellStyle name="40% - Accent4 2 3 4 2 2 2" xfId="22483" xr:uid="{00000000-0005-0000-0000-000063360000}"/>
    <cellStyle name="40% - Accent4 2 3 4 2 2 2 2" xfId="34350" xr:uid="{00000000-0005-0000-0000-000064360000}"/>
    <cellStyle name="40% - Accent4 2 3 4 2 2 3" xfId="30374" xr:uid="{00000000-0005-0000-0000-000065360000}"/>
    <cellStyle name="40% - Accent4 2 3 4 2 2 4" xfId="26433" xr:uid="{00000000-0005-0000-0000-000066360000}"/>
    <cellStyle name="40% - Accent4 2 3 4 2 3" xfId="20917" xr:uid="{00000000-0005-0000-0000-000067360000}"/>
    <cellStyle name="40% - Accent4 2 3 4 2 3 2" xfId="32784" xr:uid="{00000000-0005-0000-0000-000068360000}"/>
    <cellStyle name="40% - Accent4 2 3 4 2 4" xfId="28808" xr:uid="{00000000-0005-0000-0000-000069360000}"/>
    <cellStyle name="40% - Accent4 2 3 4 2 5" xfId="24867" xr:uid="{00000000-0005-0000-0000-00006A360000}"/>
    <cellStyle name="40% - Accent4 2 3 4 3" xfId="15073" xr:uid="{00000000-0005-0000-0000-00006B360000}"/>
    <cellStyle name="40% - Accent4 2 3 4 3 2" xfId="21694" xr:uid="{00000000-0005-0000-0000-00006C360000}"/>
    <cellStyle name="40% - Accent4 2 3 4 3 2 2" xfId="33561" xr:uid="{00000000-0005-0000-0000-00006D360000}"/>
    <cellStyle name="40% - Accent4 2 3 4 3 3" xfId="29585" xr:uid="{00000000-0005-0000-0000-00006E360000}"/>
    <cellStyle name="40% - Accent4 2 3 4 3 4" xfId="25644" xr:uid="{00000000-0005-0000-0000-00006F360000}"/>
    <cellStyle name="40% - Accent4 2 3 4 4" xfId="8193" xr:uid="{00000000-0005-0000-0000-000070360000}"/>
    <cellStyle name="40% - Accent4 2 3 4 4 2" xfId="20147" xr:uid="{00000000-0005-0000-0000-000071360000}"/>
    <cellStyle name="40% - Accent4 2 3 4 4 2 2" xfId="32014" xr:uid="{00000000-0005-0000-0000-000072360000}"/>
    <cellStyle name="40% - Accent4 2 3 4 4 3" xfId="28038" xr:uid="{00000000-0005-0000-0000-000073360000}"/>
    <cellStyle name="40% - Accent4 2 3 4 4 4" xfId="24097" xr:uid="{00000000-0005-0000-0000-000074360000}"/>
    <cellStyle name="40% - Accent4 2 3 4 5" xfId="19372" xr:uid="{00000000-0005-0000-0000-000075360000}"/>
    <cellStyle name="40% - Accent4 2 3 4 5 2" xfId="31239" xr:uid="{00000000-0005-0000-0000-000076360000}"/>
    <cellStyle name="40% - Accent4 2 3 4 6" xfId="27265" xr:uid="{00000000-0005-0000-0000-000077360000}"/>
    <cellStyle name="40% - Accent4 2 3 4 7" xfId="23322" xr:uid="{00000000-0005-0000-0000-000078360000}"/>
    <cellStyle name="40% - Accent4 2 3 5" xfId="1261" xr:uid="{00000000-0005-0000-0000-000079360000}"/>
    <cellStyle name="40% - Accent4 2 3 5 2" xfId="11562" xr:uid="{00000000-0005-0000-0000-00007A360000}"/>
    <cellStyle name="40% - Accent4 2 3 5 2 2" xfId="17948" xr:uid="{00000000-0005-0000-0000-00007B360000}"/>
    <cellStyle name="40% - Accent4 2 3 5 2 2 2" xfId="22484" xr:uid="{00000000-0005-0000-0000-00007C360000}"/>
    <cellStyle name="40% - Accent4 2 3 5 2 2 2 2" xfId="34351" xr:uid="{00000000-0005-0000-0000-00007D360000}"/>
    <cellStyle name="40% - Accent4 2 3 5 2 2 3" xfId="30375" xr:uid="{00000000-0005-0000-0000-00007E360000}"/>
    <cellStyle name="40% - Accent4 2 3 5 2 2 4" xfId="26434" xr:uid="{00000000-0005-0000-0000-00007F360000}"/>
    <cellStyle name="40% - Accent4 2 3 5 2 3" xfId="20918" xr:uid="{00000000-0005-0000-0000-000080360000}"/>
    <cellStyle name="40% - Accent4 2 3 5 2 3 2" xfId="32785" xr:uid="{00000000-0005-0000-0000-000081360000}"/>
    <cellStyle name="40% - Accent4 2 3 5 2 4" xfId="28809" xr:uid="{00000000-0005-0000-0000-000082360000}"/>
    <cellStyle name="40% - Accent4 2 3 5 2 5" xfId="24868" xr:uid="{00000000-0005-0000-0000-000083360000}"/>
    <cellStyle name="40% - Accent4 2 3 5 3" xfId="15074" xr:uid="{00000000-0005-0000-0000-000084360000}"/>
    <cellStyle name="40% - Accent4 2 3 5 3 2" xfId="21695" xr:uid="{00000000-0005-0000-0000-000085360000}"/>
    <cellStyle name="40% - Accent4 2 3 5 3 2 2" xfId="33562" xr:uid="{00000000-0005-0000-0000-000086360000}"/>
    <cellStyle name="40% - Accent4 2 3 5 3 3" xfId="29586" xr:uid="{00000000-0005-0000-0000-000087360000}"/>
    <cellStyle name="40% - Accent4 2 3 5 3 4" xfId="25645" xr:uid="{00000000-0005-0000-0000-000088360000}"/>
    <cellStyle name="40% - Accent4 2 3 5 4" xfId="8194" xr:uid="{00000000-0005-0000-0000-000089360000}"/>
    <cellStyle name="40% - Accent4 2 3 5 4 2" xfId="20148" xr:uid="{00000000-0005-0000-0000-00008A360000}"/>
    <cellStyle name="40% - Accent4 2 3 5 4 2 2" xfId="32015" xr:uid="{00000000-0005-0000-0000-00008B360000}"/>
    <cellStyle name="40% - Accent4 2 3 5 4 3" xfId="28039" xr:uid="{00000000-0005-0000-0000-00008C360000}"/>
    <cellStyle name="40% - Accent4 2 3 5 4 4" xfId="24098" xr:uid="{00000000-0005-0000-0000-00008D360000}"/>
    <cellStyle name="40% - Accent4 2 3 5 5" xfId="19373" xr:uid="{00000000-0005-0000-0000-00008E360000}"/>
    <cellStyle name="40% - Accent4 2 3 5 5 2" xfId="31240" xr:uid="{00000000-0005-0000-0000-00008F360000}"/>
    <cellStyle name="40% - Accent4 2 3 5 6" xfId="27266" xr:uid="{00000000-0005-0000-0000-000090360000}"/>
    <cellStyle name="40% - Accent4 2 3 5 7" xfId="23323" xr:uid="{00000000-0005-0000-0000-000091360000}"/>
    <cellStyle name="40% - Accent4 2 3 6" xfId="1262" xr:uid="{00000000-0005-0000-0000-000092360000}"/>
    <cellStyle name="40% - Accent4 2 3 6 2" xfId="11563" xr:uid="{00000000-0005-0000-0000-000093360000}"/>
    <cellStyle name="40% - Accent4 2 3 6 2 2" xfId="17949" xr:uid="{00000000-0005-0000-0000-000094360000}"/>
    <cellStyle name="40% - Accent4 2 3 6 2 2 2" xfId="22485" xr:uid="{00000000-0005-0000-0000-000095360000}"/>
    <cellStyle name="40% - Accent4 2 3 6 2 2 2 2" xfId="34352" xr:uid="{00000000-0005-0000-0000-000096360000}"/>
    <cellStyle name="40% - Accent4 2 3 6 2 2 3" xfId="30376" xr:uid="{00000000-0005-0000-0000-000097360000}"/>
    <cellStyle name="40% - Accent4 2 3 6 2 2 4" xfId="26435" xr:uid="{00000000-0005-0000-0000-000098360000}"/>
    <cellStyle name="40% - Accent4 2 3 6 2 3" xfId="20919" xr:uid="{00000000-0005-0000-0000-000099360000}"/>
    <cellStyle name="40% - Accent4 2 3 6 2 3 2" xfId="32786" xr:uid="{00000000-0005-0000-0000-00009A360000}"/>
    <cellStyle name="40% - Accent4 2 3 6 2 4" xfId="28810" xr:uid="{00000000-0005-0000-0000-00009B360000}"/>
    <cellStyle name="40% - Accent4 2 3 6 2 5" xfId="24869" xr:uid="{00000000-0005-0000-0000-00009C360000}"/>
    <cellStyle name="40% - Accent4 2 3 6 3" xfId="15075" xr:uid="{00000000-0005-0000-0000-00009D360000}"/>
    <cellStyle name="40% - Accent4 2 3 6 3 2" xfId="21696" xr:uid="{00000000-0005-0000-0000-00009E360000}"/>
    <cellStyle name="40% - Accent4 2 3 6 3 2 2" xfId="33563" xr:uid="{00000000-0005-0000-0000-00009F360000}"/>
    <cellStyle name="40% - Accent4 2 3 6 3 3" xfId="29587" xr:uid="{00000000-0005-0000-0000-0000A0360000}"/>
    <cellStyle name="40% - Accent4 2 3 6 3 4" xfId="25646" xr:uid="{00000000-0005-0000-0000-0000A1360000}"/>
    <cellStyle name="40% - Accent4 2 3 6 4" xfId="8195" xr:uid="{00000000-0005-0000-0000-0000A2360000}"/>
    <cellStyle name="40% - Accent4 2 3 6 4 2" xfId="20149" xr:uid="{00000000-0005-0000-0000-0000A3360000}"/>
    <cellStyle name="40% - Accent4 2 3 6 4 2 2" xfId="32016" xr:uid="{00000000-0005-0000-0000-0000A4360000}"/>
    <cellStyle name="40% - Accent4 2 3 6 4 3" xfId="28040" xr:uid="{00000000-0005-0000-0000-0000A5360000}"/>
    <cellStyle name="40% - Accent4 2 3 6 4 4" xfId="24099" xr:uid="{00000000-0005-0000-0000-0000A6360000}"/>
    <cellStyle name="40% - Accent4 2 3 6 5" xfId="19374" xr:uid="{00000000-0005-0000-0000-0000A7360000}"/>
    <cellStyle name="40% - Accent4 2 3 6 5 2" xfId="31241" xr:uid="{00000000-0005-0000-0000-0000A8360000}"/>
    <cellStyle name="40% - Accent4 2 3 6 6" xfId="27267" xr:uid="{00000000-0005-0000-0000-0000A9360000}"/>
    <cellStyle name="40% - Accent4 2 3 6 7" xfId="23324" xr:uid="{00000000-0005-0000-0000-0000AA360000}"/>
    <cellStyle name="40% - Accent4 2 3 7" xfId="1263" xr:uid="{00000000-0005-0000-0000-0000AB360000}"/>
    <cellStyle name="40% - Accent4 2 3 7 2" xfId="11564" xr:uid="{00000000-0005-0000-0000-0000AC360000}"/>
    <cellStyle name="40% - Accent4 2 3 7 2 2" xfId="17950" xr:uid="{00000000-0005-0000-0000-0000AD360000}"/>
    <cellStyle name="40% - Accent4 2 3 7 2 2 2" xfId="22486" xr:uid="{00000000-0005-0000-0000-0000AE360000}"/>
    <cellStyle name="40% - Accent4 2 3 7 2 2 2 2" xfId="34353" xr:uid="{00000000-0005-0000-0000-0000AF360000}"/>
    <cellStyle name="40% - Accent4 2 3 7 2 2 3" xfId="30377" xr:uid="{00000000-0005-0000-0000-0000B0360000}"/>
    <cellStyle name="40% - Accent4 2 3 7 2 2 4" xfId="26436" xr:uid="{00000000-0005-0000-0000-0000B1360000}"/>
    <cellStyle name="40% - Accent4 2 3 7 2 3" xfId="20920" xr:uid="{00000000-0005-0000-0000-0000B2360000}"/>
    <cellStyle name="40% - Accent4 2 3 7 2 3 2" xfId="32787" xr:uid="{00000000-0005-0000-0000-0000B3360000}"/>
    <cellStyle name="40% - Accent4 2 3 7 2 4" xfId="28811" xr:uid="{00000000-0005-0000-0000-0000B4360000}"/>
    <cellStyle name="40% - Accent4 2 3 7 2 5" xfId="24870" xr:uid="{00000000-0005-0000-0000-0000B5360000}"/>
    <cellStyle name="40% - Accent4 2 3 7 3" xfId="15076" xr:uid="{00000000-0005-0000-0000-0000B6360000}"/>
    <cellStyle name="40% - Accent4 2 3 7 3 2" xfId="21697" xr:uid="{00000000-0005-0000-0000-0000B7360000}"/>
    <cellStyle name="40% - Accent4 2 3 7 3 2 2" xfId="33564" xr:uid="{00000000-0005-0000-0000-0000B8360000}"/>
    <cellStyle name="40% - Accent4 2 3 7 3 3" xfId="29588" xr:uid="{00000000-0005-0000-0000-0000B9360000}"/>
    <cellStyle name="40% - Accent4 2 3 7 3 4" xfId="25647" xr:uid="{00000000-0005-0000-0000-0000BA360000}"/>
    <cellStyle name="40% - Accent4 2 3 7 4" xfId="8196" xr:uid="{00000000-0005-0000-0000-0000BB360000}"/>
    <cellStyle name="40% - Accent4 2 3 7 4 2" xfId="20150" xr:uid="{00000000-0005-0000-0000-0000BC360000}"/>
    <cellStyle name="40% - Accent4 2 3 7 4 2 2" xfId="32017" xr:uid="{00000000-0005-0000-0000-0000BD360000}"/>
    <cellStyle name="40% - Accent4 2 3 7 4 3" xfId="28041" xr:uid="{00000000-0005-0000-0000-0000BE360000}"/>
    <cellStyle name="40% - Accent4 2 3 7 4 4" xfId="24100" xr:uid="{00000000-0005-0000-0000-0000BF360000}"/>
    <cellStyle name="40% - Accent4 2 3 7 5" xfId="19375" xr:uid="{00000000-0005-0000-0000-0000C0360000}"/>
    <cellStyle name="40% - Accent4 2 3 7 5 2" xfId="31242" xr:uid="{00000000-0005-0000-0000-0000C1360000}"/>
    <cellStyle name="40% - Accent4 2 3 7 6" xfId="27268" xr:uid="{00000000-0005-0000-0000-0000C2360000}"/>
    <cellStyle name="40% - Accent4 2 3 7 7" xfId="23325" xr:uid="{00000000-0005-0000-0000-0000C3360000}"/>
    <cellStyle name="40% - Accent4 2 3 8" xfId="1264" xr:uid="{00000000-0005-0000-0000-0000C4360000}"/>
    <cellStyle name="40% - Accent4 2 3 8 2" xfId="11565" xr:uid="{00000000-0005-0000-0000-0000C5360000}"/>
    <cellStyle name="40% - Accent4 2 3 8 2 2" xfId="17951" xr:uid="{00000000-0005-0000-0000-0000C6360000}"/>
    <cellStyle name="40% - Accent4 2 3 8 2 2 2" xfId="22487" xr:uid="{00000000-0005-0000-0000-0000C7360000}"/>
    <cellStyle name="40% - Accent4 2 3 8 2 2 2 2" xfId="34354" xr:uid="{00000000-0005-0000-0000-0000C8360000}"/>
    <cellStyle name="40% - Accent4 2 3 8 2 2 3" xfId="30378" xr:uid="{00000000-0005-0000-0000-0000C9360000}"/>
    <cellStyle name="40% - Accent4 2 3 8 2 2 4" xfId="26437" xr:uid="{00000000-0005-0000-0000-0000CA360000}"/>
    <cellStyle name="40% - Accent4 2 3 8 2 3" xfId="20921" xr:uid="{00000000-0005-0000-0000-0000CB360000}"/>
    <cellStyle name="40% - Accent4 2 3 8 2 3 2" xfId="32788" xr:uid="{00000000-0005-0000-0000-0000CC360000}"/>
    <cellStyle name="40% - Accent4 2 3 8 2 4" xfId="28812" xr:uid="{00000000-0005-0000-0000-0000CD360000}"/>
    <cellStyle name="40% - Accent4 2 3 8 2 5" xfId="24871" xr:uid="{00000000-0005-0000-0000-0000CE360000}"/>
    <cellStyle name="40% - Accent4 2 3 8 3" xfId="15077" xr:uid="{00000000-0005-0000-0000-0000CF360000}"/>
    <cellStyle name="40% - Accent4 2 3 8 3 2" xfId="21698" xr:uid="{00000000-0005-0000-0000-0000D0360000}"/>
    <cellStyle name="40% - Accent4 2 3 8 3 2 2" xfId="33565" xr:uid="{00000000-0005-0000-0000-0000D1360000}"/>
    <cellStyle name="40% - Accent4 2 3 8 3 3" xfId="29589" xr:uid="{00000000-0005-0000-0000-0000D2360000}"/>
    <cellStyle name="40% - Accent4 2 3 8 3 4" xfId="25648" xr:uid="{00000000-0005-0000-0000-0000D3360000}"/>
    <cellStyle name="40% - Accent4 2 3 8 4" xfId="8197" xr:uid="{00000000-0005-0000-0000-0000D4360000}"/>
    <cellStyle name="40% - Accent4 2 3 8 4 2" xfId="20151" xr:uid="{00000000-0005-0000-0000-0000D5360000}"/>
    <cellStyle name="40% - Accent4 2 3 8 4 2 2" xfId="32018" xr:uid="{00000000-0005-0000-0000-0000D6360000}"/>
    <cellStyle name="40% - Accent4 2 3 8 4 3" xfId="28042" xr:uid="{00000000-0005-0000-0000-0000D7360000}"/>
    <cellStyle name="40% - Accent4 2 3 8 4 4" xfId="24101" xr:uid="{00000000-0005-0000-0000-0000D8360000}"/>
    <cellStyle name="40% - Accent4 2 3 8 5" xfId="19376" xr:uid="{00000000-0005-0000-0000-0000D9360000}"/>
    <cellStyle name="40% - Accent4 2 3 8 5 2" xfId="31243" xr:uid="{00000000-0005-0000-0000-0000DA360000}"/>
    <cellStyle name="40% - Accent4 2 3 8 6" xfId="27269" xr:uid="{00000000-0005-0000-0000-0000DB360000}"/>
    <cellStyle name="40% - Accent4 2 3 8 7" xfId="23326" xr:uid="{00000000-0005-0000-0000-0000DC360000}"/>
    <cellStyle name="40% - Accent4 2 3 9" xfId="1265" xr:uid="{00000000-0005-0000-0000-0000DD360000}"/>
    <cellStyle name="40% - Accent4 2 3 9 2" xfId="11566" xr:uid="{00000000-0005-0000-0000-0000DE360000}"/>
    <cellStyle name="40% - Accent4 2 3 9 2 2" xfId="17952" xr:uid="{00000000-0005-0000-0000-0000DF360000}"/>
    <cellStyle name="40% - Accent4 2 3 9 2 2 2" xfId="22488" xr:uid="{00000000-0005-0000-0000-0000E0360000}"/>
    <cellStyle name="40% - Accent4 2 3 9 2 2 2 2" xfId="34355" xr:uid="{00000000-0005-0000-0000-0000E1360000}"/>
    <cellStyle name="40% - Accent4 2 3 9 2 2 3" xfId="30379" xr:uid="{00000000-0005-0000-0000-0000E2360000}"/>
    <cellStyle name="40% - Accent4 2 3 9 2 2 4" xfId="26438" xr:uid="{00000000-0005-0000-0000-0000E3360000}"/>
    <cellStyle name="40% - Accent4 2 3 9 2 3" xfId="20922" xr:uid="{00000000-0005-0000-0000-0000E4360000}"/>
    <cellStyle name="40% - Accent4 2 3 9 2 3 2" xfId="32789" xr:uid="{00000000-0005-0000-0000-0000E5360000}"/>
    <cellStyle name="40% - Accent4 2 3 9 2 4" xfId="28813" xr:uid="{00000000-0005-0000-0000-0000E6360000}"/>
    <cellStyle name="40% - Accent4 2 3 9 2 5" xfId="24872" xr:uid="{00000000-0005-0000-0000-0000E7360000}"/>
    <cellStyle name="40% - Accent4 2 3 9 3" xfId="15078" xr:uid="{00000000-0005-0000-0000-0000E8360000}"/>
    <cellStyle name="40% - Accent4 2 3 9 3 2" xfId="21699" xr:uid="{00000000-0005-0000-0000-0000E9360000}"/>
    <cellStyle name="40% - Accent4 2 3 9 3 2 2" xfId="33566" xr:uid="{00000000-0005-0000-0000-0000EA360000}"/>
    <cellStyle name="40% - Accent4 2 3 9 3 3" xfId="29590" xr:uid="{00000000-0005-0000-0000-0000EB360000}"/>
    <cellStyle name="40% - Accent4 2 3 9 3 4" xfId="25649" xr:uid="{00000000-0005-0000-0000-0000EC360000}"/>
    <cellStyle name="40% - Accent4 2 3 9 4" xfId="8198" xr:uid="{00000000-0005-0000-0000-0000ED360000}"/>
    <cellStyle name="40% - Accent4 2 3 9 4 2" xfId="20152" xr:uid="{00000000-0005-0000-0000-0000EE360000}"/>
    <cellStyle name="40% - Accent4 2 3 9 4 2 2" xfId="32019" xr:uid="{00000000-0005-0000-0000-0000EF360000}"/>
    <cellStyle name="40% - Accent4 2 3 9 4 3" xfId="28043" xr:uid="{00000000-0005-0000-0000-0000F0360000}"/>
    <cellStyle name="40% - Accent4 2 3 9 4 4" xfId="24102" xr:uid="{00000000-0005-0000-0000-0000F1360000}"/>
    <cellStyle name="40% - Accent4 2 3 9 5" xfId="19377" xr:uid="{00000000-0005-0000-0000-0000F2360000}"/>
    <cellStyle name="40% - Accent4 2 3 9 5 2" xfId="31244" xr:uid="{00000000-0005-0000-0000-0000F3360000}"/>
    <cellStyle name="40% - Accent4 2 3 9 6" xfId="27270" xr:uid="{00000000-0005-0000-0000-0000F4360000}"/>
    <cellStyle name="40% - Accent4 2 3 9 7" xfId="23327" xr:uid="{00000000-0005-0000-0000-0000F5360000}"/>
    <cellStyle name="40% - Accent4 2 4" xfId="1266" xr:uid="{00000000-0005-0000-0000-0000F6360000}"/>
    <cellStyle name="40% - Accent4 2 4 10" xfId="11567" xr:uid="{00000000-0005-0000-0000-0000F7360000}"/>
    <cellStyle name="40% - Accent4 2 4 10 2" xfId="17953" xr:uid="{00000000-0005-0000-0000-0000F8360000}"/>
    <cellStyle name="40% - Accent4 2 4 10 2 2" xfId="22489" xr:uid="{00000000-0005-0000-0000-0000F9360000}"/>
    <cellStyle name="40% - Accent4 2 4 10 2 2 2" xfId="34356" xr:uid="{00000000-0005-0000-0000-0000FA360000}"/>
    <cellStyle name="40% - Accent4 2 4 10 2 3" xfId="30380" xr:uid="{00000000-0005-0000-0000-0000FB360000}"/>
    <cellStyle name="40% - Accent4 2 4 10 2 4" xfId="26439" xr:uid="{00000000-0005-0000-0000-0000FC360000}"/>
    <cellStyle name="40% - Accent4 2 4 10 3" xfId="20923" xr:uid="{00000000-0005-0000-0000-0000FD360000}"/>
    <cellStyle name="40% - Accent4 2 4 10 3 2" xfId="32790" xr:uid="{00000000-0005-0000-0000-0000FE360000}"/>
    <cellStyle name="40% - Accent4 2 4 10 4" xfId="28814" xr:uid="{00000000-0005-0000-0000-0000FF360000}"/>
    <cellStyle name="40% - Accent4 2 4 10 5" xfId="24873" xr:uid="{00000000-0005-0000-0000-000000370000}"/>
    <cellStyle name="40% - Accent4 2 4 11" xfId="15079" xr:uid="{00000000-0005-0000-0000-000001370000}"/>
    <cellStyle name="40% - Accent4 2 4 11 2" xfId="21700" xr:uid="{00000000-0005-0000-0000-000002370000}"/>
    <cellStyle name="40% - Accent4 2 4 11 2 2" xfId="33567" xr:uid="{00000000-0005-0000-0000-000003370000}"/>
    <cellStyle name="40% - Accent4 2 4 11 3" xfId="29591" xr:uid="{00000000-0005-0000-0000-000004370000}"/>
    <cellStyle name="40% - Accent4 2 4 11 4" xfId="25650" xr:uid="{00000000-0005-0000-0000-000005370000}"/>
    <cellStyle name="40% - Accent4 2 4 12" xfId="8199" xr:uid="{00000000-0005-0000-0000-000006370000}"/>
    <cellStyle name="40% - Accent4 2 4 12 2" xfId="20153" xr:uid="{00000000-0005-0000-0000-000007370000}"/>
    <cellStyle name="40% - Accent4 2 4 12 2 2" xfId="32020" xr:uid="{00000000-0005-0000-0000-000008370000}"/>
    <cellStyle name="40% - Accent4 2 4 12 3" xfId="28044" xr:uid="{00000000-0005-0000-0000-000009370000}"/>
    <cellStyle name="40% - Accent4 2 4 12 4" xfId="24103" xr:uid="{00000000-0005-0000-0000-00000A370000}"/>
    <cellStyle name="40% - Accent4 2 4 13" xfId="19378" xr:uid="{00000000-0005-0000-0000-00000B370000}"/>
    <cellStyle name="40% - Accent4 2 4 13 2" xfId="31245" xr:uid="{00000000-0005-0000-0000-00000C370000}"/>
    <cellStyle name="40% - Accent4 2 4 14" xfId="27271" xr:uid="{00000000-0005-0000-0000-00000D370000}"/>
    <cellStyle name="40% - Accent4 2 4 15" xfId="23328" xr:uid="{00000000-0005-0000-0000-00000E370000}"/>
    <cellStyle name="40% - Accent4 2 4 2" xfId="1267" xr:uid="{00000000-0005-0000-0000-00000F370000}"/>
    <cellStyle name="40% - Accent4 2 4 2 2" xfId="11568" xr:uid="{00000000-0005-0000-0000-000010370000}"/>
    <cellStyle name="40% - Accent4 2 4 2 2 2" xfId="17954" xr:uid="{00000000-0005-0000-0000-000011370000}"/>
    <cellStyle name="40% - Accent4 2 4 2 2 2 2" xfId="22490" xr:uid="{00000000-0005-0000-0000-000012370000}"/>
    <cellStyle name="40% - Accent4 2 4 2 2 2 2 2" xfId="34357" xr:uid="{00000000-0005-0000-0000-000013370000}"/>
    <cellStyle name="40% - Accent4 2 4 2 2 2 3" xfId="30381" xr:uid="{00000000-0005-0000-0000-000014370000}"/>
    <cellStyle name="40% - Accent4 2 4 2 2 2 4" xfId="26440" xr:uid="{00000000-0005-0000-0000-000015370000}"/>
    <cellStyle name="40% - Accent4 2 4 2 2 3" xfId="20924" xr:uid="{00000000-0005-0000-0000-000016370000}"/>
    <cellStyle name="40% - Accent4 2 4 2 2 3 2" xfId="32791" xr:uid="{00000000-0005-0000-0000-000017370000}"/>
    <cellStyle name="40% - Accent4 2 4 2 2 4" xfId="28815" xr:uid="{00000000-0005-0000-0000-000018370000}"/>
    <cellStyle name="40% - Accent4 2 4 2 2 5" xfId="24874" xr:uid="{00000000-0005-0000-0000-000019370000}"/>
    <cellStyle name="40% - Accent4 2 4 2 3" xfId="15080" xr:uid="{00000000-0005-0000-0000-00001A370000}"/>
    <cellStyle name="40% - Accent4 2 4 2 3 2" xfId="21701" xr:uid="{00000000-0005-0000-0000-00001B370000}"/>
    <cellStyle name="40% - Accent4 2 4 2 3 2 2" xfId="33568" xr:uid="{00000000-0005-0000-0000-00001C370000}"/>
    <cellStyle name="40% - Accent4 2 4 2 3 3" xfId="29592" xr:uid="{00000000-0005-0000-0000-00001D370000}"/>
    <cellStyle name="40% - Accent4 2 4 2 3 4" xfId="25651" xr:uid="{00000000-0005-0000-0000-00001E370000}"/>
    <cellStyle name="40% - Accent4 2 4 2 4" xfId="8200" xr:uid="{00000000-0005-0000-0000-00001F370000}"/>
    <cellStyle name="40% - Accent4 2 4 2 4 2" xfId="20154" xr:uid="{00000000-0005-0000-0000-000020370000}"/>
    <cellStyle name="40% - Accent4 2 4 2 4 2 2" xfId="32021" xr:uid="{00000000-0005-0000-0000-000021370000}"/>
    <cellStyle name="40% - Accent4 2 4 2 4 3" xfId="28045" xr:uid="{00000000-0005-0000-0000-000022370000}"/>
    <cellStyle name="40% - Accent4 2 4 2 4 4" xfId="24104" xr:uid="{00000000-0005-0000-0000-000023370000}"/>
    <cellStyle name="40% - Accent4 2 4 2 5" xfId="19379" xr:uid="{00000000-0005-0000-0000-000024370000}"/>
    <cellStyle name="40% - Accent4 2 4 2 5 2" xfId="31246" xr:uid="{00000000-0005-0000-0000-000025370000}"/>
    <cellStyle name="40% - Accent4 2 4 2 6" xfId="27272" xr:uid="{00000000-0005-0000-0000-000026370000}"/>
    <cellStyle name="40% - Accent4 2 4 2 7" xfId="23329" xr:uid="{00000000-0005-0000-0000-000027370000}"/>
    <cellStyle name="40% - Accent4 2 4 3" xfId="1268" xr:uid="{00000000-0005-0000-0000-000028370000}"/>
    <cellStyle name="40% - Accent4 2 4 3 2" xfId="11569" xr:uid="{00000000-0005-0000-0000-000029370000}"/>
    <cellStyle name="40% - Accent4 2 4 3 2 2" xfId="17955" xr:uid="{00000000-0005-0000-0000-00002A370000}"/>
    <cellStyle name="40% - Accent4 2 4 3 2 2 2" xfId="22491" xr:uid="{00000000-0005-0000-0000-00002B370000}"/>
    <cellStyle name="40% - Accent4 2 4 3 2 2 2 2" xfId="34358" xr:uid="{00000000-0005-0000-0000-00002C370000}"/>
    <cellStyle name="40% - Accent4 2 4 3 2 2 3" xfId="30382" xr:uid="{00000000-0005-0000-0000-00002D370000}"/>
    <cellStyle name="40% - Accent4 2 4 3 2 2 4" xfId="26441" xr:uid="{00000000-0005-0000-0000-00002E370000}"/>
    <cellStyle name="40% - Accent4 2 4 3 2 3" xfId="20925" xr:uid="{00000000-0005-0000-0000-00002F370000}"/>
    <cellStyle name="40% - Accent4 2 4 3 2 3 2" xfId="32792" xr:uid="{00000000-0005-0000-0000-000030370000}"/>
    <cellStyle name="40% - Accent4 2 4 3 2 4" xfId="28816" xr:uid="{00000000-0005-0000-0000-000031370000}"/>
    <cellStyle name="40% - Accent4 2 4 3 2 5" xfId="24875" xr:uid="{00000000-0005-0000-0000-000032370000}"/>
    <cellStyle name="40% - Accent4 2 4 3 3" xfId="15081" xr:uid="{00000000-0005-0000-0000-000033370000}"/>
    <cellStyle name="40% - Accent4 2 4 3 3 2" xfId="21702" xr:uid="{00000000-0005-0000-0000-000034370000}"/>
    <cellStyle name="40% - Accent4 2 4 3 3 2 2" xfId="33569" xr:uid="{00000000-0005-0000-0000-000035370000}"/>
    <cellStyle name="40% - Accent4 2 4 3 3 3" xfId="29593" xr:uid="{00000000-0005-0000-0000-000036370000}"/>
    <cellStyle name="40% - Accent4 2 4 3 3 4" xfId="25652" xr:uid="{00000000-0005-0000-0000-000037370000}"/>
    <cellStyle name="40% - Accent4 2 4 3 4" xfId="8201" xr:uid="{00000000-0005-0000-0000-000038370000}"/>
    <cellStyle name="40% - Accent4 2 4 3 4 2" xfId="20155" xr:uid="{00000000-0005-0000-0000-000039370000}"/>
    <cellStyle name="40% - Accent4 2 4 3 4 2 2" xfId="32022" xr:uid="{00000000-0005-0000-0000-00003A370000}"/>
    <cellStyle name="40% - Accent4 2 4 3 4 3" xfId="28046" xr:uid="{00000000-0005-0000-0000-00003B370000}"/>
    <cellStyle name="40% - Accent4 2 4 3 4 4" xfId="24105" xr:uid="{00000000-0005-0000-0000-00003C370000}"/>
    <cellStyle name="40% - Accent4 2 4 3 5" xfId="19380" xr:uid="{00000000-0005-0000-0000-00003D370000}"/>
    <cellStyle name="40% - Accent4 2 4 3 5 2" xfId="31247" xr:uid="{00000000-0005-0000-0000-00003E370000}"/>
    <cellStyle name="40% - Accent4 2 4 3 6" xfId="27273" xr:uid="{00000000-0005-0000-0000-00003F370000}"/>
    <cellStyle name="40% - Accent4 2 4 3 7" xfId="23330" xr:uid="{00000000-0005-0000-0000-000040370000}"/>
    <cellStyle name="40% - Accent4 2 4 4" xfId="1269" xr:uid="{00000000-0005-0000-0000-000041370000}"/>
    <cellStyle name="40% - Accent4 2 4 4 2" xfId="11570" xr:uid="{00000000-0005-0000-0000-000042370000}"/>
    <cellStyle name="40% - Accent4 2 4 4 2 2" xfId="17956" xr:uid="{00000000-0005-0000-0000-000043370000}"/>
    <cellStyle name="40% - Accent4 2 4 4 2 2 2" xfId="22492" xr:uid="{00000000-0005-0000-0000-000044370000}"/>
    <cellStyle name="40% - Accent4 2 4 4 2 2 2 2" xfId="34359" xr:uid="{00000000-0005-0000-0000-000045370000}"/>
    <cellStyle name="40% - Accent4 2 4 4 2 2 3" xfId="30383" xr:uid="{00000000-0005-0000-0000-000046370000}"/>
    <cellStyle name="40% - Accent4 2 4 4 2 2 4" xfId="26442" xr:uid="{00000000-0005-0000-0000-000047370000}"/>
    <cellStyle name="40% - Accent4 2 4 4 2 3" xfId="20926" xr:uid="{00000000-0005-0000-0000-000048370000}"/>
    <cellStyle name="40% - Accent4 2 4 4 2 3 2" xfId="32793" xr:uid="{00000000-0005-0000-0000-000049370000}"/>
    <cellStyle name="40% - Accent4 2 4 4 2 4" xfId="28817" xr:uid="{00000000-0005-0000-0000-00004A370000}"/>
    <cellStyle name="40% - Accent4 2 4 4 2 5" xfId="24876" xr:uid="{00000000-0005-0000-0000-00004B370000}"/>
    <cellStyle name="40% - Accent4 2 4 4 3" xfId="15082" xr:uid="{00000000-0005-0000-0000-00004C370000}"/>
    <cellStyle name="40% - Accent4 2 4 4 3 2" xfId="21703" xr:uid="{00000000-0005-0000-0000-00004D370000}"/>
    <cellStyle name="40% - Accent4 2 4 4 3 2 2" xfId="33570" xr:uid="{00000000-0005-0000-0000-00004E370000}"/>
    <cellStyle name="40% - Accent4 2 4 4 3 3" xfId="29594" xr:uid="{00000000-0005-0000-0000-00004F370000}"/>
    <cellStyle name="40% - Accent4 2 4 4 3 4" xfId="25653" xr:uid="{00000000-0005-0000-0000-000050370000}"/>
    <cellStyle name="40% - Accent4 2 4 4 4" xfId="8202" xr:uid="{00000000-0005-0000-0000-000051370000}"/>
    <cellStyle name="40% - Accent4 2 4 4 4 2" xfId="20156" xr:uid="{00000000-0005-0000-0000-000052370000}"/>
    <cellStyle name="40% - Accent4 2 4 4 4 2 2" xfId="32023" xr:uid="{00000000-0005-0000-0000-000053370000}"/>
    <cellStyle name="40% - Accent4 2 4 4 4 3" xfId="28047" xr:uid="{00000000-0005-0000-0000-000054370000}"/>
    <cellStyle name="40% - Accent4 2 4 4 4 4" xfId="24106" xr:uid="{00000000-0005-0000-0000-000055370000}"/>
    <cellStyle name="40% - Accent4 2 4 4 5" xfId="19381" xr:uid="{00000000-0005-0000-0000-000056370000}"/>
    <cellStyle name="40% - Accent4 2 4 4 5 2" xfId="31248" xr:uid="{00000000-0005-0000-0000-000057370000}"/>
    <cellStyle name="40% - Accent4 2 4 4 6" xfId="27274" xr:uid="{00000000-0005-0000-0000-000058370000}"/>
    <cellStyle name="40% - Accent4 2 4 4 7" xfId="23331" xr:uid="{00000000-0005-0000-0000-000059370000}"/>
    <cellStyle name="40% - Accent4 2 4 5" xfId="1270" xr:uid="{00000000-0005-0000-0000-00005A370000}"/>
    <cellStyle name="40% - Accent4 2 4 5 2" xfId="11571" xr:uid="{00000000-0005-0000-0000-00005B370000}"/>
    <cellStyle name="40% - Accent4 2 4 5 2 2" xfId="17957" xr:uid="{00000000-0005-0000-0000-00005C370000}"/>
    <cellStyle name="40% - Accent4 2 4 5 2 2 2" xfId="22493" xr:uid="{00000000-0005-0000-0000-00005D370000}"/>
    <cellStyle name="40% - Accent4 2 4 5 2 2 2 2" xfId="34360" xr:uid="{00000000-0005-0000-0000-00005E370000}"/>
    <cellStyle name="40% - Accent4 2 4 5 2 2 3" xfId="30384" xr:uid="{00000000-0005-0000-0000-00005F370000}"/>
    <cellStyle name="40% - Accent4 2 4 5 2 2 4" xfId="26443" xr:uid="{00000000-0005-0000-0000-000060370000}"/>
    <cellStyle name="40% - Accent4 2 4 5 2 3" xfId="20927" xr:uid="{00000000-0005-0000-0000-000061370000}"/>
    <cellStyle name="40% - Accent4 2 4 5 2 3 2" xfId="32794" xr:uid="{00000000-0005-0000-0000-000062370000}"/>
    <cellStyle name="40% - Accent4 2 4 5 2 4" xfId="28818" xr:uid="{00000000-0005-0000-0000-000063370000}"/>
    <cellStyle name="40% - Accent4 2 4 5 2 5" xfId="24877" xr:uid="{00000000-0005-0000-0000-000064370000}"/>
    <cellStyle name="40% - Accent4 2 4 5 3" xfId="15083" xr:uid="{00000000-0005-0000-0000-000065370000}"/>
    <cellStyle name="40% - Accent4 2 4 5 3 2" xfId="21704" xr:uid="{00000000-0005-0000-0000-000066370000}"/>
    <cellStyle name="40% - Accent4 2 4 5 3 2 2" xfId="33571" xr:uid="{00000000-0005-0000-0000-000067370000}"/>
    <cellStyle name="40% - Accent4 2 4 5 3 3" xfId="29595" xr:uid="{00000000-0005-0000-0000-000068370000}"/>
    <cellStyle name="40% - Accent4 2 4 5 3 4" xfId="25654" xr:uid="{00000000-0005-0000-0000-000069370000}"/>
    <cellStyle name="40% - Accent4 2 4 5 4" xfId="8203" xr:uid="{00000000-0005-0000-0000-00006A370000}"/>
    <cellStyle name="40% - Accent4 2 4 5 4 2" xfId="20157" xr:uid="{00000000-0005-0000-0000-00006B370000}"/>
    <cellStyle name="40% - Accent4 2 4 5 4 2 2" xfId="32024" xr:uid="{00000000-0005-0000-0000-00006C370000}"/>
    <cellStyle name="40% - Accent4 2 4 5 4 3" xfId="28048" xr:uid="{00000000-0005-0000-0000-00006D370000}"/>
    <cellStyle name="40% - Accent4 2 4 5 4 4" xfId="24107" xr:uid="{00000000-0005-0000-0000-00006E370000}"/>
    <cellStyle name="40% - Accent4 2 4 5 5" xfId="19382" xr:uid="{00000000-0005-0000-0000-00006F370000}"/>
    <cellStyle name="40% - Accent4 2 4 5 5 2" xfId="31249" xr:uid="{00000000-0005-0000-0000-000070370000}"/>
    <cellStyle name="40% - Accent4 2 4 5 6" xfId="27275" xr:uid="{00000000-0005-0000-0000-000071370000}"/>
    <cellStyle name="40% - Accent4 2 4 5 7" xfId="23332" xr:uid="{00000000-0005-0000-0000-000072370000}"/>
    <cellStyle name="40% - Accent4 2 4 6" xfId="1271" xr:uid="{00000000-0005-0000-0000-000073370000}"/>
    <cellStyle name="40% - Accent4 2 4 6 2" xfId="11572" xr:uid="{00000000-0005-0000-0000-000074370000}"/>
    <cellStyle name="40% - Accent4 2 4 6 2 2" xfId="17958" xr:uid="{00000000-0005-0000-0000-000075370000}"/>
    <cellStyle name="40% - Accent4 2 4 6 2 2 2" xfId="22494" xr:uid="{00000000-0005-0000-0000-000076370000}"/>
    <cellStyle name="40% - Accent4 2 4 6 2 2 2 2" xfId="34361" xr:uid="{00000000-0005-0000-0000-000077370000}"/>
    <cellStyle name="40% - Accent4 2 4 6 2 2 3" xfId="30385" xr:uid="{00000000-0005-0000-0000-000078370000}"/>
    <cellStyle name="40% - Accent4 2 4 6 2 2 4" xfId="26444" xr:uid="{00000000-0005-0000-0000-000079370000}"/>
    <cellStyle name="40% - Accent4 2 4 6 2 3" xfId="20928" xr:uid="{00000000-0005-0000-0000-00007A370000}"/>
    <cellStyle name="40% - Accent4 2 4 6 2 3 2" xfId="32795" xr:uid="{00000000-0005-0000-0000-00007B370000}"/>
    <cellStyle name="40% - Accent4 2 4 6 2 4" xfId="28819" xr:uid="{00000000-0005-0000-0000-00007C370000}"/>
    <cellStyle name="40% - Accent4 2 4 6 2 5" xfId="24878" xr:uid="{00000000-0005-0000-0000-00007D370000}"/>
    <cellStyle name="40% - Accent4 2 4 6 3" xfId="15084" xr:uid="{00000000-0005-0000-0000-00007E370000}"/>
    <cellStyle name="40% - Accent4 2 4 6 3 2" xfId="21705" xr:uid="{00000000-0005-0000-0000-00007F370000}"/>
    <cellStyle name="40% - Accent4 2 4 6 3 2 2" xfId="33572" xr:uid="{00000000-0005-0000-0000-000080370000}"/>
    <cellStyle name="40% - Accent4 2 4 6 3 3" xfId="29596" xr:uid="{00000000-0005-0000-0000-000081370000}"/>
    <cellStyle name="40% - Accent4 2 4 6 3 4" xfId="25655" xr:uid="{00000000-0005-0000-0000-000082370000}"/>
    <cellStyle name="40% - Accent4 2 4 6 4" xfId="8204" xr:uid="{00000000-0005-0000-0000-000083370000}"/>
    <cellStyle name="40% - Accent4 2 4 6 4 2" xfId="20158" xr:uid="{00000000-0005-0000-0000-000084370000}"/>
    <cellStyle name="40% - Accent4 2 4 6 4 2 2" xfId="32025" xr:uid="{00000000-0005-0000-0000-000085370000}"/>
    <cellStyle name="40% - Accent4 2 4 6 4 3" xfId="28049" xr:uid="{00000000-0005-0000-0000-000086370000}"/>
    <cellStyle name="40% - Accent4 2 4 6 4 4" xfId="24108" xr:uid="{00000000-0005-0000-0000-000087370000}"/>
    <cellStyle name="40% - Accent4 2 4 6 5" xfId="19383" xr:uid="{00000000-0005-0000-0000-000088370000}"/>
    <cellStyle name="40% - Accent4 2 4 6 5 2" xfId="31250" xr:uid="{00000000-0005-0000-0000-000089370000}"/>
    <cellStyle name="40% - Accent4 2 4 6 6" xfId="27276" xr:uid="{00000000-0005-0000-0000-00008A370000}"/>
    <cellStyle name="40% - Accent4 2 4 6 7" xfId="23333" xr:uid="{00000000-0005-0000-0000-00008B370000}"/>
    <cellStyle name="40% - Accent4 2 4 7" xfId="1272" xr:uid="{00000000-0005-0000-0000-00008C370000}"/>
    <cellStyle name="40% - Accent4 2 4 7 2" xfId="11573" xr:uid="{00000000-0005-0000-0000-00008D370000}"/>
    <cellStyle name="40% - Accent4 2 4 7 2 2" xfId="17959" xr:uid="{00000000-0005-0000-0000-00008E370000}"/>
    <cellStyle name="40% - Accent4 2 4 7 2 2 2" xfId="22495" xr:uid="{00000000-0005-0000-0000-00008F370000}"/>
    <cellStyle name="40% - Accent4 2 4 7 2 2 2 2" xfId="34362" xr:uid="{00000000-0005-0000-0000-000090370000}"/>
    <cellStyle name="40% - Accent4 2 4 7 2 2 3" xfId="30386" xr:uid="{00000000-0005-0000-0000-000091370000}"/>
    <cellStyle name="40% - Accent4 2 4 7 2 2 4" xfId="26445" xr:uid="{00000000-0005-0000-0000-000092370000}"/>
    <cellStyle name="40% - Accent4 2 4 7 2 3" xfId="20929" xr:uid="{00000000-0005-0000-0000-000093370000}"/>
    <cellStyle name="40% - Accent4 2 4 7 2 3 2" xfId="32796" xr:uid="{00000000-0005-0000-0000-000094370000}"/>
    <cellStyle name="40% - Accent4 2 4 7 2 4" xfId="28820" xr:uid="{00000000-0005-0000-0000-000095370000}"/>
    <cellStyle name="40% - Accent4 2 4 7 2 5" xfId="24879" xr:uid="{00000000-0005-0000-0000-000096370000}"/>
    <cellStyle name="40% - Accent4 2 4 7 3" xfId="15085" xr:uid="{00000000-0005-0000-0000-000097370000}"/>
    <cellStyle name="40% - Accent4 2 4 7 3 2" xfId="21706" xr:uid="{00000000-0005-0000-0000-000098370000}"/>
    <cellStyle name="40% - Accent4 2 4 7 3 2 2" xfId="33573" xr:uid="{00000000-0005-0000-0000-000099370000}"/>
    <cellStyle name="40% - Accent4 2 4 7 3 3" xfId="29597" xr:uid="{00000000-0005-0000-0000-00009A370000}"/>
    <cellStyle name="40% - Accent4 2 4 7 3 4" xfId="25656" xr:uid="{00000000-0005-0000-0000-00009B370000}"/>
    <cellStyle name="40% - Accent4 2 4 7 4" xfId="8205" xr:uid="{00000000-0005-0000-0000-00009C370000}"/>
    <cellStyle name="40% - Accent4 2 4 7 4 2" xfId="20159" xr:uid="{00000000-0005-0000-0000-00009D370000}"/>
    <cellStyle name="40% - Accent4 2 4 7 4 2 2" xfId="32026" xr:uid="{00000000-0005-0000-0000-00009E370000}"/>
    <cellStyle name="40% - Accent4 2 4 7 4 3" xfId="28050" xr:uid="{00000000-0005-0000-0000-00009F370000}"/>
    <cellStyle name="40% - Accent4 2 4 7 4 4" xfId="24109" xr:uid="{00000000-0005-0000-0000-0000A0370000}"/>
    <cellStyle name="40% - Accent4 2 4 7 5" xfId="19384" xr:uid="{00000000-0005-0000-0000-0000A1370000}"/>
    <cellStyle name="40% - Accent4 2 4 7 5 2" xfId="31251" xr:uid="{00000000-0005-0000-0000-0000A2370000}"/>
    <cellStyle name="40% - Accent4 2 4 7 6" xfId="27277" xr:uid="{00000000-0005-0000-0000-0000A3370000}"/>
    <cellStyle name="40% - Accent4 2 4 7 7" xfId="23334" xr:uid="{00000000-0005-0000-0000-0000A4370000}"/>
    <cellStyle name="40% - Accent4 2 4 8" xfId="1273" xr:uid="{00000000-0005-0000-0000-0000A5370000}"/>
    <cellStyle name="40% - Accent4 2 4 8 2" xfId="11574" xr:uid="{00000000-0005-0000-0000-0000A6370000}"/>
    <cellStyle name="40% - Accent4 2 4 8 2 2" xfId="17960" xr:uid="{00000000-0005-0000-0000-0000A7370000}"/>
    <cellStyle name="40% - Accent4 2 4 8 2 2 2" xfId="22496" xr:uid="{00000000-0005-0000-0000-0000A8370000}"/>
    <cellStyle name="40% - Accent4 2 4 8 2 2 2 2" xfId="34363" xr:uid="{00000000-0005-0000-0000-0000A9370000}"/>
    <cellStyle name="40% - Accent4 2 4 8 2 2 3" xfId="30387" xr:uid="{00000000-0005-0000-0000-0000AA370000}"/>
    <cellStyle name="40% - Accent4 2 4 8 2 2 4" xfId="26446" xr:uid="{00000000-0005-0000-0000-0000AB370000}"/>
    <cellStyle name="40% - Accent4 2 4 8 2 3" xfId="20930" xr:uid="{00000000-0005-0000-0000-0000AC370000}"/>
    <cellStyle name="40% - Accent4 2 4 8 2 3 2" xfId="32797" xr:uid="{00000000-0005-0000-0000-0000AD370000}"/>
    <cellStyle name="40% - Accent4 2 4 8 2 4" xfId="28821" xr:uid="{00000000-0005-0000-0000-0000AE370000}"/>
    <cellStyle name="40% - Accent4 2 4 8 2 5" xfId="24880" xr:uid="{00000000-0005-0000-0000-0000AF370000}"/>
    <cellStyle name="40% - Accent4 2 4 8 3" xfId="15086" xr:uid="{00000000-0005-0000-0000-0000B0370000}"/>
    <cellStyle name="40% - Accent4 2 4 8 3 2" xfId="21707" xr:uid="{00000000-0005-0000-0000-0000B1370000}"/>
    <cellStyle name="40% - Accent4 2 4 8 3 2 2" xfId="33574" xr:uid="{00000000-0005-0000-0000-0000B2370000}"/>
    <cellStyle name="40% - Accent4 2 4 8 3 3" xfId="29598" xr:uid="{00000000-0005-0000-0000-0000B3370000}"/>
    <cellStyle name="40% - Accent4 2 4 8 3 4" xfId="25657" xr:uid="{00000000-0005-0000-0000-0000B4370000}"/>
    <cellStyle name="40% - Accent4 2 4 8 4" xfId="8206" xr:uid="{00000000-0005-0000-0000-0000B5370000}"/>
    <cellStyle name="40% - Accent4 2 4 8 4 2" xfId="20160" xr:uid="{00000000-0005-0000-0000-0000B6370000}"/>
    <cellStyle name="40% - Accent4 2 4 8 4 2 2" xfId="32027" xr:uid="{00000000-0005-0000-0000-0000B7370000}"/>
    <cellStyle name="40% - Accent4 2 4 8 4 3" xfId="28051" xr:uid="{00000000-0005-0000-0000-0000B8370000}"/>
    <cellStyle name="40% - Accent4 2 4 8 4 4" xfId="24110" xr:uid="{00000000-0005-0000-0000-0000B9370000}"/>
    <cellStyle name="40% - Accent4 2 4 8 5" xfId="19385" xr:uid="{00000000-0005-0000-0000-0000BA370000}"/>
    <cellStyle name="40% - Accent4 2 4 8 5 2" xfId="31252" xr:uid="{00000000-0005-0000-0000-0000BB370000}"/>
    <cellStyle name="40% - Accent4 2 4 8 6" xfId="27278" xr:uid="{00000000-0005-0000-0000-0000BC370000}"/>
    <cellStyle name="40% - Accent4 2 4 8 7" xfId="23335" xr:uid="{00000000-0005-0000-0000-0000BD370000}"/>
    <cellStyle name="40% - Accent4 2 4 9" xfId="1274" xr:uid="{00000000-0005-0000-0000-0000BE370000}"/>
    <cellStyle name="40% - Accent4 2 4 9 2" xfId="11575" xr:uid="{00000000-0005-0000-0000-0000BF370000}"/>
    <cellStyle name="40% - Accent4 2 4 9 2 2" xfId="17961" xr:uid="{00000000-0005-0000-0000-0000C0370000}"/>
    <cellStyle name="40% - Accent4 2 4 9 2 2 2" xfId="22497" xr:uid="{00000000-0005-0000-0000-0000C1370000}"/>
    <cellStyle name="40% - Accent4 2 4 9 2 2 2 2" xfId="34364" xr:uid="{00000000-0005-0000-0000-0000C2370000}"/>
    <cellStyle name="40% - Accent4 2 4 9 2 2 3" xfId="30388" xr:uid="{00000000-0005-0000-0000-0000C3370000}"/>
    <cellStyle name="40% - Accent4 2 4 9 2 2 4" xfId="26447" xr:uid="{00000000-0005-0000-0000-0000C4370000}"/>
    <cellStyle name="40% - Accent4 2 4 9 2 3" xfId="20931" xr:uid="{00000000-0005-0000-0000-0000C5370000}"/>
    <cellStyle name="40% - Accent4 2 4 9 2 3 2" xfId="32798" xr:uid="{00000000-0005-0000-0000-0000C6370000}"/>
    <cellStyle name="40% - Accent4 2 4 9 2 4" xfId="28822" xr:uid="{00000000-0005-0000-0000-0000C7370000}"/>
    <cellStyle name="40% - Accent4 2 4 9 2 5" xfId="24881" xr:uid="{00000000-0005-0000-0000-0000C8370000}"/>
    <cellStyle name="40% - Accent4 2 4 9 3" xfId="15087" xr:uid="{00000000-0005-0000-0000-0000C9370000}"/>
    <cellStyle name="40% - Accent4 2 4 9 3 2" xfId="21708" xr:uid="{00000000-0005-0000-0000-0000CA370000}"/>
    <cellStyle name="40% - Accent4 2 4 9 3 2 2" xfId="33575" xr:uid="{00000000-0005-0000-0000-0000CB370000}"/>
    <cellStyle name="40% - Accent4 2 4 9 3 3" xfId="29599" xr:uid="{00000000-0005-0000-0000-0000CC370000}"/>
    <cellStyle name="40% - Accent4 2 4 9 3 4" xfId="25658" xr:uid="{00000000-0005-0000-0000-0000CD370000}"/>
    <cellStyle name="40% - Accent4 2 4 9 4" xfId="8207" xr:uid="{00000000-0005-0000-0000-0000CE370000}"/>
    <cellStyle name="40% - Accent4 2 4 9 4 2" xfId="20161" xr:uid="{00000000-0005-0000-0000-0000CF370000}"/>
    <cellStyle name="40% - Accent4 2 4 9 4 2 2" xfId="32028" xr:uid="{00000000-0005-0000-0000-0000D0370000}"/>
    <cellStyle name="40% - Accent4 2 4 9 4 3" xfId="28052" xr:uid="{00000000-0005-0000-0000-0000D1370000}"/>
    <cellStyle name="40% - Accent4 2 4 9 4 4" xfId="24111" xr:uid="{00000000-0005-0000-0000-0000D2370000}"/>
    <cellStyle name="40% - Accent4 2 4 9 5" xfId="19386" xr:uid="{00000000-0005-0000-0000-0000D3370000}"/>
    <cellStyle name="40% - Accent4 2 4 9 5 2" xfId="31253" xr:uid="{00000000-0005-0000-0000-0000D4370000}"/>
    <cellStyle name="40% - Accent4 2 4 9 6" xfId="27279" xr:uid="{00000000-0005-0000-0000-0000D5370000}"/>
    <cellStyle name="40% - Accent4 2 4 9 7" xfId="23336" xr:uid="{00000000-0005-0000-0000-0000D6370000}"/>
    <cellStyle name="40% - Accent4 2 5" xfId="1275" xr:uid="{00000000-0005-0000-0000-0000D7370000}"/>
    <cellStyle name="40% - Accent4 2 5 10" xfId="11576" xr:uid="{00000000-0005-0000-0000-0000D8370000}"/>
    <cellStyle name="40% - Accent4 2 5 10 2" xfId="17962" xr:uid="{00000000-0005-0000-0000-0000D9370000}"/>
    <cellStyle name="40% - Accent4 2 5 10 2 2" xfId="22498" xr:uid="{00000000-0005-0000-0000-0000DA370000}"/>
    <cellStyle name="40% - Accent4 2 5 10 2 2 2" xfId="34365" xr:uid="{00000000-0005-0000-0000-0000DB370000}"/>
    <cellStyle name="40% - Accent4 2 5 10 2 3" xfId="30389" xr:uid="{00000000-0005-0000-0000-0000DC370000}"/>
    <cellStyle name="40% - Accent4 2 5 10 2 4" xfId="26448" xr:uid="{00000000-0005-0000-0000-0000DD370000}"/>
    <cellStyle name="40% - Accent4 2 5 10 3" xfId="20932" xr:uid="{00000000-0005-0000-0000-0000DE370000}"/>
    <cellStyle name="40% - Accent4 2 5 10 3 2" xfId="32799" xr:uid="{00000000-0005-0000-0000-0000DF370000}"/>
    <cellStyle name="40% - Accent4 2 5 10 4" xfId="28823" xr:uid="{00000000-0005-0000-0000-0000E0370000}"/>
    <cellStyle name="40% - Accent4 2 5 10 5" xfId="24882" xr:uid="{00000000-0005-0000-0000-0000E1370000}"/>
    <cellStyle name="40% - Accent4 2 5 11" xfId="15088" xr:uid="{00000000-0005-0000-0000-0000E2370000}"/>
    <cellStyle name="40% - Accent4 2 5 11 2" xfId="21709" xr:uid="{00000000-0005-0000-0000-0000E3370000}"/>
    <cellStyle name="40% - Accent4 2 5 11 2 2" xfId="33576" xr:uid="{00000000-0005-0000-0000-0000E4370000}"/>
    <cellStyle name="40% - Accent4 2 5 11 3" xfId="29600" xr:uid="{00000000-0005-0000-0000-0000E5370000}"/>
    <cellStyle name="40% - Accent4 2 5 11 4" xfId="25659" xr:uid="{00000000-0005-0000-0000-0000E6370000}"/>
    <cellStyle name="40% - Accent4 2 5 12" xfId="8208" xr:uid="{00000000-0005-0000-0000-0000E7370000}"/>
    <cellStyle name="40% - Accent4 2 5 12 2" xfId="20162" xr:uid="{00000000-0005-0000-0000-0000E8370000}"/>
    <cellStyle name="40% - Accent4 2 5 12 2 2" xfId="32029" xr:uid="{00000000-0005-0000-0000-0000E9370000}"/>
    <cellStyle name="40% - Accent4 2 5 12 3" xfId="28053" xr:uid="{00000000-0005-0000-0000-0000EA370000}"/>
    <cellStyle name="40% - Accent4 2 5 12 4" xfId="24112" xr:uid="{00000000-0005-0000-0000-0000EB370000}"/>
    <cellStyle name="40% - Accent4 2 5 13" xfId="19387" xr:uid="{00000000-0005-0000-0000-0000EC370000}"/>
    <cellStyle name="40% - Accent4 2 5 13 2" xfId="31254" xr:uid="{00000000-0005-0000-0000-0000ED370000}"/>
    <cellStyle name="40% - Accent4 2 5 14" xfId="27280" xr:uid="{00000000-0005-0000-0000-0000EE370000}"/>
    <cellStyle name="40% - Accent4 2 5 15" xfId="23337" xr:uid="{00000000-0005-0000-0000-0000EF370000}"/>
    <cellStyle name="40% - Accent4 2 5 2" xfId="1276" xr:uid="{00000000-0005-0000-0000-0000F0370000}"/>
    <cellStyle name="40% - Accent4 2 5 2 2" xfId="11577" xr:uid="{00000000-0005-0000-0000-0000F1370000}"/>
    <cellStyle name="40% - Accent4 2 5 2 2 2" xfId="17963" xr:uid="{00000000-0005-0000-0000-0000F2370000}"/>
    <cellStyle name="40% - Accent4 2 5 2 2 2 2" xfId="22499" xr:uid="{00000000-0005-0000-0000-0000F3370000}"/>
    <cellStyle name="40% - Accent4 2 5 2 2 2 2 2" xfId="34366" xr:uid="{00000000-0005-0000-0000-0000F4370000}"/>
    <cellStyle name="40% - Accent4 2 5 2 2 2 3" xfId="30390" xr:uid="{00000000-0005-0000-0000-0000F5370000}"/>
    <cellStyle name="40% - Accent4 2 5 2 2 2 4" xfId="26449" xr:uid="{00000000-0005-0000-0000-0000F6370000}"/>
    <cellStyle name="40% - Accent4 2 5 2 2 3" xfId="20933" xr:uid="{00000000-0005-0000-0000-0000F7370000}"/>
    <cellStyle name="40% - Accent4 2 5 2 2 3 2" xfId="32800" xr:uid="{00000000-0005-0000-0000-0000F8370000}"/>
    <cellStyle name="40% - Accent4 2 5 2 2 4" xfId="28824" xr:uid="{00000000-0005-0000-0000-0000F9370000}"/>
    <cellStyle name="40% - Accent4 2 5 2 2 5" xfId="24883" xr:uid="{00000000-0005-0000-0000-0000FA370000}"/>
    <cellStyle name="40% - Accent4 2 5 2 3" xfId="15089" xr:uid="{00000000-0005-0000-0000-0000FB370000}"/>
    <cellStyle name="40% - Accent4 2 5 2 3 2" xfId="21710" xr:uid="{00000000-0005-0000-0000-0000FC370000}"/>
    <cellStyle name="40% - Accent4 2 5 2 3 2 2" xfId="33577" xr:uid="{00000000-0005-0000-0000-0000FD370000}"/>
    <cellStyle name="40% - Accent4 2 5 2 3 3" xfId="29601" xr:uid="{00000000-0005-0000-0000-0000FE370000}"/>
    <cellStyle name="40% - Accent4 2 5 2 3 4" xfId="25660" xr:uid="{00000000-0005-0000-0000-0000FF370000}"/>
    <cellStyle name="40% - Accent4 2 5 2 4" xfId="8209" xr:uid="{00000000-0005-0000-0000-000000380000}"/>
    <cellStyle name="40% - Accent4 2 5 2 4 2" xfId="20163" xr:uid="{00000000-0005-0000-0000-000001380000}"/>
    <cellStyle name="40% - Accent4 2 5 2 4 2 2" xfId="32030" xr:uid="{00000000-0005-0000-0000-000002380000}"/>
    <cellStyle name="40% - Accent4 2 5 2 4 3" xfId="28054" xr:uid="{00000000-0005-0000-0000-000003380000}"/>
    <cellStyle name="40% - Accent4 2 5 2 4 4" xfId="24113" xr:uid="{00000000-0005-0000-0000-000004380000}"/>
    <cellStyle name="40% - Accent4 2 5 2 5" xfId="19388" xr:uid="{00000000-0005-0000-0000-000005380000}"/>
    <cellStyle name="40% - Accent4 2 5 2 5 2" xfId="31255" xr:uid="{00000000-0005-0000-0000-000006380000}"/>
    <cellStyle name="40% - Accent4 2 5 2 6" xfId="27281" xr:uid="{00000000-0005-0000-0000-000007380000}"/>
    <cellStyle name="40% - Accent4 2 5 2 7" xfId="23338" xr:uid="{00000000-0005-0000-0000-000008380000}"/>
    <cellStyle name="40% - Accent4 2 5 3" xfId="1277" xr:uid="{00000000-0005-0000-0000-000009380000}"/>
    <cellStyle name="40% - Accent4 2 5 3 2" xfId="11578" xr:uid="{00000000-0005-0000-0000-00000A380000}"/>
    <cellStyle name="40% - Accent4 2 5 3 2 2" xfId="17964" xr:uid="{00000000-0005-0000-0000-00000B380000}"/>
    <cellStyle name="40% - Accent4 2 5 3 2 2 2" xfId="22500" xr:uid="{00000000-0005-0000-0000-00000C380000}"/>
    <cellStyle name="40% - Accent4 2 5 3 2 2 2 2" xfId="34367" xr:uid="{00000000-0005-0000-0000-00000D380000}"/>
    <cellStyle name="40% - Accent4 2 5 3 2 2 3" xfId="30391" xr:uid="{00000000-0005-0000-0000-00000E380000}"/>
    <cellStyle name="40% - Accent4 2 5 3 2 2 4" xfId="26450" xr:uid="{00000000-0005-0000-0000-00000F380000}"/>
    <cellStyle name="40% - Accent4 2 5 3 2 3" xfId="20934" xr:uid="{00000000-0005-0000-0000-000010380000}"/>
    <cellStyle name="40% - Accent4 2 5 3 2 3 2" xfId="32801" xr:uid="{00000000-0005-0000-0000-000011380000}"/>
    <cellStyle name="40% - Accent4 2 5 3 2 4" xfId="28825" xr:uid="{00000000-0005-0000-0000-000012380000}"/>
    <cellStyle name="40% - Accent4 2 5 3 2 5" xfId="24884" xr:uid="{00000000-0005-0000-0000-000013380000}"/>
    <cellStyle name="40% - Accent4 2 5 3 3" xfId="15090" xr:uid="{00000000-0005-0000-0000-000014380000}"/>
    <cellStyle name="40% - Accent4 2 5 3 3 2" xfId="21711" xr:uid="{00000000-0005-0000-0000-000015380000}"/>
    <cellStyle name="40% - Accent4 2 5 3 3 2 2" xfId="33578" xr:uid="{00000000-0005-0000-0000-000016380000}"/>
    <cellStyle name="40% - Accent4 2 5 3 3 3" xfId="29602" xr:uid="{00000000-0005-0000-0000-000017380000}"/>
    <cellStyle name="40% - Accent4 2 5 3 3 4" xfId="25661" xr:uid="{00000000-0005-0000-0000-000018380000}"/>
    <cellStyle name="40% - Accent4 2 5 3 4" xfId="8210" xr:uid="{00000000-0005-0000-0000-000019380000}"/>
    <cellStyle name="40% - Accent4 2 5 3 4 2" xfId="20164" xr:uid="{00000000-0005-0000-0000-00001A380000}"/>
    <cellStyle name="40% - Accent4 2 5 3 4 2 2" xfId="32031" xr:uid="{00000000-0005-0000-0000-00001B380000}"/>
    <cellStyle name="40% - Accent4 2 5 3 4 3" xfId="28055" xr:uid="{00000000-0005-0000-0000-00001C380000}"/>
    <cellStyle name="40% - Accent4 2 5 3 4 4" xfId="24114" xr:uid="{00000000-0005-0000-0000-00001D380000}"/>
    <cellStyle name="40% - Accent4 2 5 3 5" xfId="19389" xr:uid="{00000000-0005-0000-0000-00001E380000}"/>
    <cellStyle name="40% - Accent4 2 5 3 5 2" xfId="31256" xr:uid="{00000000-0005-0000-0000-00001F380000}"/>
    <cellStyle name="40% - Accent4 2 5 3 6" xfId="27282" xr:uid="{00000000-0005-0000-0000-000020380000}"/>
    <cellStyle name="40% - Accent4 2 5 3 7" xfId="23339" xr:uid="{00000000-0005-0000-0000-000021380000}"/>
    <cellStyle name="40% - Accent4 2 5 4" xfId="1278" xr:uid="{00000000-0005-0000-0000-000022380000}"/>
    <cellStyle name="40% - Accent4 2 5 4 2" xfId="11579" xr:uid="{00000000-0005-0000-0000-000023380000}"/>
    <cellStyle name="40% - Accent4 2 5 4 2 2" xfId="17965" xr:uid="{00000000-0005-0000-0000-000024380000}"/>
    <cellStyle name="40% - Accent4 2 5 4 2 2 2" xfId="22501" xr:uid="{00000000-0005-0000-0000-000025380000}"/>
    <cellStyle name="40% - Accent4 2 5 4 2 2 2 2" xfId="34368" xr:uid="{00000000-0005-0000-0000-000026380000}"/>
    <cellStyle name="40% - Accent4 2 5 4 2 2 3" xfId="30392" xr:uid="{00000000-0005-0000-0000-000027380000}"/>
    <cellStyle name="40% - Accent4 2 5 4 2 2 4" xfId="26451" xr:uid="{00000000-0005-0000-0000-000028380000}"/>
    <cellStyle name="40% - Accent4 2 5 4 2 3" xfId="20935" xr:uid="{00000000-0005-0000-0000-000029380000}"/>
    <cellStyle name="40% - Accent4 2 5 4 2 3 2" xfId="32802" xr:uid="{00000000-0005-0000-0000-00002A380000}"/>
    <cellStyle name="40% - Accent4 2 5 4 2 4" xfId="28826" xr:uid="{00000000-0005-0000-0000-00002B380000}"/>
    <cellStyle name="40% - Accent4 2 5 4 2 5" xfId="24885" xr:uid="{00000000-0005-0000-0000-00002C380000}"/>
    <cellStyle name="40% - Accent4 2 5 4 3" xfId="15091" xr:uid="{00000000-0005-0000-0000-00002D380000}"/>
    <cellStyle name="40% - Accent4 2 5 4 3 2" xfId="21712" xr:uid="{00000000-0005-0000-0000-00002E380000}"/>
    <cellStyle name="40% - Accent4 2 5 4 3 2 2" xfId="33579" xr:uid="{00000000-0005-0000-0000-00002F380000}"/>
    <cellStyle name="40% - Accent4 2 5 4 3 3" xfId="29603" xr:uid="{00000000-0005-0000-0000-000030380000}"/>
    <cellStyle name="40% - Accent4 2 5 4 3 4" xfId="25662" xr:uid="{00000000-0005-0000-0000-000031380000}"/>
    <cellStyle name="40% - Accent4 2 5 4 4" xfId="8211" xr:uid="{00000000-0005-0000-0000-000032380000}"/>
    <cellStyle name="40% - Accent4 2 5 4 4 2" xfId="20165" xr:uid="{00000000-0005-0000-0000-000033380000}"/>
    <cellStyle name="40% - Accent4 2 5 4 4 2 2" xfId="32032" xr:uid="{00000000-0005-0000-0000-000034380000}"/>
    <cellStyle name="40% - Accent4 2 5 4 4 3" xfId="28056" xr:uid="{00000000-0005-0000-0000-000035380000}"/>
    <cellStyle name="40% - Accent4 2 5 4 4 4" xfId="24115" xr:uid="{00000000-0005-0000-0000-000036380000}"/>
    <cellStyle name="40% - Accent4 2 5 4 5" xfId="19390" xr:uid="{00000000-0005-0000-0000-000037380000}"/>
    <cellStyle name="40% - Accent4 2 5 4 5 2" xfId="31257" xr:uid="{00000000-0005-0000-0000-000038380000}"/>
    <cellStyle name="40% - Accent4 2 5 4 6" xfId="27283" xr:uid="{00000000-0005-0000-0000-000039380000}"/>
    <cellStyle name="40% - Accent4 2 5 4 7" xfId="23340" xr:uid="{00000000-0005-0000-0000-00003A380000}"/>
    <cellStyle name="40% - Accent4 2 5 5" xfId="1279" xr:uid="{00000000-0005-0000-0000-00003B380000}"/>
    <cellStyle name="40% - Accent4 2 5 5 2" xfId="11580" xr:uid="{00000000-0005-0000-0000-00003C380000}"/>
    <cellStyle name="40% - Accent4 2 5 5 2 2" xfId="17966" xr:uid="{00000000-0005-0000-0000-00003D380000}"/>
    <cellStyle name="40% - Accent4 2 5 5 2 2 2" xfId="22502" xr:uid="{00000000-0005-0000-0000-00003E380000}"/>
    <cellStyle name="40% - Accent4 2 5 5 2 2 2 2" xfId="34369" xr:uid="{00000000-0005-0000-0000-00003F380000}"/>
    <cellStyle name="40% - Accent4 2 5 5 2 2 3" xfId="30393" xr:uid="{00000000-0005-0000-0000-000040380000}"/>
    <cellStyle name="40% - Accent4 2 5 5 2 2 4" xfId="26452" xr:uid="{00000000-0005-0000-0000-000041380000}"/>
    <cellStyle name="40% - Accent4 2 5 5 2 3" xfId="20936" xr:uid="{00000000-0005-0000-0000-000042380000}"/>
    <cellStyle name="40% - Accent4 2 5 5 2 3 2" xfId="32803" xr:uid="{00000000-0005-0000-0000-000043380000}"/>
    <cellStyle name="40% - Accent4 2 5 5 2 4" xfId="28827" xr:uid="{00000000-0005-0000-0000-000044380000}"/>
    <cellStyle name="40% - Accent4 2 5 5 2 5" xfId="24886" xr:uid="{00000000-0005-0000-0000-000045380000}"/>
    <cellStyle name="40% - Accent4 2 5 5 3" xfId="15092" xr:uid="{00000000-0005-0000-0000-000046380000}"/>
    <cellStyle name="40% - Accent4 2 5 5 3 2" xfId="21713" xr:uid="{00000000-0005-0000-0000-000047380000}"/>
    <cellStyle name="40% - Accent4 2 5 5 3 2 2" xfId="33580" xr:uid="{00000000-0005-0000-0000-000048380000}"/>
    <cellStyle name="40% - Accent4 2 5 5 3 3" xfId="29604" xr:uid="{00000000-0005-0000-0000-000049380000}"/>
    <cellStyle name="40% - Accent4 2 5 5 3 4" xfId="25663" xr:uid="{00000000-0005-0000-0000-00004A380000}"/>
    <cellStyle name="40% - Accent4 2 5 5 4" xfId="8212" xr:uid="{00000000-0005-0000-0000-00004B380000}"/>
    <cellStyle name="40% - Accent4 2 5 5 4 2" xfId="20166" xr:uid="{00000000-0005-0000-0000-00004C380000}"/>
    <cellStyle name="40% - Accent4 2 5 5 4 2 2" xfId="32033" xr:uid="{00000000-0005-0000-0000-00004D380000}"/>
    <cellStyle name="40% - Accent4 2 5 5 4 3" xfId="28057" xr:uid="{00000000-0005-0000-0000-00004E380000}"/>
    <cellStyle name="40% - Accent4 2 5 5 4 4" xfId="24116" xr:uid="{00000000-0005-0000-0000-00004F380000}"/>
    <cellStyle name="40% - Accent4 2 5 5 5" xfId="19391" xr:uid="{00000000-0005-0000-0000-000050380000}"/>
    <cellStyle name="40% - Accent4 2 5 5 5 2" xfId="31258" xr:uid="{00000000-0005-0000-0000-000051380000}"/>
    <cellStyle name="40% - Accent4 2 5 5 6" xfId="27284" xr:uid="{00000000-0005-0000-0000-000052380000}"/>
    <cellStyle name="40% - Accent4 2 5 5 7" xfId="23341" xr:uid="{00000000-0005-0000-0000-000053380000}"/>
    <cellStyle name="40% - Accent4 2 5 6" xfId="1280" xr:uid="{00000000-0005-0000-0000-000054380000}"/>
    <cellStyle name="40% - Accent4 2 5 6 2" xfId="11581" xr:uid="{00000000-0005-0000-0000-000055380000}"/>
    <cellStyle name="40% - Accent4 2 5 6 2 2" xfId="17967" xr:uid="{00000000-0005-0000-0000-000056380000}"/>
    <cellStyle name="40% - Accent4 2 5 6 2 2 2" xfId="22503" xr:uid="{00000000-0005-0000-0000-000057380000}"/>
    <cellStyle name="40% - Accent4 2 5 6 2 2 2 2" xfId="34370" xr:uid="{00000000-0005-0000-0000-000058380000}"/>
    <cellStyle name="40% - Accent4 2 5 6 2 2 3" xfId="30394" xr:uid="{00000000-0005-0000-0000-000059380000}"/>
    <cellStyle name="40% - Accent4 2 5 6 2 2 4" xfId="26453" xr:uid="{00000000-0005-0000-0000-00005A380000}"/>
    <cellStyle name="40% - Accent4 2 5 6 2 3" xfId="20937" xr:uid="{00000000-0005-0000-0000-00005B380000}"/>
    <cellStyle name="40% - Accent4 2 5 6 2 3 2" xfId="32804" xr:uid="{00000000-0005-0000-0000-00005C380000}"/>
    <cellStyle name="40% - Accent4 2 5 6 2 4" xfId="28828" xr:uid="{00000000-0005-0000-0000-00005D380000}"/>
    <cellStyle name="40% - Accent4 2 5 6 2 5" xfId="24887" xr:uid="{00000000-0005-0000-0000-00005E380000}"/>
    <cellStyle name="40% - Accent4 2 5 6 3" xfId="15093" xr:uid="{00000000-0005-0000-0000-00005F380000}"/>
    <cellStyle name="40% - Accent4 2 5 6 3 2" xfId="21714" xr:uid="{00000000-0005-0000-0000-000060380000}"/>
    <cellStyle name="40% - Accent4 2 5 6 3 2 2" xfId="33581" xr:uid="{00000000-0005-0000-0000-000061380000}"/>
    <cellStyle name="40% - Accent4 2 5 6 3 3" xfId="29605" xr:uid="{00000000-0005-0000-0000-000062380000}"/>
    <cellStyle name="40% - Accent4 2 5 6 3 4" xfId="25664" xr:uid="{00000000-0005-0000-0000-000063380000}"/>
    <cellStyle name="40% - Accent4 2 5 6 4" xfId="8213" xr:uid="{00000000-0005-0000-0000-000064380000}"/>
    <cellStyle name="40% - Accent4 2 5 6 4 2" xfId="20167" xr:uid="{00000000-0005-0000-0000-000065380000}"/>
    <cellStyle name="40% - Accent4 2 5 6 4 2 2" xfId="32034" xr:uid="{00000000-0005-0000-0000-000066380000}"/>
    <cellStyle name="40% - Accent4 2 5 6 4 3" xfId="28058" xr:uid="{00000000-0005-0000-0000-000067380000}"/>
    <cellStyle name="40% - Accent4 2 5 6 4 4" xfId="24117" xr:uid="{00000000-0005-0000-0000-000068380000}"/>
    <cellStyle name="40% - Accent4 2 5 6 5" xfId="19392" xr:uid="{00000000-0005-0000-0000-000069380000}"/>
    <cellStyle name="40% - Accent4 2 5 6 5 2" xfId="31259" xr:uid="{00000000-0005-0000-0000-00006A380000}"/>
    <cellStyle name="40% - Accent4 2 5 6 6" xfId="27285" xr:uid="{00000000-0005-0000-0000-00006B380000}"/>
    <cellStyle name="40% - Accent4 2 5 6 7" xfId="23342" xr:uid="{00000000-0005-0000-0000-00006C380000}"/>
    <cellStyle name="40% - Accent4 2 5 7" xfId="1281" xr:uid="{00000000-0005-0000-0000-00006D380000}"/>
    <cellStyle name="40% - Accent4 2 5 7 2" xfId="11582" xr:uid="{00000000-0005-0000-0000-00006E380000}"/>
    <cellStyle name="40% - Accent4 2 5 7 2 2" xfId="17968" xr:uid="{00000000-0005-0000-0000-00006F380000}"/>
    <cellStyle name="40% - Accent4 2 5 7 2 2 2" xfId="22504" xr:uid="{00000000-0005-0000-0000-000070380000}"/>
    <cellStyle name="40% - Accent4 2 5 7 2 2 2 2" xfId="34371" xr:uid="{00000000-0005-0000-0000-000071380000}"/>
    <cellStyle name="40% - Accent4 2 5 7 2 2 3" xfId="30395" xr:uid="{00000000-0005-0000-0000-000072380000}"/>
    <cellStyle name="40% - Accent4 2 5 7 2 2 4" xfId="26454" xr:uid="{00000000-0005-0000-0000-000073380000}"/>
    <cellStyle name="40% - Accent4 2 5 7 2 3" xfId="20938" xr:uid="{00000000-0005-0000-0000-000074380000}"/>
    <cellStyle name="40% - Accent4 2 5 7 2 3 2" xfId="32805" xr:uid="{00000000-0005-0000-0000-000075380000}"/>
    <cellStyle name="40% - Accent4 2 5 7 2 4" xfId="28829" xr:uid="{00000000-0005-0000-0000-000076380000}"/>
    <cellStyle name="40% - Accent4 2 5 7 2 5" xfId="24888" xr:uid="{00000000-0005-0000-0000-000077380000}"/>
    <cellStyle name="40% - Accent4 2 5 7 3" xfId="15094" xr:uid="{00000000-0005-0000-0000-000078380000}"/>
    <cellStyle name="40% - Accent4 2 5 7 3 2" xfId="21715" xr:uid="{00000000-0005-0000-0000-000079380000}"/>
    <cellStyle name="40% - Accent4 2 5 7 3 2 2" xfId="33582" xr:uid="{00000000-0005-0000-0000-00007A380000}"/>
    <cellStyle name="40% - Accent4 2 5 7 3 3" xfId="29606" xr:uid="{00000000-0005-0000-0000-00007B380000}"/>
    <cellStyle name="40% - Accent4 2 5 7 3 4" xfId="25665" xr:uid="{00000000-0005-0000-0000-00007C380000}"/>
    <cellStyle name="40% - Accent4 2 5 7 4" xfId="8214" xr:uid="{00000000-0005-0000-0000-00007D380000}"/>
    <cellStyle name="40% - Accent4 2 5 7 4 2" xfId="20168" xr:uid="{00000000-0005-0000-0000-00007E380000}"/>
    <cellStyle name="40% - Accent4 2 5 7 4 2 2" xfId="32035" xr:uid="{00000000-0005-0000-0000-00007F380000}"/>
    <cellStyle name="40% - Accent4 2 5 7 4 3" xfId="28059" xr:uid="{00000000-0005-0000-0000-000080380000}"/>
    <cellStyle name="40% - Accent4 2 5 7 4 4" xfId="24118" xr:uid="{00000000-0005-0000-0000-000081380000}"/>
    <cellStyle name="40% - Accent4 2 5 7 5" xfId="19393" xr:uid="{00000000-0005-0000-0000-000082380000}"/>
    <cellStyle name="40% - Accent4 2 5 7 5 2" xfId="31260" xr:uid="{00000000-0005-0000-0000-000083380000}"/>
    <cellStyle name="40% - Accent4 2 5 7 6" xfId="27286" xr:uid="{00000000-0005-0000-0000-000084380000}"/>
    <cellStyle name="40% - Accent4 2 5 7 7" xfId="23343" xr:uid="{00000000-0005-0000-0000-000085380000}"/>
    <cellStyle name="40% - Accent4 2 5 8" xfId="1282" xr:uid="{00000000-0005-0000-0000-000086380000}"/>
    <cellStyle name="40% - Accent4 2 5 8 2" xfId="11583" xr:uid="{00000000-0005-0000-0000-000087380000}"/>
    <cellStyle name="40% - Accent4 2 5 8 2 2" xfId="17969" xr:uid="{00000000-0005-0000-0000-000088380000}"/>
    <cellStyle name="40% - Accent4 2 5 8 2 2 2" xfId="22505" xr:uid="{00000000-0005-0000-0000-000089380000}"/>
    <cellStyle name="40% - Accent4 2 5 8 2 2 2 2" xfId="34372" xr:uid="{00000000-0005-0000-0000-00008A380000}"/>
    <cellStyle name="40% - Accent4 2 5 8 2 2 3" xfId="30396" xr:uid="{00000000-0005-0000-0000-00008B380000}"/>
    <cellStyle name="40% - Accent4 2 5 8 2 2 4" xfId="26455" xr:uid="{00000000-0005-0000-0000-00008C380000}"/>
    <cellStyle name="40% - Accent4 2 5 8 2 3" xfId="20939" xr:uid="{00000000-0005-0000-0000-00008D380000}"/>
    <cellStyle name="40% - Accent4 2 5 8 2 3 2" xfId="32806" xr:uid="{00000000-0005-0000-0000-00008E380000}"/>
    <cellStyle name="40% - Accent4 2 5 8 2 4" xfId="28830" xr:uid="{00000000-0005-0000-0000-00008F380000}"/>
    <cellStyle name="40% - Accent4 2 5 8 2 5" xfId="24889" xr:uid="{00000000-0005-0000-0000-000090380000}"/>
    <cellStyle name="40% - Accent4 2 5 8 3" xfId="15095" xr:uid="{00000000-0005-0000-0000-000091380000}"/>
    <cellStyle name="40% - Accent4 2 5 8 3 2" xfId="21716" xr:uid="{00000000-0005-0000-0000-000092380000}"/>
    <cellStyle name="40% - Accent4 2 5 8 3 2 2" xfId="33583" xr:uid="{00000000-0005-0000-0000-000093380000}"/>
    <cellStyle name="40% - Accent4 2 5 8 3 3" xfId="29607" xr:uid="{00000000-0005-0000-0000-000094380000}"/>
    <cellStyle name="40% - Accent4 2 5 8 3 4" xfId="25666" xr:uid="{00000000-0005-0000-0000-000095380000}"/>
    <cellStyle name="40% - Accent4 2 5 8 4" xfId="8215" xr:uid="{00000000-0005-0000-0000-000096380000}"/>
    <cellStyle name="40% - Accent4 2 5 8 4 2" xfId="20169" xr:uid="{00000000-0005-0000-0000-000097380000}"/>
    <cellStyle name="40% - Accent4 2 5 8 4 2 2" xfId="32036" xr:uid="{00000000-0005-0000-0000-000098380000}"/>
    <cellStyle name="40% - Accent4 2 5 8 4 3" xfId="28060" xr:uid="{00000000-0005-0000-0000-000099380000}"/>
    <cellStyle name="40% - Accent4 2 5 8 4 4" xfId="24119" xr:uid="{00000000-0005-0000-0000-00009A380000}"/>
    <cellStyle name="40% - Accent4 2 5 8 5" xfId="19394" xr:uid="{00000000-0005-0000-0000-00009B380000}"/>
    <cellStyle name="40% - Accent4 2 5 8 5 2" xfId="31261" xr:uid="{00000000-0005-0000-0000-00009C380000}"/>
    <cellStyle name="40% - Accent4 2 5 8 6" xfId="27287" xr:uid="{00000000-0005-0000-0000-00009D380000}"/>
    <cellStyle name="40% - Accent4 2 5 8 7" xfId="23344" xr:uid="{00000000-0005-0000-0000-00009E380000}"/>
    <cellStyle name="40% - Accent4 2 5 9" xfId="1283" xr:uid="{00000000-0005-0000-0000-00009F380000}"/>
    <cellStyle name="40% - Accent4 2 5 9 2" xfId="11584" xr:uid="{00000000-0005-0000-0000-0000A0380000}"/>
    <cellStyle name="40% - Accent4 2 5 9 2 2" xfId="17970" xr:uid="{00000000-0005-0000-0000-0000A1380000}"/>
    <cellStyle name="40% - Accent4 2 5 9 2 2 2" xfId="22506" xr:uid="{00000000-0005-0000-0000-0000A2380000}"/>
    <cellStyle name="40% - Accent4 2 5 9 2 2 2 2" xfId="34373" xr:uid="{00000000-0005-0000-0000-0000A3380000}"/>
    <cellStyle name="40% - Accent4 2 5 9 2 2 3" xfId="30397" xr:uid="{00000000-0005-0000-0000-0000A4380000}"/>
    <cellStyle name="40% - Accent4 2 5 9 2 2 4" xfId="26456" xr:uid="{00000000-0005-0000-0000-0000A5380000}"/>
    <cellStyle name="40% - Accent4 2 5 9 2 3" xfId="20940" xr:uid="{00000000-0005-0000-0000-0000A6380000}"/>
    <cellStyle name="40% - Accent4 2 5 9 2 3 2" xfId="32807" xr:uid="{00000000-0005-0000-0000-0000A7380000}"/>
    <cellStyle name="40% - Accent4 2 5 9 2 4" xfId="28831" xr:uid="{00000000-0005-0000-0000-0000A8380000}"/>
    <cellStyle name="40% - Accent4 2 5 9 2 5" xfId="24890" xr:uid="{00000000-0005-0000-0000-0000A9380000}"/>
    <cellStyle name="40% - Accent4 2 5 9 3" xfId="15096" xr:uid="{00000000-0005-0000-0000-0000AA380000}"/>
    <cellStyle name="40% - Accent4 2 5 9 3 2" xfId="21717" xr:uid="{00000000-0005-0000-0000-0000AB380000}"/>
    <cellStyle name="40% - Accent4 2 5 9 3 2 2" xfId="33584" xr:uid="{00000000-0005-0000-0000-0000AC380000}"/>
    <cellStyle name="40% - Accent4 2 5 9 3 3" xfId="29608" xr:uid="{00000000-0005-0000-0000-0000AD380000}"/>
    <cellStyle name="40% - Accent4 2 5 9 3 4" xfId="25667" xr:uid="{00000000-0005-0000-0000-0000AE380000}"/>
    <cellStyle name="40% - Accent4 2 5 9 4" xfId="8216" xr:uid="{00000000-0005-0000-0000-0000AF380000}"/>
    <cellStyle name="40% - Accent4 2 5 9 4 2" xfId="20170" xr:uid="{00000000-0005-0000-0000-0000B0380000}"/>
    <cellStyle name="40% - Accent4 2 5 9 4 2 2" xfId="32037" xr:uid="{00000000-0005-0000-0000-0000B1380000}"/>
    <cellStyle name="40% - Accent4 2 5 9 4 3" xfId="28061" xr:uid="{00000000-0005-0000-0000-0000B2380000}"/>
    <cellStyle name="40% - Accent4 2 5 9 4 4" xfId="24120" xr:uid="{00000000-0005-0000-0000-0000B3380000}"/>
    <cellStyle name="40% - Accent4 2 5 9 5" xfId="19395" xr:uid="{00000000-0005-0000-0000-0000B4380000}"/>
    <cellStyle name="40% - Accent4 2 5 9 5 2" xfId="31262" xr:uid="{00000000-0005-0000-0000-0000B5380000}"/>
    <cellStyle name="40% - Accent4 2 5 9 6" xfId="27288" xr:uid="{00000000-0005-0000-0000-0000B6380000}"/>
    <cellStyle name="40% - Accent4 2 5 9 7" xfId="23345" xr:uid="{00000000-0005-0000-0000-0000B7380000}"/>
    <cellStyle name="40% - Accent4 2 6" xfId="1284" xr:uid="{00000000-0005-0000-0000-0000B8380000}"/>
    <cellStyle name="40% - Accent4 2 6 10" xfId="27289" xr:uid="{00000000-0005-0000-0000-0000B9380000}"/>
    <cellStyle name="40% - Accent4 2 6 11" xfId="23346" xr:uid="{00000000-0005-0000-0000-0000BA380000}"/>
    <cellStyle name="40% - Accent4 2 6 2" xfId="1285" xr:uid="{00000000-0005-0000-0000-0000BB380000}"/>
    <cellStyle name="40% - Accent4 2 6 2 2" xfId="11586" xr:uid="{00000000-0005-0000-0000-0000BC380000}"/>
    <cellStyle name="40% - Accent4 2 6 2 2 2" xfId="17972" xr:uid="{00000000-0005-0000-0000-0000BD380000}"/>
    <cellStyle name="40% - Accent4 2 6 2 2 2 2" xfId="22508" xr:uid="{00000000-0005-0000-0000-0000BE380000}"/>
    <cellStyle name="40% - Accent4 2 6 2 2 2 2 2" xfId="34375" xr:uid="{00000000-0005-0000-0000-0000BF380000}"/>
    <cellStyle name="40% - Accent4 2 6 2 2 2 3" xfId="30399" xr:uid="{00000000-0005-0000-0000-0000C0380000}"/>
    <cellStyle name="40% - Accent4 2 6 2 2 2 4" xfId="26458" xr:uid="{00000000-0005-0000-0000-0000C1380000}"/>
    <cellStyle name="40% - Accent4 2 6 2 2 3" xfId="20942" xr:uid="{00000000-0005-0000-0000-0000C2380000}"/>
    <cellStyle name="40% - Accent4 2 6 2 2 3 2" xfId="32809" xr:uid="{00000000-0005-0000-0000-0000C3380000}"/>
    <cellStyle name="40% - Accent4 2 6 2 2 4" xfId="28833" xr:uid="{00000000-0005-0000-0000-0000C4380000}"/>
    <cellStyle name="40% - Accent4 2 6 2 2 5" xfId="24892" xr:uid="{00000000-0005-0000-0000-0000C5380000}"/>
    <cellStyle name="40% - Accent4 2 6 2 3" xfId="15098" xr:uid="{00000000-0005-0000-0000-0000C6380000}"/>
    <cellStyle name="40% - Accent4 2 6 2 3 2" xfId="21719" xr:uid="{00000000-0005-0000-0000-0000C7380000}"/>
    <cellStyle name="40% - Accent4 2 6 2 3 2 2" xfId="33586" xr:uid="{00000000-0005-0000-0000-0000C8380000}"/>
    <cellStyle name="40% - Accent4 2 6 2 3 3" xfId="29610" xr:uid="{00000000-0005-0000-0000-0000C9380000}"/>
    <cellStyle name="40% - Accent4 2 6 2 3 4" xfId="25669" xr:uid="{00000000-0005-0000-0000-0000CA380000}"/>
    <cellStyle name="40% - Accent4 2 6 2 4" xfId="8218" xr:uid="{00000000-0005-0000-0000-0000CB380000}"/>
    <cellStyle name="40% - Accent4 2 6 2 4 2" xfId="20172" xr:uid="{00000000-0005-0000-0000-0000CC380000}"/>
    <cellStyle name="40% - Accent4 2 6 2 4 2 2" xfId="32039" xr:uid="{00000000-0005-0000-0000-0000CD380000}"/>
    <cellStyle name="40% - Accent4 2 6 2 4 3" xfId="28063" xr:uid="{00000000-0005-0000-0000-0000CE380000}"/>
    <cellStyle name="40% - Accent4 2 6 2 4 4" xfId="24122" xr:uid="{00000000-0005-0000-0000-0000CF380000}"/>
    <cellStyle name="40% - Accent4 2 6 2 5" xfId="19397" xr:uid="{00000000-0005-0000-0000-0000D0380000}"/>
    <cellStyle name="40% - Accent4 2 6 2 5 2" xfId="31264" xr:uid="{00000000-0005-0000-0000-0000D1380000}"/>
    <cellStyle name="40% - Accent4 2 6 2 6" xfId="27290" xr:uid="{00000000-0005-0000-0000-0000D2380000}"/>
    <cellStyle name="40% - Accent4 2 6 2 7" xfId="23347" xr:uid="{00000000-0005-0000-0000-0000D3380000}"/>
    <cellStyle name="40% - Accent4 2 6 3" xfId="1286" xr:uid="{00000000-0005-0000-0000-0000D4380000}"/>
    <cellStyle name="40% - Accent4 2 6 3 2" xfId="11587" xr:uid="{00000000-0005-0000-0000-0000D5380000}"/>
    <cellStyle name="40% - Accent4 2 6 3 2 2" xfId="17973" xr:uid="{00000000-0005-0000-0000-0000D6380000}"/>
    <cellStyle name="40% - Accent4 2 6 3 2 2 2" xfId="22509" xr:uid="{00000000-0005-0000-0000-0000D7380000}"/>
    <cellStyle name="40% - Accent4 2 6 3 2 2 2 2" xfId="34376" xr:uid="{00000000-0005-0000-0000-0000D8380000}"/>
    <cellStyle name="40% - Accent4 2 6 3 2 2 3" xfId="30400" xr:uid="{00000000-0005-0000-0000-0000D9380000}"/>
    <cellStyle name="40% - Accent4 2 6 3 2 2 4" xfId="26459" xr:uid="{00000000-0005-0000-0000-0000DA380000}"/>
    <cellStyle name="40% - Accent4 2 6 3 2 3" xfId="20943" xr:uid="{00000000-0005-0000-0000-0000DB380000}"/>
    <cellStyle name="40% - Accent4 2 6 3 2 3 2" xfId="32810" xr:uid="{00000000-0005-0000-0000-0000DC380000}"/>
    <cellStyle name="40% - Accent4 2 6 3 2 4" xfId="28834" xr:uid="{00000000-0005-0000-0000-0000DD380000}"/>
    <cellStyle name="40% - Accent4 2 6 3 2 5" xfId="24893" xr:uid="{00000000-0005-0000-0000-0000DE380000}"/>
    <cellStyle name="40% - Accent4 2 6 3 3" xfId="15099" xr:uid="{00000000-0005-0000-0000-0000DF380000}"/>
    <cellStyle name="40% - Accent4 2 6 3 3 2" xfId="21720" xr:uid="{00000000-0005-0000-0000-0000E0380000}"/>
    <cellStyle name="40% - Accent4 2 6 3 3 2 2" xfId="33587" xr:uid="{00000000-0005-0000-0000-0000E1380000}"/>
    <cellStyle name="40% - Accent4 2 6 3 3 3" xfId="29611" xr:uid="{00000000-0005-0000-0000-0000E2380000}"/>
    <cellStyle name="40% - Accent4 2 6 3 3 4" xfId="25670" xr:uid="{00000000-0005-0000-0000-0000E3380000}"/>
    <cellStyle name="40% - Accent4 2 6 3 4" xfId="8219" xr:uid="{00000000-0005-0000-0000-0000E4380000}"/>
    <cellStyle name="40% - Accent4 2 6 3 4 2" xfId="20173" xr:uid="{00000000-0005-0000-0000-0000E5380000}"/>
    <cellStyle name="40% - Accent4 2 6 3 4 2 2" xfId="32040" xr:uid="{00000000-0005-0000-0000-0000E6380000}"/>
    <cellStyle name="40% - Accent4 2 6 3 4 3" xfId="28064" xr:uid="{00000000-0005-0000-0000-0000E7380000}"/>
    <cellStyle name="40% - Accent4 2 6 3 4 4" xfId="24123" xr:uid="{00000000-0005-0000-0000-0000E8380000}"/>
    <cellStyle name="40% - Accent4 2 6 3 5" xfId="19398" xr:uid="{00000000-0005-0000-0000-0000E9380000}"/>
    <cellStyle name="40% - Accent4 2 6 3 5 2" xfId="31265" xr:uid="{00000000-0005-0000-0000-0000EA380000}"/>
    <cellStyle name="40% - Accent4 2 6 3 6" xfId="27291" xr:uid="{00000000-0005-0000-0000-0000EB380000}"/>
    <cellStyle name="40% - Accent4 2 6 3 7" xfId="23348" xr:uid="{00000000-0005-0000-0000-0000EC380000}"/>
    <cellStyle name="40% - Accent4 2 6 4" xfId="1287" xr:uid="{00000000-0005-0000-0000-0000ED380000}"/>
    <cellStyle name="40% - Accent4 2 6 4 2" xfId="11588" xr:uid="{00000000-0005-0000-0000-0000EE380000}"/>
    <cellStyle name="40% - Accent4 2 6 4 2 2" xfId="17974" xr:uid="{00000000-0005-0000-0000-0000EF380000}"/>
    <cellStyle name="40% - Accent4 2 6 4 2 2 2" xfId="22510" xr:uid="{00000000-0005-0000-0000-0000F0380000}"/>
    <cellStyle name="40% - Accent4 2 6 4 2 2 2 2" xfId="34377" xr:uid="{00000000-0005-0000-0000-0000F1380000}"/>
    <cellStyle name="40% - Accent4 2 6 4 2 2 3" xfId="30401" xr:uid="{00000000-0005-0000-0000-0000F2380000}"/>
    <cellStyle name="40% - Accent4 2 6 4 2 2 4" xfId="26460" xr:uid="{00000000-0005-0000-0000-0000F3380000}"/>
    <cellStyle name="40% - Accent4 2 6 4 2 3" xfId="20944" xr:uid="{00000000-0005-0000-0000-0000F4380000}"/>
    <cellStyle name="40% - Accent4 2 6 4 2 3 2" xfId="32811" xr:uid="{00000000-0005-0000-0000-0000F5380000}"/>
    <cellStyle name="40% - Accent4 2 6 4 2 4" xfId="28835" xr:uid="{00000000-0005-0000-0000-0000F6380000}"/>
    <cellStyle name="40% - Accent4 2 6 4 2 5" xfId="24894" xr:uid="{00000000-0005-0000-0000-0000F7380000}"/>
    <cellStyle name="40% - Accent4 2 6 4 3" xfId="15100" xr:uid="{00000000-0005-0000-0000-0000F8380000}"/>
    <cellStyle name="40% - Accent4 2 6 4 3 2" xfId="21721" xr:uid="{00000000-0005-0000-0000-0000F9380000}"/>
    <cellStyle name="40% - Accent4 2 6 4 3 2 2" xfId="33588" xr:uid="{00000000-0005-0000-0000-0000FA380000}"/>
    <cellStyle name="40% - Accent4 2 6 4 3 3" xfId="29612" xr:uid="{00000000-0005-0000-0000-0000FB380000}"/>
    <cellStyle name="40% - Accent4 2 6 4 3 4" xfId="25671" xr:uid="{00000000-0005-0000-0000-0000FC380000}"/>
    <cellStyle name="40% - Accent4 2 6 4 4" xfId="8220" xr:uid="{00000000-0005-0000-0000-0000FD380000}"/>
    <cellStyle name="40% - Accent4 2 6 4 4 2" xfId="20174" xr:uid="{00000000-0005-0000-0000-0000FE380000}"/>
    <cellStyle name="40% - Accent4 2 6 4 4 2 2" xfId="32041" xr:uid="{00000000-0005-0000-0000-0000FF380000}"/>
    <cellStyle name="40% - Accent4 2 6 4 4 3" xfId="28065" xr:uid="{00000000-0005-0000-0000-000000390000}"/>
    <cellStyle name="40% - Accent4 2 6 4 4 4" xfId="24124" xr:uid="{00000000-0005-0000-0000-000001390000}"/>
    <cellStyle name="40% - Accent4 2 6 4 5" xfId="19399" xr:uid="{00000000-0005-0000-0000-000002390000}"/>
    <cellStyle name="40% - Accent4 2 6 4 5 2" xfId="31266" xr:uid="{00000000-0005-0000-0000-000003390000}"/>
    <cellStyle name="40% - Accent4 2 6 4 6" xfId="27292" xr:uid="{00000000-0005-0000-0000-000004390000}"/>
    <cellStyle name="40% - Accent4 2 6 4 7" xfId="23349" xr:uid="{00000000-0005-0000-0000-000005390000}"/>
    <cellStyle name="40% - Accent4 2 6 5" xfId="1288" xr:uid="{00000000-0005-0000-0000-000006390000}"/>
    <cellStyle name="40% - Accent4 2 6 5 2" xfId="11589" xr:uid="{00000000-0005-0000-0000-000007390000}"/>
    <cellStyle name="40% - Accent4 2 6 5 2 2" xfId="17975" xr:uid="{00000000-0005-0000-0000-000008390000}"/>
    <cellStyle name="40% - Accent4 2 6 5 2 2 2" xfId="22511" xr:uid="{00000000-0005-0000-0000-000009390000}"/>
    <cellStyle name="40% - Accent4 2 6 5 2 2 2 2" xfId="34378" xr:uid="{00000000-0005-0000-0000-00000A390000}"/>
    <cellStyle name="40% - Accent4 2 6 5 2 2 3" xfId="30402" xr:uid="{00000000-0005-0000-0000-00000B390000}"/>
    <cellStyle name="40% - Accent4 2 6 5 2 2 4" xfId="26461" xr:uid="{00000000-0005-0000-0000-00000C390000}"/>
    <cellStyle name="40% - Accent4 2 6 5 2 3" xfId="20945" xr:uid="{00000000-0005-0000-0000-00000D390000}"/>
    <cellStyle name="40% - Accent4 2 6 5 2 3 2" xfId="32812" xr:uid="{00000000-0005-0000-0000-00000E390000}"/>
    <cellStyle name="40% - Accent4 2 6 5 2 4" xfId="28836" xr:uid="{00000000-0005-0000-0000-00000F390000}"/>
    <cellStyle name="40% - Accent4 2 6 5 2 5" xfId="24895" xr:uid="{00000000-0005-0000-0000-000010390000}"/>
    <cellStyle name="40% - Accent4 2 6 5 3" xfId="15101" xr:uid="{00000000-0005-0000-0000-000011390000}"/>
    <cellStyle name="40% - Accent4 2 6 5 3 2" xfId="21722" xr:uid="{00000000-0005-0000-0000-000012390000}"/>
    <cellStyle name="40% - Accent4 2 6 5 3 2 2" xfId="33589" xr:uid="{00000000-0005-0000-0000-000013390000}"/>
    <cellStyle name="40% - Accent4 2 6 5 3 3" xfId="29613" xr:uid="{00000000-0005-0000-0000-000014390000}"/>
    <cellStyle name="40% - Accent4 2 6 5 3 4" xfId="25672" xr:uid="{00000000-0005-0000-0000-000015390000}"/>
    <cellStyle name="40% - Accent4 2 6 5 4" xfId="8221" xr:uid="{00000000-0005-0000-0000-000016390000}"/>
    <cellStyle name="40% - Accent4 2 6 5 4 2" xfId="20175" xr:uid="{00000000-0005-0000-0000-000017390000}"/>
    <cellStyle name="40% - Accent4 2 6 5 4 2 2" xfId="32042" xr:uid="{00000000-0005-0000-0000-000018390000}"/>
    <cellStyle name="40% - Accent4 2 6 5 4 3" xfId="28066" xr:uid="{00000000-0005-0000-0000-000019390000}"/>
    <cellStyle name="40% - Accent4 2 6 5 4 4" xfId="24125" xr:uid="{00000000-0005-0000-0000-00001A390000}"/>
    <cellStyle name="40% - Accent4 2 6 5 5" xfId="19400" xr:uid="{00000000-0005-0000-0000-00001B390000}"/>
    <cellStyle name="40% - Accent4 2 6 5 5 2" xfId="31267" xr:uid="{00000000-0005-0000-0000-00001C390000}"/>
    <cellStyle name="40% - Accent4 2 6 5 6" xfId="27293" xr:uid="{00000000-0005-0000-0000-00001D390000}"/>
    <cellStyle name="40% - Accent4 2 6 5 7" xfId="23350" xr:uid="{00000000-0005-0000-0000-00001E390000}"/>
    <cellStyle name="40% - Accent4 2 6 6" xfId="11585" xr:uid="{00000000-0005-0000-0000-00001F390000}"/>
    <cellStyle name="40% - Accent4 2 6 6 2" xfId="17971" xr:uid="{00000000-0005-0000-0000-000020390000}"/>
    <cellStyle name="40% - Accent4 2 6 6 2 2" xfId="22507" xr:uid="{00000000-0005-0000-0000-000021390000}"/>
    <cellStyle name="40% - Accent4 2 6 6 2 2 2" xfId="34374" xr:uid="{00000000-0005-0000-0000-000022390000}"/>
    <cellStyle name="40% - Accent4 2 6 6 2 3" xfId="30398" xr:uid="{00000000-0005-0000-0000-000023390000}"/>
    <cellStyle name="40% - Accent4 2 6 6 2 4" xfId="26457" xr:uid="{00000000-0005-0000-0000-000024390000}"/>
    <cellStyle name="40% - Accent4 2 6 6 3" xfId="20941" xr:uid="{00000000-0005-0000-0000-000025390000}"/>
    <cellStyle name="40% - Accent4 2 6 6 3 2" xfId="32808" xr:uid="{00000000-0005-0000-0000-000026390000}"/>
    <cellStyle name="40% - Accent4 2 6 6 4" xfId="28832" xr:uid="{00000000-0005-0000-0000-000027390000}"/>
    <cellStyle name="40% - Accent4 2 6 6 5" xfId="24891" xr:uid="{00000000-0005-0000-0000-000028390000}"/>
    <cellStyle name="40% - Accent4 2 6 7" xfId="15097" xr:uid="{00000000-0005-0000-0000-000029390000}"/>
    <cellStyle name="40% - Accent4 2 6 7 2" xfId="21718" xr:uid="{00000000-0005-0000-0000-00002A390000}"/>
    <cellStyle name="40% - Accent4 2 6 7 2 2" xfId="33585" xr:uid="{00000000-0005-0000-0000-00002B390000}"/>
    <cellStyle name="40% - Accent4 2 6 7 3" xfId="29609" xr:uid="{00000000-0005-0000-0000-00002C390000}"/>
    <cellStyle name="40% - Accent4 2 6 7 4" xfId="25668" xr:uid="{00000000-0005-0000-0000-00002D390000}"/>
    <cellStyle name="40% - Accent4 2 6 8" xfId="8217" xr:uid="{00000000-0005-0000-0000-00002E390000}"/>
    <cellStyle name="40% - Accent4 2 6 8 2" xfId="20171" xr:uid="{00000000-0005-0000-0000-00002F390000}"/>
    <cellStyle name="40% - Accent4 2 6 8 2 2" xfId="32038" xr:uid="{00000000-0005-0000-0000-000030390000}"/>
    <cellStyle name="40% - Accent4 2 6 8 3" xfId="28062" xr:uid="{00000000-0005-0000-0000-000031390000}"/>
    <cellStyle name="40% - Accent4 2 6 8 4" xfId="24121" xr:uid="{00000000-0005-0000-0000-000032390000}"/>
    <cellStyle name="40% - Accent4 2 6 9" xfId="19396" xr:uid="{00000000-0005-0000-0000-000033390000}"/>
    <cellStyle name="40% - Accent4 2 6 9 2" xfId="31263" xr:uid="{00000000-0005-0000-0000-000034390000}"/>
    <cellStyle name="40% - Accent4 2 7" xfId="1289" xr:uid="{00000000-0005-0000-0000-000035390000}"/>
    <cellStyle name="40% - Accent4 2 7 2" xfId="11590" xr:uid="{00000000-0005-0000-0000-000036390000}"/>
    <cellStyle name="40% - Accent4 2 7 2 2" xfId="17976" xr:uid="{00000000-0005-0000-0000-000037390000}"/>
    <cellStyle name="40% - Accent4 2 7 2 2 2" xfId="22512" xr:uid="{00000000-0005-0000-0000-000038390000}"/>
    <cellStyle name="40% - Accent4 2 7 2 2 2 2" xfId="34379" xr:uid="{00000000-0005-0000-0000-000039390000}"/>
    <cellStyle name="40% - Accent4 2 7 2 2 3" xfId="30403" xr:uid="{00000000-0005-0000-0000-00003A390000}"/>
    <cellStyle name="40% - Accent4 2 7 2 2 4" xfId="26462" xr:uid="{00000000-0005-0000-0000-00003B390000}"/>
    <cellStyle name="40% - Accent4 2 7 2 3" xfId="20946" xr:uid="{00000000-0005-0000-0000-00003C390000}"/>
    <cellStyle name="40% - Accent4 2 7 2 3 2" xfId="32813" xr:uid="{00000000-0005-0000-0000-00003D390000}"/>
    <cellStyle name="40% - Accent4 2 7 2 4" xfId="28837" xr:uid="{00000000-0005-0000-0000-00003E390000}"/>
    <cellStyle name="40% - Accent4 2 7 2 5" xfId="24896" xr:uid="{00000000-0005-0000-0000-00003F390000}"/>
    <cellStyle name="40% - Accent4 2 7 3" xfId="15102" xr:uid="{00000000-0005-0000-0000-000040390000}"/>
    <cellStyle name="40% - Accent4 2 7 3 2" xfId="21723" xr:uid="{00000000-0005-0000-0000-000041390000}"/>
    <cellStyle name="40% - Accent4 2 7 3 2 2" xfId="33590" xr:uid="{00000000-0005-0000-0000-000042390000}"/>
    <cellStyle name="40% - Accent4 2 7 3 3" xfId="29614" xr:uid="{00000000-0005-0000-0000-000043390000}"/>
    <cellStyle name="40% - Accent4 2 7 3 4" xfId="25673" xr:uid="{00000000-0005-0000-0000-000044390000}"/>
    <cellStyle name="40% - Accent4 2 7 4" xfId="8222" xr:uid="{00000000-0005-0000-0000-000045390000}"/>
    <cellStyle name="40% - Accent4 2 7 4 2" xfId="20176" xr:uid="{00000000-0005-0000-0000-000046390000}"/>
    <cellStyle name="40% - Accent4 2 7 4 2 2" xfId="32043" xr:uid="{00000000-0005-0000-0000-000047390000}"/>
    <cellStyle name="40% - Accent4 2 7 4 3" xfId="28067" xr:uid="{00000000-0005-0000-0000-000048390000}"/>
    <cellStyle name="40% - Accent4 2 7 4 4" xfId="24126" xr:uid="{00000000-0005-0000-0000-000049390000}"/>
    <cellStyle name="40% - Accent4 2 7 5" xfId="19401" xr:uid="{00000000-0005-0000-0000-00004A390000}"/>
    <cellStyle name="40% - Accent4 2 7 5 2" xfId="31268" xr:uid="{00000000-0005-0000-0000-00004B390000}"/>
    <cellStyle name="40% - Accent4 2 7 6" xfId="27294" xr:uid="{00000000-0005-0000-0000-00004C390000}"/>
    <cellStyle name="40% - Accent4 2 7 7" xfId="23351" xr:uid="{00000000-0005-0000-0000-00004D390000}"/>
    <cellStyle name="40% - Accent4 2 8" xfId="1290" xr:uid="{00000000-0005-0000-0000-00004E390000}"/>
    <cellStyle name="40% - Accent4 2 8 2" xfId="11591" xr:uid="{00000000-0005-0000-0000-00004F390000}"/>
    <cellStyle name="40% - Accent4 2 8 2 2" xfId="17977" xr:uid="{00000000-0005-0000-0000-000050390000}"/>
    <cellStyle name="40% - Accent4 2 8 2 2 2" xfId="22513" xr:uid="{00000000-0005-0000-0000-000051390000}"/>
    <cellStyle name="40% - Accent4 2 8 2 2 2 2" xfId="34380" xr:uid="{00000000-0005-0000-0000-000052390000}"/>
    <cellStyle name="40% - Accent4 2 8 2 2 3" xfId="30404" xr:uid="{00000000-0005-0000-0000-000053390000}"/>
    <cellStyle name="40% - Accent4 2 8 2 2 4" xfId="26463" xr:uid="{00000000-0005-0000-0000-000054390000}"/>
    <cellStyle name="40% - Accent4 2 8 2 3" xfId="20947" xr:uid="{00000000-0005-0000-0000-000055390000}"/>
    <cellStyle name="40% - Accent4 2 8 2 3 2" xfId="32814" xr:uid="{00000000-0005-0000-0000-000056390000}"/>
    <cellStyle name="40% - Accent4 2 8 2 4" xfId="28838" xr:uid="{00000000-0005-0000-0000-000057390000}"/>
    <cellStyle name="40% - Accent4 2 8 2 5" xfId="24897" xr:uid="{00000000-0005-0000-0000-000058390000}"/>
    <cellStyle name="40% - Accent4 2 8 3" xfId="15103" xr:uid="{00000000-0005-0000-0000-000059390000}"/>
    <cellStyle name="40% - Accent4 2 8 3 2" xfId="21724" xr:uid="{00000000-0005-0000-0000-00005A390000}"/>
    <cellStyle name="40% - Accent4 2 8 3 2 2" xfId="33591" xr:uid="{00000000-0005-0000-0000-00005B390000}"/>
    <cellStyle name="40% - Accent4 2 8 3 3" xfId="29615" xr:uid="{00000000-0005-0000-0000-00005C390000}"/>
    <cellStyle name="40% - Accent4 2 8 3 4" xfId="25674" xr:uid="{00000000-0005-0000-0000-00005D390000}"/>
    <cellStyle name="40% - Accent4 2 8 4" xfId="8223" xr:uid="{00000000-0005-0000-0000-00005E390000}"/>
    <cellStyle name="40% - Accent4 2 8 4 2" xfId="20177" xr:uid="{00000000-0005-0000-0000-00005F390000}"/>
    <cellStyle name="40% - Accent4 2 8 4 2 2" xfId="32044" xr:uid="{00000000-0005-0000-0000-000060390000}"/>
    <cellStyle name="40% - Accent4 2 8 4 3" xfId="28068" xr:uid="{00000000-0005-0000-0000-000061390000}"/>
    <cellStyle name="40% - Accent4 2 8 4 4" xfId="24127" xr:uid="{00000000-0005-0000-0000-000062390000}"/>
    <cellStyle name="40% - Accent4 2 8 5" xfId="19402" xr:uid="{00000000-0005-0000-0000-000063390000}"/>
    <cellStyle name="40% - Accent4 2 8 5 2" xfId="31269" xr:uid="{00000000-0005-0000-0000-000064390000}"/>
    <cellStyle name="40% - Accent4 2 8 6" xfId="27295" xr:uid="{00000000-0005-0000-0000-000065390000}"/>
    <cellStyle name="40% - Accent4 2 8 7" xfId="23352" xr:uid="{00000000-0005-0000-0000-000066390000}"/>
    <cellStyle name="40% - Accent4 2 9" xfId="1291" xr:uid="{00000000-0005-0000-0000-000067390000}"/>
    <cellStyle name="40% - Accent4 2 9 2" xfId="11592" xr:uid="{00000000-0005-0000-0000-000068390000}"/>
    <cellStyle name="40% - Accent4 2 9 2 2" xfId="17978" xr:uid="{00000000-0005-0000-0000-000069390000}"/>
    <cellStyle name="40% - Accent4 2 9 2 2 2" xfId="22514" xr:uid="{00000000-0005-0000-0000-00006A390000}"/>
    <cellStyle name="40% - Accent4 2 9 2 2 2 2" xfId="34381" xr:uid="{00000000-0005-0000-0000-00006B390000}"/>
    <cellStyle name="40% - Accent4 2 9 2 2 3" xfId="30405" xr:uid="{00000000-0005-0000-0000-00006C390000}"/>
    <cellStyle name="40% - Accent4 2 9 2 2 4" xfId="26464" xr:uid="{00000000-0005-0000-0000-00006D390000}"/>
    <cellStyle name="40% - Accent4 2 9 2 3" xfId="20948" xr:uid="{00000000-0005-0000-0000-00006E390000}"/>
    <cellStyle name="40% - Accent4 2 9 2 3 2" xfId="32815" xr:uid="{00000000-0005-0000-0000-00006F390000}"/>
    <cellStyle name="40% - Accent4 2 9 2 4" xfId="28839" xr:uid="{00000000-0005-0000-0000-000070390000}"/>
    <cellStyle name="40% - Accent4 2 9 2 5" xfId="24898" xr:uid="{00000000-0005-0000-0000-000071390000}"/>
    <cellStyle name="40% - Accent4 2 9 3" xfId="15104" xr:uid="{00000000-0005-0000-0000-000072390000}"/>
    <cellStyle name="40% - Accent4 2 9 3 2" xfId="21725" xr:uid="{00000000-0005-0000-0000-000073390000}"/>
    <cellStyle name="40% - Accent4 2 9 3 2 2" xfId="33592" xr:uid="{00000000-0005-0000-0000-000074390000}"/>
    <cellStyle name="40% - Accent4 2 9 3 3" xfId="29616" xr:uid="{00000000-0005-0000-0000-000075390000}"/>
    <cellStyle name="40% - Accent4 2 9 3 4" xfId="25675" xr:uid="{00000000-0005-0000-0000-000076390000}"/>
    <cellStyle name="40% - Accent4 2 9 4" xfId="8224" xr:uid="{00000000-0005-0000-0000-000077390000}"/>
    <cellStyle name="40% - Accent4 2 9 4 2" xfId="20178" xr:uid="{00000000-0005-0000-0000-000078390000}"/>
    <cellStyle name="40% - Accent4 2 9 4 2 2" xfId="32045" xr:uid="{00000000-0005-0000-0000-000079390000}"/>
    <cellStyle name="40% - Accent4 2 9 4 3" xfId="28069" xr:uid="{00000000-0005-0000-0000-00007A390000}"/>
    <cellStyle name="40% - Accent4 2 9 4 4" xfId="24128" xr:uid="{00000000-0005-0000-0000-00007B390000}"/>
    <cellStyle name="40% - Accent4 2 9 5" xfId="19403" xr:uid="{00000000-0005-0000-0000-00007C390000}"/>
    <cellStyle name="40% - Accent4 2 9 5 2" xfId="31270" xr:uid="{00000000-0005-0000-0000-00007D390000}"/>
    <cellStyle name="40% - Accent4 2 9 6" xfId="27296" xr:uid="{00000000-0005-0000-0000-00007E390000}"/>
    <cellStyle name="40% - Accent4 2 9 7" xfId="23353" xr:uid="{00000000-0005-0000-0000-00007F390000}"/>
    <cellStyle name="40% - Accent4 20" xfId="1292" xr:uid="{00000000-0005-0000-0000-000080390000}"/>
    <cellStyle name="40% - Accent4 21" xfId="1293" xr:uid="{00000000-0005-0000-0000-000081390000}"/>
    <cellStyle name="40% - Accent4 22" xfId="1294" xr:uid="{00000000-0005-0000-0000-000082390000}"/>
    <cellStyle name="40% - Accent4 23" xfId="1295" xr:uid="{00000000-0005-0000-0000-000083390000}"/>
    <cellStyle name="40% - Accent4 24" xfId="1296" xr:uid="{00000000-0005-0000-0000-000084390000}"/>
    <cellStyle name="40% - Accent4 25" xfId="1297" xr:uid="{00000000-0005-0000-0000-000085390000}"/>
    <cellStyle name="40% - Accent4 26" xfId="1298" xr:uid="{00000000-0005-0000-0000-000086390000}"/>
    <cellStyle name="40% - Accent4 27" xfId="18194" xr:uid="{00000000-0005-0000-0000-000087390000}"/>
    <cellStyle name="40% - Accent4 27 2" xfId="22729" xr:uid="{00000000-0005-0000-0000-000088390000}"/>
    <cellStyle name="40% - Accent4 27 2 2" xfId="34596" xr:uid="{00000000-0005-0000-0000-000089390000}"/>
    <cellStyle name="40% - Accent4 27 3" xfId="30620" xr:uid="{00000000-0005-0000-0000-00008A390000}"/>
    <cellStyle name="40% - Accent4 27 4" xfId="26679" xr:uid="{00000000-0005-0000-0000-00008B390000}"/>
    <cellStyle name="40% - Accent4 28" xfId="19605" xr:uid="{00000000-0005-0000-0000-00008C390000}"/>
    <cellStyle name="40% - Accent4 28 2" xfId="31472" xr:uid="{00000000-0005-0000-0000-00008D390000}"/>
    <cellStyle name="40% - Accent4 29" xfId="27496" xr:uid="{00000000-0005-0000-0000-00008E390000}"/>
    <cellStyle name="40% - Accent4 3" xfId="1299" xr:uid="{00000000-0005-0000-0000-00008F390000}"/>
    <cellStyle name="40% - Accent4 3 10" xfId="1300" xr:uid="{00000000-0005-0000-0000-000090390000}"/>
    <cellStyle name="40% - Accent4 3 11" xfId="18196" xr:uid="{00000000-0005-0000-0000-000091390000}"/>
    <cellStyle name="40% - Accent4 3 11 2" xfId="22731" xr:uid="{00000000-0005-0000-0000-000092390000}"/>
    <cellStyle name="40% - Accent4 3 11 2 2" xfId="34598" xr:uid="{00000000-0005-0000-0000-000093390000}"/>
    <cellStyle name="40% - Accent4 3 11 3" xfId="30622" xr:uid="{00000000-0005-0000-0000-000094390000}"/>
    <cellStyle name="40% - Accent4 3 11 4" xfId="26681" xr:uid="{00000000-0005-0000-0000-000095390000}"/>
    <cellStyle name="40% - Accent4 3 2" xfId="1301" xr:uid="{00000000-0005-0000-0000-000096390000}"/>
    <cellStyle name="40% - Accent4 3 2 2" xfId="11593" xr:uid="{00000000-0005-0000-0000-000097390000}"/>
    <cellStyle name="40% - Accent4 3 2 2 2" xfId="17979" xr:uid="{00000000-0005-0000-0000-000098390000}"/>
    <cellStyle name="40% - Accent4 3 2 2 2 2" xfId="22515" xr:uid="{00000000-0005-0000-0000-000099390000}"/>
    <cellStyle name="40% - Accent4 3 2 2 2 2 2" xfId="34382" xr:uid="{00000000-0005-0000-0000-00009A390000}"/>
    <cellStyle name="40% - Accent4 3 2 2 2 3" xfId="30406" xr:uid="{00000000-0005-0000-0000-00009B390000}"/>
    <cellStyle name="40% - Accent4 3 2 2 2 4" xfId="26465" xr:uid="{00000000-0005-0000-0000-00009C390000}"/>
    <cellStyle name="40% - Accent4 3 2 2 3" xfId="20949" xr:uid="{00000000-0005-0000-0000-00009D390000}"/>
    <cellStyle name="40% - Accent4 3 2 2 3 2" xfId="32816" xr:uid="{00000000-0005-0000-0000-00009E390000}"/>
    <cellStyle name="40% - Accent4 3 2 2 4" xfId="28840" xr:uid="{00000000-0005-0000-0000-00009F390000}"/>
    <cellStyle name="40% - Accent4 3 2 2 5" xfId="24899" xr:uid="{00000000-0005-0000-0000-0000A0390000}"/>
    <cellStyle name="40% - Accent4 3 2 3" xfId="15105" xr:uid="{00000000-0005-0000-0000-0000A1390000}"/>
    <cellStyle name="40% - Accent4 3 2 3 2" xfId="21726" xr:uid="{00000000-0005-0000-0000-0000A2390000}"/>
    <cellStyle name="40% - Accent4 3 2 3 2 2" xfId="33593" xr:uid="{00000000-0005-0000-0000-0000A3390000}"/>
    <cellStyle name="40% - Accent4 3 2 3 3" xfId="29617" xr:uid="{00000000-0005-0000-0000-0000A4390000}"/>
    <cellStyle name="40% - Accent4 3 2 3 4" xfId="25676" xr:uid="{00000000-0005-0000-0000-0000A5390000}"/>
    <cellStyle name="40% - Accent4 3 2 4" xfId="8225" xr:uid="{00000000-0005-0000-0000-0000A6390000}"/>
    <cellStyle name="40% - Accent4 3 2 4 2" xfId="20179" xr:uid="{00000000-0005-0000-0000-0000A7390000}"/>
    <cellStyle name="40% - Accent4 3 2 4 2 2" xfId="32046" xr:uid="{00000000-0005-0000-0000-0000A8390000}"/>
    <cellStyle name="40% - Accent4 3 2 4 3" xfId="28070" xr:uid="{00000000-0005-0000-0000-0000A9390000}"/>
    <cellStyle name="40% - Accent4 3 2 4 4" xfId="24129" xr:uid="{00000000-0005-0000-0000-0000AA390000}"/>
    <cellStyle name="40% - Accent4 3 2 5" xfId="19404" xr:uid="{00000000-0005-0000-0000-0000AB390000}"/>
    <cellStyle name="40% - Accent4 3 2 5 2" xfId="31271" xr:uid="{00000000-0005-0000-0000-0000AC390000}"/>
    <cellStyle name="40% - Accent4 3 2 6" xfId="27297" xr:uid="{00000000-0005-0000-0000-0000AD390000}"/>
    <cellStyle name="40% - Accent4 3 2 7" xfId="23354" xr:uid="{00000000-0005-0000-0000-0000AE390000}"/>
    <cellStyle name="40% - Accent4 3 3" xfId="1302" xr:uid="{00000000-0005-0000-0000-0000AF390000}"/>
    <cellStyle name="40% - Accent4 3 3 2" xfId="11594" xr:uid="{00000000-0005-0000-0000-0000B0390000}"/>
    <cellStyle name="40% - Accent4 3 3 2 2" xfId="17980" xr:uid="{00000000-0005-0000-0000-0000B1390000}"/>
    <cellStyle name="40% - Accent4 3 3 2 2 2" xfId="22516" xr:uid="{00000000-0005-0000-0000-0000B2390000}"/>
    <cellStyle name="40% - Accent4 3 3 2 2 2 2" xfId="34383" xr:uid="{00000000-0005-0000-0000-0000B3390000}"/>
    <cellStyle name="40% - Accent4 3 3 2 2 3" xfId="30407" xr:uid="{00000000-0005-0000-0000-0000B4390000}"/>
    <cellStyle name="40% - Accent4 3 3 2 2 4" xfId="26466" xr:uid="{00000000-0005-0000-0000-0000B5390000}"/>
    <cellStyle name="40% - Accent4 3 3 2 3" xfId="20950" xr:uid="{00000000-0005-0000-0000-0000B6390000}"/>
    <cellStyle name="40% - Accent4 3 3 2 3 2" xfId="32817" xr:uid="{00000000-0005-0000-0000-0000B7390000}"/>
    <cellStyle name="40% - Accent4 3 3 2 4" xfId="28841" xr:uid="{00000000-0005-0000-0000-0000B8390000}"/>
    <cellStyle name="40% - Accent4 3 3 2 5" xfId="24900" xr:uid="{00000000-0005-0000-0000-0000B9390000}"/>
    <cellStyle name="40% - Accent4 3 3 3" xfId="15106" xr:uid="{00000000-0005-0000-0000-0000BA390000}"/>
    <cellStyle name="40% - Accent4 3 3 3 2" xfId="21727" xr:uid="{00000000-0005-0000-0000-0000BB390000}"/>
    <cellStyle name="40% - Accent4 3 3 3 2 2" xfId="33594" xr:uid="{00000000-0005-0000-0000-0000BC390000}"/>
    <cellStyle name="40% - Accent4 3 3 3 3" xfId="29618" xr:uid="{00000000-0005-0000-0000-0000BD390000}"/>
    <cellStyle name="40% - Accent4 3 3 3 4" xfId="25677" xr:uid="{00000000-0005-0000-0000-0000BE390000}"/>
    <cellStyle name="40% - Accent4 3 3 4" xfId="8226" xr:uid="{00000000-0005-0000-0000-0000BF390000}"/>
    <cellStyle name="40% - Accent4 3 3 4 2" xfId="20180" xr:uid="{00000000-0005-0000-0000-0000C0390000}"/>
    <cellStyle name="40% - Accent4 3 3 4 2 2" xfId="32047" xr:uid="{00000000-0005-0000-0000-0000C1390000}"/>
    <cellStyle name="40% - Accent4 3 3 4 3" xfId="28071" xr:uid="{00000000-0005-0000-0000-0000C2390000}"/>
    <cellStyle name="40% - Accent4 3 3 4 4" xfId="24130" xr:uid="{00000000-0005-0000-0000-0000C3390000}"/>
    <cellStyle name="40% - Accent4 3 3 5" xfId="19405" xr:uid="{00000000-0005-0000-0000-0000C4390000}"/>
    <cellStyle name="40% - Accent4 3 3 5 2" xfId="31272" xr:uid="{00000000-0005-0000-0000-0000C5390000}"/>
    <cellStyle name="40% - Accent4 3 3 6" xfId="27298" xr:uid="{00000000-0005-0000-0000-0000C6390000}"/>
    <cellStyle name="40% - Accent4 3 3 7" xfId="23355" xr:uid="{00000000-0005-0000-0000-0000C7390000}"/>
    <cellStyle name="40% - Accent4 3 4" xfId="1303" xr:uid="{00000000-0005-0000-0000-0000C8390000}"/>
    <cellStyle name="40% - Accent4 3 4 2" xfId="11595" xr:uid="{00000000-0005-0000-0000-0000C9390000}"/>
    <cellStyle name="40% - Accent4 3 4 2 2" xfId="17981" xr:uid="{00000000-0005-0000-0000-0000CA390000}"/>
    <cellStyle name="40% - Accent4 3 4 2 2 2" xfId="22517" xr:uid="{00000000-0005-0000-0000-0000CB390000}"/>
    <cellStyle name="40% - Accent4 3 4 2 2 2 2" xfId="34384" xr:uid="{00000000-0005-0000-0000-0000CC390000}"/>
    <cellStyle name="40% - Accent4 3 4 2 2 3" xfId="30408" xr:uid="{00000000-0005-0000-0000-0000CD390000}"/>
    <cellStyle name="40% - Accent4 3 4 2 2 4" xfId="26467" xr:uid="{00000000-0005-0000-0000-0000CE390000}"/>
    <cellStyle name="40% - Accent4 3 4 2 3" xfId="20951" xr:uid="{00000000-0005-0000-0000-0000CF390000}"/>
    <cellStyle name="40% - Accent4 3 4 2 3 2" xfId="32818" xr:uid="{00000000-0005-0000-0000-0000D0390000}"/>
    <cellStyle name="40% - Accent4 3 4 2 4" xfId="28842" xr:uid="{00000000-0005-0000-0000-0000D1390000}"/>
    <cellStyle name="40% - Accent4 3 4 2 5" xfId="24901" xr:uid="{00000000-0005-0000-0000-0000D2390000}"/>
    <cellStyle name="40% - Accent4 3 4 3" xfId="15107" xr:uid="{00000000-0005-0000-0000-0000D3390000}"/>
    <cellStyle name="40% - Accent4 3 4 3 2" xfId="21728" xr:uid="{00000000-0005-0000-0000-0000D4390000}"/>
    <cellStyle name="40% - Accent4 3 4 3 2 2" xfId="33595" xr:uid="{00000000-0005-0000-0000-0000D5390000}"/>
    <cellStyle name="40% - Accent4 3 4 3 3" xfId="29619" xr:uid="{00000000-0005-0000-0000-0000D6390000}"/>
    <cellStyle name="40% - Accent4 3 4 3 4" xfId="25678" xr:uid="{00000000-0005-0000-0000-0000D7390000}"/>
    <cellStyle name="40% - Accent4 3 4 4" xfId="8227" xr:uid="{00000000-0005-0000-0000-0000D8390000}"/>
    <cellStyle name="40% - Accent4 3 4 4 2" xfId="20181" xr:uid="{00000000-0005-0000-0000-0000D9390000}"/>
    <cellStyle name="40% - Accent4 3 4 4 2 2" xfId="32048" xr:uid="{00000000-0005-0000-0000-0000DA390000}"/>
    <cellStyle name="40% - Accent4 3 4 4 3" xfId="28072" xr:uid="{00000000-0005-0000-0000-0000DB390000}"/>
    <cellStyle name="40% - Accent4 3 4 4 4" xfId="24131" xr:uid="{00000000-0005-0000-0000-0000DC390000}"/>
    <cellStyle name="40% - Accent4 3 4 5" xfId="19406" xr:uid="{00000000-0005-0000-0000-0000DD390000}"/>
    <cellStyle name="40% - Accent4 3 4 5 2" xfId="31273" xr:uid="{00000000-0005-0000-0000-0000DE390000}"/>
    <cellStyle name="40% - Accent4 3 4 6" xfId="27299" xr:uid="{00000000-0005-0000-0000-0000DF390000}"/>
    <cellStyle name="40% - Accent4 3 4 7" xfId="23356" xr:uid="{00000000-0005-0000-0000-0000E0390000}"/>
    <cellStyle name="40% - Accent4 3 5" xfId="1304" xr:uid="{00000000-0005-0000-0000-0000E1390000}"/>
    <cellStyle name="40% - Accent4 3 5 2" xfId="11596" xr:uid="{00000000-0005-0000-0000-0000E2390000}"/>
    <cellStyle name="40% - Accent4 3 5 2 2" xfId="17982" xr:uid="{00000000-0005-0000-0000-0000E3390000}"/>
    <cellStyle name="40% - Accent4 3 5 2 2 2" xfId="22518" xr:uid="{00000000-0005-0000-0000-0000E4390000}"/>
    <cellStyle name="40% - Accent4 3 5 2 2 2 2" xfId="34385" xr:uid="{00000000-0005-0000-0000-0000E5390000}"/>
    <cellStyle name="40% - Accent4 3 5 2 2 3" xfId="30409" xr:uid="{00000000-0005-0000-0000-0000E6390000}"/>
    <cellStyle name="40% - Accent4 3 5 2 2 4" xfId="26468" xr:uid="{00000000-0005-0000-0000-0000E7390000}"/>
    <cellStyle name="40% - Accent4 3 5 2 3" xfId="20952" xr:uid="{00000000-0005-0000-0000-0000E8390000}"/>
    <cellStyle name="40% - Accent4 3 5 2 3 2" xfId="32819" xr:uid="{00000000-0005-0000-0000-0000E9390000}"/>
    <cellStyle name="40% - Accent4 3 5 2 4" xfId="28843" xr:uid="{00000000-0005-0000-0000-0000EA390000}"/>
    <cellStyle name="40% - Accent4 3 5 2 5" xfId="24902" xr:uid="{00000000-0005-0000-0000-0000EB390000}"/>
    <cellStyle name="40% - Accent4 3 5 3" xfId="15108" xr:uid="{00000000-0005-0000-0000-0000EC390000}"/>
    <cellStyle name="40% - Accent4 3 5 3 2" xfId="21729" xr:uid="{00000000-0005-0000-0000-0000ED390000}"/>
    <cellStyle name="40% - Accent4 3 5 3 2 2" xfId="33596" xr:uid="{00000000-0005-0000-0000-0000EE390000}"/>
    <cellStyle name="40% - Accent4 3 5 3 3" xfId="29620" xr:uid="{00000000-0005-0000-0000-0000EF390000}"/>
    <cellStyle name="40% - Accent4 3 5 3 4" xfId="25679" xr:uid="{00000000-0005-0000-0000-0000F0390000}"/>
    <cellStyle name="40% - Accent4 3 5 4" xfId="8228" xr:uid="{00000000-0005-0000-0000-0000F1390000}"/>
    <cellStyle name="40% - Accent4 3 5 4 2" xfId="20182" xr:uid="{00000000-0005-0000-0000-0000F2390000}"/>
    <cellStyle name="40% - Accent4 3 5 4 2 2" xfId="32049" xr:uid="{00000000-0005-0000-0000-0000F3390000}"/>
    <cellStyle name="40% - Accent4 3 5 4 3" xfId="28073" xr:uid="{00000000-0005-0000-0000-0000F4390000}"/>
    <cellStyle name="40% - Accent4 3 5 4 4" xfId="24132" xr:uid="{00000000-0005-0000-0000-0000F5390000}"/>
    <cellStyle name="40% - Accent4 3 5 5" xfId="19407" xr:uid="{00000000-0005-0000-0000-0000F6390000}"/>
    <cellStyle name="40% - Accent4 3 5 5 2" xfId="31274" xr:uid="{00000000-0005-0000-0000-0000F7390000}"/>
    <cellStyle name="40% - Accent4 3 5 6" xfId="27300" xr:uid="{00000000-0005-0000-0000-0000F8390000}"/>
    <cellStyle name="40% - Accent4 3 5 7" xfId="23357" xr:uid="{00000000-0005-0000-0000-0000F9390000}"/>
    <cellStyle name="40% - Accent4 3 6" xfId="1305" xr:uid="{00000000-0005-0000-0000-0000FA390000}"/>
    <cellStyle name="40% - Accent4 3 7" xfId="1306" xr:uid="{00000000-0005-0000-0000-0000FB390000}"/>
    <cellStyle name="40% - Accent4 3 8" xfId="1307" xr:uid="{00000000-0005-0000-0000-0000FC390000}"/>
    <cellStyle name="40% - Accent4 3 9" xfId="1308" xr:uid="{00000000-0005-0000-0000-0000FD390000}"/>
    <cellStyle name="40% - Accent4 30" xfId="23555" xr:uid="{00000000-0005-0000-0000-0000FE390000}"/>
    <cellStyle name="40% - Accent4 4" xfId="1309" xr:uid="{00000000-0005-0000-0000-0000FF390000}"/>
    <cellStyle name="40% - Accent4 4 2" xfId="1310" xr:uid="{00000000-0005-0000-0000-0000003A0000}"/>
    <cellStyle name="40% - Accent4 4 3" xfId="1311" xr:uid="{00000000-0005-0000-0000-0000013A0000}"/>
    <cellStyle name="40% - Accent4 4 4" xfId="1312" xr:uid="{00000000-0005-0000-0000-0000023A0000}"/>
    <cellStyle name="40% - Accent4 4 5" xfId="1313" xr:uid="{00000000-0005-0000-0000-0000033A0000}"/>
    <cellStyle name="40% - Accent4 4 6" xfId="1314" xr:uid="{00000000-0005-0000-0000-0000043A0000}"/>
    <cellStyle name="40% - Accent4 5" xfId="1315" xr:uid="{00000000-0005-0000-0000-0000053A0000}"/>
    <cellStyle name="40% - Accent4 5 2" xfId="1316" xr:uid="{00000000-0005-0000-0000-0000063A0000}"/>
    <cellStyle name="40% - Accent4 5 3" xfId="1317" xr:uid="{00000000-0005-0000-0000-0000073A0000}"/>
    <cellStyle name="40% - Accent4 5 4" xfId="1318" xr:uid="{00000000-0005-0000-0000-0000083A0000}"/>
    <cellStyle name="40% - Accent4 5 5" xfId="1319" xr:uid="{00000000-0005-0000-0000-0000093A0000}"/>
    <cellStyle name="40% - Accent4 5 6" xfId="1320" xr:uid="{00000000-0005-0000-0000-00000A3A0000}"/>
    <cellStyle name="40% - Accent4 6" xfId="1321" xr:uid="{00000000-0005-0000-0000-00000B3A0000}"/>
    <cellStyle name="40% - Accent4 6 2" xfId="1322" xr:uid="{00000000-0005-0000-0000-00000C3A0000}"/>
    <cellStyle name="40% - Accent4 6 3" xfId="1323" xr:uid="{00000000-0005-0000-0000-00000D3A0000}"/>
    <cellStyle name="40% - Accent4 6 4" xfId="1324" xr:uid="{00000000-0005-0000-0000-00000E3A0000}"/>
    <cellStyle name="40% - Accent4 6 5" xfId="1325" xr:uid="{00000000-0005-0000-0000-00000F3A0000}"/>
    <cellStyle name="40% - Accent4 6 6" xfId="1326" xr:uid="{00000000-0005-0000-0000-0000103A0000}"/>
    <cellStyle name="40% - Accent4 7" xfId="1327" xr:uid="{00000000-0005-0000-0000-0000113A0000}"/>
    <cellStyle name="40% - Accent4 7 10" xfId="19408" xr:uid="{00000000-0005-0000-0000-0000123A0000}"/>
    <cellStyle name="40% - Accent4 7 10 2" xfId="31275" xr:uid="{00000000-0005-0000-0000-0000133A0000}"/>
    <cellStyle name="40% - Accent4 7 11" xfId="27301" xr:uid="{00000000-0005-0000-0000-0000143A0000}"/>
    <cellStyle name="40% - Accent4 7 12" xfId="23358" xr:uid="{00000000-0005-0000-0000-0000153A0000}"/>
    <cellStyle name="40% - Accent4 7 2" xfId="1328" xr:uid="{00000000-0005-0000-0000-0000163A0000}"/>
    <cellStyle name="40% - Accent4 7 3" xfId="1329" xr:uid="{00000000-0005-0000-0000-0000173A0000}"/>
    <cellStyle name="40% - Accent4 7 4" xfId="1330" xr:uid="{00000000-0005-0000-0000-0000183A0000}"/>
    <cellStyle name="40% - Accent4 7 5" xfId="1331" xr:uid="{00000000-0005-0000-0000-0000193A0000}"/>
    <cellStyle name="40% - Accent4 7 6" xfId="1332" xr:uid="{00000000-0005-0000-0000-00001A3A0000}"/>
    <cellStyle name="40% - Accent4 7 7" xfId="11597" xr:uid="{00000000-0005-0000-0000-00001B3A0000}"/>
    <cellStyle name="40% - Accent4 7 7 2" xfId="17983" xr:uid="{00000000-0005-0000-0000-00001C3A0000}"/>
    <cellStyle name="40% - Accent4 7 7 2 2" xfId="22519" xr:uid="{00000000-0005-0000-0000-00001D3A0000}"/>
    <cellStyle name="40% - Accent4 7 7 2 2 2" xfId="34386" xr:uid="{00000000-0005-0000-0000-00001E3A0000}"/>
    <cellStyle name="40% - Accent4 7 7 2 3" xfId="30410" xr:uid="{00000000-0005-0000-0000-00001F3A0000}"/>
    <cellStyle name="40% - Accent4 7 7 2 4" xfId="26469" xr:uid="{00000000-0005-0000-0000-0000203A0000}"/>
    <cellStyle name="40% - Accent4 7 7 3" xfId="20953" xr:uid="{00000000-0005-0000-0000-0000213A0000}"/>
    <cellStyle name="40% - Accent4 7 7 3 2" xfId="32820" xr:uid="{00000000-0005-0000-0000-0000223A0000}"/>
    <cellStyle name="40% - Accent4 7 7 4" xfId="28844" xr:uid="{00000000-0005-0000-0000-0000233A0000}"/>
    <cellStyle name="40% - Accent4 7 7 5" xfId="24903" xr:uid="{00000000-0005-0000-0000-0000243A0000}"/>
    <cellStyle name="40% - Accent4 7 8" xfId="15109" xr:uid="{00000000-0005-0000-0000-0000253A0000}"/>
    <cellStyle name="40% - Accent4 7 8 2" xfId="21730" xr:uid="{00000000-0005-0000-0000-0000263A0000}"/>
    <cellStyle name="40% - Accent4 7 8 2 2" xfId="33597" xr:uid="{00000000-0005-0000-0000-0000273A0000}"/>
    <cellStyle name="40% - Accent4 7 8 3" xfId="29621" xr:uid="{00000000-0005-0000-0000-0000283A0000}"/>
    <cellStyle name="40% - Accent4 7 8 4" xfId="25680" xr:uid="{00000000-0005-0000-0000-0000293A0000}"/>
    <cellStyle name="40% - Accent4 7 9" xfId="8229" xr:uid="{00000000-0005-0000-0000-00002A3A0000}"/>
    <cellStyle name="40% - Accent4 7 9 2" xfId="20183" xr:uid="{00000000-0005-0000-0000-00002B3A0000}"/>
    <cellStyle name="40% - Accent4 7 9 2 2" xfId="32050" xr:uid="{00000000-0005-0000-0000-00002C3A0000}"/>
    <cellStyle name="40% - Accent4 7 9 3" xfId="28074" xr:uid="{00000000-0005-0000-0000-00002D3A0000}"/>
    <cellStyle name="40% - Accent4 7 9 4" xfId="24133" xr:uid="{00000000-0005-0000-0000-00002E3A0000}"/>
    <cellStyle name="40% - Accent4 8" xfId="1333" xr:uid="{00000000-0005-0000-0000-00002F3A0000}"/>
    <cellStyle name="40% - Accent4 8 2" xfId="1334" xr:uid="{00000000-0005-0000-0000-0000303A0000}"/>
    <cellStyle name="40% - Accent4 8 3" xfId="1335" xr:uid="{00000000-0005-0000-0000-0000313A0000}"/>
    <cellStyle name="40% - Accent4 8 4" xfId="1336" xr:uid="{00000000-0005-0000-0000-0000323A0000}"/>
    <cellStyle name="40% - Accent4 8 5" xfId="1337" xr:uid="{00000000-0005-0000-0000-0000333A0000}"/>
    <cellStyle name="40% - Accent4 8 6" xfId="1338" xr:uid="{00000000-0005-0000-0000-0000343A0000}"/>
    <cellStyle name="40% - Accent4 9" xfId="1339" xr:uid="{00000000-0005-0000-0000-0000353A0000}"/>
    <cellStyle name="40% - Accent4 9 2" xfId="1340" xr:uid="{00000000-0005-0000-0000-0000363A0000}"/>
    <cellStyle name="40% - Accent4 9 3" xfId="1341" xr:uid="{00000000-0005-0000-0000-0000373A0000}"/>
    <cellStyle name="40% - Accent4 9 4" xfId="1342" xr:uid="{00000000-0005-0000-0000-0000383A0000}"/>
    <cellStyle name="40% - Accent4 9 5" xfId="1343" xr:uid="{00000000-0005-0000-0000-0000393A0000}"/>
    <cellStyle name="40% - Accent5" xfId="7610" builtinId="47" customBuiltin="1"/>
    <cellStyle name="40% - Accent5 10" xfId="1344" xr:uid="{00000000-0005-0000-0000-00003B3A0000}"/>
    <cellStyle name="40% - Accent5 11" xfId="1345" xr:uid="{00000000-0005-0000-0000-00003C3A0000}"/>
    <cellStyle name="40% - Accent5 12" xfId="1346" xr:uid="{00000000-0005-0000-0000-00003D3A0000}"/>
    <cellStyle name="40% - Accent5 13" xfId="1347" xr:uid="{00000000-0005-0000-0000-00003E3A0000}"/>
    <cellStyle name="40% - Accent5 14" xfId="1348" xr:uid="{00000000-0005-0000-0000-00003F3A0000}"/>
    <cellStyle name="40% - Accent5 15" xfId="1349" xr:uid="{00000000-0005-0000-0000-0000403A0000}"/>
    <cellStyle name="40% - Accent5 16" xfId="1350" xr:uid="{00000000-0005-0000-0000-0000413A0000}"/>
    <cellStyle name="40% - Accent5 17" xfId="18197" xr:uid="{00000000-0005-0000-0000-0000423A0000}"/>
    <cellStyle name="40% - Accent5 17 2" xfId="22732" xr:uid="{00000000-0005-0000-0000-0000433A0000}"/>
    <cellStyle name="40% - Accent5 17 2 2" xfId="34599" xr:uid="{00000000-0005-0000-0000-0000443A0000}"/>
    <cellStyle name="40% - Accent5 17 3" xfId="30623" xr:uid="{00000000-0005-0000-0000-0000453A0000}"/>
    <cellStyle name="40% - Accent5 17 4" xfId="26682" xr:uid="{00000000-0005-0000-0000-0000463A0000}"/>
    <cellStyle name="40% - Accent5 18" xfId="19606" xr:uid="{00000000-0005-0000-0000-0000473A0000}"/>
    <cellStyle name="40% - Accent5 18 2" xfId="31473" xr:uid="{00000000-0005-0000-0000-0000483A0000}"/>
    <cellStyle name="40% - Accent5 19" xfId="27497" xr:uid="{00000000-0005-0000-0000-0000493A0000}"/>
    <cellStyle name="40% - Accent5 2" xfId="1351" xr:uid="{00000000-0005-0000-0000-00004A3A0000}"/>
    <cellStyle name="40% - Accent5 2 10" xfId="1352" xr:uid="{00000000-0005-0000-0000-00004B3A0000}"/>
    <cellStyle name="40% - Accent5 2 10 2" xfId="11598" xr:uid="{00000000-0005-0000-0000-00004C3A0000}"/>
    <cellStyle name="40% - Accent5 2 10 2 2" xfId="17984" xr:uid="{00000000-0005-0000-0000-00004D3A0000}"/>
    <cellStyle name="40% - Accent5 2 10 2 2 2" xfId="22520" xr:uid="{00000000-0005-0000-0000-00004E3A0000}"/>
    <cellStyle name="40% - Accent5 2 10 2 2 2 2" xfId="34387" xr:uid="{00000000-0005-0000-0000-00004F3A0000}"/>
    <cellStyle name="40% - Accent5 2 10 2 2 3" xfId="30411" xr:uid="{00000000-0005-0000-0000-0000503A0000}"/>
    <cellStyle name="40% - Accent5 2 10 2 2 4" xfId="26470" xr:uid="{00000000-0005-0000-0000-0000513A0000}"/>
    <cellStyle name="40% - Accent5 2 10 2 3" xfId="20954" xr:uid="{00000000-0005-0000-0000-0000523A0000}"/>
    <cellStyle name="40% - Accent5 2 10 2 3 2" xfId="32821" xr:uid="{00000000-0005-0000-0000-0000533A0000}"/>
    <cellStyle name="40% - Accent5 2 10 2 4" xfId="28845" xr:uid="{00000000-0005-0000-0000-0000543A0000}"/>
    <cellStyle name="40% - Accent5 2 10 2 5" xfId="24904" xr:uid="{00000000-0005-0000-0000-0000553A0000}"/>
    <cellStyle name="40% - Accent5 2 10 3" xfId="15116" xr:uid="{00000000-0005-0000-0000-0000563A0000}"/>
    <cellStyle name="40% - Accent5 2 10 3 2" xfId="21731" xr:uid="{00000000-0005-0000-0000-0000573A0000}"/>
    <cellStyle name="40% - Accent5 2 10 3 2 2" xfId="33598" xr:uid="{00000000-0005-0000-0000-0000583A0000}"/>
    <cellStyle name="40% - Accent5 2 10 3 3" xfId="29622" xr:uid="{00000000-0005-0000-0000-0000593A0000}"/>
    <cellStyle name="40% - Accent5 2 10 3 4" xfId="25681" xr:uid="{00000000-0005-0000-0000-00005A3A0000}"/>
    <cellStyle name="40% - Accent5 2 10 4" xfId="8230" xr:uid="{00000000-0005-0000-0000-00005B3A0000}"/>
    <cellStyle name="40% - Accent5 2 10 4 2" xfId="20184" xr:uid="{00000000-0005-0000-0000-00005C3A0000}"/>
    <cellStyle name="40% - Accent5 2 10 4 2 2" xfId="32051" xr:uid="{00000000-0005-0000-0000-00005D3A0000}"/>
    <cellStyle name="40% - Accent5 2 10 4 3" xfId="28075" xr:uid="{00000000-0005-0000-0000-00005E3A0000}"/>
    <cellStyle name="40% - Accent5 2 10 4 4" xfId="24134" xr:uid="{00000000-0005-0000-0000-00005F3A0000}"/>
    <cellStyle name="40% - Accent5 2 10 5" xfId="19409" xr:uid="{00000000-0005-0000-0000-0000603A0000}"/>
    <cellStyle name="40% - Accent5 2 10 5 2" xfId="31276" xr:uid="{00000000-0005-0000-0000-0000613A0000}"/>
    <cellStyle name="40% - Accent5 2 10 6" xfId="27302" xr:uid="{00000000-0005-0000-0000-0000623A0000}"/>
    <cellStyle name="40% - Accent5 2 10 7" xfId="23359" xr:uid="{00000000-0005-0000-0000-0000633A0000}"/>
    <cellStyle name="40% - Accent5 2 11" xfId="1353" xr:uid="{00000000-0005-0000-0000-0000643A0000}"/>
    <cellStyle name="40% - Accent5 2 11 2" xfId="1354" xr:uid="{00000000-0005-0000-0000-0000653A0000}"/>
    <cellStyle name="40% - Accent5 2 11 2 2" xfId="11599" xr:uid="{00000000-0005-0000-0000-0000663A0000}"/>
    <cellStyle name="40% - Accent5 2 11 2 2 2" xfId="17985" xr:uid="{00000000-0005-0000-0000-0000673A0000}"/>
    <cellStyle name="40% - Accent5 2 11 2 2 2 2" xfId="22521" xr:uid="{00000000-0005-0000-0000-0000683A0000}"/>
    <cellStyle name="40% - Accent5 2 11 2 2 2 2 2" xfId="34388" xr:uid="{00000000-0005-0000-0000-0000693A0000}"/>
    <cellStyle name="40% - Accent5 2 11 2 2 2 3" xfId="30412" xr:uid="{00000000-0005-0000-0000-00006A3A0000}"/>
    <cellStyle name="40% - Accent5 2 11 2 2 2 4" xfId="26471" xr:uid="{00000000-0005-0000-0000-00006B3A0000}"/>
    <cellStyle name="40% - Accent5 2 11 2 2 3" xfId="20955" xr:uid="{00000000-0005-0000-0000-00006C3A0000}"/>
    <cellStyle name="40% - Accent5 2 11 2 2 3 2" xfId="32822" xr:uid="{00000000-0005-0000-0000-00006D3A0000}"/>
    <cellStyle name="40% - Accent5 2 11 2 2 4" xfId="28846" xr:uid="{00000000-0005-0000-0000-00006E3A0000}"/>
    <cellStyle name="40% - Accent5 2 11 2 2 5" xfId="24905" xr:uid="{00000000-0005-0000-0000-00006F3A0000}"/>
    <cellStyle name="40% - Accent5 2 11 2 3" xfId="15118" xr:uid="{00000000-0005-0000-0000-0000703A0000}"/>
    <cellStyle name="40% - Accent5 2 11 2 3 2" xfId="21732" xr:uid="{00000000-0005-0000-0000-0000713A0000}"/>
    <cellStyle name="40% - Accent5 2 11 2 3 2 2" xfId="33599" xr:uid="{00000000-0005-0000-0000-0000723A0000}"/>
    <cellStyle name="40% - Accent5 2 11 2 3 3" xfId="29623" xr:uid="{00000000-0005-0000-0000-0000733A0000}"/>
    <cellStyle name="40% - Accent5 2 11 2 3 4" xfId="25682" xr:uid="{00000000-0005-0000-0000-0000743A0000}"/>
    <cellStyle name="40% - Accent5 2 11 2 4" xfId="8231" xr:uid="{00000000-0005-0000-0000-0000753A0000}"/>
    <cellStyle name="40% - Accent5 2 11 2 4 2" xfId="20185" xr:uid="{00000000-0005-0000-0000-0000763A0000}"/>
    <cellStyle name="40% - Accent5 2 11 2 4 2 2" xfId="32052" xr:uid="{00000000-0005-0000-0000-0000773A0000}"/>
    <cellStyle name="40% - Accent5 2 11 2 4 3" xfId="28076" xr:uid="{00000000-0005-0000-0000-0000783A0000}"/>
    <cellStyle name="40% - Accent5 2 11 2 4 4" xfId="24135" xr:uid="{00000000-0005-0000-0000-0000793A0000}"/>
    <cellStyle name="40% - Accent5 2 11 2 5" xfId="19410" xr:uid="{00000000-0005-0000-0000-00007A3A0000}"/>
    <cellStyle name="40% - Accent5 2 11 2 5 2" xfId="31277" xr:uid="{00000000-0005-0000-0000-00007B3A0000}"/>
    <cellStyle name="40% - Accent5 2 11 2 6" xfId="27303" xr:uid="{00000000-0005-0000-0000-00007C3A0000}"/>
    <cellStyle name="40% - Accent5 2 11 2 7" xfId="23360" xr:uid="{00000000-0005-0000-0000-00007D3A0000}"/>
    <cellStyle name="40% - Accent5 2 11 3" xfId="1355" xr:uid="{00000000-0005-0000-0000-00007E3A0000}"/>
    <cellStyle name="40% - Accent5 2 11 3 2" xfId="11600" xr:uid="{00000000-0005-0000-0000-00007F3A0000}"/>
    <cellStyle name="40% - Accent5 2 11 3 2 2" xfId="17986" xr:uid="{00000000-0005-0000-0000-0000803A0000}"/>
    <cellStyle name="40% - Accent5 2 11 3 2 2 2" xfId="22522" xr:uid="{00000000-0005-0000-0000-0000813A0000}"/>
    <cellStyle name="40% - Accent5 2 11 3 2 2 2 2" xfId="34389" xr:uid="{00000000-0005-0000-0000-0000823A0000}"/>
    <cellStyle name="40% - Accent5 2 11 3 2 2 3" xfId="30413" xr:uid="{00000000-0005-0000-0000-0000833A0000}"/>
    <cellStyle name="40% - Accent5 2 11 3 2 2 4" xfId="26472" xr:uid="{00000000-0005-0000-0000-0000843A0000}"/>
    <cellStyle name="40% - Accent5 2 11 3 2 3" xfId="20956" xr:uid="{00000000-0005-0000-0000-0000853A0000}"/>
    <cellStyle name="40% - Accent5 2 11 3 2 3 2" xfId="32823" xr:uid="{00000000-0005-0000-0000-0000863A0000}"/>
    <cellStyle name="40% - Accent5 2 11 3 2 4" xfId="28847" xr:uid="{00000000-0005-0000-0000-0000873A0000}"/>
    <cellStyle name="40% - Accent5 2 11 3 2 5" xfId="24906" xr:uid="{00000000-0005-0000-0000-0000883A0000}"/>
    <cellStyle name="40% - Accent5 2 11 3 3" xfId="15119" xr:uid="{00000000-0005-0000-0000-0000893A0000}"/>
    <cellStyle name="40% - Accent5 2 11 3 3 2" xfId="21733" xr:uid="{00000000-0005-0000-0000-00008A3A0000}"/>
    <cellStyle name="40% - Accent5 2 11 3 3 2 2" xfId="33600" xr:uid="{00000000-0005-0000-0000-00008B3A0000}"/>
    <cellStyle name="40% - Accent5 2 11 3 3 3" xfId="29624" xr:uid="{00000000-0005-0000-0000-00008C3A0000}"/>
    <cellStyle name="40% - Accent5 2 11 3 3 4" xfId="25683" xr:uid="{00000000-0005-0000-0000-00008D3A0000}"/>
    <cellStyle name="40% - Accent5 2 11 3 4" xfId="8232" xr:uid="{00000000-0005-0000-0000-00008E3A0000}"/>
    <cellStyle name="40% - Accent5 2 11 3 4 2" xfId="20186" xr:uid="{00000000-0005-0000-0000-00008F3A0000}"/>
    <cellStyle name="40% - Accent5 2 11 3 4 2 2" xfId="32053" xr:uid="{00000000-0005-0000-0000-0000903A0000}"/>
    <cellStyle name="40% - Accent5 2 11 3 4 3" xfId="28077" xr:uid="{00000000-0005-0000-0000-0000913A0000}"/>
    <cellStyle name="40% - Accent5 2 11 3 4 4" xfId="24136" xr:uid="{00000000-0005-0000-0000-0000923A0000}"/>
    <cellStyle name="40% - Accent5 2 11 3 5" xfId="19411" xr:uid="{00000000-0005-0000-0000-0000933A0000}"/>
    <cellStyle name="40% - Accent5 2 11 3 5 2" xfId="31278" xr:uid="{00000000-0005-0000-0000-0000943A0000}"/>
    <cellStyle name="40% - Accent5 2 11 3 6" xfId="27304" xr:uid="{00000000-0005-0000-0000-0000953A0000}"/>
    <cellStyle name="40% - Accent5 2 11 3 7" xfId="23361" xr:uid="{00000000-0005-0000-0000-0000963A0000}"/>
    <cellStyle name="40% - Accent5 2 11 4" xfId="1356" xr:uid="{00000000-0005-0000-0000-0000973A0000}"/>
    <cellStyle name="40% - Accent5 2 11 4 2" xfId="11601" xr:uid="{00000000-0005-0000-0000-0000983A0000}"/>
    <cellStyle name="40% - Accent5 2 11 4 2 2" xfId="17987" xr:uid="{00000000-0005-0000-0000-0000993A0000}"/>
    <cellStyle name="40% - Accent5 2 11 4 2 2 2" xfId="22523" xr:uid="{00000000-0005-0000-0000-00009A3A0000}"/>
    <cellStyle name="40% - Accent5 2 11 4 2 2 2 2" xfId="34390" xr:uid="{00000000-0005-0000-0000-00009B3A0000}"/>
    <cellStyle name="40% - Accent5 2 11 4 2 2 3" xfId="30414" xr:uid="{00000000-0005-0000-0000-00009C3A0000}"/>
    <cellStyle name="40% - Accent5 2 11 4 2 2 4" xfId="26473" xr:uid="{00000000-0005-0000-0000-00009D3A0000}"/>
    <cellStyle name="40% - Accent5 2 11 4 2 3" xfId="20957" xr:uid="{00000000-0005-0000-0000-00009E3A0000}"/>
    <cellStyle name="40% - Accent5 2 11 4 2 3 2" xfId="32824" xr:uid="{00000000-0005-0000-0000-00009F3A0000}"/>
    <cellStyle name="40% - Accent5 2 11 4 2 4" xfId="28848" xr:uid="{00000000-0005-0000-0000-0000A03A0000}"/>
    <cellStyle name="40% - Accent5 2 11 4 2 5" xfId="24907" xr:uid="{00000000-0005-0000-0000-0000A13A0000}"/>
    <cellStyle name="40% - Accent5 2 11 4 3" xfId="15120" xr:uid="{00000000-0005-0000-0000-0000A23A0000}"/>
    <cellStyle name="40% - Accent5 2 11 4 3 2" xfId="21734" xr:uid="{00000000-0005-0000-0000-0000A33A0000}"/>
    <cellStyle name="40% - Accent5 2 11 4 3 2 2" xfId="33601" xr:uid="{00000000-0005-0000-0000-0000A43A0000}"/>
    <cellStyle name="40% - Accent5 2 11 4 3 3" xfId="29625" xr:uid="{00000000-0005-0000-0000-0000A53A0000}"/>
    <cellStyle name="40% - Accent5 2 11 4 3 4" xfId="25684" xr:uid="{00000000-0005-0000-0000-0000A63A0000}"/>
    <cellStyle name="40% - Accent5 2 11 4 4" xfId="8233" xr:uid="{00000000-0005-0000-0000-0000A73A0000}"/>
    <cellStyle name="40% - Accent5 2 11 4 4 2" xfId="20187" xr:uid="{00000000-0005-0000-0000-0000A83A0000}"/>
    <cellStyle name="40% - Accent5 2 11 4 4 2 2" xfId="32054" xr:uid="{00000000-0005-0000-0000-0000A93A0000}"/>
    <cellStyle name="40% - Accent5 2 11 4 4 3" xfId="28078" xr:uid="{00000000-0005-0000-0000-0000AA3A0000}"/>
    <cellStyle name="40% - Accent5 2 11 4 4 4" xfId="24137" xr:uid="{00000000-0005-0000-0000-0000AB3A0000}"/>
    <cellStyle name="40% - Accent5 2 11 4 5" xfId="19412" xr:uid="{00000000-0005-0000-0000-0000AC3A0000}"/>
    <cellStyle name="40% - Accent5 2 11 4 5 2" xfId="31279" xr:uid="{00000000-0005-0000-0000-0000AD3A0000}"/>
    <cellStyle name="40% - Accent5 2 11 4 6" xfId="27305" xr:uid="{00000000-0005-0000-0000-0000AE3A0000}"/>
    <cellStyle name="40% - Accent5 2 11 4 7" xfId="23362" xr:uid="{00000000-0005-0000-0000-0000AF3A0000}"/>
    <cellStyle name="40% - Accent5 2 11 5" xfId="1357" xr:uid="{00000000-0005-0000-0000-0000B03A0000}"/>
    <cellStyle name="40% - Accent5 2 11 5 2" xfId="11602" xr:uid="{00000000-0005-0000-0000-0000B13A0000}"/>
    <cellStyle name="40% - Accent5 2 11 5 2 2" xfId="17988" xr:uid="{00000000-0005-0000-0000-0000B23A0000}"/>
    <cellStyle name="40% - Accent5 2 11 5 2 2 2" xfId="22524" xr:uid="{00000000-0005-0000-0000-0000B33A0000}"/>
    <cellStyle name="40% - Accent5 2 11 5 2 2 2 2" xfId="34391" xr:uid="{00000000-0005-0000-0000-0000B43A0000}"/>
    <cellStyle name="40% - Accent5 2 11 5 2 2 3" xfId="30415" xr:uid="{00000000-0005-0000-0000-0000B53A0000}"/>
    <cellStyle name="40% - Accent5 2 11 5 2 2 4" xfId="26474" xr:uid="{00000000-0005-0000-0000-0000B63A0000}"/>
    <cellStyle name="40% - Accent5 2 11 5 2 3" xfId="20958" xr:uid="{00000000-0005-0000-0000-0000B73A0000}"/>
    <cellStyle name="40% - Accent5 2 11 5 2 3 2" xfId="32825" xr:uid="{00000000-0005-0000-0000-0000B83A0000}"/>
    <cellStyle name="40% - Accent5 2 11 5 2 4" xfId="28849" xr:uid="{00000000-0005-0000-0000-0000B93A0000}"/>
    <cellStyle name="40% - Accent5 2 11 5 2 5" xfId="24908" xr:uid="{00000000-0005-0000-0000-0000BA3A0000}"/>
    <cellStyle name="40% - Accent5 2 11 5 3" xfId="15121" xr:uid="{00000000-0005-0000-0000-0000BB3A0000}"/>
    <cellStyle name="40% - Accent5 2 11 5 3 2" xfId="21735" xr:uid="{00000000-0005-0000-0000-0000BC3A0000}"/>
    <cellStyle name="40% - Accent5 2 11 5 3 2 2" xfId="33602" xr:uid="{00000000-0005-0000-0000-0000BD3A0000}"/>
    <cellStyle name="40% - Accent5 2 11 5 3 3" xfId="29626" xr:uid="{00000000-0005-0000-0000-0000BE3A0000}"/>
    <cellStyle name="40% - Accent5 2 11 5 3 4" xfId="25685" xr:uid="{00000000-0005-0000-0000-0000BF3A0000}"/>
    <cellStyle name="40% - Accent5 2 11 5 4" xfId="8234" xr:uid="{00000000-0005-0000-0000-0000C03A0000}"/>
    <cellStyle name="40% - Accent5 2 11 5 4 2" xfId="20188" xr:uid="{00000000-0005-0000-0000-0000C13A0000}"/>
    <cellStyle name="40% - Accent5 2 11 5 4 2 2" xfId="32055" xr:uid="{00000000-0005-0000-0000-0000C23A0000}"/>
    <cellStyle name="40% - Accent5 2 11 5 4 3" xfId="28079" xr:uid="{00000000-0005-0000-0000-0000C33A0000}"/>
    <cellStyle name="40% - Accent5 2 11 5 4 4" xfId="24138" xr:uid="{00000000-0005-0000-0000-0000C43A0000}"/>
    <cellStyle name="40% - Accent5 2 11 5 5" xfId="19413" xr:uid="{00000000-0005-0000-0000-0000C53A0000}"/>
    <cellStyle name="40% - Accent5 2 11 5 5 2" xfId="31280" xr:uid="{00000000-0005-0000-0000-0000C63A0000}"/>
    <cellStyle name="40% - Accent5 2 11 5 6" xfId="27306" xr:uid="{00000000-0005-0000-0000-0000C73A0000}"/>
    <cellStyle name="40% - Accent5 2 11 5 7" xfId="23363" xr:uid="{00000000-0005-0000-0000-0000C83A0000}"/>
    <cellStyle name="40% - Accent5 2 12" xfId="1358" xr:uid="{00000000-0005-0000-0000-0000C93A0000}"/>
    <cellStyle name="40% - Accent5 2 13" xfId="1359" xr:uid="{00000000-0005-0000-0000-0000CA3A0000}"/>
    <cellStyle name="40% - Accent5 2 14" xfId="1360" xr:uid="{00000000-0005-0000-0000-0000CB3A0000}"/>
    <cellStyle name="40% - Accent5 2 15" xfId="1361" xr:uid="{00000000-0005-0000-0000-0000CC3A0000}"/>
    <cellStyle name="40% - Accent5 2 15 2" xfId="11603" xr:uid="{00000000-0005-0000-0000-0000CD3A0000}"/>
    <cellStyle name="40% - Accent5 2 15 2 2" xfId="17989" xr:uid="{00000000-0005-0000-0000-0000CE3A0000}"/>
    <cellStyle name="40% - Accent5 2 15 2 2 2" xfId="22525" xr:uid="{00000000-0005-0000-0000-0000CF3A0000}"/>
    <cellStyle name="40% - Accent5 2 15 2 2 2 2" xfId="34392" xr:uid="{00000000-0005-0000-0000-0000D03A0000}"/>
    <cellStyle name="40% - Accent5 2 15 2 2 3" xfId="30416" xr:uid="{00000000-0005-0000-0000-0000D13A0000}"/>
    <cellStyle name="40% - Accent5 2 15 2 2 4" xfId="26475" xr:uid="{00000000-0005-0000-0000-0000D23A0000}"/>
    <cellStyle name="40% - Accent5 2 15 2 3" xfId="20959" xr:uid="{00000000-0005-0000-0000-0000D33A0000}"/>
    <cellStyle name="40% - Accent5 2 15 2 3 2" xfId="32826" xr:uid="{00000000-0005-0000-0000-0000D43A0000}"/>
    <cellStyle name="40% - Accent5 2 15 2 4" xfId="28850" xr:uid="{00000000-0005-0000-0000-0000D53A0000}"/>
    <cellStyle name="40% - Accent5 2 15 2 5" xfId="24909" xr:uid="{00000000-0005-0000-0000-0000D63A0000}"/>
    <cellStyle name="40% - Accent5 2 15 3" xfId="15123" xr:uid="{00000000-0005-0000-0000-0000D73A0000}"/>
    <cellStyle name="40% - Accent5 2 15 3 2" xfId="21736" xr:uid="{00000000-0005-0000-0000-0000D83A0000}"/>
    <cellStyle name="40% - Accent5 2 15 3 2 2" xfId="33603" xr:uid="{00000000-0005-0000-0000-0000D93A0000}"/>
    <cellStyle name="40% - Accent5 2 15 3 3" xfId="29627" xr:uid="{00000000-0005-0000-0000-0000DA3A0000}"/>
    <cellStyle name="40% - Accent5 2 15 3 4" xfId="25686" xr:uid="{00000000-0005-0000-0000-0000DB3A0000}"/>
    <cellStyle name="40% - Accent5 2 15 4" xfId="8235" xr:uid="{00000000-0005-0000-0000-0000DC3A0000}"/>
    <cellStyle name="40% - Accent5 2 15 4 2" xfId="20189" xr:uid="{00000000-0005-0000-0000-0000DD3A0000}"/>
    <cellStyle name="40% - Accent5 2 15 4 2 2" xfId="32056" xr:uid="{00000000-0005-0000-0000-0000DE3A0000}"/>
    <cellStyle name="40% - Accent5 2 15 4 3" xfId="28080" xr:uid="{00000000-0005-0000-0000-0000DF3A0000}"/>
    <cellStyle name="40% - Accent5 2 15 4 4" xfId="24139" xr:uid="{00000000-0005-0000-0000-0000E03A0000}"/>
    <cellStyle name="40% - Accent5 2 15 5" xfId="19414" xr:uid="{00000000-0005-0000-0000-0000E13A0000}"/>
    <cellStyle name="40% - Accent5 2 15 5 2" xfId="31281" xr:uid="{00000000-0005-0000-0000-0000E23A0000}"/>
    <cellStyle name="40% - Accent5 2 15 6" xfId="27307" xr:uid="{00000000-0005-0000-0000-0000E33A0000}"/>
    <cellStyle name="40% - Accent5 2 15 7" xfId="23364" xr:uid="{00000000-0005-0000-0000-0000E43A0000}"/>
    <cellStyle name="40% - Accent5 2 16" xfId="1362" xr:uid="{00000000-0005-0000-0000-0000E53A0000}"/>
    <cellStyle name="40% - Accent5 2 2" xfId="1363" xr:uid="{00000000-0005-0000-0000-0000E63A0000}"/>
    <cellStyle name="40% - Accent5 2 2 10" xfId="11604" xr:uid="{00000000-0005-0000-0000-0000E73A0000}"/>
    <cellStyle name="40% - Accent5 2 2 10 2" xfId="17990" xr:uid="{00000000-0005-0000-0000-0000E83A0000}"/>
    <cellStyle name="40% - Accent5 2 2 10 2 2" xfId="22526" xr:uid="{00000000-0005-0000-0000-0000E93A0000}"/>
    <cellStyle name="40% - Accent5 2 2 10 2 2 2" xfId="34393" xr:uid="{00000000-0005-0000-0000-0000EA3A0000}"/>
    <cellStyle name="40% - Accent5 2 2 10 2 3" xfId="30417" xr:uid="{00000000-0005-0000-0000-0000EB3A0000}"/>
    <cellStyle name="40% - Accent5 2 2 10 2 4" xfId="26476" xr:uid="{00000000-0005-0000-0000-0000EC3A0000}"/>
    <cellStyle name="40% - Accent5 2 2 10 3" xfId="20960" xr:uid="{00000000-0005-0000-0000-0000ED3A0000}"/>
    <cellStyle name="40% - Accent5 2 2 10 3 2" xfId="32827" xr:uid="{00000000-0005-0000-0000-0000EE3A0000}"/>
    <cellStyle name="40% - Accent5 2 2 10 4" xfId="28851" xr:uid="{00000000-0005-0000-0000-0000EF3A0000}"/>
    <cellStyle name="40% - Accent5 2 2 10 5" xfId="24910" xr:uid="{00000000-0005-0000-0000-0000F03A0000}"/>
    <cellStyle name="40% - Accent5 2 2 11" xfId="15124" xr:uid="{00000000-0005-0000-0000-0000F13A0000}"/>
    <cellStyle name="40% - Accent5 2 2 11 2" xfId="21737" xr:uid="{00000000-0005-0000-0000-0000F23A0000}"/>
    <cellStyle name="40% - Accent5 2 2 11 2 2" xfId="33604" xr:uid="{00000000-0005-0000-0000-0000F33A0000}"/>
    <cellStyle name="40% - Accent5 2 2 11 3" xfId="29628" xr:uid="{00000000-0005-0000-0000-0000F43A0000}"/>
    <cellStyle name="40% - Accent5 2 2 11 4" xfId="25687" xr:uid="{00000000-0005-0000-0000-0000F53A0000}"/>
    <cellStyle name="40% - Accent5 2 2 12" xfId="8236" xr:uid="{00000000-0005-0000-0000-0000F63A0000}"/>
    <cellStyle name="40% - Accent5 2 2 12 2" xfId="20190" xr:uid="{00000000-0005-0000-0000-0000F73A0000}"/>
    <cellStyle name="40% - Accent5 2 2 12 2 2" xfId="32057" xr:uid="{00000000-0005-0000-0000-0000F83A0000}"/>
    <cellStyle name="40% - Accent5 2 2 12 3" xfId="28081" xr:uid="{00000000-0005-0000-0000-0000F93A0000}"/>
    <cellStyle name="40% - Accent5 2 2 12 4" xfId="24140" xr:uid="{00000000-0005-0000-0000-0000FA3A0000}"/>
    <cellStyle name="40% - Accent5 2 2 13" xfId="18198" xr:uid="{00000000-0005-0000-0000-0000FB3A0000}"/>
    <cellStyle name="40% - Accent5 2 2 13 2" xfId="22733" xr:uid="{00000000-0005-0000-0000-0000FC3A0000}"/>
    <cellStyle name="40% - Accent5 2 2 13 2 2" xfId="34600" xr:uid="{00000000-0005-0000-0000-0000FD3A0000}"/>
    <cellStyle name="40% - Accent5 2 2 13 3" xfId="30624" xr:uid="{00000000-0005-0000-0000-0000FE3A0000}"/>
    <cellStyle name="40% - Accent5 2 2 13 4" xfId="26683" xr:uid="{00000000-0005-0000-0000-0000FF3A0000}"/>
    <cellStyle name="40% - Accent5 2 2 14" xfId="19415" xr:uid="{00000000-0005-0000-0000-0000003B0000}"/>
    <cellStyle name="40% - Accent5 2 2 14 2" xfId="31282" xr:uid="{00000000-0005-0000-0000-0000013B0000}"/>
    <cellStyle name="40% - Accent5 2 2 15" xfId="27308" xr:uid="{00000000-0005-0000-0000-0000023B0000}"/>
    <cellStyle name="40% - Accent5 2 2 16" xfId="23365" xr:uid="{00000000-0005-0000-0000-0000033B0000}"/>
    <cellStyle name="40% - Accent5 2 2 2" xfId="1364" xr:uid="{00000000-0005-0000-0000-0000043B0000}"/>
    <cellStyle name="40% - Accent5 2 2 2 2" xfId="11605" xr:uid="{00000000-0005-0000-0000-0000053B0000}"/>
    <cellStyle name="40% - Accent5 2 2 2 2 2" xfId="17991" xr:uid="{00000000-0005-0000-0000-0000063B0000}"/>
    <cellStyle name="40% - Accent5 2 2 2 2 2 2" xfId="22527" xr:uid="{00000000-0005-0000-0000-0000073B0000}"/>
    <cellStyle name="40% - Accent5 2 2 2 2 2 2 2" xfId="34394" xr:uid="{00000000-0005-0000-0000-0000083B0000}"/>
    <cellStyle name="40% - Accent5 2 2 2 2 2 3" xfId="30418" xr:uid="{00000000-0005-0000-0000-0000093B0000}"/>
    <cellStyle name="40% - Accent5 2 2 2 2 2 4" xfId="26477" xr:uid="{00000000-0005-0000-0000-00000A3B0000}"/>
    <cellStyle name="40% - Accent5 2 2 2 2 3" xfId="20961" xr:uid="{00000000-0005-0000-0000-00000B3B0000}"/>
    <cellStyle name="40% - Accent5 2 2 2 2 3 2" xfId="32828" xr:uid="{00000000-0005-0000-0000-00000C3B0000}"/>
    <cellStyle name="40% - Accent5 2 2 2 2 4" xfId="28852" xr:uid="{00000000-0005-0000-0000-00000D3B0000}"/>
    <cellStyle name="40% - Accent5 2 2 2 2 5" xfId="24911" xr:uid="{00000000-0005-0000-0000-00000E3B0000}"/>
    <cellStyle name="40% - Accent5 2 2 2 3" xfId="15125" xr:uid="{00000000-0005-0000-0000-00000F3B0000}"/>
    <cellStyle name="40% - Accent5 2 2 2 3 2" xfId="21738" xr:uid="{00000000-0005-0000-0000-0000103B0000}"/>
    <cellStyle name="40% - Accent5 2 2 2 3 2 2" xfId="33605" xr:uid="{00000000-0005-0000-0000-0000113B0000}"/>
    <cellStyle name="40% - Accent5 2 2 2 3 3" xfId="29629" xr:uid="{00000000-0005-0000-0000-0000123B0000}"/>
    <cellStyle name="40% - Accent5 2 2 2 3 4" xfId="25688" xr:uid="{00000000-0005-0000-0000-0000133B0000}"/>
    <cellStyle name="40% - Accent5 2 2 2 4" xfId="8237" xr:uid="{00000000-0005-0000-0000-0000143B0000}"/>
    <cellStyle name="40% - Accent5 2 2 2 4 2" xfId="20191" xr:uid="{00000000-0005-0000-0000-0000153B0000}"/>
    <cellStyle name="40% - Accent5 2 2 2 4 2 2" xfId="32058" xr:uid="{00000000-0005-0000-0000-0000163B0000}"/>
    <cellStyle name="40% - Accent5 2 2 2 4 3" xfId="28082" xr:uid="{00000000-0005-0000-0000-0000173B0000}"/>
    <cellStyle name="40% - Accent5 2 2 2 4 4" xfId="24141" xr:uid="{00000000-0005-0000-0000-0000183B0000}"/>
    <cellStyle name="40% - Accent5 2 2 2 5" xfId="19416" xr:uid="{00000000-0005-0000-0000-0000193B0000}"/>
    <cellStyle name="40% - Accent5 2 2 2 5 2" xfId="31283" xr:uid="{00000000-0005-0000-0000-00001A3B0000}"/>
    <cellStyle name="40% - Accent5 2 2 2 6" xfId="27309" xr:uid="{00000000-0005-0000-0000-00001B3B0000}"/>
    <cellStyle name="40% - Accent5 2 2 2 7" xfId="23366" xr:uid="{00000000-0005-0000-0000-00001C3B0000}"/>
    <cellStyle name="40% - Accent5 2 2 3" xfId="1365" xr:uid="{00000000-0005-0000-0000-00001D3B0000}"/>
    <cellStyle name="40% - Accent5 2 2 3 2" xfId="11606" xr:uid="{00000000-0005-0000-0000-00001E3B0000}"/>
    <cellStyle name="40% - Accent5 2 2 3 2 2" xfId="17992" xr:uid="{00000000-0005-0000-0000-00001F3B0000}"/>
    <cellStyle name="40% - Accent5 2 2 3 2 2 2" xfId="22528" xr:uid="{00000000-0005-0000-0000-0000203B0000}"/>
    <cellStyle name="40% - Accent5 2 2 3 2 2 2 2" xfId="34395" xr:uid="{00000000-0005-0000-0000-0000213B0000}"/>
    <cellStyle name="40% - Accent5 2 2 3 2 2 3" xfId="30419" xr:uid="{00000000-0005-0000-0000-0000223B0000}"/>
    <cellStyle name="40% - Accent5 2 2 3 2 2 4" xfId="26478" xr:uid="{00000000-0005-0000-0000-0000233B0000}"/>
    <cellStyle name="40% - Accent5 2 2 3 2 3" xfId="20962" xr:uid="{00000000-0005-0000-0000-0000243B0000}"/>
    <cellStyle name="40% - Accent5 2 2 3 2 3 2" xfId="32829" xr:uid="{00000000-0005-0000-0000-0000253B0000}"/>
    <cellStyle name="40% - Accent5 2 2 3 2 4" xfId="28853" xr:uid="{00000000-0005-0000-0000-0000263B0000}"/>
    <cellStyle name="40% - Accent5 2 2 3 2 5" xfId="24912" xr:uid="{00000000-0005-0000-0000-0000273B0000}"/>
    <cellStyle name="40% - Accent5 2 2 3 3" xfId="15126" xr:uid="{00000000-0005-0000-0000-0000283B0000}"/>
    <cellStyle name="40% - Accent5 2 2 3 3 2" xfId="21739" xr:uid="{00000000-0005-0000-0000-0000293B0000}"/>
    <cellStyle name="40% - Accent5 2 2 3 3 2 2" xfId="33606" xr:uid="{00000000-0005-0000-0000-00002A3B0000}"/>
    <cellStyle name="40% - Accent5 2 2 3 3 3" xfId="29630" xr:uid="{00000000-0005-0000-0000-00002B3B0000}"/>
    <cellStyle name="40% - Accent5 2 2 3 3 4" xfId="25689" xr:uid="{00000000-0005-0000-0000-00002C3B0000}"/>
    <cellStyle name="40% - Accent5 2 2 3 4" xfId="8238" xr:uid="{00000000-0005-0000-0000-00002D3B0000}"/>
    <cellStyle name="40% - Accent5 2 2 3 4 2" xfId="20192" xr:uid="{00000000-0005-0000-0000-00002E3B0000}"/>
    <cellStyle name="40% - Accent5 2 2 3 4 2 2" xfId="32059" xr:uid="{00000000-0005-0000-0000-00002F3B0000}"/>
    <cellStyle name="40% - Accent5 2 2 3 4 3" xfId="28083" xr:uid="{00000000-0005-0000-0000-0000303B0000}"/>
    <cellStyle name="40% - Accent5 2 2 3 4 4" xfId="24142" xr:uid="{00000000-0005-0000-0000-0000313B0000}"/>
    <cellStyle name="40% - Accent5 2 2 3 5" xfId="19417" xr:uid="{00000000-0005-0000-0000-0000323B0000}"/>
    <cellStyle name="40% - Accent5 2 2 3 5 2" xfId="31284" xr:uid="{00000000-0005-0000-0000-0000333B0000}"/>
    <cellStyle name="40% - Accent5 2 2 3 6" xfId="27310" xr:uid="{00000000-0005-0000-0000-0000343B0000}"/>
    <cellStyle name="40% - Accent5 2 2 3 7" xfId="23367" xr:uid="{00000000-0005-0000-0000-0000353B0000}"/>
    <cellStyle name="40% - Accent5 2 2 4" xfId="1366" xr:uid="{00000000-0005-0000-0000-0000363B0000}"/>
    <cellStyle name="40% - Accent5 2 2 4 2" xfId="11607" xr:uid="{00000000-0005-0000-0000-0000373B0000}"/>
    <cellStyle name="40% - Accent5 2 2 4 2 2" xfId="17993" xr:uid="{00000000-0005-0000-0000-0000383B0000}"/>
    <cellStyle name="40% - Accent5 2 2 4 2 2 2" xfId="22529" xr:uid="{00000000-0005-0000-0000-0000393B0000}"/>
    <cellStyle name="40% - Accent5 2 2 4 2 2 2 2" xfId="34396" xr:uid="{00000000-0005-0000-0000-00003A3B0000}"/>
    <cellStyle name="40% - Accent5 2 2 4 2 2 3" xfId="30420" xr:uid="{00000000-0005-0000-0000-00003B3B0000}"/>
    <cellStyle name="40% - Accent5 2 2 4 2 2 4" xfId="26479" xr:uid="{00000000-0005-0000-0000-00003C3B0000}"/>
    <cellStyle name="40% - Accent5 2 2 4 2 3" xfId="20963" xr:uid="{00000000-0005-0000-0000-00003D3B0000}"/>
    <cellStyle name="40% - Accent5 2 2 4 2 3 2" xfId="32830" xr:uid="{00000000-0005-0000-0000-00003E3B0000}"/>
    <cellStyle name="40% - Accent5 2 2 4 2 4" xfId="28854" xr:uid="{00000000-0005-0000-0000-00003F3B0000}"/>
    <cellStyle name="40% - Accent5 2 2 4 2 5" xfId="24913" xr:uid="{00000000-0005-0000-0000-0000403B0000}"/>
    <cellStyle name="40% - Accent5 2 2 4 3" xfId="15127" xr:uid="{00000000-0005-0000-0000-0000413B0000}"/>
    <cellStyle name="40% - Accent5 2 2 4 3 2" xfId="21740" xr:uid="{00000000-0005-0000-0000-0000423B0000}"/>
    <cellStyle name="40% - Accent5 2 2 4 3 2 2" xfId="33607" xr:uid="{00000000-0005-0000-0000-0000433B0000}"/>
    <cellStyle name="40% - Accent5 2 2 4 3 3" xfId="29631" xr:uid="{00000000-0005-0000-0000-0000443B0000}"/>
    <cellStyle name="40% - Accent5 2 2 4 3 4" xfId="25690" xr:uid="{00000000-0005-0000-0000-0000453B0000}"/>
    <cellStyle name="40% - Accent5 2 2 4 4" xfId="8239" xr:uid="{00000000-0005-0000-0000-0000463B0000}"/>
    <cellStyle name="40% - Accent5 2 2 4 4 2" xfId="20193" xr:uid="{00000000-0005-0000-0000-0000473B0000}"/>
    <cellStyle name="40% - Accent5 2 2 4 4 2 2" xfId="32060" xr:uid="{00000000-0005-0000-0000-0000483B0000}"/>
    <cellStyle name="40% - Accent5 2 2 4 4 3" xfId="28084" xr:uid="{00000000-0005-0000-0000-0000493B0000}"/>
    <cellStyle name="40% - Accent5 2 2 4 4 4" xfId="24143" xr:uid="{00000000-0005-0000-0000-00004A3B0000}"/>
    <cellStyle name="40% - Accent5 2 2 4 5" xfId="19418" xr:uid="{00000000-0005-0000-0000-00004B3B0000}"/>
    <cellStyle name="40% - Accent5 2 2 4 5 2" xfId="31285" xr:uid="{00000000-0005-0000-0000-00004C3B0000}"/>
    <cellStyle name="40% - Accent5 2 2 4 6" xfId="27311" xr:uid="{00000000-0005-0000-0000-00004D3B0000}"/>
    <cellStyle name="40% - Accent5 2 2 4 7" xfId="23368" xr:uid="{00000000-0005-0000-0000-00004E3B0000}"/>
    <cellStyle name="40% - Accent5 2 2 5" xfId="1367" xr:uid="{00000000-0005-0000-0000-00004F3B0000}"/>
    <cellStyle name="40% - Accent5 2 2 5 2" xfId="11608" xr:uid="{00000000-0005-0000-0000-0000503B0000}"/>
    <cellStyle name="40% - Accent5 2 2 5 2 2" xfId="17994" xr:uid="{00000000-0005-0000-0000-0000513B0000}"/>
    <cellStyle name="40% - Accent5 2 2 5 2 2 2" xfId="22530" xr:uid="{00000000-0005-0000-0000-0000523B0000}"/>
    <cellStyle name="40% - Accent5 2 2 5 2 2 2 2" xfId="34397" xr:uid="{00000000-0005-0000-0000-0000533B0000}"/>
    <cellStyle name="40% - Accent5 2 2 5 2 2 3" xfId="30421" xr:uid="{00000000-0005-0000-0000-0000543B0000}"/>
    <cellStyle name="40% - Accent5 2 2 5 2 2 4" xfId="26480" xr:uid="{00000000-0005-0000-0000-0000553B0000}"/>
    <cellStyle name="40% - Accent5 2 2 5 2 3" xfId="20964" xr:uid="{00000000-0005-0000-0000-0000563B0000}"/>
    <cellStyle name="40% - Accent5 2 2 5 2 3 2" xfId="32831" xr:uid="{00000000-0005-0000-0000-0000573B0000}"/>
    <cellStyle name="40% - Accent5 2 2 5 2 4" xfId="28855" xr:uid="{00000000-0005-0000-0000-0000583B0000}"/>
    <cellStyle name="40% - Accent5 2 2 5 2 5" xfId="24914" xr:uid="{00000000-0005-0000-0000-0000593B0000}"/>
    <cellStyle name="40% - Accent5 2 2 5 3" xfId="15128" xr:uid="{00000000-0005-0000-0000-00005A3B0000}"/>
    <cellStyle name="40% - Accent5 2 2 5 3 2" xfId="21741" xr:uid="{00000000-0005-0000-0000-00005B3B0000}"/>
    <cellStyle name="40% - Accent5 2 2 5 3 2 2" xfId="33608" xr:uid="{00000000-0005-0000-0000-00005C3B0000}"/>
    <cellStyle name="40% - Accent5 2 2 5 3 3" xfId="29632" xr:uid="{00000000-0005-0000-0000-00005D3B0000}"/>
    <cellStyle name="40% - Accent5 2 2 5 3 4" xfId="25691" xr:uid="{00000000-0005-0000-0000-00005E3B0000}"/>
    <cellStyle name="40% - Accent5 2 2 5 4" xfId="8240" xr:uid="{00000000-0005-0000-0000-00005F3B0000}"/>
    <cellStyle name="40% - Accent5 2 2 5 4 2" xfId="20194" xr:uid="{00000000-0005-0000-0000-0000603B0000}"/>
    <cellStyle name="40% - Accent5 2 2 5 4 2 2" xfId="32061" xr:uid="{00000000-0005-0000-0000-0000613B0000}"/>
    <cellStyle name="40% - Accent5 2 2 5 4 3" xfId="28085" xr:uid="{00000000-0005-0000-0000-0000623B0000}"/>
    <cellStyle name="40% - Accent5 2 2 5 4 4" xfId="24144" xr:uid="{00000000-0005-0000-0000-0000633B0000}"/>
    <cellStyle name="40% - Accent5 2 2 5 5" xfId="19419" xr:uid="{00000000-0005-0000-0000-0000643B0000}"/>
    <cellStyle name="40% - Accent5 2 2 5 5 2" xfId="31286" xr:uid="{00000000-0005-0000-0000-0000653B0000}"/>
    <cellStyle name="40% - Accent5 2 2 5 6" xfId="27312" xr:uid="{00000000-0005-0000-0000-0000663B0000}"/>
    <cellStyle name="40% - Accent5 2 2 5 7" xfId="23369" xr:uid="{00000000-0005-0000-0000-0000673B0000}"/>
    <cellStyle name="40% - Accent5 2 2 6" xfId="1368" xr:uid="{00000000-0005-0000-0000-0000683B0000}"/>
    <cellStyle name="40% - Accent5 2 2 6 2" xfId="11609" xr:uid="{00000000-0005-0000-0000-0000693B0000}"/>
    <cellStyle name="40% - Accent5 2 2 6 2 2" xfId="17995" xr:uid="{00000000-0005-0000-0000-00006A3B0000}"/>
    <cellStyle name="40% - Accent5 2 2 6 2 2 2" xfId="22531" xr:uid="{00000000-0005-0000-0000-00006B3B0000}"/>
    <cellStyle name="40% - Accent5 2 2 6 2 2 2 2" xfId="34398" xr:uid="{00000000-0005-0000-0000-00006C3B0000}"/>
    <cellStyle name="40% - Accent5 2 2 6 2 2 3" xfId="30422" xr:uid="{00000000-0005-0000-0000-00006D3B0000}"/>
    <cellStyle name="40% - Accent5 2 2 6 2 2 4" xfId="26481" xr:uid="{00000000-0005-0000-0000-00006E3B0000}"/>
    <cellStyle name="40% - Accent5 2 2 6 2 3" xfId="20965" xr:uid="{00000000-0005-0000-0000-00006F3B0000}"/>
    <cellStyle name="40% - Accent5 2 2 6 2 3 2" xfId="32832" xr:uid="{00000000-0005-0000-0000-0000703B0000}"/>
    <cellStyle name="40% - Accent5 2 2 6 2 4" xfId="28856" xr:uid="{00000000-0005-0000-0000-0000713B0000}"/>
    <cellStyle name="40% - Accent5 2 2 6 2 5" xfId="24915" xr:uid="{00000000-0005-0000-0000-0000723B0000}"/>
    <cellStyle name="40% - Accent5 2 2 6 3" xfId="15129" xr:uid="{00000000-0005-0000-0000-0000733B0000}"/>
    <cellStyle name="40% - Accent5 2 2 6 3 2" xfId="21742" xr:uid="{00000000-0005-0000-0000-0000743B0000}"/>
    <cellStyle name="40% - Accent5 2 2 6 3 2 2" xfId="33609" xr:uid="{00000000-0005-0000-0000-0000753B0000}"/>
    <cellStyle name="40% - Accent5 2 2 6 3 3" xfId="29633" xr:uid="{00000000-0005-0000-0000-0000763B0000}"/>
    <cellStyle name="40% - Accent5 2 2 6 3 4" xfId="25692" xr:uid="{00000000-0005-0000-0000-0000773B0000}"/>
    <cellStyle name="40% - Accent5 2 2 6 4" xfId="8241" xr:uid="{00000000-0005-0000-0000-0000783B0000}"/>
    <cellStyle name="40% - Accent5 2 2 6 4 2" xfId="20195" xr:uid="{00000000-0005-0000-0000-0000793B0000}"/>
    <cellStyle name="40% - Accent5 2 2 6 4 2 2" xfId="32062" xr:uid="{00000000-0005-0000-0000-00007A3B0000}"/>
    <cellStyle name="40% - Accent5 2 2 6 4 3" xfId="28086" xr:uid="{00000000-0005-0000-0000-00007B3B0000}"/>
    <cellStyle name="40% - Accent5 2 2 6 4 4" xfId="24145" xr:uid="{00000000-0005-0000-0000-00007C3B0000}"/>
    <cellStyle name="40% - Accent5 2 2 6 5" xfId="19420" xr:uid="{00000000-0005-0000-0000-00007D3B0000}"/>
    <cellStyle name="40% - Accent5 2 2 6 5 2" xfId="31287" xr:uid="{00000000-0005-0000-0000-00007E3B0000}"/>
    <cellStyle name="40% - Accent5 2 2 6 6" xfId="27313" xr:uid="{00000000-0005-0000-0000-00007F3B0000}"/>
    <cellStyle name="40% - Accent5 2 2 6 7" xfId="23370" xr:uid="{00000000-0005-0000-0000-0000803B0000}"/>
    <cellStyle name="40% - Accent5 2 2 7" xfId="1369" xr:uid="{00000000-0005-0000-0000-0000813B0000}"/>
    <cellStyle name="40% - Accent5 2 2 7 2" xfId="11610" xr:uid="{00000000-0005-0000-0000-0000823B0000}"/>
    <cellStyle name="40% - Accent5 2 2 7 2 2" xfId="17996" xr:uid="{00000000-0005-0000-0000-0000833B0000}"/>
    <cellStyle name="40% - Accent5 2 2 7 2 2 2" xfId="22532" xr:uid="{00000000-0005-0000-0000-0000843B0000}"/>
    <cellStyle name="40% - Accent5 2 2 7 2 2 2 2" xfId="34399" xr:uid="{00000000-0005-0000-0000-0000853B0000}"/>
    <cellStyle name="40% - Accent5 2 2 7 2 2 3" xfId="30423" xr:uid="{00000000-0005-0000-0000-0000863B0000}"/>
    <cellStyle name="40% - Accent5 2 2 7 2 2 4" xfId="26482" xr:uid="{00000000-0005-0000-0000-0000873B0000}"/>
    <cellStyle name="40% - Accent5 2 2 7 2 3" xfId="20966" xr:uid="{00000000-0005-0000-0000-0000883B0000}"/>
    <cellStyle name="40% - Accent5 2 2 7 2 3 2" xfId="32833" xr:uid="{00000000-0005-0000-0000-0000893B0000}"/>
    <cellStyle name="40% - Accent5 2 2 7 2 4" xfId="28857" xr:uid="{00000000-0005-0000-0000-00008A3B0000}"/>
    <cellStyle name="40% - Accent5 2 2 7 2 5" xfId="24916" xr:uid="{00000000-0005-0000-0000-00008B3B0000}"/>
    <cellStyle name="40% - Accent5 2 2 7 3" xfId="15130" xr:uid="{00000000-0005-0000-0000-00008C3B0000}"/>
    <cellStyle name="40% - Accent5 2 2 7 3 2" xfId="21743" xr:uid="{00000000-0005-0000-0000-00008D3B0000}"/>
    <cellStyle name="40% - Accent5 2 2 7 3 2 2" xfId="33610" xr:uid="{00000000-0005-0000-0000-00008E3B0000}"/>
    <cellStyle name="40% - Accent5 2 2 7 3 3" xfId="29634" xr:uid="{00000000-0005-0000-0000-00008F3B0000}"/>
    <cellStyle name="40% - Accent5 2 2 7 3 4" xfId="25693" xr:uid="{00000000-0005-0000-0000-0000903B0000}"/>
    <cellStyle name="40% - Accent5 2 2 7 4" xfId="8242" xr:uid="{00000000-0005-0000-0000-0000913B0000}"/>
    <cellStyle name="40% - Accent5 2 2 7 4 2" xfId="20196" xr:uid="{00000000-0005-0000-0000-0000923B0000}"/>
    <cellStyle name="40% - Accent5 2 2 7 4 2 2" xfId="32063" xr:uid="{00000000-0005-0000-0000-0000933B0000}"/>
    <cellStyle name="40% - Accent5 2 2 7 4 3" xfId="28087" xr:uid="{00000000-0005-0000-0000-0000943B0000}"/>
    <cellStyle name="40% - Accent5 2 2 7 4 4" xfId="24146" xr:uid="{00000000-0005-0000-0000-0000953B0000}"/>
    <cellStyle name="40% - Accent5 2 2 7 5" xfId="19421" xr:uid="{00000000-0005-0000-0000-0000963B0000}"/>
    <cellStyle name="40% - Accent5 2 2 7 5 2" xfId="31288" xr:uid="{00000000-0005-0000-0000-0000973B0000}"/>
    <cellStyle name="40% - Accent5 2 2 7 6" xfId="27314" xr:uid="{00000000-0005-0000-0000-0000983B0000}"/>
    <cellStyle name="40% - Accent5 2 2 7 7" xfId="23371" xr:uid="{00000000-0005-0000-0000-0000993B0000}"/>
    <cellStyle name="40% - Accent5 2 2 8" xfId="1370" xr:uid="{00000000-0005-0000-0000-00009A3B0000}"/>
    <cellStyle name="40% - Accent5 2 2 8 2" xfId="11611" xr:uid="{00000000-0005-0000-0000-00009B3B0000}"/>
    <cellStyle name="40% - Accent5 2 2 8 2 2" xfId="17997" xr:uid="{00000000-0005-0000-0000-00009C3B0000}"/>
    <cellStyle name="40% - Accent5 2 2 8 2 2 2" xfId="22533" xr:uid="{00000000-0005-0000-0000-00009D3B0000}"/>
    <cellStyle name="40% - Accent5 2 2 8 2 2 2 2" xfId="34400" xr:uid="{00000000-0005-0000-0000-00009E3B0000}"/>
    <cellStyle name="40% - Accent5 2 2 8 2 2 3" xfId="30424" xr:uid="{00000000-0005-0000-0000-00009F3B0000}"/>
    <cellStyle name="40% - Accent5 2 2 8 2 2 4" xfId="26483" xr:uid="{00000000-0005-0000-0000-0000A03B0000}"/>
    <cellStyle name="40% - Accent5 2 2 8 2 3" xfId="20967" xr:uid="{00000000-0005-0000-0000-0000A13B0000}"/>
    <cellStyle name="40% - Accent5 2 2 8 2 3 2" xfId="32834" xr:uid="{00000000-0005-0000-0000-0000A23B0000}"/>
    <cellStyle name="40% - Accent5 2 2 8 2 4" xfId="28858" xr:uid="{00000000-0005-0000-0000-0000A33B0000}"/>
    <cellStyle name="40% - Accent5 2 2 8 2 5" xfId="24917" xr:uid="{00000000-0005-0000-0000-0000A43B0000}"/>
    <cellStyle name="40% - Accent5 2 2 8 3" xfId="15131" xr:uid="{00000000-0005-0000-0000-0000A53B0000}"/>
    <cellStyle name="40% - Accent5 2 2 8 3 2" xfId="21744" xr:uid="{00000000-0005-0000-0000-0000A63B0000}"/>
    <cellStyle name="40% - Accent5 2 2 8 3 2 2" xfId="33611" xr:uid="{00000000-0005-0000-0000-0000A73B0000}"/>
    <cellStyle name="40% - Accent5 2 2 8 3 3" xfId="29635" xr:uid="{00000000-0005-0000-0000-0000A83B0000}"/>
    <cellStyle name="40% - Accent5 2 2 8 3 4" xfId="25694" xr:uid="{00000000-0005-0000-0000-0000A93B0000}"/>
    <cellStyle name="40% - Accent5 2 2 8 4" xfId="8243" xr:uid="{00000000-0005-0000-0000-0000AA3B0000}"/>
    <cellStyle name="40% - Accent5 2 2 8 4 2" xfId="20197" xr:uid="{00000000-0005-0000-0000-0000AB3B0000}"/>
    <cellStyle name="40% - Accent5 2 2 8 4 2 2" xfId="32064" xr:uid="{00000000-0005-0000-0000-0000AC3B0000}"/>
    <cellStyle name="40% - Accent5 2 2 8 4 3" xfId="28088" xr:uid="{00000000-0005-0000-0000-0000AD3B0000}"/>
    <cellStyle name="40% - Accent5 2 2 8 4 4" xfId="24147" xr:uid="{00000000-0005-0000-0000-0000AE3B0000}"/>
    <cellStyle name="40% - Accent5 2 2 8 5" xfId="19422" xr:uid="{00000000-0005-0000-0000-0000AF3B0000}"/>
    <cellStyle name="40% - Accent5 2 2 8 5 2" xfId="31289" xr:uid="{00000000-0005-0000-0000-0000B03B0000}"/>
    <cellStyle name="40% - Accent5 2 2 8 6" xfId="27315" xr:uid="{00000000-0005-0000-0000-0000B13B0000}"/>
    <cellStyle name="40% - Accent5 2 2 8 7" xfId="23372" xr:uid="{00000000-0005-0000-0000-0000B23B0000}"/>
    <cellStyle name="40% - Accent5 2 2 9" xfId="1371" xr:uid="{00000000-0005-0000-0000-0000B33B0000}"/>
    <cellStyle name="40% - Accent5 2 2 9 2" xfId="11612" xr:uid="{00000000-0005-0000-0000-0000B43B0000}"/>
    <cellStyle name="40% - Accent5 2 2 9 2 2" xfId="17998" xr:uid="{00000000-0005-0000-0000-0000B53B0000}"/>
    <cellStyle name="40% - Accent5 2 2 9 2 2 2" xfId="22534" xr:uid="{00000000-0005-0000-0000-0000B63B0000}"/>
    <cellStyle name="40% - Accent5 2 2 9 2 2 2 2" xfId="34401" xr:uid="{00000000-0005-0000-0000-0000B73B0000}"/>
    <cellStyle name="40% - Accent5 2 2 9 2 2 3" xfId="30425" xr:uid="{00000000-0005-0000-0000-0000B83B0000}"/>
    <cellStyle name="40% - Accent5 2 2 9 2 2 4" xfId="26484" xr:uid="{00000000-0005-0000-0000-0000B93B0000}"/>
    <cellStyle name="40% - Accent5 2 2 9 2 3" xfId="20968" xr:uid="{00000000-0005-0000-0000-0000BA3B0000}"/>
    <cellStyle name="40% - Accent5 2 2 9 2 3 2" xfId="32835" xr:uid="{00000000-0005-0000-0000-0000BB3B0000}"/>
    <cellStyle name="40% - Accent5 2 2 9 2 4" xfId="28859" xr:uid="{00000000-0005-0000-0000-0000BC3B0000}"/>
    <cellStyle name="40% - Accent5 2 2 9 2 5" xfId="24918" xr:uid="{00000000-0005-0000-0000-0000BD3B0000}"/>
    <cellStyle name="40% - Accent5 2 2 9 3" xfId="15132" xr:uid="{00000000-0005-0000-0000-0000BE3B0000}"/>
    <cellStyle name="40% - Accent5 2 2 9 3 2" xfId="21745" xr:uid="{00000000-0005-0000-0000-0000BF3B0000}"/>
    <cellStyle name="40% - Accent5 2 2 9 3 2 2" xfId="33612" xr:uid="{00000000-0005-0000-0000-0000C03B0000}"/>
    <cellStyle name="40% - Accent5 2 2 9 3 3" xfId="29636" xr:uid="{00000000-0005-0000-0000-0000C13B0000}"/>
    <cellStyle name="40% - Accent5 2 2 9 3 4" xfId="25695" xr:uid="{00000000-0005-0000-0000-0000C23B0000}"/>
    <cellStyle name="40% - Accent5 2 2 9 4" xfId="8244" xr:uid="{00000000-0005-0000-0000-0000C33B0000}"/>
    <cellStyle name="40% - Accent5 2 2 9 4 2" xfId="20198" xr:uid="{00000000-0005-0000-0000-0000C43B0000}"/>
    <cellStyle name="40% - Accent5 2 2 9 4 2 2" xfId="32065" xr:uid="{00000000-0005-0000-0000-0000C53B0000}"/>
    <cellStyle name="40% - Accent5 2 2 9 4 3" xfId="28089" xr:uid="{00000000-0005-0000-0000-0000C63B0000}"/>
    <cellStyle name="40% - Accent5 2 2 9 4 4" xfId="24148" xr:uid="{00000000-0005-0000-0000-0000C73B0000}"/>
    <cellStyle name="40% - Accent5 2 2 9 5" xfId="19423" xr:uid="{00000000-0005-0000-0000-0000C83B0000}"/>
    <cellStyle name="40% - Accent5 2 2 9 5 2" xfId="31290" xr:uid="{00000000-0005-0000-0000-0000C93B0000}"/>
    <cellStyle name="40% - Accent5 2 2 9 6" xfId="27316" xr:uid="{00000000-0005-0000-0000-0000CA3B0000}"/>
    <cellStyle name="40% - Accent5 2 2 9 7" xfId="23373" xr:uid="{00000000-0005-0000-0000-0000CB3B0000}"/>
    <cellStyle name="40% - Accent5 2 3" xfId="1372" xr:uid="{00000000-0005-0000-0000-0000CC3B0000}"/>
    <cellStyle name="40% - Accent5 2 3 10" xfId="11613" xr:uid="{00000000-0005-0000-0000-0000CD3B0000}"/>
    <cellStyle name="40% - Accent5 2 3 10 2" xfId="17999" xr:uid="{00000000-0005-0000-0000-0000CE3B0000}"/>
    <cellStyle name="40% - Accent5 2 3 10 2 2" xfId="22535" xr:uid="{00000000-0005-0000-0000-0000CF3B0000}"/>
    <cellStyle name="40% - Accent5 2 3 10 2 2 2" xfId="34402" xr:uid="{00000000-0005-0000-0000-0000D03B0000}"/>
    <cellStyle name="40% - Accent5 2 3 10 2 3" xfId="30426" xr:uid="{00000000-0005-0000-0000-0000D13B0000}"/>
    <cellStyle name="40% - Accent5 2 3 10 2 4" xfId="26485" xr:uid="{00000000-0005-0000-0000-0000D23B0000}"/>
    <cellStyle name="40% - Accent5 2 3 10 3" xfId="20969" xr:uid="{00000000-0005-0000-0000-0000D33B0000}"/>
    <cellStyle name="40% - Accent5 2 3 10 3 2" xfId="32836" xr:uid="{00000000-0005-0000-0000-0000D43B0000}"/>
    <cellStyle name="40% - Accent5 2 3 10 4" xfId="28860" xr:uid="{00000000-0005-0000-0000-0000D53B0000}"/>
    <cellStyle name="40% - Accent5 2 3 10 5" xfId="24919" xr:uid="{00000000-0005-0000-0000-0000D63B0000}"/>
    <cellStyle name="40% - Accent5 2 3 11" xfId="15133" xr:uid="{00000000-0005-0000-0000-0000D73B0000}"/>
    <cellStyle name="40% - Accent5 2 3 11 2" xfId="21746" xr:uid="{00000000-0005-0000-0000-0000D83B0000}"/>
    <cellStyle name="40% - Accent5 2 3 11 2 2" xfId="33613" xr:uid="{00000000-0005-0000-0000-0000D93B0000}"/>
    <cellStyle name="40% - Accent5 2 3 11 3" xfId="29637" xr:uid="{00000000-0005-0000-0000-0000DA3B0000}"/>
    <cellStyle name="40% - Accent5 2 3 11 4" xfId="25696" xr:uid="{00000000-0005-0000-0000-0000DB3B0000}"/>
    <cellStyle name="40% - Accent5 2 3 12" xfId="8245" xr:uid="{00000000-0005-0000-0000-0000DC3B0000}"/>
    <cellStyle name="40% - Accent5 2 3 12 2" xfId="20199" xr:uid="{00000000-0005-0000-0000-0000DD3B0000}"/>
    <cellStyle name="40% - Accent5 2 3 12 2 2" xfId="32066" xr:uid="{00000000-0005-0000-0000-0000DE3B0000}"/>
    <cellStyle name="40% - Accent5 2 3 12 3" xfId="28090" xr:uid="{00000000-0005-0000-0000-0000DF3B0000}"/>
    <cellStyle name="40% - Accent5 2 3 12 4" xfId="24149" xr:uid="{00000000-0005-0000-0000-0000E03B0000}"/>
    <cellStyle name="40% - Accent5 2 3 13" xfId="19424" xr:uid="{00000000-0005-0000-0000-0000E13B0000}"/>
    <cellStyle name="40% - Accent5 2 3 13 2" xfId="31291" xr:uid="{00000000-0005-0000-0000-0000E23B0000}"/>
    <cellStyle name="40% - Accent5 2 3 14" xfId="27317" xr:uid="{00000000-0005-0000-0000-0000E33B0000}"/>
    <cellStyle name="40% - Accent5 2 3 15" xfId="23374" xr:uid="{00000000-0005-0000-0000-0000E43B0000}"/>
    <cellStyle name="40% - Accent5 2 3 2" xfId="1373" xr:uid="{00000000-0005-0000-0000-0000E53B0000}"/>
    <cellStyle name="40% - Accent5 2 3 2 2" xfId="11614" xr:uid="{00000000-0005-0000-0000-0000E63B0000}"/>
    <cellStyle name="40% - Accent5 2 3 2 2 2" xfId="18000" xr:uid="{00000000-0005-0000-0000-0000E73B0000}"/>
    <cellStyle name="40% - Accent5 2 3 2 2 2 2" xfId="22536" xr:uid="{00000000-0005-0000-0000-0000E83B0000}"/>
    <cellStyle name="40% - Accent5 2 3 2 2 2 2 2" xfId="34403" xr:uid="{00000000-0005-0000-0000-0000E93B0000}"/>
    <cellStyle name="40% - Accent5 2 3 2 2 2 3" xfId="30427" xr:uid="{00000000-0005-0000-0000-0000EA3B0000}"/>
    <cellStyle name="40% - Accent5 2 3 2 2 2 4" xfId="26486" xr:uid="{00000000-0005-0000-0000-0000EB3B0000}"/>
    <cellStyle name="40% - Accent5 2 3 2 2 3" xfId="20970" xr:uid="{00000000-0005-0000-0000-0000EC3B0000}"/>
    <cellStyle name="40% - Accent5 2 3 2 2 3 2" xfId="32837" xr:uid="{00000000-0005-0000-0000-0000ED3B0000}"/>
    <cellStyle name="40% - Accent5 2 3 2 2 4" xfId="28861" xr:uid="{00000000-0005-0000-0000-0000EE3B0000}"/>
    <cellStyle name="40% - Accent5 2 3 2 2 5" xfId="24920" xr:uid="{00000000-0005-0000-0000-0000EF3B0000}"/>
    <cellStyle name="40% - Accent5 2 3 2 3" xfId="15134" xr:uid="{00000000-0005-0000-0000-0000F03B0000}"/>
    <cellStyle name="40% - Accent5 2 3 2 3 2" xfId="21747" xr:uid="{00000000-0005-0000-0000-0000F13B0000}"/>
    <cellStyle name="40% - Accent5 2 3 2 3 2 2" xfId="33614" xr:uid="{00000000-0005-0000-0000-0000F23B0000}"/>
    <cellStyle name="40% - Accent5 2 3 2 3 3" xfId="29638" xr:uid="{00000000-0005-0000-0000-0000F33B0000}"/>
    <cellStyle name="40% - Accent5 2 3 2 3 4" xfId="25697" xr:uid="{00000000-0005-0000-0000-0000F43B0000}"/>
    <cellStyle name="40% - Accent5 2 3 2 4" xfId="8246" xr:uid="{00000000-0005-0000-0000-0000F53B0000}"/>
    <cellStyle name="40% - Accent5 2 3 2 4 2" xfId="20200" xr:uid="{00000000-0005-0000-0000-0000F63B0000}"/>
    <cellStyle name="40% - Accent5 2 3 2 4 2 2" xfId="32067" xr:uid="{00000000-0005-0000-0000-0000F73B0000}"/>
    <cellStyle name="40% - Accent5 2 3 2 4 3" xfId="28091" xr:uid="{00000000-0005-0000-0000-0000F83B0000}"/>
    <cellStyle name="40% - Accent5 2 3 2 4 4" xfId="24150" xr:uid="{00000000-0005-0000-0000-0000F93B0000}"/>
    <cellStyle name="40% - Accent5 2 3 2 5" xfId="19425" xr:uid="{00000000-0005-0000-0000-0000FA3B0000}"/>
    <cellStyle name="40% - Accent5 2 3 2 5 2" xfId="31292" xr:uid="{00000000-0005-0000-0000-0000FB3B0000}"/>
    <cellStyle name="40% - Accent5 2 3 2 6" xfId="27318" xr:uid="{00000000-0005-0000-0000-0000FC3B0000}"/>
    <cellStyle name="40% - Accent5 2 3 2 7" xfId="23375" xr:uid="{00000000-0005-0000-0000-0000FD3B0000}"/>
    <cellStyle name="40% - Accent5 2 3 3" xfId="1374" xr:uid="{00000000-0005-0000-0000-0000FE3B0000}"/>
    <cellStyle name="40% - Accent5 2 3 3 2" xfId="11615" xr:uid="{00000000-0005-0000-0000-0000FF3B0000}"/>
    <cellStyle name="40% - Accent5 2 3 3 2 2" xfId="18001" xr:uid="{00000000-0005-0000-0000-0000003C0000}"/>
    <cellStyle name="40% - Accent5 2 3 3 2 2 2" xfId="22537" xr:uid="{00000000-0005-0000-0000-0000013C0000}"/>
    <cellStyle name="40% - Accent5 2 3 3 2 2 2 2" xfId="34404" xr:uid="{00000000-0005-0000-0000-0000023C0000}"/>
    <cellStyle name="40% - Accent5 2 3 3 2 2 3" xfId="30428" xr:uid="{00000000-0005-0000-0000-0000033C0000}"/>
    <cellStyle name="40% - Accent5 2 3 3 2 2 4" xfId="26487" xr:uid="{00000000-0005-0000-0000-0000043C0000}"/>
    <cellStyle name="40% - Accent5 2 3 3 2 3" xfId="20971" xr:uid="{00000000-0005-0000-0000-0000053C0000}"/>
    <cellStyle name="40% - Accent5 2 3 3 2 3 2" xfId="32838" xr:uid="{00000000-0005-0000-0000-0000063C0000}"/>
    <cellStyle name="40% - Accent5 2 3 3 2 4" xfId="28862" xr:uid="{00000000-0005-0000-0000-0000073C0000}"/>
    <cellStyle name="40% - Accent5 2 3 3 2 5" xfId="24921" xr:uid="{00000000-0005-0000-0000-0000083C0000}"/>
    <cellStyle name="40% - Accent5 2 3 3 3" xfId="15135" xr:uid="{00000000-0005-0000-0000-0000093C0000}"/>
    <cellStyle name="40% - Accent5 2 3 3 3 2" xfId="21748" xr:uid="{00000000-0005-0000-0000-00000A3C0000}"/>
    <cellStyle name="40% - Accent5 2 3 3 3 2 2" xfId="33615" xr:uid="{00000000-0005-0000-0000-00000B3C0000}"/>
    <cellStyle name="40% - Accent5 2 3 3 3 3" xfId="29639" xr:uid="{00000000-0005-0000-0000-00000C3C0000}"/>
    <cellStyle name="40% - Accent5 2 3 3 3 4" xfId="25698" xr:uid="{00000000-0005-0000-0000-00000D3C0000}"/>
    <cellStyle name="40% - Accent5 2 3 3 4" xfId="8247" xr:uid="{00000000-0005-0000-0000-00000E3C0000}"/>
    <cellStyle name="40% - Accent5 2 3 3 4 2" xfId="20201" xr:uid="{00000000-0005-0000-0000-00000F3C0000}"/>
    <cellStyle name="40% - Accent5 2 3 3 4 2 2" xfId="32068" xr:uid="{00000000-0005-0000-0000-0000103C0000}"/>
    <cellStyle name="40% - Accent5 2 3 3 4 3" xfId="28092" xr:uid="{00000000-0005-0000-0000-0000113C0000}"/>
    <cellStyle name="40% - Accent5 2 3 3 4 4" xfId="24151" xr:uid="{00000000-0005-0000-0000-0000123C0000}"/>
    <cellStyle name="40% - Accent5 2 3 3 5" xfId="19426" xr:uid="{00000000-0005-0000-0000-0000133C0000}"/>
    <cellStyle name="40% - Accent5 2 3 3 5 2" xfId="31293" xr:uid="{00000000-0005-0000-0000-0000143C0000}"/>
    <cellStyle name="40% - Accent5 2 3 3 6" xfId="27319" xr:uid="{00000000-0005-0000-0000-0000153C0000}"/>
    <cellStyle name="40% - Accent5 2 3 3 7" xfId="23376" xr:uid="{00000000-0005-0000-0000-0000163C0000}"/>
    <cellStyle name="40% - Accent5 2 3 4" xfId="1375" xr:uid="{00000000-0005-0000-0000-0000173C0000}"/>
    <cellStyle name="40% - Accent5 2 3 4 2" xfId="11616" xr:uid="{00000000-0005-0000-0000-0000183C0000}"/>
    <cellStyle name="40% - Accent5 2 3 4 2 2" xfId="18002" xr:uid="{00000000-0005-0000-0000-0000193C0000}"/>
    <cellStyle name="40% - Accent5 2 3 4 2 2 2" xfId="22538" xr:uid="{00000000-0005-0000-0000-00001A3C0000}"/>
    <cellStyle name="40% - Accent5 2 3 4 2 2 2 2" xfId="34405" xr:uid="{00000000-0005-0000-0000-00001B3C0000}"/>
    <cellStyle name="40% - Accent5 2 3 4 2 2 3" xfId="30429" xr:uid="{00000000-0005-0000-0000-00001C3C0000}"/>
    <cellStyle name="40% - Accent5 2 3 4 2 2 4" xfId="26488" xr:uid="{00000000-0005-0000-0000-00001D3C0000}"/>
    <cellStyle name="40% - Accent5 2 3 4 2 3" xfId="20972" xr:uid="{00000000-0005-0000-0000-00001E3C0000}"/>
    <cellStyle name="40% - Accent5 2 3 4 2 3 2" xfId="32839" xr:uid="{00000000-0005-0000-0000-00001F3C0000}"/>
    <cellStyle name="40% - Accent5 2 3 4 2 4" xfId="28863" xr:uid="{00000000-0005-0000-0000-0000203C0000}"/>
    <cellStyle name="40% - Accent5 2 3 4 2 5" xfId="24922" xr:uid="{00000000-0005-0000-0000-0000213C0000}"/>
    <cellStyle name="40% - Accent5 2 3 4 3" xfId="15136" xr:uid="{00000000-0005-0000-0000-0000223C0000}"/>
    <cellStyle name="40% - Accent5 2 3 4 3 2" xfId="21749" xr:uid="{00000000-0005-0000-0000-0000233C0000}"/>
    <cellStyle name="40% - Accent5 2 3 4 3 2 2" xfId="33616" xr:uid="{00000000-0005-0000-0000-0000243C0000}"/>
    <cellStyle name="40% - Accent5 2 3 4 3 3" xfId="29640" xr:uid="{00000000-0005-0000-0000-0000253C0000}"/>
    <cellStyle name="40% - Accent5 2 3 4 3 4" xfId="25699" xr:uid="{00000000-0005-0000-0000-0000263C0000}"/>
    <cellStyle name="40% - Accent5 2 3 4 4" xfId="8248" xr:uid="{00000000-0005-0000-0000-0000273C0000}"/>
    <cellStyle name="40% - Accent5 2 3 4 4 2" xfId="20202" xr:uid="{00000000-0005-0000-0000-0000283C0000}"/>
    <cellStyle name="40% - Accent5 2 3 4 4 2 2" xfId="32069" xr:uid="{00000000-0005-0000-0000-0000293C0000}"/>
    <cellStyle name="40% - Accent5 2 3 4 4 3" xfId="28093" xr:uid="{00000000-0005-0000-0000-00002A3C0000}"/>
    <cellStyle name="40% - Accent5 2 3 4 4 4" xfId="24152" xr:uid="{00000000-0005-0000-0000-00002B3C0000}"/>
    <cellStyle name="40% - Accent5 2 3 4 5" xfId="19427" xr:uid="{00000000-0005-0000-0000-00002C3C0000}"/>
    <cellStyle name="40% - Accent5 2 3 4 5 2" xfId="31294" xr:uid="{00000000-0005-0000-0000-00002D3C0000}"/>
    <cellStyle name="40% - Accent5 2 3 4 6" xfId="27320" xr:uid="{00000000-0005-0000-0000-00002E3C0000}"/>
    <cellStyle name="40% - Accent5 2 3 4 7" xfId="23377" xr:uid="{00000000-0005-0000-0000-00002F3C0000}"/>
    <cellStyle name="40% - Accent5 2 3 5" xfId="1376" xr:uid="{00000000-0005-0000-0000-0000303C0000}"/>
    <cellStyle name="40% - Accent5 2 3 5 2" xfId="11617" xr:uid="{00000000-0005-0000-0000-0000313C0000}"/>
    <cellStyle name="40% - Accent5 2 3 5 2 2" xfId="18003" xr:uid="{00000000-0005-0000-0000-0000323C0000}"/>
    <cellStyle name="40% - Accent5 2 3 5 2 2 2" xfId="22539" xr:uid="{00000000-0005-0000-0000-0000333C0000}"/>
    <cellStyle name="40% - Accent5 2 3 5 2 2 2 2" xfId="34406" xr:uid="{00000000-0005-0000-0000-0000343C0000}"/>
    <cellStyle name="40% - Accent5 2 3 5 2 2 3" xfId="30430" xr:uid="{00000000-0005-0000-0000-0000353C0000}"/>
    <cellStyle name="40% - Accent5 2 3 5 2 2 4" xfId="26489" xr:uid="{00000000-0005-0000-0000-0000363C0000}"/>
    <cellStyle name="40% - Accent5 2 3 5 2 3" xfId="20973" xr:uid="{00000000-0005-0000-0000-0000373C0000}"/>
    <cellStyle name="40% - Accent5 2 3 5 2 3 2" xfId="32840" xr:uid="{00000000-0005-0000-0000-0000383C0000}"/>
    <cellStyle name="40% - Accent5 2 3 5 2 4" xfId="28864" xr:uid="{00000000-0005-0000-0000-0000393C0000}"/>
    <cellStyle name="40% - Accent5 2 3 5 2 5" xfId="24923" xr:uid="{00000000-0005-0000-0000-00003A3C0000}"/>
    <cellStyle name="40% - Accent5 2 3 5 3" xfId="15137" xr:uid="{00000000-0005-0000-0000-00003B3C0000}"/>
    <cellStyle name="40% - Accent5 2 3 5 3 2" xfId="21750" xr:uid="{00000000-0005-0000-0000-00003C3C0000}"/>
    <cellStyle name="40% - Accent5 2 3 5 3 2 2" xfId="33617" xr:uid="{00000000-0005-0000-0000-00003D3C0000}"/>
    <cellStyle name="40% - Accent5 2 3 5 3 3" xfId="29641" xr:uid="{00000000-0005-0000-0000-00003E3C0000}"/>
    <cellStyle name="40% - Accent5 2 3 5 3 4" xfId="25700" xr:uid="{00000000-0005-0000-0000-00003F3C0000}"/>
    <cellStyle name="40% - Accent5 2 3 5 4" xfId="8249" xr:uid="{00000000-0005-0000-0000-0000403C0000}"/>
    <cellStyle name="40% - Accent5 2 3 5 4 2" xfId="20203" xr:uid="{00000000-0005-0000-0000-0000413C0000}"/>
    <cellStyle name="40% - Accent5 2 3 5 4 2 2" xfId="32070" xr:uid="{00000000-0005-0000-0000-0000423C0000}"/>
    <cellStyle name="40% - Accent5 2 3 5 4 3" xfId="28094" xr:uid="{00000000-0005-0000-0000-0000433C0000}"/>
    <cellStyle name="40% - Accent5 2 3 5 4 4" xfId="24153" xr:uid="{00000000-0005-0000-0000-0000443C0000}"/>
    <cellStyle name="40% - Accent5 2 3 5 5" xfId="19428" xr:uid="{00000000-0005-0000-0000-0000453C0000}"/>
    <cellStyle name="40% - Accent5 2 3 5 5 2" xfId="31295" xr:uid="{00000000-0005-0000-0000-0000463C0000}"/>
    <cellStyle name="40% - Accent5 2 3 5 6" xfId="27321" xr:uid="{00000000-0005-0000-0000-0000473C0000}"/>
    <cellStyle name="40% - Accent5 2 3 5 7" xfId="23378" xr:uid="{00000000-0005-0000-0000-0000483C0000}"/>
    <cellStyle name="40% - Accent5 2 3 6" xfId="1377" xr:uid="{00000000-0005-0000-0000-0000493C0000}"/>
    <cellStyle name="40% - Accent5 2 3 6 2" xfId="11618" xr:uid="{00000000-0005-0000-0000-00004A3C0000}"/>
    <cellStyle name="40% - Accent5 2 3 6 2 2" xfId="18004" xr:uid="{00000000-0005-0000-0000-00004B3C0000}"/>
    <cellStyle name="40% - Accent5 2 3 6 2 2 2" xfId="22540" xr:uid="{00000000-0005-0000-0000-00004C3C0000}"/>
    <cellStyle name="40% - Accent5 2 3 6 2 2 2 2" xfId="34407" xr:uid="{00000000-0005-0000-0000-00004D3C0000}"/>
    <cellStyle name="40% - Accent5 2 3 6 2 2 3" xfId="30431" xr:uid="{00000000-0005-0000-0000-00004E3C0000}"/>
    <cellStyle name="40% - Accent5 2 3 6 2 2 4" xfId="26490" xr:uid="{00000000-0005-0000-0000-00004F3C0000}"/>
    <cellStyle name="40% - Accent5 2 3 6 2 3" xfId="20974" xr:uid="{00000000-0005-0000-0000-0000503C0000}"/>
    <cellStyle name="40% - Accent5 2 3 6 2 3 2" xfId="32841" xr:uid="{00000000-0005-0000-0000-0000513C0000}"/>
    <cellStyle name="40% - Accent5 2 3 6 2 4" xfId="28865" xr:uid="{00000000-0005-0000-0000-0000523C0000}"/>
    <cellStyle name="40% - Accent5 2 3 6 2 5" xfId="24924" xr:uid="{00000000-0005-0000-0000-0000533C0000}"/>
    <cellStyle name="40% - Accent5 2 3 6 3" xfId="15138" xr:uid="{00000000-0005-0000-0000-0000543C0000}"/>
    <cellStyle name="40% - Accent5 2 3 6 3 2" xfId="21751" xr:uid="{00000000-0005-0000-0000-0000553C0000}"/>
    <cellStyle name="40% - Accent5 2 3 6 3 2 2" xfId="33618" xr:uid="{00000000-0005-0000-0000-0000563C0000}"/>
    <cellStyle name="40% - Accent5 2 3 6 3 3" xfId="29642" xr:uid="{00000000-0005-0000-0000-0000573C0000}"/>
    <cellStyle name="40% - Accent5 2 3 6 3 4" xfId="25701" xr:uid="{00000000-0005-0000-0000-0000583C0000}"/>
    <cellStyle name="40% - Accent5 2 3 6 4" xfId="8250" xr:uid="{00000000-0005-0000-0000-0000593C0000}"/>
    <cellStyle name="40% - Accent5 2 3 6 4 2" xfId="20204" xr:uid="{00000000-0005-0000-0000-00005A3C0000}"/>
    <cellStyle name="40% - Accent5 2 3 6 4 2 2" xfId="32071" xr:uid="{00000000-0005-0000-0000-00005B3C0000}"/>
    <cellStyle name="40% - Accent5 2 3 6 4 3" xfId="28095" xr:uid="{00000000-0005-0000-0000-00005C3C0000}"/>
    <cellStyle name="40% - Accent5 2 3 6 4 4" xfId="24154" xr:uid="{00000000-0005-0000-0000-00005D3C0000}"/>
    <cellStyle name="40% - Accent5 2 3 6 5" xfId="19429" xr:uid="{00000000-0005-0000-0000-00005E3C0000}"/>
    <cellStyle name="40% - Accent5 2 3 6 5 2" xfId="31296" xr:uid="{00000000-0005-0000-0000-00005F3C0000}"/>
    <cellStyle name="40% - Accent5 2 3 6 6" xfId="27322" xr:uid="{00000000-0005-0000-0000-0000603C0000}"/>
    <cellStyle name="40% - Accent5 2 3 6 7" xfId="23379" xr:uid="{00000000-0005-0000-0000-0000613C0000}"/>
    <cellStyle name="40% - Accent5 2 3 7" xfId="1378" xr:uid="{00000000-0005-0000-0000-0000623C0000}"/>
    <cellStyle name="40% - Accent5 2 3 7 2" xfId="11619" xr:uid="{00000000-0005-0000-0000-0000633C0000}"/>
    <cellStyle name="40% - Accent5 2 3 7 2 2" xfId="18005" xr:uid="{00000000-0005-0000-0000-0000643C0000}"/>
    <cellStyle name="40% - Accent5 2 3 7 2 2 2" xfId="22541" xr:uid="{00000000-0005-0000-0000-0000653C0000}"/>
    <cellStyle name="40% - Accent5 2 3 7 2 2 2 2" xfId="34408" xr:uid="{00000000-0005-0000-0000-0000663C0000}"/>
    <cellStyle name="40% - Accent5 2 3 7 2 2 3" xfId="30432" xr:uid="{00000000-0005-0000-0000-0000673C0000}"/>
    <cellStyle name="40% - Accent5 2 3 7 2 2 4" xfId="26491" xr:uid="{00000000-0005-0000-0000-0000683C0000}"/>
    <cellStyle name="40% - Accent5 2 3 7 2 3" xfId="20975" xr:uid="{00000000-0005-0000-0000-0000693C0000}"/>
    <cellStyle name="40% - Accent5 2 3 7 2 3 2" xfId="32842" xr:uid="{00000000-0005-0000-0000-00006A3C0000}"/>
    <cellStyle name="40% - Accent5 2 3 7 2 4" xfId="28866" xr:uid="{00000000-0005-0000-0000-00006B3C0000}"/>
    <cellStyle name="40% - Accent5 2 3 7 2 5" xfId="24925" xr:uid="{00000000-0005-0000-0000-00006C3C0000}"/>
    <cellStyle name="40% - Accent5 2 3 7 3" xfId="15139" xr:uid="{00000000-0005-0000-0000-00006D3C0000}"/>
    <cellStyle name="40% - Accent5 2 3 7 3 2" xfId="21752" xr:uid="{00000000-0005-0000-0000-00006E3C0000}"/>
    <cellStyle name="40% - Accent5 2 3 7 3 2 2" xfId="33619" xr:uid="{00000000-0005-0000-0000-00006F3C0000}"/>
    <cellStyle name="40% - Accent5 2 3 7 3 3" xfId="29643" xr:uid="{00000000-0005-0000-0000-0000703C0000}"/>
    <cellStyle name="40% - Accent5 2 3 7 3 4" xfId="25702" xr:uid="{00000000-0005-0000-0000-0000713C0000}"/>
    <cellStyle name="40% - Accent5 2 3 7 4" xfId="8251" xr:uid="{00000000-0005-0000-0000-0000723C0000}"/>
    <cellStyle name="40% - Accent5 2 3 7 4 2" xfId="20205" xr:uid="{00000000-0005-0000-0000-0000733C0000}"/>
    <cellStyle name="40% - Accent5 2 3 7 4 2 2" xfId="32072" xr:uid="{00000000-0005-0000-0000-0000743C0000}"/>
    <cellStyle name="40% - Accent5 2 3 7 4 3" xfId="28096" xr:uid="{00000000-0005-0000-0000-0000753C0000}"/>
    <cellStyle name="40% - Accent5 2 3 7 4 4" xfId="24155" xr:uid="{00000000-0005-0000-0000-0000763C0000}"/>
    <cellStyle name="40% - Accent5 2 3 7 5" xfId="19430" xr:uid="{00000000-0005-0000-0000-0000773C0000}"/>
    <cellStyle name="40% - Accent5 2 3 7 5 2" xfId="31297" xr:uid="{00000000-0005-0000-0000-0000783C0000}"/>
    <cellStyle name="40% - Accent5 2 3 7 6" xfId="27323" xr:uid="{00000000-0005-0000-0000-0000793C0000}"/>
    <cellStyle name="40% - Accent5 2 3 7 7" xfId="23380" xr:uid="{00000000-0005-0000-0000-00007A3C0000}"/>
    <cellStyle name="40% - Accent5 2 3 8" xfId="1379" xr:uid="{00000000-0005-0000-0000-00007B3C0000}"/>
    <cellStyle name="40% - Accent5 2 3 8 2" xfId="11620" xr:uid="{00000000-0005-0000-0000-00007C3C0000}"/>
    <cellStyle name="40% - Accent5 2 3 8 2 2" xfId="18006" xr:uid="{00000000-0005-0000-0000-00007D3C0000}"/>
    <cellStyle name="40% - Accent5 2 3 8 2 2 2" xfId="22542" xr:uid="{00000000-0005-0000-0000-00007E3C0000}"/>
    <cellStyle name="40% - Accent5 2 3 8 2 2 2 2" xfId="34409" xr:uid="{00000000-0005-0000-0000-00007F3C0000}"/>
    <cellStyle name="40% - Accent5 2 3 8 2 2 3" xfId="30433" xr:uid="{00000000-0005-0000-0000-0000803C0000}"/>
    <cellStyle name="40% - Accent5 2 3 8 2 2 4" xfId="26492" xr:uid="{00000000-0005-0000-0000-0000813C0000}"/>
    <cellStyle name="40% - Accent5 2 3 8 2 3" xfId="20976" xr:uid="{00000000-0005-0000-0000-0000823C0000}"/>
    <cellStyle name="40% - Accent5 2 3 8 2 3 2" xfId="32843" xr:uid="{00000000-0005-0000-0000-0000833C0000}"/>
    <cellStyle name="40% - Accent5 2 3 8 2 4" xfId="28867" xr:uid="{00000000-0005-0000-0000-0000843C0000}"/>
    <cellStyle name="40% - Accent5 2 3 8 2 5" xfId="24926" xr:uid="{00000000-0005-0000-0000-0000853C0000}"/>
    <cellStyle name="40% - Accent5 2 3 8 3" xfId="15140" xr:uid="{00000000-0005-0000-0000-0000863C0000}"/>
    <cellStyle name="40% - Accent5 2 3 8 3 2" xfId="21753" xr:uid="{00000000-0005-0000-0000-0000873C0000}"/>
    <cellStyle name="40% - Accent5 2 3 8 3 2 2" xfId="33620" xr:uid="{00000000-0005-0000-0000-0000883C0000}"/>
    <cellStyle name="40% - Accent5 2 3 8 3 3" xfId="29644" xr:uid="{00000000-0005-0000-0000-0000893C0000}"/>
    <cellStyle name="40% - Accent5 2 3 8 3 4" xfId="25703" xr:uid="{00000000-0005-0000-0000-00008A3C0000}"/>
    <cellStyle name="40% - Accent5 2 3 8 4" xfId="8252" xr:uid="{00000000-0005-0000-0000-00008B3C0000}"/>
    <cellStyle name="40% - Accent5 2 3 8 4 2" xfId="20206" xr:uid="{00000000-0005-0000-0000-00008C3C0000}"/>
    <cellStyle name="40% - Accent5 2 3 8 4 2 2" xfId="32073" xr:uid="{00000000-0005-0000-0000-00008D3C0000}"/>
    <cellStyle name="40% - Accent5 2 3 8 4 3" xfId="28097" xr:uid="{00000000-0005-0000-0000-00008E3C0000}"/>
    <cellStyle name="40% - Accent5 2 3 8 4 4" xfId="24156" xr:uid="{00000000-0005-0000-0000-00008F3C0000}"/>
    <cellStyle name="40% - Accent5 2 3 8 5" xfId="19431" xr:uid="{00000000-0005-0000-0000-0000903C0000}"/>
    <cellStyle name="40% - Accent5 2 3 8 5 2" xfId="31298" xr:uid="{00000000-0005-0000-0000-0000913C0000}"/>
    <cellStyle name="40% - Accent5 2 3 8 6" xfId="27324" xr:uid="{00000000-0005-0000-0000-0000923C0000}"/>
    <cellStyle name="40% - Accent5 2 3 8 7" xfId="23381" xr:uid="{00000000-0005-0000-0000-0000933C0000}"/>
    <cellStyle name="40% - Accent5 2 3 9" xfId="1380" xr:uid="{00000000-0005-0000-0000-0000943C0000}"/>
    <cellStyle name="40% - Accent5 2 3 9 2" xfId="11621" xr:uid="{00000000-0005-0000-0000-0000953C0000}"/>
    <cellStyle name="40% - Accent5 2 3 9 2 2" xfId="18007" xr:uid="{00000000-0005-0000-0000-0000963C0000}"/>
    <cellStyle name="40% - Accent5 2 3 9 2 2 2" xfId="22543" xr:uid="{00000000-0005-0000-0000-0000973C0000}"/>
    <cellStyle name="40% - Accent5 2 3 9 2 2 2 2" xfId="34410" xr:uid="{00000000-0005-0000-0000-0000983C0000}"/>
    <cellStyle name="40% - Accent5 2 3 9 2 2 3" xfId="30434" xr:uid="{00000000-0005-0000-0000-0000993C0000}"/>
    <cellStyle name="40% - Accent5 2 3 9 2 2 4" xfId="26493" xr:uid="{00000000-0005-0000-0000-00009A3C0000}"/>
    <cellStyle name="40% - Accent5 2 3 9 2 3" xfId="20977" xr:uid="{00000000-0005-0000-0000-00009B3C0000}"/>
    <cellStyle name="40% - Accent5 2 3 9 2 3 2" xfId="32844" xr:uid="{00000000-0005-0000-0000-00009C3C0000}"/>
    <cellStyle name="40% - Accent5 2 3 9 2 4" xfId="28868" xr:uid="{00000000-0005-0000-0000-00009D3C0000}"/>
    <cellStyle name="40% - Accent5 2 3 9 2 5" xfId="24927" xr:uid="{00000000-0005-0000-0000-00009E3C0000}"/>
    <cellStyle name="40% - Accent5 2 3 9 3" xfId="15141" xr:uid="{00000000-0005-0000-0000-00009F3C0000}"/>
    <cellStyle name="40% - Accent5 2 3 9 3 2" xfId="21754" xr:uid="{00000000-0005-0000-0000-0000A03C0000}"/>
    <cellStyle name="40% - Accent5 2 3 9 3 2 2" xfId="33621" xr:uid="{00000000-0005-0000-0000-0000A13C0000}"/>
    <cellStyle name="40% - Accent5 2 3 9 3 3" xfId="29645" xr:uid="{00000000-0005-0000-0000-0000A23C0000}"/>
    <cellStyle name="40% - Accent5 2 3 9 3 4" xfId="25704" xr:uid="{00000000-0005-0000-0000-0000A33C0000}"/>
    <cellStyle name="40% - Accent5 2 3 9 4" xfId="8253" xr:uid="{00000000-0005-0000-0000-0000A43C0000}"/>
    <cellStyle name="40% - Accent5 2 3 9 4 2" xfId="20207" xr:uid="{00000000-0005-0000-0000-0000A53C0000}"/>
    <cellStyle name="40% - Accent5 2 3 9 4 2 2" xfId="32074" xr:uid="{00000000-0005-0000-0000-0000A63C0000}"/>
    <cellStyle name="40% - Accent5 2 3 9 4 3" xfId="28098" xr:uid="{00000000-0005-0000-0000-0000A73C0000}"/>
    <cellStyle name="40% - Accent5 2 3 9 4 4" xfId="24157" xr:uid="{00000000-0005-0000-0000-0000A83C0000}"/>
    <cellStyle name="40% - Accent5 2 3 9 5" xfId="19432" xr:uid="{00000000-0005-0000-0000-0000A93C0000}"/>
    <cellStyle name="40% - Accent5 2 3 9 5 2" xfId="31299" xr:uid="{00000000-0005-0000-0000-0000AA3C0000}"/>
    <cellStyle name="40% - Accent5 2 3 9 6" xfId="27325" xr:uid="{00000000-0005-0000-0000-0000AB3C0000}"/>
    <cellStyle name="40% - Accent5 2 3 9 7" xfId="23382" xr:uid="{00000000-0005-0000-0000-0000AC3C0000}"/>
    <cellStyle name="40% - Accent5 2 4" xfId="1381" xr:uid="{00000000-0005-0000-0000-0000AD3C0000}"/>
    <cellStyle name="40% - Accent5 2 4 10" xfId="11622" xr:uid="{00000000-0005-0000-0000-0000AE3C0000}"/>
    <cellStyle name="40% - Accent5 2 4 10 2" xfId="18008" xr:uid="{00000000-0005-0000-0000-0000AF3C0000}"/>
    <cellStyle name="40% - Accent5 2 4 10 2 2" xfId="22544" xr:uid="{00000000-0005-0000-0000-0000B03C0000}"/>
    <cellStyle name="40% - Accent5 2 4 10 2 2 2" xfId="34411" xr:uid="{00000000-0005-0000-0000-0000B13C0000}"/>
    <cellStyle name="40% - Accent5 2 4 10 2 3" xfId="30435" xr:uid="{00000000-0005-0000-0000-0000B23C0000}"/>
    <cellStyle name="40% - Accent5 2 4 10 2 4" xfId="26494" xr:uid="{00000000-0005-0000-0000-0000B33C0000}"/>
    <cellStyle name="40% - Accent5 2 4 10 3" xfId="20978" xr:uid="{00000000-0005-0000-0000-0000B43C0000}"/>
    <cellStyle name="40% - Accent5 2 4 10 3 2" xfId="32845" xr:uid="{00000000-0005-0000-0000-0000B53C0000}"/>
    <cellStyle name="40% - Accent5 2 4 10 4" xfId="28869" xr:uid="{00000000-0005-0000-0000-0000B63C0000}"/>
    <cellStyle name="40% - Accent5 2 4 10 5" xfId="24928" xr:uid="{00000000-0005-0000-0000-0000B73C0000}"/>
    <cellStyle name="40% - Accent5 2 4 11" xfId="15142" xr:uid="{00000000-0005-0000-0000-0000B83C0000}"/>
    <cellStyle name="40% - Accent5 2 4 11 2" xfId="21755" xr:uid="{00000000-0005-0000-0000-0000B93C0000}"/>
    <cellStyle name="40% - Accent5 2 4 11 2 2" xfId="33622" xr:uid="{00000000-0005-0000-0000-0000BA3C0000}"/>
    <cellStyle name="40% - Accent5 2 4 11 3" xfId="29646" xr:uid="{00000000-0005-0000-0000-0000BB3C0000}"/>
    <cellStyle name="40% - Accent5 2 4 11 4" xfId="25705" xr:uid="{00000000-0005-0000-0000-0000BC3C0000}"/>
    <cellStyle name="40% - Accent5 2 4 12" xfId="8254" xr:uid="{00000000-0005-0000-0000-0000BD3C0000}"/>
    <cellStyle name="40% - Accent5 2 4 12 2" xfId="20208" xr:uid="{00000000-0005-0000-0000-0000BE3C0000}"/>
    <cellStyle name="40% - Accent5 2 4 12 2 2" xfId="32075" xr:uid="{00000000-0005-0000-0000-0000BF3C0000}"/>
    <cellStyle name="40% - Accent5 2 4 12 3" xfId="28099" xr:uid="{00000000-0005-0000-0000-0000C03C0000}"/>
    <cellStyle name="40% - Accent5 2 4 12 4" xfId="24158" xr:uid="{00000000-0005-0000-0000-0000C13C0000}"/>
    <cellStyle name="40% - Accent5 2 4 13" xfId="19433" xr:uid="{00000000-0005-0000-0000-0000C23C0000}"/>
    <cellStyle name="40% - Accent5 2 4 13 2" xfId="31300" xr:uid="{00000000-0005-0000-0000-0000C33C0000}"/>
    <cellStyle name="40% - Accent5 2 4 14" xfId="27326" xr:uid="{00000000-0005-0000-0000-0000C43C0000}"/>
    <cellStyle name="40% - Accent5 2 4 15" xfId="23383" xr:uid="{00000000-0005-0000-0000-0000C53C0000}"/>
    <cellStyle name="40% - Accent5 2 4 2" xfId="1382" xr:uid="{00000000-0005-0000-0000-0000C63C0000}"/>
    <cellStyle name="40% - Accent5 2 4 2 2" xfId="11623" xr:uid="{00000000-0005-0000-0000-0000C73C0000}"/>
    <cellStyle name="40% - Accent5 2 4 2 2 2" xfId="18009" xr:uid="{00000000-0005-0000-0000-0000C83C0000}"/>
    <cellStyle name="40% - Accent5 2 4 2 2 2 2" xfId="22545" xr:uid="{00000000-0005-0000-0000-0000C93C0000}"/>
    <cellStyle name="40% - Accent5 2 4 2 2 2 2 2" xfId="34412" xr:uid="{00000000-0005-0000-0000-0000CA3C0000}"/>
    <cellStyle name="40% - Accent5 2 4 2 2 2 3" xfId="30436" xr:uid="{00000000-0005-0000-0000-0000CB3C0000}"/>
    <cellStyle name="40% - Accent5 2 4 2 2 2 4" xfId="26495" xr:uid="{00000000-0005-0000-0000-0000CC3C0000}"/>
    <cellStyle name="40% - Accent5 2 4 2 2 3" xfId="20979" xr:uid="{00000000-0005-0000-0000-0000CD3C0000}"/>
    <cellStyle name="40% - Accent5 2 4 2 2 3 2" xfId="32846" xr:uid="{00000000-0005-0000-0000-0000CE3C0000}"/>
    <cellStyle name="40% - Accent5 2 4 2 2 4" xfId="28870" xr:uid="{00000000-0005-0000-0000-0000CF3C0000}"/>
    <cellStyle name="40% - Accent5 2 4 2 2 5" xfId="24929" xr:uid="{00000000-0005-0000-0000-0000D03C0000}"/>
    <cellStyle name="40% - Accent5 2 4 2 3" xfId="15143" xr:uid="{00000000-0005-0000-0000-0000D13C0000}"/>
    <cellStyle name="40% - Accent5 2 4 2 3 2" xfId="21756" xr:uid="{00000000-0005-0000-0000-0000D23C0000}"/>
    <cellStyle name="40% - Accent5 2 4 2 3 2 2" xfId="33623" xr:uid="{00000000-0005-0000-0000-0000D33C0000}"/>
    <cellStyle name="40% - Accent5 2 4 2 3 3" xfId="29647" xr:uid="{00000000-0005-0000-0000-0000D43C0000}"/>
    <cellStyle name="40% - Accent5 2 4 2 3 4" xfId="25706" xr:uid="{00000000-0005-0000-0000-0000D53C0000}"/>
    <cellStyle name="40% - Accent5 2 4 2 4" xfId="8255" xr:uid="{00000000-0005-0000-0000-0000D63C0000}"/>
    <cellStyle name="40% - Accent5 2 4 2 4 2" xfId="20209" xr:uid="{00000000-0005-0000-0000-0000D73C0000}"/>
    <cellStyle name="40% - Accent5 2 4 2 4 2 2" xfId="32076" xr:uid="{00000000-0005-0000-0000-0000D83C0000}"/>
    <cellStyle name="40% - Accent5 2 4 2 4 3" xfId="28100" xr:uid="{00000000-0005-0000-0000-0000D93C0000}"/>
    <cellStyle name="40% - Accent5 2 4 2 4 4" xfId="24159" xr:uid="{00000000-0005-0000-0000-0000DA3C0000}"/>
    <cellStyle name="40% - Accent5 2 4 2 5" xfId="19434" xr:uid="{00000000-0005-0000-0000-0000DB3C0000}"/>
    <cellStyle name="40% - Accent5 2 4 2 5 2" xfId="31301" xr:uid="{00000000-0005-0000-0000-0000DC3C0000}"/>
    <cellStyle name="40% - Accent5 2 4 2 6" xfId="27327" xr:uid="{00000000-0005-0000-0000-0000DD3C0000}"/>
    <cellStyle name="40% - Accent5 2 4 2 7" xfId="23384" xr:uid="{00000000-0005-0000-0000-0000DE3C0000}"/>
    <cellStyle name="40% - Accent5 2 4 3" xfId="1383" xr:uid="{00000000-0005-0000-0000-0000DF3C0000}"/>
    <cellStyle name="40% - Accent5 2 4 3 2" xfId="11624" xr:uid="{00000000-0005-0000-0000-0000E03C0000}"/>
    <cellStyle name="40% - Accent5 2 4 3 2 2" xfId="18010" xr:uid="{00000000-0005-0000-0000-0000E13C0000}"/>
    <cellStyle name="40% - Accent5 2 4 3 2 2 2" xfId="22546" xr:uid="{00000000-0005-0000-0000-0000E23C0000}"/>
    <cellStyle name="40% - Accent5 2 4 3 2 2 2 2" xfId="34413" xr:uid="{00000000-0005-0000-0000-0000E33C0000}"/>
    <cellStyle name="40% - Accent5 2 4 3 2 2 3" xfId="30437" xr:uid="{00000000-0005-0000-0000-0000E43C0000}"/>
    <cellStyle name="40% - Accent5 2 4 3 2 2 4" xfId="26496" xr:uid="{00000000-0005-0000-0000-0000E53C0000}"/>
    <cellStyle name="40% - Accent5 2 4 3 2 3" xfId="20980" xr:uid="{00000000-0005-0000-0000-0000E63C0000}"/>
    <cellStyle name="40% - Accent5 2 4 3 2 3 2" xfId="32847" xr:uid="{00000000-0005-0000-0000-0000E73C0000}"/>
    <cellStyle name="40% - Accent5 2 4 3 2 4" xfId="28871" xr:uid="{00000000-0005-0000-0000-0000E83C0000}"/>
    <cellStyle name="40% - Accent5 2 4 3 2 5" xfId="24930" xr:uid="{00000000-0005-0000-0000-0000E93C0000}"/>
    <cellStyle name="40% - Accent5 2 4 3 3" xfId="15144" xr:uid="{00000000-0005-0000-0000-0000EA3C0000}"/>
    <cellStyle name="40% - Accent5 2 4 3 3 2" xfId="21757" xr:uid="{00000000-0005-0000-0000-0000EB3C0000}"/>
    <cellStyle name="40% - Accent5 2 4 3 3 2 2" xfId="33624" xr:uid="{00000000-0005-0000-0000-0000EC3C0000}"/>
    <cellStyle name="40% - Accent5 2 4 3 3 3" xfId="29648" xr:uid="{00000000-0005-0000-0000-0000ED3C0000}"/>
    <cellStyle name="40% - Accent5 2 4 3 3 4" xfId="25707" xr:uid="{00000000-0005-0000-0000-0000EE3C0000}"/>
    <cellStyle name="40% - Accent5 2 4 3 4" xfId="8256" xr:uid="{00000000-0005-0000-0000-0000EF3C0000}"/>
    <cellStyle name="40% - Accent5 2 4 3 4 2" xfId="20210" xr:uid="{00000000-0005-0000-0000-0000F03C0000}"/>
    <cellStyle name="40% - Accent5 2 4 3 4 2 2" xfId="32077" xr:uid="{00000000-0005-0000-0000-0000F13C0000}"/>
    <cellStyle name="40% - Accent5 2 4 3 4 3" xfId="28101" xr:uid="{00000000-0005-0000-0000-0000F23C0000}"/>
    <cellStyle name="40% - Accent5 2 4 3 4 4" xfId="24160" xr:uid="{00000000-0005-0000-0000-0000F33C0000}"/>
    <cellStyle name="40% - Accent5 2 4 3 5" xfId="19435" xr:uid="{00000000-0005-0000-0000-0000F43C0000}"/>
    <cellStyle name="40% - Accent5 2 4 3 5 2" xfId="31302" xr:uid="{00000000-0005-0000-0000-0000F53C0000}"/>
    <cellStyle name="40% - Accent5 2 4 3 6" xfId="27328" xr:uid="{00000000-0005-0000-0000-0000F63C0000}"/>
    <cellStyle name="40% - Accent5 2 4 3 7" xfId="23385" xr:uid="{00000000-0005-0000-0000-0000F73C0000}"/>
    <cellStyle name="40% - Accent5 2 4 4" xfId="1384" xr:uid="{00000000-0005-0000-0000-0000F83C0000}"/>
    <cellStyle name="40% - Accent5 2 4 4 2" xfId="11625" xr:uid="{00000000-0005-0000-0000-0000F93C0000}"/>
    <cellStyle name="40% - Accent5 2 4 4 2 2" xfId="18011" xr:uid="{00000000-0005-0000-0000-0000FA3C0000}"/>
    <cellStyle name="40% - Accent5 2 4 4 2 2 2" xfId="22547" xr:uid="{00000000-0005-0000-0000-0000FB3C0000}"/>
    <cellStyle name="40% - Accent5 2 4 4 2 2 2 2" xfId="34414" xr:uid="{00000000-0005-0000-0000-0000FC3C0000}"/>
    <cellStyle name="40% - Accent5 2 4 4 2 2 3" xfId="30438" xr:uid="{00000000-0005-0000-0000-0000FD3C0000}"/>
    <cellStyle name="40% - Accent5 2 4 4 2 2 4" xfId="26497" xr:uid="{00000000-0005-0000-0000-0000FE3C0000}"/>
    <cellStyle name="40% - Accent5 2 4 4 2 3" xfId="20981" xr:uid="{00000000-0005-0000-0000-0000FF3C0000}"/>
    <cellStyle name="40% - Accent5 2 4 4 2 3 2" xfId="32848" xr:uid="{00000000-0005-0000-0000-0000003D0000}"/>
    <cellStyle name="40% - Accent5 2 4 4 2 4" xfId="28872" xr:uid="{00000000-0005-0000-0000-0000013D0000}"/>
    <cellStyle name="40% - Accent5 2 4 4 2 5" xfId="24931" xr:uid="{00000000-0005-0000-0000-0000023D0000}"/>
    <cellStyle name="40% - Accent5 2 4 4 3" xfId="15145" xr:uid="{00000000-0005-0000-0000-0000033D0000}"/>
    <cellStyle name="40% - Accent5 2 4 4 3 2" xfId="21758" xr:uid="{00000000-0005-0000-0000-0000043D0000}"/>
    <cellStyle name="40% - Accent5 2 4 4 3 2 2" xfId="33625" xr:uid="{00000000-0005-0000-0000-0000053D0000}"/>
    <cellStyle name="40% - Accent5 2 4 4 3 3" xfId="29649" xr:uid="{00000000-0005-0000-0000-0000063D0000}"/>
    <cellStyle name="40% - Accent5 2 4 4 3 4" xfId="25708" xr:uid="{00000000-0005-0000-0000-0000073D0000}"/>
    <cellStyle name="40% - Accent5 2 4 4 4" xfId="8257" xr:uid="{00000000-0005-0000-0000-0000083D0000}"/>
    <cellStyle name="40% - Accent5 2 4 4 4 2" xfId="20211" xr:uid="{00000000-0005-0000-0000-0000093D0000}"/>
    <cellStyle name="40% - Accent5 2 4 4 4 2 2" xfId="32078" xr:uid="{00000000-0005-0000-0000-00000A3D0000}"/>
    <cellStyle name="40% - Accent5 2 4 4 4 3" xfId="28102" xr:uid="{00000000-0005-0000-0000-00000B3D0000}"/>
    <cellStyle name="40% - Accent5 2 4 4 4 4" xfId="24161" xr:uid="{00000000-0005-0000-0000-00000C3D0000}"/>
    <cellStyle name="40% - Accent5 2 4 4 5" xfId="19436" xr:uid="{00000000-0005-0000-0000-00000D3D0000}"/>
    <cellStyle name="40% - Accent5 2 4 4 5 2" xfId="31303" xr:uid="{00000000-0005-0000-0000-00000E3D0000}"/>
    <cellStyle name="40% - Accent5 2 4 4 6" xfId="27329" xr:uid="{00000000-0005-0000-0000-00000F3D0000}"/>
    <cellStyle name="40% - Accent5 2 4 4 7" xfId="23386" xr:uid="{00000000-0005-0000-0000-0000103D0000}"/>
    <cellStyle name="40% - Accent5 2 4 5" xfId="1385" xr:uid="{00000000-0005-0000-0000-0000113D0000}"/>
    <cellStyle name="40% - Accent5 2 4 5 2" xfId="11626" xr:uid="{00000000-0005-0000-0000-0000123D0000}"/>
    <cellStyle name="40% - Accent5 2 4 5 2 2" xfId="18012" xr:uid="{00000000-0005-0000-0000-0000133D0000}"/>
    <cellStyle name="40% - Accent5 2 4 5 2 2 2" xfId="22548" xr:uid="{00000000-0005-0000-0000-0000143D0000}"/>
    <cellStyle name="40% - Accent5 2 4 5 2 2 2 2" xfId="34415" xr:uid="{00000000-0005-0000-0000-0000153D0000}"/>
    <cellStyle name="40% - Accent5 2 4 5 2 2 3" xfId="30439" xr:uid="{00000000-0005-0000-0000-0000163D0000}"/>
    <cellStyle name="40% - Accent5 2 4 5 2 2 4" xfId="26498" xr:uid="{00000000-0005-0000-0000-0000173D0000}"/>
    <cellStyle name="40% - Accent5 2 4 5 2 3" xfId="20982" xr:uid="{00000000-0005-0000-0000-0000183D0000}"/>
    <cellStyle name="40% - Accent5 2 4 5 2 3 2" xfId="32849" xr:uid="{00000000-0005-0000-0000-0000193D0000}"/>
    <cellStyle name="40% - Accent5 2 4 5 2 4" xfId="28873" xr:uid="{00000000-0005-0000-0000-00001A3D0000}"/>
    <cellStyle name="40% - Accent5 2 4 5 2 5" xfId="24932" xr:uid="{00000000-0005-0000-0000-00001B3D0000}"/>
    <cellStyle name="40% - Accent5 2 4 5 3" xfId="15146" xr:uid="{00000000-0005-0000-0000-00001C3D0000}"/>
    <cellStyle name="40% - Accent5 2 4 5 3 2" xfId="21759" xr:uid="{00000000-0005-0000-0000-00001D3D0000}"/>
    <cellStyle name="40% - Accent5 2 4 5 3 2 2" xfId="33626" xr:uid="{00000000-0005-0000-0000-00001E3D0000}"/>
    <cellStyle name="40% - Accent5 2 4 5 3 3" xfId="29650" xr:uid="{00000000-0005-0000-0000-00001F3D0000}"/>
    <cellStyle name="40% - Accent5 2 4 5 3 4" xfId="25709" xr:uid="{00000000-0005-0000-0000-0000203D0000}"/>
    <cellStyle name="40% - Accent5 2 4 5 4" xfId="8258" xr:uid="{00000000-0005-0000-0000-0000213D0000}"/>
    <cellStyle name="40% - Accent5 2 4 5 4 2" xfId="20212" xr:uid="{00000000-0005-0000-0000-0000223D0000}"/>
    <cellStyle name="40% - Accent5 2 4 5 4 2 2" xfId="32079" xr:uid="{00000000-0005-0000-0000-0000233D0000}"/>
    <cellStyle name="40% - Accent5 2 4 5 4 3" xfId="28103" xr:uid="{00000000-0005-0000-0000-0000243D0000}"/>
    <cellStyle name="40% - Accent5 2 4 5 4 4" xfId="24162" xr:uid="{00000000-0005-0000-0000-0000253D0000}"/>
    <cellStyle name="40% - Accent5 2 4 5 5" xfId="19437" xr:uid="{00000000-0005-0000-0000-0000263D0000}"/>
    <cellStyle name="40% - Accent5 2 4 5 5 2" xfId="31304" xr:uid="{00000000-0005-0000-0000-0000273D0000}"/>
    <cellStyle name="40% - Accent5 2 4 5 6" xfId="27330" xr:uid="{00000000-0005-0000-0000-0000283D0000}"/>
    <cellStyle name="40% - Accent5 2 4 5 7" xfId="23387" xr:uid="{00000000-0005-0000-0000-0000293D0000}"/>
    <cellStyle name="40% - Accent5 2 4 6" xfId="1386" xr:uid="{00000000-0005-0000-0000-00002A3D0000}"/>
    <cellStyle name="40% - Accent5 2 4 6 2" xfId="11627" xr:uid="{00000000-0005-0000-0000-00002B3D0000}"/>
    <cellStyle name="40% - Accent5 2 4 6 2 2" xfId="18013" xr:uid="{00000000-0005-0000-0000-00002C3D0000}"/>
    <cellStyle name="40% - Accent5 2 4 6 2 2 2" xfId="22549" xr:uid="{00000000-0005-0000-0000-00002D3D0000}"/>
    <cellStyle name="40% - Accent5 2 4 6 2 2 2 2" xfId="34416" xr:uid="{00000000-0005-0000-0000-00002E3D0000}"/>
    <cellStyle name="40% - Accent5 2 4 6 2 2 3" xfId="30440" xr:uid="{00000000-0005-0000-0000-00002F3D0000}"/>
    <cellStyle name="40% - Accent5 2 4 6 2 2 4" xfId="26499" xr:uid="{00000000-0005-0000-0000-0000303D0000}"/>
    <cellStyle name="40% - Accent5 2 4 6 2 3" xfId="20983" xr:uid="{00000000-0005-0000-0000-0000313D0000}"/>
    <cellStyle name="40% - Accent5 2 4 6 2 3 2" xfId="32850" xr:uid="{00000000-0005-0000-0000-0000323D0000}"/>
    <cellStyle name="40% - Accent5 2 4 6 2 4" xfId="28874" xr:uid="{00000000-0005-0000-0000-0000333D0000}"/>
    <cellStyle name="40% - Accent5 2 4 6 2 5" xfId="24933" xr:uid="{00000000-0005-0000-0000-0000343D0000}"/>
    <cellStyle name="40% - Accent5 2 4 6 3" xfId="15147" xr:uid="{00000000-0005-0000-0000-0000353D0000}"/>
    <cellStyle name="40% - Accent5 2 4 6 3 2" xfId="21760" xr:uid="{00000000-0005-0000-0000-0000363D0000}"/>
    <cellStyle name="40% - Accent5 2 4 6 3 2 2" xfId="33627" xr:uid="{00000000-0005-0000-0000-0000373D0000}"/>
    <cellStyle name="40% - Accent5 2 4 6 3 3" xfId="29651" xr:uid="{00000000-0005-0000-0000-0000383D0000}"/>
    <cellStyle name="40% - Accent5 2 4 6 3 4" xfId="25710" xr:uid="{00000000-0005-0000-0000-0000393D0000}"/>
    <cellStyle name="40% - Accent5 2 4 6 4" xfId="8259" xr:uid="{00000000-0005-0000-0000-00003A3D0000}"/>
    <cellStyle name="40% - Accent5 2 4 6 4 2" xfId="20213" xr:uid="{00000000-0005-0000-0000-00003B3D0000}"/>
    <cellStyle name="40% - Accent5 2 4 6 4 2 2" xfId="32080" xr:uid="{00000000-0005-0000-0000-00003C3D0000}"/>
    <cellStyle name="40% - Accent5 2 4 6 4 3" xfId="28104" xr:uid="{00000000-0005-0000-0000-00003D3D0000}"/>
    <cellStyle name="40% - Accent5 2 4 6 4 4" xfId="24163" xr:uid="{00000000-0005-0000-0000-00003E3D0000}"/>
    <cellStyle name="40% - Accent5 2 4 6 5" xfId="19438" xr:uid="{00000000-0005-0000-0000-00003F3D0000}"/>
    <cellStyle name="40% - Accent5 2 4 6 5 2" xfId="31305" xr:uid="{00000000-0005-0000-0000-0000403D0000}"/>
    <cellStyle name="40% - Accent5 2 4 6 6" xfId="27331" xr:uid="{00000000-0005-0000-0000-0000413D0000}"/>
    <cellStyle name="40% - Accent5 2 4 6 7" xfId="23388" xr:uid="{00000000-0005-0000-0000-0000423D0000}"/>
    <cellStyle name="40% - Accent5 2 4 7" xfId="1387" xr:uid="{00000000-0005-0000-0000-0000433D0000}"/>
    <cellStyle name="40% - Accent5 2 4 7 2" xfId="11628" xr:uid="{00000000-0005-0000-0000-0000443D0000}"/>
    <cellStyle name="40% - Accent5 2 4 7 2 2" xfId="18014" xr:uid="{00000000-0005-0000-0000-0000453D0000}"/>
    <cellStyle name="40% - Accent5 2 4 7 2 2 2" xfId="22550" xr:uid="{00000000-0005-0000-0000-0000463D0000}"/>
    <cellStyle name="40% - Accent5 2 4 7 2 2 2 2" xfId="34417" xr:uid="{00000000-0005-0000-0000-0000473D0000}"/>
    <cellStyle name="40% - Accent5 2 4 7 2 2 3" xfId="30441" xr:uid="{00000000-0005-0000-0000-0000483D0000}"/>
    <cellStyle name="40% - Accent5 2 4 7 2 2 4" xfId="26500" xr:uid="{00000000-0005-0000-0000-0000493D0000}"/>
    <cellStyle name="40% - Accent5 2 4 7 2 3" xfId="20984" xr:uid="{00000000-0005-0000-0000-00004A3D0000}"/>
    <cellStyle name="40% - Accent5 2 4 7 2 3 2" xfId="32851" xr:uid="{00000000-0005-0000-0000-00004B3D0000}"/>
    <cellStyle name="40% - Accent5 2 4 7 2 4" xfId="28875" xr:uid="{00000000-0005-0000-0000-00004C3D0000}"/>
    <cellStyle name="40% - Accent5 2 4 7 2 5" xfId="24934" xr:uid="{00000000-0005-0000-0000-00004D3D0000}"/>
    <cellStyle name="40% - Accent5 2 4 7 3" xfId="15148" xr:uid="{00000000-0005-0000-0000-00004E3D0000}"/>
    <cellStyle name="40% - Accent5 2 4 7 3 2" xfId="21761" xr:uid="{00000000-0005-0000-0000-00004F3D0000}"/>
    <cellStyle name="40% - Accent5 2 4 7 3 2 2" xfId="33628" xr:uid="{00000000-0005-0000-0000-0000503D0000}"/>
    <cellStyle name="40% - Accent5 2 4 7 3 3" xfId="29652" xr:uid="{00000000-0005-0000-0000-0000513D0000}"/>
    <cellStyle name="40% - Accent5 2 4 7 3 4" xfId="25711" xr:uid="{00000000-0005-0000-0000-0000523D0000}"/>
    <cellStyle name="40% - Accent5 2 4 7 4" xfId="8260" xr:uid="{00000000-0005-0000-0000-0000533D0000}"/>
    <cellStyle name="40% - Accent5 2 4 7 4 2" xfId="20214" xr:uid="{00000000-0005-0000-0000-0000543D0000}"/>
    <cellStyle name="40% - Accent5 2 4 7 4 2 2" xfId="32081" xr:uid="{00000000-0005-0000-0000-0000553D0000}"/>
    <cellStyle name="40% - Accent5 2 4 7 4 3" xfId="28105" xr:uid="{00000000-0005-0000-0000-0000563D0000}"/>
    <cellStyle name="40% - Accent5 2 4 7 4 4" xfId="24164" xr:uid="{00000000-0005-0000-0000-0000573D0000}"/>
    <cellStyle name="40% - Accent5 2 4 7 5" xfId="19439" xr:uid="{00000000-0005-0000-0000-0000583D0000}"/>
    <cellStyle name="40% - Accent5 2 4 7 5 2" xfId="31306" xr:uid="{00000000-0005-0000-0000-0000593D0000}"/>
    <cellStyle name="40% - Accent5 2 4 7 6" xfId="27332" xr:uid="{00000000-0005-0000-0000-00005A3D0000}"/>
    <cellStyle name="40% - Accent5 2 4 7 7" xfId="23389" xr:uid="{00000000-0005-0000-0000-00005B3D0000}"/>
    <cellStyle name="40% - Accent5 2 4 8" xfId="1388" xr:uid="{00000000-0005-0000-0000-00005C3D0000}"/>
    <cellStyle name="40% - Accent5 2 4 8 2" xfId="11629" xr:uid="{00000000-0005-0000-0000-00005D3D0000}"/>
    <cellStyle name="40% - Accent5 2 4 8 2 2" xfId="18015" xr:uid="{00000000-0005-0000-0000-00005E3D0000}"/>
    <cellStyle name="40% - Accent5 2 4 8 2 2 2" xfId="22551" xr:uid="{00000000-0005-0000-0000-00005F3D0000}"/>
    <cellStyle name="40% - Accent5 2 4 8 2 2 2 2" xfId="34418" xr:uid="{00000000-0005-0000-0000-0000603D0000}"/>
    <cellStyle name="40% - Accent5 2 4 8 2 2 3" xfId="30442" xr:uid="{00000000-0005-0000-0000-0000613D0000}"/>
    <cellStyle name="40% - Accent5 2 4 8 2 2 4" xfId="26501" xr:uid="{00000000-0005-0000-0000-0000623D0000}"/>
    <cellStyle name="40% - Accent5 2 4 8 2 3" xfId="20985" xr:uid="{00000000-0005-0000-0000-0000633D0000}"/>
    <cellStyle name="40% - Accent5 2 4 8 2 3 2" xfId="32852" xr:uid="{00000000-0005-0000-0000-0000643D0000}"/>
    <cellStyle name="40% - Accent5 2 4 8 2 4" xfId="28876" xr:uid="{00000000-0005-0000-0000-0000653D0000}"/>
    <cellStyle name="40% - Accent5 2 4 8 2 5" xfId="24935" xr:uid="{00000000-0005-0000-0000-0000663D0000}"/>
    <cellStyle name="40% - Accent5 2 4 8 3" xfId="15149" xr:uid="{00000000-0005-0000-0000-0000673D0000}"/>
    <cellStyle name="40% - Accent5 2 4 8 3 2" xfId="21762" xr:uid="{00000000-0005-0000-0000-0000683D0000}"/>
    <cellStyle name="40% - Accent5 2 4 8 3 2 2" xfId="33629" xr:uid="{00000000-0005-0000-0000-0000693D0000}"/>
    <cellStyle name="40% - Accent5 2 4 8 3 3" xfId="29653" xr:uid="{00000000-0005-0000-0000-00006A3D0000}"/>
    <cellStyle name="40% - Accent5 2 4 8 3 4" xfId="25712" xr:uid="{00000000-0005-0000-0000-00006B3D0000}"/>
    <cellStyle name="40% - Accent5 2 4 8 4" xfId="8261" xr:uid="{00000000-0005-0000-0000-00006C3D0000}"/>
    <cellStyle name="40% - Accent5 2 4 8 4 2" xfId="20215" xr:uid="{00000000-0005-0000-0000-00006D3D0000}"/>
    <cellStyle name="40% - Accent5 2 4 8 4 2 2" xfId="32082" xr:uid="{00000000-0005-0000-0000-00006E3D0000}"/>
    <cellStyle name="40% - Accent5 2 4 8 4 3" xfId="28106" xr:uid="{00000000-0005-0000-0000-00006F3D0000}"/>
    <cellStyle name="40% - Accent5 2 4 8 4 4" xfId="24165" xr:uid="{00000000-0005-0000-0000-0000703D0000}"/>
    <cellStyle name="40% - Accent5 2 4 8 5" xfId="19440" xr:uid="{00000000-0005-0000-0000-0000713D0000}"/>
    <cellStyle name="40% - Accent5 2 4 8 5 2" xfId="31307" xr:uid="{00000000-0005-0000-0000-0000723D0000}"/>
    <cellStyle name="40% - Accent5 2 4 8 6" xfId="27333" xr:uid="{00000000-0005-0000-0000-0000733D0000}"/>
    <cellStyle name="40% - Accent5 2 4 8 7" xfId="23390" xr:uid="{00000000-0005-0000-0000-0000743D0000}"/>
    <cellStyle name="40% - Accent5 2 4 9" xfId="1389" xr:uid="{00000000-0005-0000-0000-0000753D0000}"/>
    <cellStyle name="40% - Accent5 2 4 9 2" xfId="11630" xr:uid="{00000000-0005-0000-0000-0000763D0000}"/>
    <cellStyle name="40% - Accent5 2 4 9 2 2" xfId="18016" xr:uid="{00000000-0005-0000-0000-0000773D0000}"/>
    <cellStyle name="40% - Accent5 2 4 9 2 2 2" xfId="22552" xr:uid="{00000000-0005-0000-0000-0000783D0000}"/>
    <cellStyle name="40% - Accent5 2 4 9 2 2 2 2" xfId="34419" xr:uid="{00000000-0005-0000-0000-0000793D0000}"/>
    <cellStyle name="40% - Accent5 2 4 9 2 2 3" xfId="30443" xr:uid="{00000000-0005-0000-0000-00007A3D0000}"/>
    <cellStyle name="40% - Accent5 2 4 9 2 2 4" xfId="26502" xr:uid="{00000000-0005-0000-0000-00007B3D0000}"/>
    <cellStyle name="40% - Accent5 2 4 9 2 3" xfId="20986" xr:uid="{00000000-0005-0000-0000-00007C3D0000}"/>
    <cellStyle name="40% - Accent5 2 4 9 2 3 2" xfId="32853" xr:uid="{00000000-0005-0000-0000-00007D3D0000}"/>
    <cellStyle name="40% - Accent5 2 4 9 2 4" xfId="28877" xr:uid="{00000000-0005-0000-0000-00007E3D0000}"/>
    <cellStyle name="40% - Accent5 2 4 9 2 5" xfId="24936" xr:uid="{00000000-0005-0000-0000-00007F3D0000}"/>
    <cellStyle name="40% - Accent5 2 4 9 3" xfId="15150" xr:uid="{00000000-0005-0000-0000-0000803D0000}"/>
    <cellStyle name="40% - Accent5 2 4 9 3 2" xfId="21763" xr:uid="{00000000-0005-0000-0000-0000813D0000}"/>
    <cellStyle name="40% - Accent5 2 4 9 3 2 2" xfId="33630" xr:uid="{00000000-0005-0000-0000-0000823D0000}"/>
    <cellStyle name="40% - Accent5 2 4 9 3 3" xfId="29654" xr:uid="{00000000-0005-0000-0000-0000833D0000}"/>
    <cellStyle name="40% - Accent5 2 4 9 3 4" xfId="25713" xr:uid="{00000000-0005-0000-0000-0000843D0000}"/>
    <cellStyle name="40% - Accent5 2 4 9 4" xfId="8262" xr:uid="{00000000-0005-0000-0000-0000853D0000}"/>
    <cellStyle name="40% - Accent5 2 4 9 4 2" xfId="20216" xr:uid="{00000000-0005-0000-0000-0000863D0000}"/>
    <cellStyle name="40% - Accent5 2 4 9 4 2 2" xfId="32083" xr:uid="{00000000-0005-0000-0000-0000873D0000}"/>
    <cellStyle name="40% - Accent5 2 4 9 4 3" xfId="28107" xr:uid="{00000000-0005-0000-0000-0000883D0000}"/>
    <cellStyle name="40% - Accent5 2 4 9 4 4" xfId="24166" xr:uid="{00000000-0005-0000-0000-0000893D0000}"/>
    <cellStyle name="40% - Accent5 2 4 9 5" xfId="19441" xr:uid="{00000000-0005-0000-0000-00008A3D0000}"/>
    <cellStyle name="40% - Accent5 2 4 9 5 2" xfId="31308" xr:uid="{00000000-0005-0000-0000-00008B3D0000}"/>
    <cellStyle name="40% - Accent5 2 4 9 6" xfId="27334" xr:uid="{00000000-0005-0000-0000-00008C3D0000}"/>
    <cellStyle name="40% - Accent5 2 4 9 7" xfId="23391" xr:uid="{00000000-0005-0000-0000-00008D3D0000}"/>
    <cellStyle name="40% - Accent5 2 5" xfId="1390" xr:uid="{00000000-0005-0000-0000-00008E3D0000}"/>
    <cellStyle name="40% - Accent5 2 5 10" xfId="11631" xr:uid="{00000000-0005-0000-0000-00008F3D0000}"/>
    <cellStyle name="40% - Accent5 2 5 10 2" xfId="18017" xr:uid="{00000000-0005-0000-0000-0000903D0000}"/>
    <cellStyle name="40% - Accent5 2 5 10 2 2" xfId="22553" xr:uid="{00000000-0005-0000-0000-0000913D0000}"/>
    <cellStyle name="40% - Accent5 2 5 10 2 2 2" xfId="34420" xr:uid="{00000000-0005-0000-0000-0000923D0000}"/>
    <cellStyle name="40% - Accent5 2 5 10 2 3" xfId="30444" xr:uid="{00000000-0005-0000-0000-0000933D0000}"/>
    <cellStyle name="40% - Accent5 2 5 10 2 4" xfId="26503" xr:uid="{00000000-0005-0000-0000-0000943D0000}"/>
    <cellStyle name="40% - Accent5 2 5 10 3" xfId="20987" xr:uid="{00000000-0005-0000-0000-0000953D0000}"/>
    <cellStyle name="40% - Accent5 2 5 10 3 2" xfId="32854" xr:uid="{00000000-0005-0000-0000-0000963D0000}"/>
    <cellStyle name="40% - Accent5 2 5 10 4" xfId="28878" xr:uid="{00000000-0005-0000-0000-0000973D0000}"/>
    <cellStyle name="40% - Accent5 2 5 10 5" xfId="24937" xr:uid="{00000000-0005-0000-0000-0000983D0000}"/>
    <cellStyle name="40% - Accent5 2 5 11" xfId="15151" xr:uid="{00000000-0005-0000-0000-0000993D0000}"/>
    <cellStyle name="40% - Accent5 2 5 11 2" xfId="21764" xr:uid="{00000000-0005-0000-0000-00009A3D0000}"/>
    <cellStyle name="40% - Accent5 2 5 11 2 2" xfId="33631" xr:uid="{00000000-0005-0000-0000-00009B3D0000}"/>
    <cellStyle name="40% - Accent5 2 5 11 3" xfId="29655" xr:uid="{00000000-0005-0000-0000-00009C3D0000}"/>
    <cellStyle name="40% - Accent5 2 5 11 4" xfId="25714" xr:uid="{00000000-0005-0000-0000-00009D3D0000}"/>
    <cellStyle name="40% - Accent5 2 5 12" xfId="8263" xr:uid="{00000000-0005-0000-0000-00009E3D0000}"/>
    <cellStyle name="40% - Accent5 2 5 12 2" xfId="20217" xr:uid="{00000000-0005-0000-0000-00009F3D0000}"/>
    <cellStyle name="40% - Accent5 2 5 12 2 2" xfId="32084" xr:uid="{00000000-0005-0000-0000-0000A03D0000}"/>
    <cellStyle name="40% - Accent5 2 5 12 3" xfId="28108" xr:uid="{00000000-0005-0000-0000-0000A13D0000}"/>
    <cellStyle name="40% - Accent5 2 5 12 4" xfId="24167" xr:uid="{00000000-0005-0000-0000-0000A23D0000}"/>
    <cellStyle name="40% - Accent5 2 5 13" xfId="19442" xr:uid="{00000000-0005-0000-0000-0000A33D0000}"/>
    <cellStyle name="40% - Accent5 2 5 13 2" xfId="31309" xr:uid="{00000000-0005-0000-0000-0000A43D0000}"/>
    <cellStyle name="40% - Accent5 2 5 14" xfId="27335" xr:uid="{00000000-0005-0000-0000-0000A53D0000}"/>
    <cellStyle name="40% - Accent5 2 5 15" xfId="23392" xr:uid="{00000000-0005-0000-0000-0000A63D0000}"/>
    <cellStyle name="40% - Accent5 2 5 2" xfId="1391" xr:uid="{00000000-0005-0000-0000-0000A73D0000}"/>
    <cellStyle name="40% - Accent5 2 5 2 2" xfId="11632" xr:uid="{00000000-0005-0000-0000-0000A83D0000}"/>
    <cellStyle name="40% - Accent5 2 5 2 2 2" xfId="18018" xr:uid="{00000000-0005-0000-0000-0000A93D0000}"/>
    <cellStyle name="40% - Accent5 2 5 2 2 2 2" xfId="22554" xr:uid="{00000000-0005-0000-0000-0000AA3D0000}"/>
    <cellStyle name="40% - Accent5 2 5 2 2 2 2 2" xfId="34421" xr:uid="{00000000-0005-0000-0000-0000AB3D0000}"/>
    <cellStyle name="40% - Accent5 2 5 2 2 2 3" xfId="30445" xr:uid="{00000000-0005-0000-0000-0000AC3D0000}"/>
    <cellStyle name="40% - Accent5 2 5 2 2 2 4" xfId="26504" xr:uid="{00000000-0005-0000-0000-0000AD3D0000}"/>
    <cellStyle name="40% - Accent5 2 5 2 2 3" xfId="20988" xr:uid="{00000000-0005-0000-0000-0000AE3D0000}"/>
    <cellStyle name="40% - Accent5 2 5 2 2 3 2" xfId="32855" xr:uid="{00000000-0005-0000-0000-0000AF3D0000}"/>
    <cellStyle name="40% - Accent5 2 5 2 2 4" xfId="28879" xr:uid="{00000000-0005-0000-0000-0000B03D0000}"/>
    <cellStyle name="40% - Accent5 2 5 2 2 5" xfId="24938" xr:uid="{00000000-0005-0000-0000-0000B13D0000}"/>
    <cellStyle name="40% - Accent5 2 5 2 3" xfId="15152" xr:uid="{00000000-0005-0000-0000-0000B23D0000}"/>
    <cellStyle name="40% - Accent5 2 5 2 3 2" xfId="21765" xr:uid="{00000000-0005-0000-0000-0000B33D0000}"/>
    <cellStyle name="40% - Accent5 2 5 2 3 2 2" xfId="33632" xr:uid="{00000000-0005-0000-0000-0000B43D0000}"/>
    <cellStyle name="40% - Accent5 2 5 2 3 3" xfId="29656" xr:uid="{00000000-0005-0000-0000-0000B53D0000}"/>
    <cellStyle name="40% - Accent5 2 5 2 3 4" xfId="25715" xr:uid="{00000000-0005-0000-0000-0000B63D0000}"/>
    <cellStyle name="40% - Accent5 2 5 2 4" xfId="8264" xr:uid="{00000000-0005-0000-0000-0000B73D0000}"/>
    <cellStyle name="40% - Accent5 2 5 2 4 2" xfId="20218" xr:uid="{00000000-0005-0000-0000-0000B83D0000}"/>
    <cellStyle name="40% - Accent5 2 5 2 4 2 2" xfId="32085" xr:uid="{00000000-0005-0000-0000-0000B93D0000}"/>
    <cellStyle name="40% - Accent5 2 5 2 4 3" xfId="28109" xr:uid="{00000000-0005-0000-0000-0000BA3D0000}"/>
    <cellStyle name="40% - Accent5 2 5 2 4 4" xfId="24168" xr:uid="{00000000-0005-0000-0000-0000BB3D0000}"/>
    <cellStyle name="40% - Accent5 2 5 2 5" xfId="19443" xr:uid="{00000000-0005-0000-0000-0000BC3D0000}"/>
    <cellStyle name="40% - Accent5 2 5 2 5 2" xfId="31310" xr:uid="{00000000-0005-0000-0000-0000BD3D0000}"/>
    <cellStyle name="40% - Accent5 2 5 2 6" xfId="27336" xr:uid="{00000000-0005-0000-0000-0000BE3D0000}"/>
    <cellStyle name="40% - Accent5 2 5 2 7" xfId="23393" xr:uid="{00000000-0005-0000-0000-0000BF3D0000}"/>
    <cellStyle name="40% - Accent5 2 5 3" xfId="1392" xr:uid="{00000000-0005-0000-0000-0000C03D0000}"/>
    <cellStyle name="40% - Accent5 2 5 3 2" xfId="11633" xr:uid="{00000000-0005-0000-0000-0000C13D0000}"/>
    <cellStyle name="40% - Accent5 2 5 3 2 2" xfId="18019" xr:uid="{00000000-0005-0000-0000-0000C23D0000}"/>
    <cellStyle name="40% - Accent5 2 5 3 2 2 2" xfId="22555" xr:uid="{00000000-0005-0000-0000-0000C33D0000}"/>
    <cellStyle name="40% - Accent5 2 5 3 2 2 2 2" xfId="34422" xr:uid="{00000000-0005-0000-0000-0000C43D0000}"/>
    <cellStyle name="40% - Accent5 2 5 3 2 2 3" xfId="30446" xr:uid="{00000000-0005-0000-0000-0000C53D0000}"/>
    <cellStyle name="40% - Accent5 2 5 3 2 2 4" xfId="26505" xr:uid="{00000000-0005-0000-0000-0000C63D0000}"/>
    <cellStyle name="40% - Accent5 2 5 3 2 3" xfId="20989" xr:uid="{00000000-0005-0000-0000-0000C73D0000}"/>
    <cellStyle name="40% - Accent5 2 5 3 2 3 2" xfId="32856" xr:uid="{00000000-0005-0000-0000-0000C83D0000}"/>
    <cellStyle name="40% - Accent5 2 5 3 2 4" xfId="28880" xr:uid="{00000000-0005-0000-0000-0000C93D0000}"/>
    <cellStyle name="40% - Accent5 2 5 3 2 5" xfId="24939" xr:uid="{00000000-0005-0000-0000-0000CA3D0000}"/>
    <cellStyle name="40% - Accent5 2 5 3 3" xfId="15153" xr:uid="{00000000-0005-0000-0000-0000CB3D0000}"/>
    <cellStyle name="40% - Accent5 2 5 3 3 2" xfId="21766" xr:uid="{00000000-0005-0000-0000-0000CC3D0000}"/>
    <cellStyle name="40% - Accent5 2 5 3 3 2 2" xfId="33633" xr:uid="{00000000-0005-0000-0000-0000CD3D0000}"/>
    <cellStyle name="40% - Accent5 2 5 3 3 3" xfId="29657" xr:uid="{00000000-0005-0000-0000-0000CE3D0000}"/>
    <cellStyle name="40% - Accent5 2 5 3 3 4" xfId="25716" xr:uid="{00000000-0005-0000-0000-0000CF3D0000}"/>
    <cellStyle name="40% - Accent5 2 5 3 4" xfId="8265" xr:uid="{00000000-0005-0000-0000-0000D03D0000}"/>
    <cellStyle name="40% - Accent5 2 5 3 4 2" xfId="20219" xr:uid="{00000000-0005-0000-0000-0000D13D0000}"/>
    <cellStyle name="40% - Accent5 2 5 3 4 2 2" xfId="32086" xr:uid="{00000000-0005-0000-0000-0000D23D0000}"/>
    <cellStyle name="40% - Accent5 2 5 3 4 3" xfId="28110" xr:uid="{00000000-0005-0000-0000-0000D33D0000}"/>
    <cellStyle name="40% - Accent5 2 5 3 4 4" xfId="24169" xr:uid="{00000000-0005-0000-0000-0000D43D0000}"/>
    <cellStyle name="40% - Accent5 2 5 3 5" xfId="19444" xr:uid="{00000000-0005-0000-0000-0000D53D0000}"/>
    <cellStyle name="40% - Accent5 2 5 3 5 2" xfId="31311" xr:uid="{00000000-0005-0000-0000-0000D63D0000}"/>
    <cellStyle name="40% - Accent5 2 5 3 6" xfId="27337" xr:uid="{00000000-0005-0000-0000-0000D73D0000}"/>
    <cellStyle name="40% - Accent5 2 5 3 7" xfId="23394" xr:uid="{00000000-0005-0000-0000-0000D83D0000}"/>
    <cellStyle name="40% - Accent5 2 5 4" xfId="1393" xr:uid="{00000000-0005-0000-0000-0000D93D0000}"/>
    <cellStyle name="40% - Accent5 2 5 4 2" xfId="11634" xr:uid="{00000000-0005-0000-0000-0000DA3D0000}"/>
    <cellStyle name="40% - Accent5 2 5 4 2 2" xfId="18020" xr:uid="{00000000-0005-0000-0000-0000DB3D0000}"/>
    <cellStyle name="40% - Accent5 2 5 4 2 2 2" xfId="22556" xr:uid="{00000000-0005-0000-0000-0000DC3D0000}"/>
    <cellStyle name="40% - Accent5 2 5 4 2 2 2 2" xfId="34423" xr:uid="{00000000-0005-0000-0000-0000DD3D0000}"/>
    <cellStyle name="40% - Accent5 2 5 4 2 2 3" xfId="30447" xr:uid="{00000000-0005-0000-0000-0000DE3D0000}"/>
    <cellStyle name="40% - Accent5 2 5 4 2 2 4" xfId="26506" xr:uid="{00000000-0005-0000-0000-0000DF3D0000}"/>
    <cellStyle name="40% - Accent5 2 5 4 2 3" xfId="20990" xr:uid="{00000000-0005-0000-0000-0000E03D0000}"/>
    <cellStyle name="40% - Accent5 2 5 4 2 3 2" xfId="32857" xr:uid="{00000000-0005-0000-0000-0000E13D0000}"/>
    <cellStyle name="40% - Accent5 2 5 4 2 4" xfId="28881" xr:uid="{00000000-0005-0000-0000-0000E23D0000}"/>
    <cellStyle name="40% - Accent5 2 5 4 2 5" xfId="24940" xr:uid="{00000000-0005-0000-0000-0000E33D0000}"/>
    <cellStyle name="40% - Accent5 2 5 4 3" xfId="15154" xr:uid="{00000000-0005-0000-0000-0000E43D0000}"/>
    <cellStyle name="40% - Accent5 2 5 4 3 2" xfId="21767" xr:uid="{00000000-0005-0000-0000-0000E53D0000}"/>
    <cellStyle name="40% - Accent5 2 5 4 3 2 2" xfId="33634" xr:uid="{00000000-0005-0000-0000-0000E63D0000}"/>
    <cellStyle name="40% - Accent5 2 5 4 3 3" xfId="29658" xr:uid="{00000000-0005-0000-0000-0000E73D0000}"/>
    <cellStyle name="40% - Accent5 2 5 4 3 4" xfId="25717" xr:uid="{00000000-0005-0000-0000-0000E83D0000}"/>
    <cellStyle name="40% - Accent5 2 5 4 4" xfId="8266" xr:uid="{00000000-0005-0000-0000-0000E93D0000}"/>
    <cellStyle name="40% - Accent5 2 5 4 4 2" xfId="20220" xr:uid="{00000000-0005-0000-0000-0000EA3D0000}"/>
    <cellStyle name="40% - Accent5 2 5 4 4 2 2" xfId="32087" xr:uid="{00000000-0005-0000-0000-0000EB3D0000}"/>
    <cellStyle name="40% - Accent5 2 5 4 4 3" xfId="28111" xr:uid="{00000000-0005-0000-0000-0000EC3D0000}"/>
    <cellStyle name="40% - Accent5 2 5 4 4 4" xfId="24170" xr:uid="{00000000-0005-0000-0000-0000ED3D0000}"/>
    <cellStyle name="40% - Accent5 2 5 4 5" xfId="19445" xr:uid="{00000000-0005-0000-0000-0000EE3D0000}"/>
    <cellStyle name="40% - Accent5 2 5 4 5 2" xfId="31312" xr:uid="{00000000-0005-0000-0000-0000EF3D0000}"/>
    <cellStyle name="40% - Accent5 2 5 4 6" xfId="27338" xr:uid="{00000000-0005-0000-0000-0000F03D0000}"/>
    <cellStyle name="40% - Accent5 2 5 4 7" xfId="23395" xr:uid="{00000000-0005-0000-0000-0000F13D0000}"/>
    <cellStyle name="40% - Accent5 2 5 5" xfId="1394" xr:uid="{00000000-0005-0000-0000-0000F23D0000}"/>
    <cellStyle name="40% - Accent5 2 5 5 2" xfId="11635" xr:uid="{00000000-0005-0000-0000-0000F33D0000}"/>
    <cellStyle name="40% - Accent5 2 5 5 2 2" xfId="18021" xr:uid="{00000000-0005-0000-0000-0000F43D0000}"/>
    <cellStyle name="40% - Accent5 2 5 5 2 2 2" xfId="22557" xr:uid="{00000000-0005-0000-0000-0000F53D0000}"/>
    <cellStyle name="40% - Accent5 2 5 5 2 2 2 2" xfId="34424" xr:uid="{00000000-0005-0000-0000-0000F63D0000}"/>
    <cellStyle name="40% - Accent5 2 5 5 2 2 3" xfId="30448" xr:uid="{00000000-0005-0000-0000-0000F73D0000}"/>
    <cellStyle name="40% - Accent5 2 5 5 2 2 4" xfId="26507" xr:uid="{00000000-0005-0000-0000-0000F83D0000}"/>
    <cellStyle name="40% - Accent5 2 5 5 2 3" xfId="20991" xr:uid="{00000000-0005-0000-0000-0000F93D0000}"/>
    <cellStyle name="40% - Accent5 2 5 5 2 3 2" xfId="32858" xr:uid="{00000000-0005-0000-0000-0000FA3D0000}"/>
    <cellStyle name="40% - Accent5 2 5 5 2 4" xfId="28882" xr:uid="{00000000-0005-0000-0000-0000FB3D0000}"/>
    <cellStyle name="40% - Accent5 2 5 5 2 5" xfId="24941" xr:uid="{00000000-0005-0000-0000-0000FC3D0000}"/>
    <cellStyle name="40% - Accent5 2 5 5 3" xfId="15155" xr:uid="{00000000-0005-0000-0000-0000FD3D0000}"/>
    <cellStyle name="40% - Accent5 2 5 5 3 2" xfId="21768" xr:uid="{00000000-0005-0000-0000-0000FE3D0000}"/>
    <cellStyle name="40% - Accent5 2 5 5 3 2 2" xfId="33635" xr:uid="{00000000-0005-0000-0000-0000FF3D0000}"/>
    <cellStyle name="40% - Accent5 2 5 5 3 3" xfId="29659" xr:uid="{00000000-0005-0000-0000-0000003E0000}"/>
    <cellStyle name="40% - Accent5 2 5 5 3 4" xfId="25718" xr:uid="{00000000-0005-0000-0000-0000013E0000}"/>
    <cellStyle name="40% - Accent5 2 5 5 4" xfId="8267" xr:uid="{00000000-0005-0000-0000-0000023E0000}"/>
    <cellStyle name="40% - Accent5 2 5 5 4 2" xfId="20221" xr:uid="{00000000-0005-0000-0000-0000033E0000}"/>
    <cellStyle name="40% - Accent5 2 5 5 4 2 2" xfId="32088" xr:uid="{00000000-0005-0000-0000-0000043E0000}"/>
    <cellStyle name="40% - Accent5 2 5 5 4 3" xfId="28112" xr:uid="{00000000-0005-0000-0000-0000053E0000}"/>
    <cellStyle name="40% - Accent5 2 5 5 4 4" xfId="24171" xr:uid="{00000000-0005-0000-0000-0000063E0000}"/>
    <cellStyle name="40% - Accent5 2 5 5 5" xfId="19446" xr:uid="{00000000-0005-0000-0000-0000073E0000}"/>
    <cellStyle name="40% - Accent5 2 5 5 5 2" xfId="31313" xr:uid="{00000000-0005-0000-0000-0000083E0000}"/>
    <cellStyle name="40% - Accent5 2 5 5 6" xfId="27339" xr:uid="{00000000-0005-0000-0000-0000093E0000}"/>
    <cellStyle name="40% - Accent5 2 5 5 7" xfId="23396" xr:uid="{00000000-0005-0000-0000-00000A3E0000}"/>
    <cellStyle name="40% - Accent5 2 5 6" xfId="1395" xr:uid="{00000000-0005-0000-0000-00000B3E0000}"/>
    <cellStyle name="40% - Accent5 2 5 6 2" xfId="11636" xr:uid="{00000000-0005-0000-0000-00000C3E0000}"/>
    <cellStyle name="40% - Accent5 2 5 6 2 2" xfId="18022" xr:uid="{00000000-0005-0000-0000-00000D3E0000}"/>
    <cellStyle name="40% - Accent5 2 5 6 2 2 2" xfId="22558" xr:uid="{00000000-0005-0000-0000-00000E3E0000}"/>
    <cellStyle name="40% - Accent5 2 5 6 2 2 2 2" xfId="34425" xr:uid="{00000000-0005-0000-0000-00000F3E0000}"/>
    <cellStyle name="40% - Accent5 2 5 6 2 2 3" xfId="30449" xr:uid="{00000000-0005-0000-0000-0000103E0000}"/>
    <cellStyle name="40% - Accent5 2 5 6 2 2 4" xfId="26508" xr:uid="{00000000-0005-0000-0000-0000113E0000}"/>
    <cellStyle name="40% - Accent5 2 5 6 2 3" xfId="20992" xr:uid="{00000000-0005-0000-0000-0000123E0000}"/>
    <cellStyle name="40% - Accent5 2 5 6 2 3 2" xfId="32859" xr:uid="{00000000-0005-0000-0000-0000133E0000}"/>
    <cellStyle name="40% - Accent5 2 5 6 2 4" xfId="28883" xr:uid="{00000000-0005-0000-0000-0000143E0000}"/>
    <cellStyle name="40% - Accent5 2 5 6 2 5" xfId="24942" xr:uid="{00000000-0005-0000-0000-0000153E0000}"/>
    <cellStyle name="40% - Accent5 2 5 6 3" xfId="15156" xr:uid="{00000000-0005-0000-0000-0000163E0000}"/>
    <cellStyle name="40% - Accent5 2 5 6 3 2" xfId="21769" xr:uid="{00000000-0005-0000-0000-0000173E0000}"/>
    <cellStyle name="40% - Accent5 2 5 6 3 2 2" xfId="33636" xr:uid="{00000000-0005-0000-0000-0000183E0000}"/>
    <cellStyle name="40% - Accent5 2 5 6 3 3" xfId="29660" xr:uid="{00000000-0005-0000-0000-0000193E0000}"/>
    <cellStyle name="40% - Accent5 2 5 6 3 4" xfId="25719" xr:uid="{00000000-0005-0000-0000-00001A3E0000}"/>
    <cellStyle name="40% - Accent5 2 5 6 4" xfId="8268" xr:uid="{00000000-0005-0000-0000-00001B3E0000}"/>
    <cellStyle name="40% - Accent5 2 5 6 4 2" xfId="20222" xr:uid="{00000000-0005-0000-0000-00001C3E0000}"/>
    <cellStyle name="40% - Accent5 2 5 6 4 2 2" xfId="32089" xr:uid="{00000000-0005-0000-0000-00001D3E0000}"/>
    <cellStyle name="40% - Accent5 2 5 6 4 3" xfId="28113" xr:uid="{00000000-0005-0000-0000-00001E3E0000}"/>
    <cellStyle name="40% - Accent5 2 5 6 4 4" xfId="24172" xr:uid="{00000000-0005-0000-0000-00001F3E0000}"/>
    <cellStyle name="40% - Accent5 2 5 6 5" xfId="19447" xr:uid="{00000000-0005-0000-0000-0000203E0000}"/>
    <cellStyle name="40% - Accent5 2 5 6 5 2" xfId="31314" xr:uid="{00000000-0005-0000-0000-0000213E0000}"/>
    <cellStyle name="40% - Accent5 2 5 6 6" xfId="27340" xr:uid="{00000000-0005-0000-0000-0000223E0000}"/>
    <cellStyle name="40% - Accent5 2 5 6 7" xfId="23397" xr:uid="{00000000-0005-0000-0000-0000233E0000}"/>
    <cellStyle name="40% - Accent5 2 5 7" xfId="1396" xr:uid="{00000000-0005-0000-0000-0000243E0000}"/>
    <cellStyle name="40% - Accent5 2 5 7 2" xfId="11637" xr:uid="{00000000-0005-0000-0000-0000253E0000}"/>
    <cellStyle name="40% - Accent5 2 5 7 2 2" xfId="18023" xr:uid="{00000000-0005-0000-0000-0000263E0000}"/>
    <cellStyle name="40% - Accent5 2 5 7 2 2 2" xfId="22559" xr:uid="{00000000-0005-0000-0000-0000273E0000}"/>
    <cellStyle name="40% - Accent5 2 5 7 2 2 2 2" xfId="34426" xr:uid="{00000000-0005-0000-0000-0000283E0000}"/>
    <cellStyle name="40% - Accent5 2 5 7 2 2 3" xfId="30450" xr:uid="{00000000-0005-0000-0000-0000293E0000}"/>
    <cellStyle name="40% - Accent5 2 5 7 2 2 4" xfId="26509" xr:uid="{00000000-0005-0000-0000-00002A3E0000}"/>
    <cellStyle name="40% - Accent5 2 5 7 2 3" xfId="20993" xr:uid="{00000000-0005-0000-0000-00002B3E0000}"/>
    <cellStyle name="40% - Accent5 2 5 7 2 3 2" xfId="32860" xr:uid="{00000000-0005-0000-0000-00002C3E0000}"/>
    <cellStyle name="40% - Accent5 2 5 7 2 4" xfId="28884" xr:uid="{00000000-0005-0000-0000-00002D3E0000}"/>
    <cellStyle name="40% - Accent5 2 5 7 2 5" xfId="24943" xr:uid="{00000000-0005-0000-0000-00002E3E0000}"/>
    <cellStyle name="40% - Accent5 2 5 7 3" xfId="15157" xr:uid="{00000000-0005-0000-0000-00002F3E0000}"/>
    <cellStyle name="40% - Accent5 2 5 7 3 2" xfId="21770" xr:uid="{00000000-0005-0000-0000-0000303E0000}"/>
    <cellStyle name="40% - Accent5 2 5 7 3 2 2" xfId="33637" xr:uid="{00000000-0005-0000-0000-0000313E0000}"/>
    <cellStyle name="40% - Accent5 2 5 7 3 3" xfId="29661" xr:uid="{00000000-0005-0000-0000-0000323E0000}"/>
    <cellStyle name="40% - Accent5 2 5 7 3 4" xfId="25720" xr:uid="{00000000-0005-0000-0000-0000333E0000}"/>
    <cellStyle name="40% - Accent5 2 5 7 4" xfId="8269" xr:uid="{00000000-0005-0000-0000-0000343E0000}"/>
    <cellStyle name="40% - Accent5 2 5 7 4 2" xfId="20223" xr:uid="{00000000-0005-0000-0000-0000353E0000}"/>
    <cellStyle name="40% - Accent5 2 5 7 4 2 2" xfId="32090" xr:uid="{00000000-0005-0000-0000-0000363E0000}"/>
    <cellStyle name="40% - Accent5 2 5 7 4 3" xfId="28114" xr:uid="{00000000-0005-0000-0000-0000373E0000}"/>
    <cellStyle name="40% - Accent5 2 5 7 4 4" xfId="24173" xr:uid="{00000000-0005-0000-0000-0000383E0000}"/>
    <cellStyle name="40% - Accent5 2 5 7 5" xfId="19448" xr:uid="{00000000-0005-0000-0000-0000393E0000}"/>
    <cellStyle name="40% - Accent5 2 5 7 5 2" xfId="31315" xr:uid="{00000000-0005-0000-0000-00003A3E0000}"/>
    <cellStyle name="40% - Accent5 2 5 7 6" xfId="27341" xr:uid="{00000000-0005-0000-0000-00003B3E0000}"/>
    <cellStyle name="40% - Accent5 2 5 7 7" xfId="23398" xr:uid="{00000000-0005-0000-0000-00003C3E0000}"/>
    <cellStyle name="40% - Accent5 2 5 8" xfId="1397" xr:uid="{00000000-0005-0000-0000-00003D3E0000}"/>
    <cellStyle name="40% - Accent5 2 5 8 2" xfId="11638" xr:uid="{00000000-0005-0000-0000-00003E3E0000}"/>
    <cellStyle name="40% - Accent5 2 5 8 2 2" xfId="18024" xr:uid="{00000000-0005-0000-0000-00003F3E0000}"/>
    <cellStyle name="40% - Accent5 2 5 8 2 2 2" xfId="22560" xr:uid="{00000000-0005-0000-0000-0000403E0000}"/>
    <cellStyle name="40% - Accent5 2 5 8 2 2 2 2" xfId="34427" xr:uid="{00000000-0005-0000-0000-0000413E0000}"/>
    <cellStyle name="40% - Accent5 2 5 8 2 2 3" xfId="30451" xr:uid="{00000000-0005-0000-0000-0000423E0000}"/>
    <cellStyle name="40% - Accent5 2 5 8 2 2 4" xfId="26510" xr:uid="{00000000-0005-0000-0000-0000433E0000}"/>
    <cellStyle name="40% - Accent5 2 5 8 2 3" xfId="20994" xr:uid="{00000000-0005-0000-0000-0000443E0000}"/>
    <cellStyle name="40% - Accent5 2 5 8 2 3 2" xfId="32861" xr:uid="{00000000-0005-0000-0000-0000453E0000}"/>
    <cellStyle name="40% - Accent5 2 5 8 2 4" xfId="28885" xr:uid="{00000000-0005-0000-0000-0000463E0000}"/>
    <cellStyle name="40% - Accent5 2 5 8 2 5" xfId="24944" xr:uid="{00000000-0005-0000-0000-0000473E0000}"/>
    <cellStyle name="40% - Accent5 2 5 8 3" xfId="15158" xr:uid="{00000000-0005-0000-0000-0000483E0000}"/>
    <cellStyle name="40% - Accent5 2 5 8 3 2" xfId="21771" xr:uid="{00000000-0005-0000-0000-0000493E0000}"/>
    <cellStyle name="40% - Accent5 2 5 8 3 2 2" xfId="33638" xr:uid="{00000000-0005-0000-0000-00004A3E0000}"/>
    <cellStyle name="40% - Accent5 2 5 8 3 3" xfId="29662" xr:uid="{00000000-0005-0000-0000-00004B3E0000}"/>
    <cellStyle name="40% - Accent5 2 5 8 3 4" xfId="25721" xr:uid="{00000000-0005-0000-0000-00004C3E0000}"/>
    <cellStyle name="40% - Accent5 2 5 8 4" xfId="8270" xr:uid="{00000000-0005-0000-0000-00004D3E0000}"/>
    <cellStyle name="40% - Accent5 2 5 8 4 2" xfId="20224" xr:uid="{00000000-0005-0000-0000-00004E3E0000}"/>
    <cellStyle name="40% - Accent5 2 5 8 4 2 2" xfId="32091" xr:uid="{00000000-0005-0000-0000-00004F3E0000}"/>
    <cellStyle name="40% - Accent5 2 5 8 4 3" xfId="28115" xr:uid="{00000000-0005-0000-0000-0000503E0000}"/>
    <cellStyle name="40% - Accent5 2 5 8 4 4" xfId="24174" xr:uid="{00000000-0005-0000-0000-0000513E0000}"/>
    <cellStyle name="40% - Accent5 2 5 8 5" xfId="19449" xr:uid="{00000000-0005-0000-0000-0000523E0000}"/>
    <cellStyle name="40% - Accent5 2 5 8 5 2" xfId="31316" xr:uid="{00000000-0005-0000-0000-0000533E0000}"/>
    <cellStyle name="40% - Accent5 2 5 8 6" xfId="27342" xr:uid="{00000000-0005-0000-0000-0000543E0000}"/>
    <cellStyle name="40% - Accent5 2 5 8 7" xfId="23399" xr:uid="{00000000-0005-0000-0000-0000553E0000}"/>
    <cellStyle name="40% - Accent5 2 5 9" xfId="1398" xr:uid="{00000000-0005-0000-0000-0000563E0000}"/>
    <cellStyle name="40% - Accent5 2 5 9 2" xfId="11639" xr:uid="{00000000-0005-0000-0000-0000573E0000}"/>
    <cellStyle name="40% - Accent5 2 5 9 2 2" xfId="18025" xr:uid="{00000000-0005-0000-0000-0000583E0000}"/>
    <cellStyle name="40% - Accent5 2 5 9 2 2 2" xfId="22561" xr:uid="{00000000-0005-0000-0000-0000593E0000}"/>
    <cellStyle name="40% - Accent5 2 5 9 2 2 2 2" xfId="34428" xr:uid="{00000000-0005-0000-0000-00005A3E0000}"/>
    <cellStyle name="40% - Accent5 2 5 9 2 2 3" xfId="30452" xr:uid="{00000000-0005-0000-0000-00005B3E0000}"/>
    <cellStyle name="40% - Accent5 2 5 9 2 2 4" xfId="26511" xr:uid="{00000000-0005-0000-0000-00005C3E0000}"/>
    <cellStyle name="40% - Accent5 2 5 9 2 3" xfId="20995" xr:uid="{00000000-0005-0000-0000-00005D3E0000}"/>
    <cellStyle name="40% - Accent5 2 5 9 2 3 2" xfId="32862" xr:uid="{00000000-0005-0000-0000-00005E3E0000}"/>
    <cellStyle name="40% - Accent5 2 5 9 2 4" xfId="28886" xr:uid="{00000000-0005-0000-0000-00005F3E0000}"/>
    <cellStyle name="40% - Accent5 2 5 9 2 5" xfId="24945" xr:uid="{00000000-0005-0000-0000-0000603E0000}"/>
    <cellStyle name="40% - Accent5 2 5 9 3" xfId="15159" xr:uid="{00000000-0005-0000-0000-0000613E0000}"/>
    <cellStyle name="40% - Accent5 2 5 9 3 2" xfId="21772" xr:uid="{00000000-0005-0000-0000-0000623E0000}"/>
    <cellStyle name="40% - Accent5 2 5 9 3 2 2" xfId="33639" xr:uid="{00000000-0005-0000-0000-0000633E0000}"/>
    <cellStyle name="40% - Accent5 2 5 9 3 3" xfId="29663" xr:uid="{00000000-0005-0000-0000-0000643E0000}"/>
    <cellStyle name="40% - Accent5 2 5 9 3 4" xfId="25722" xr:uid="{00000000-0005-0000-0000-0000653E0000}"/>
    <cellStyle name="40% - Accent5 2 5 9 4" xfId="8271" xr:uid="{00000000-0005-0000-0000-0000663E0000}"/>
    <cellStyle name="40% - Accent5 2 5 9 4 2" xfId="20225" xr:uid="{00000000-0005-0000-0000-0000673E0000}"/>
    <cellStyle name="40% - Accent5 2 5 9 4 2 2" xfId="32092" xr:uid="{00000000-0005-0000-0000-0000683E0000}"/>
    <cellStyle name="40% - Accent5 2 5 9 4 3" xfId="28116" xr:uid="{00000000-0005-0000-0000-0000693E0000}"/>
    <cellStyle name="40% - Accent5 2 5 9 4 4" xfId="24175" xr:uid="{00000000-0005-0000-0000-00006A3E0000}"/>
    <cellStyle name="40% - Accent5 2 5 9 5" xfId="19450" xr:uid="{00000000-0005-0000-0000-00006B3E0000}"/>
    <cellStyle name="40% - Accent5 2 5 9 5 2" xfId="31317" xr:uid="{00000000-0005-0000-0000-00006C3E0000}"/>
    <cellStyle name="40% - Accent5 2 5 9 6" xfId="27343" xr:uid="{00000000-0005-0000-0000-00006D3E0000}"/>
    <cellStyle name="40% - Accent5 2 5 9 7" xfId="23400" xr:uid="{00000000-0005-0000-0000-00006E3E0000}"/>
    <cellStyle name="40% - Accent5 2 6" xfId="1399" xr:uid="{00000000-0005-0000-0000-00006F3E0000}"/>
    <cellStyle name="40% - Accent5 2 6 10" xfId="27344" xr:uid="{00000000-0005-0000-0000-0000703E0000}"/>
    <cellStyle name="40% - Accent5 2 6 11" xfId="23401" xr:uid="{00000000-0005-0000-0000-0000713E0000}"/>
    <cellStyle name="40% - Accent5 2 6 2" xfId="1400" xr:uid="{00000000-0005-0000-0000-0000723E0000}"/>
    <cellStyle name="40% - Accent5 2 6 2 2" xfId="11641" xr:uid="{00000000-0005-0000-0000-0000733E0000}"/>
    <cellStyle name="40% - Accent5 2 6 2 2 2" xfId="18027" xr:uid="{00000000-0005-0000-0000-0000743E0000}"/>
    <cellStyle name="40% - Accent5 2 6 2 2 2 2" xfId="22563" xr:uid="{00000000-0005-0000-0000-0000753E0000}"/>
    <cellStyle name="40% - Accent5 2 6 2 2 2 2 2" xfId="34430" xr:uid="{00000000-0005-0000-0000-0000763E0000}"/>
    <cellStyle name="40% - Accent5 2 6 2 2 2 3" xfId="30454" xr:uid="{00000000-0005-0000-0000-0000773E0000}"/>
    <cellStyle name="40% - Accent5 2 6 2 2 2 4" xfId="26513" xr:uid="{00000000-0005-0000-0000-0000783E0000}"/>
    <cellStyle name="40% - Accent5 2 6 2 2 3" xfId="20997" xr:uid="{00000000-0005-0000-0000-0000793E0000}"/>
    <cellStyle name="40% - Accent5 2 6 2 2 3 2" xfId="32864" xr:uid="{00000000-0005-0000-0000-00007A3E0000}"/>
    <cellStyle name="40% - Accent5 2 6 2 2 4" xfId="28888" xr:uid="{00000000-0005-0000-0000-00007B3E0000}"/>
    <cellStyle name="40% - Accent5 2 6 2 2 5" xfId="24947" xr:uid="{00000000-0005-0000-0000-00007C3E0000}"/>
    <cellStyle name="40% - Accent5 2 6 2 3" xfId="15161" xr:uid="{00000000-0005-0000-0000-00007D3E0000}"/>
    <cellStyle name="40% - Accent5 2 6 2 3 2" xfId="21774" xr:uid="{00000000-0005-0000-0000-00007E3E0000}"/>
    <cellStyle name="40% - Accent5 2 6 2 3 2 2" xfId="33641" xr:uid="{00000000-0005-0000-0000-00007F3E0000}"/>
    <cellStyle name="40% - Accent5 2 6 2 3 3" xfId="29665" xr:uid="{00000000-0005-0000-0000-0000803E0000}"/>
    <cellStyle name="40% - Accent5 2 6 2 3 4" xfId="25724" xr:uid="{00000000-0005-0000-0000-0000813E0000}"/>
    <cellStyle name="40% - Accent5 2 6 2 4" xfId="8273" xr:uid="{00000000-0005-0000-0000-0000823E0000}"/>
    <cellStyle name="40% - Accent5 2 6 2 4 2" xfId="20227" xr:uid="{00000000-0005-0000-0000-0000833E0000}"/>
    <cellStyle name="40% - Accent5 2 6 2 4 2 2" xfId="32094" xr:uid="{00000000-0005-0000-0000-0000843E0000}"/>
    <cellStyle name="40% - Accent5 2 6 2 4 3" xfId="28118" xr:uid="{00000000-0005-0000-0000-0000853E0000}"/>
    <cellStyle name="40% - Accent5 2 6 2 4 4" xfId="24177" xr:uid="{00000000-0005-0000-0000-0000863E0000}"/>
    <cellStyle name="40% - Accent5 2 6 2 5" xfId="19452" xr:uid="{00000000-0005-0000-0000-0000873E0000}"/>
    <cellStyle name="40% - Accent5 2 6 2 5 2" xfId="31319" xr:uid="{00000000-0005-0000-0000-0000883E0000}"/>
    <cellStyle name="40% - Accent5 2 6 2 6" xfId="27345" xr:uid="{00000000-0005-0000-0000-0000893E0000}"/>
    <cellStyle name="40% - Accent5 2 6 2 7" xfId="23402" xr:uid="{00000000-0005-0000-0000-00008A3E0000}"/>
    <cellStyle name="40% - Accent5 2 6 3" xfId="1401" xr:uid="{00000000-0005-0000-0000-00008B3E0000}"/>
    <cellStyle name="40% - Accent5 2 6 3 2" xfId="11642" xr:uid="{00000000-0005-0000-0000-00008C3E0000}"/>
    <cellStyle name="40% - Accent5 2 6 3 2 2" xfId="18028" xr:uid="{00000000-0005-0000-0000-00008D3E0000}"/>
    <cellStyle name="40% - Accent5 2 6 3 2 2 2" xfId="22564" xr:uid="{00000000-0005-0000-0000-00008E3E0000}"/>
    <cellStyle name="40% - Accent5 2 6 3 2 2 2 2" xfId="34431" xr:uid="{00000000-0005-0000-0000-00008F3E0000}"/>
    <cellStyle name="40% - Accent5 2 6 3 2 2 3" xfId="30455" xr:uid="{00000000-0005-0000-0000-0000903E0000}"/>
    <cellStyle name="40% - Accent5 2 6 3 2 2 4" xfId="26514" xr:uid="{00000000-0005-0000-0000-0000913E0000}"/>
    <cellStyle name="40% - Accent5 2 6 3 2 3" xfId="20998" xr:uid="{00000000-0005-0000-0000-0000923E0000}"/>
    <cellStyle name="40% - Accent5 2 6 3 2 3 2" xfId="32865" xr:uid="{00000000-0005-0000-0000-0000933E0000}"/>
    <cellStyle name="40% - Accent5 2 6 3 2 4" xfId="28889" xr:uid="{00000000-0005-0000-0000-0000943E0000}"/>
    <cellStyle name="40% - Accent5 2 6 3 2 5" xfId="24948" xr:uid="{00000000-0005-0000-0000-0000953E0000}"/>
    <cellStyle name="40% - Accent5 2 6 3 3" xfId="15162" xr:uid="{00000000-0005-0000-0000-0000963E0000}"/>
    <cellStyle name="40% - Accent5 2 6 3 3 2" xfId="21775" xr:uid="{00000000-0005-0000-0000-0000973E0000}"/>
    <cellStyle name="40% - Accent5 2 6 3 3 2 2" xfId="33642" xr:uid="{00000000-0005-0000-0000-0000983E0000}"/>
    <cellStyle name="40% - Accent5 2 6 3 3 3" xfId="29666" xr:uid="{00000000-0005-0000-0000-0000993E0000}"/>
    <cellStyle name="40% - Accent5 2 6 3 3 4" xfId="25725" xr:uid="{00000000-0005-0000-0000-00009A3E0000}"/>
    <cellStyle name="40% - Accent5 2 6 3 4" xfId="8274" xr:uid="{00000000-0005-0000-0000-00009B3E0000}"/>
    <cellStyle name="40% - Accent5 2 6 3 4 2" xfId="20228" xr:uid="{00000000-0005-0000-0000-00009C3E0000}"/>
    <cellStyle name="40% - Accent5 2 6 3 4 2 2" xfId="32095" xr:uid="{00000000-0005-0000-0000-00009D3E0000}"/>
    <cellStyle name="40% - Accent5 2 6 3 4 3" xfId="28119" xr:uid="{00000000-0005-0000-0000-00009E3E0000}"/>
    <cellStyle name="40% - Accent5 2 6 3 4 4" xfId="24178" xr:uid="{00000000-0005-0000-0000-00009F3E0000}"/>
    <cellStyle name="40% - Accent5 2 6 3 5" xfId="19453" xr:uid="{00000000-0005-0000-0000-0000A03E0000}"/>
    <cellStyle name="40% - Accent5 2 6 3 5 2" xfId="31320" xr:uid="{00000000-0005-0000-0000-0000A13E0000}"/>
    <cellStyle name="40% - Accent5 2 6 3 6" xfId="27346" xr:uid="{00000000-0005-0000-0000-0000A23E0000}"/>
    <cellStyle name="40% - Accent5 2 6 3 7" xfId="23403" xr:uid="{00000000-0005-0000-0000-0000A33E0000}"/>
    <cellStyle name="40% - Accent5 2 6 4" xfId="1402" xr:uid="{00000000-0005-0000-0000-0000A43E0000}"/>
    <cellStyle name="40% - Accent5 2 6 4 2" xfId="11643" xr:uid="{00000000-0005-0000-0000-0000A53E0000}"/>
    <cellStyle name="40% - Accent5 2 6 4 2 2" xfId="18029" xr:uid="{00000000-0005-0000-0000-0000A63E0000}"/>
    <cellStyle name="40% - Accent5 2 6 4 2 2 2" xfId="22565" xr:uid="{00000000-0005-0000-0000-0000A73E0000}"/>
    <cellStyle name="40% - Accent5 2 6 4 2 2 2 2" xfId="34432" xr:uid="{00000000-0005-0000-0000-0000A83E0000}"/>
    <cellStyle name="40% - Accent5 2 6 4 2 2 3" xfId="30456" xr:uid="{00000000-0005-0000-0000-0000A93E0000}"/>
    <cellStyle name="40% - Accent5 2 6 4 2 2 4" xfId="26515" xr:uid="{00000000-0005-0000-0000-0000AA3E0000}"/>
    <cellStyle name="40% - Accent5 2 6 4 2 3" xfId="20999" xr:uid="{00000000-0005-0000-0000-0000AB3E0000}"/>
    <cellStyle name="40% - Accent5 2 6 4 2 3 2" xfId="32866" xr:uid="{00000000-0005-0000-0000-0000AC3E0000}"/>
    <cellStyle name="40% - Accent5 2 6 4 2 4" xfId="28890" xr:uid="{00000000-0005-0000-0000-0000AD3E0000}"/>
    <cellStyle name="40% - Accent5 2 6 4 2 5" xfId="24949" xr:uid="{00000000-0005-0000-0000-0000AE3E0000}"/>
    <cellStyle name="40% - Accent5 2 6 4 3" xfId="15163" xr:uid="{00000000-0005-0000-0000-0000AF3E0000}"/>
    <cellStyle name="40% - Accent5 2 6 4 3 2" xfId="21776" xr:uid="{00000000-0005-0000-0000-0000B03E0000}"/>
    <cellStyle name="40% - Accent5 2 6 4 3 2 2" xfId="33643" xr:uid="{00000000-0005-0000-0000-0000B13E0000}"/>
    <cellStyle name="40% - Accent5 2 6 4 3 3" xfId="29667" xr:uid="{00000000-0005-0000-0000-0000B23E0000}"/>
    <cellStyle name="40% - Accent5 2 6 4 3 4" xfId="25726" xr:uid="{00000000-0005-0000-0000-0000B33E0000}"/>
    <cellStyle name="40% - Accent5 2 6 4 4" xfId="8275" xr:uid="{00000000-0005-0000-0000-0000B43E0000}"/>
    <cellStyle name="40% - Accent5 2 6 4 4 2" xfId="20229" xr:uid="{00000000-0005-0000-0000-0000B53E0000}"/>
    <cellStyle name="40% - Accent5 2 6 4 4 2 2" xfId="32096" xr:uid="{00000000-0005-0000-0000-0000B63E0000}"/>
    <cellStyle name="40% - Accent5 2 6 4 4 3" xfId="28120" xr:uid="{00000000-0005-0000-0000-0000B73E0000}"/>
    <cellStyle name="40% - Accent5 2 6 4 4 4" xfId="24179" xr:uid="{00000000-0005-0000-0000-0000B83E0000}"/>
    <cellStyle name="40% - Accent5 2 6 4 5" xfId="19454" xr:uid="{00000000-0005-0000-0000-0000B93E0000}"/>
    <cellStyle name="40% - Accent5 2 6 4 5 2" xfId="31321" xr:uid="{00000000-0005-0000-0000-0000BA3E0000}"/>
    <cellStyle name="40% - Accent5 2 6 4 6" xfId="27347" xr:uid="{00000000-0005-0000-0000-0000BB3E0000}"/>
    <cellStyle name="40% - Accent5 2 6 4 7" xfId="23404" xr:uid="{00000000-0005-0000-0000-0000BC3E0000}"/>
    <cellStyle name="40% - Accent5 2 6 5" xfId="1403" xr:uid="{00000000-0005-0000-0000-0000BD3E0000}"/>
    <cellStyle name="40% - Accent5 2 6 5 2" xfId="11644" xr:uid="{00000000-0005-0000-0000-0000BE3E0000}"/>
    <cellStyle name="40% - Accent5 2 6 5 2 2" xfId="18030" xr:uid="{00000000-0005-0000-0000-0000BF3E0000}"/>
    <cellStyle name="40% - Accent5 2 6 5 2 2 2" xfId="22566" xr:uid="{00000000-0005-0000-0000-0000C03E0000}"/>
    <cellStyle name="40% - Accent5 2 6 5 2 2 2 2" xfId="34433" xr:uid="{00000000-0005-0000-0000-0000C13E0000}"/>
    <cellStyle name="40% - Accent5 2 6 5 2 2 3" xfId="30457" xr:uid="{00000000-0005-0000-0000-0000C23E0000}"/>
    <cellStyle name="40% - Accent5 2 6 5 2 2 4" xfId="26516" xr:uid="{00000000-0005-0000-0000-0000C33E0000}"/>
    <cellStyle name="40% - Accent5 2 6 5 2 3" xfId="21000" xr:uid="{00000000-0005-0000-0000-0000C43E0000}"/>
    <cellStyle name="40% - Accent5 2 6 5 2 3 2" xfId="32867" xr:uid="{00000000-0005-0000-0000-0000C53E0000}"/>
    <cellStyle name="40% - Accent5 2 6 5 2 4" xfId="28891" xr:uid="{00000000-0005-0000-0000-0000C63E0000}"/>
    <cellStyle name="40% - Accent5 2 6 5 2 5" xfId="24950" xr:uid="{00000000-0005-0000-0000-0000C73E0000}"/>
    <cellStyle name="40% - Accent5 2 6 5 3" xfId="15164" xr:uid="{00000000-0005-0000-0000-0000C83E0000}"/>
    <cellStyle name="40% - Accent5 2 6 5 3 2" xfId="21777" xr:uid="{00000000-0005-0000-0000-0000C93E0000}"/>
    <cellStyle name="40% - Accent5 2 6 5 3 2 2" xfId="33644" xr:uid="{00000000-0005-0000-0000-0000CA3E0000}"/>
    <cellStyle name="40% - Accent5 2 6 5 3 3" xfId="29668" xr:uid="{00000000-0005-0000-0000-0000CB3E0000}"/>
    <cellStyle name="40% - Accent5 2 6 5 3 4" xfId="25727" xr:uid="{00000000-0005-0000-0000-0000CC3E0000}"/>
    <cellStyle name="40% - Accent5 2 6 5 4" xfId="8276" xr:uid="{00000000-0005-0000-0000-0000CD3E0000}"/>
    <cellStyle name="40% - Accent5 2 6 5 4 2" xfId="20230" xr:uid="{00000000-0005-0000-0000-0000CE3E0000}"/>
    <cellStyle name="40% - Accent5 2 6 5 4 2 2" xfId="32097" xr:uid="{00000000-0005-0000-0000-0000CF3E0000}"/>
    <cellStyle name="40% - Accent5 2 6 5 4 3" xfId="28121" xr:uid="{00000000-0005-0000-0000-0000D03E0000}"/>
    <cellStyle name="40% - Accent5 2 6 5 4 4" xfId="24180" xr:uid="{00000000-0005-0000-0000-0000D13E0000}"/>
    <cellStyle name="40% - Accent5 2 6 5 5" xfId="19455" xr:uid="{00000000-0005-0000-0000-0000D23E0000}"/>
    <cellStyle name="40% - Accent5 2 6 5 5 2" xfId="31322" xr:uid="{00000000-0005-0000-0000-0000D33E0000}"/>
    <cellStyle name="40% - Accent5 2 6 5 6" xfId="27348" xr:uid="{00000000-0005-0000-0000-0000D43E0000}"/>
    <cellStyle name="40% - Accent5 2 6 5 7" xfId="23405" xr:uid="{00000000-0005-0000-0000-0000D53E0000}"/>
    <cellStyle name="40% - Accent5 2 6 6" xfId="11640" xr:uid="{00000000-0005-0000-0000-0000D63E0000}"/>
    <cellStyle name="40% - Accent5 2 6 6 2" xfId="18026" xr:uid="{00000000-0005-0000-0000-0000D73E0000}"/>
    <cellStyle name="40% - Accent5 2 6 6 2 2" xfId="22562" xr:uid="{00000000-0005-0000-0000-0000D83E0000}"/>
    <cellStyle name="40% - Accent5 2 6 6 2 2 2" xfId="34429" xr:uid="{00000000-0005-0000-0000-0000D93E0000}"/>
    <cellStyle name="40% - Accent5 2 6 6 2 3" xfId="30453" xr:uid="{00000000-0005-0000-0000-0000DA3E0000}"/>
    <cellStyle name="40% - Accent5 2 6 6 2 4" xfId="26512" xr:uid="{00000000-0005-0000-0000-0000DB3E0000}"/>
    <cellStyle name="40% - Accent5 2 6 6 3" xfId="20996" xr:uid="{00000000-0005-0000-0000-0000DC3E0000}"/>
    <cellStyle name="40% - Accent5 2 6 6 3 2" xfId="32863" xr:uid="{00000000-0005-0000-0000-0000DD3E0000}"/>
    <cellStyle name="40% - Accent5 2 6 6 4" xfId="28887" xr:uid="{00000000-0005-0000-0000-0000DE3E0000}"/>
    <cellStyle name="40% - Accent5 2 6 6 5" xfId="24946" xr:uid="{00000000-0005-0000-0000-0000DF3E0000}"/>
    <cellStyle name="40% - Accent5 2 6 7" xfId="15160" xr:uid="{00000000-0005-0000-0000-0000E03E0000}"/>
    <cellStyle name="40% - Accent5 2 6 7 2" xfId="21773" xr:uid="{00000000-0005-0000-0000-0000E13E0000}"/>
    <cellStyle name="40% - Accent5 2 6 7 2 2" xfId="33640" xr:uid="{00000000-0005-0000-0000-0000E23E0000}"/>
    <cellStyle name="40% - Accent5 2 6 7 3" xfId="29664" xr:uid="{00000000-0005-0000-0000-0000E33E0000}"/>
    <cellStyle name="40% - Accent5 2 6 7 4" xfId="25723" xr:uid="{00000000-0005-0000-0000-0000E43E0000}"/>
    <cellStyle name="40% - Accent5 2 6 8" xfId="8272" xr:uid="{00000000-0005-0000-0000-0000E53E0000}"/>
    <cellStyle name="40% - Accent5 2 6 8 2" xfId="20226" xr:uid="{00000000-0005-0000-0000-0000E63E0000}"/>
    <cellStyle name="40% - Accent5 2 6 8 2 2" xfId="32093" xr:uid="{00000000-0005-0000-0000-0000E73E0000}"/>
    <cellStyle name="40% - Accent5 2 6 8 3" xfId="28117" xr:uid="{00000000-0005-0000-0000-0000E83E0000}"/>
    <cellStyle name="40% - Accent5 2 6 8 4" xfId="24176" xr:uid="{00000000-0005-0000-0000-0000E93E0000}"/>
    <cellStyle name="40% - Accent5 2 6 9" xfId="19451" xr:uid="{00000000-0005-0000-0000-0000EA3E0000}"/>
    <cellStyle name="40% - Accent5 2 6 9 2" xfId="31318" xr:uid="{00000000-0005-0000-0000-0000EB3E0000}"/>
    <cellStyle name="40% - Accent5 2 7" xfId="1404" xr:uid="{00000000-0005-0000-0000-0000EC3E0000}"/>
    <cellStyle name="40% - Accent5 2 7 2" xfId="11645" xr:uid="{00000000-0005-0000-0000-0000ED3E0000}"/>
    <cellStyle name="40% - Accent5 2 7 2 2" xfId="18031" xr:uid="{00000000-0005-0000-0000-0000EE3E0000}"/>
    <cellStyle name="40% - Accent5 2 7 2 2 2" xfId="22567" xr:uid="{00000000-0005-0000-0000-0000EF3E0000}"/>
    <cellStyle name="40% - Accent5 2 7 2 2 2 2" xfId="34434" xr:uid="{00000000-0005-0000-0000-0000F03E0000}"/>
    <cellStyle name="40% - Accent5 2 7 2 2 3" xfId="30458" xr:uid="{00000000-0005-0000-0000-0000F13E0000}"/>
    <cellStyle name="40% - Accent5 2 7 2 2 4" xfId="26517" xr:uid="{00000000-0005-0000-0000-0000F23E0000}"/>
    <cellStyle name="40% - Accent5 2 7 2 3" xfId="21001" xr:uid="{00000000-0005-0000-0000-0000F33E0000}"/>
    <cellStyle name="40% - Accent5 2 7 2 3 2" xfId="32868" xr:uid="{00000000-0005-0000-0000-0000F43E0000}"/>
    <cellStyle name="40% - Accent5 2 7 2 4" xfId="28892" xr:uid="{00000000-0005-0000-0000-0000F53E0000}"/>
    <cellStyle name="40% - Accent5 2 7 2 5" xfId="24951" xr:uid="{00000000-0005-0000-0000-0000F63E0000}"/>
    <cellStyle name="40% - Accent5 2 7 3" xfId="15165" xr:uid="{00000000-0005-0000-0000-0000F73E0000}"/>
    <cellStyle name="40% - Accent5 2 7 3 2" xfId="21778" xr:uid="{00000000-0005-0000-0000-0000F83E0000}"/>
    <cellStyle name="40% - Accent5 2 7 3 2 2" xfId="33645" xr:uid="{00000000-0005-0000-0000-0000F93E0000}"/>
    <cellStyle name="40% - Accent5 2 7 3 3" xfId="29669" xr:uid="{00000000-0005-0000-0000-0000FA3E0000}"/>
    <cellStyle name="40% - Accent5 2 7 3 4" xfId="25728" xr:uid="{00000000-0005-0000-0000-0000FB3E0000}"/>
    <cellStyle name="40% - Accent5 2 7 4" xfId="8277" xr:uid="{00000000-0005-0000-0000-0000FC3E0000}"/>
    <cellStyle name="40% - Accent5 2 7 4 2" xfId="20231" xr:uid="{00000000-0005-0000-0000-0000FD3E0000}"/>
    <cellStyle name="40% - Accent5 2 7 4 2 2" xfId="32098" xr:uid="{00000000-0005-0000-0000-0000FE3E0000}"/>
    <cellStyle name="40% - Accent5 2 7 4 3" xfId="28122" xr:uid="{00000000-0005-0000-0000-0000FF3E0000}"/>
    <cellStyle name="40% - Accent5 2 7 4 4" xfId="24181" xr:uid="{00000000-0005-0000-0000-0000003F0000}"/>
    <cellStyle name="40% - Accent5 2 7 5" xfId="19456" xr:uid="{00000000-0005-0000-0000-0000013F0000}"/>
    <cellStyle name="40% - Accent5 2 7 5 2" xfId="31323" xr:uid="{00000000-0005-0000-0000-0000023F0000}"/>
    <cellStyle name="40% - Accent5 2 7 6" xfId="27349" xr:uid="{00000000-0005-0000-0000-0000033F0000}"/>
    <cellStyle name="40% - Accent5 2 7 7" xfId="23406" xr:uid="{00000000-0005-0000-0000-0000043F0000}"/>
    <cellStyle name="40% - Accent5 2 8" xfId="1405" xr:uid="{00000000-0005-0000-0000-0000053F0000}"/>
    <cellStyle name="40% - Accent5 2 8 2" xfId="11646" xr:uid="{00000000-0005-0000-0000-0000063F0000}"/>
    <cellStyle name="40% - Accent5 2 8 2 2" xfId="18032" xr:uid="{00000000-0005-0000-0000-0000073F0000}"/>
    <cellStyle name="40% - Accent5 2 8 2 2 2" xfId="22568" xr:uid="{00000000-0005-0000-0000-0000083F0000}"/>
    <cellStyle name="40% - Accent5 2 8 2 2 2 2" xfId="34435" xr:uid="{00000000-0005-0000-0000-0000093F0000}"/>
    <cellStyle name="40% - Accent5 2 8 2 2 3" xfId="30459" xr:uid="{00000000-0005-0000-0000-00000A3F0000}"/>
    <cellStyle name="40% - Accent5 2 8 2 2 4" xfId="26518" xr:uid="{00000000-0005-0000-0000-00000B3F0000}"/>
    <cellStyle name="40% - Accent5 2 8 2 3" xfId="21002" xr:uid="{00000000-0005-0000-0000-00000C3F0000}"/>
    <cellStyle name="40% - Accent5 2 8 2 3 2" xfId="32869" xr:uid="{00000000-0005-0000-0000-00000D3F0000}"/>
    <cellStyle name="40% - Accent5 2 8 2 4" xfId="28893" xr:uid="{00000000-0005-0000-0000-00000E3F0000}"/>
    <cellStyle name="40% - Accent5 2 8 2 5" xfId="24952" xr:uid="{00000000-0005-0000-0000-00000F3F0000}"/>
    <cellStyle name="40% - Accent5 2 8 3" xfId="15166" xr:uid="{00000000-0005-0000-0000-0000103F0000}"/>
    <cellStyle name="40% - Accent5 2 8 3 2" xfId="21779" xr:uid="{00000000-0005-0000-0000-0000113F0000}"/>
    <cellStyle name="40% - Accent5 2 8 3 2 2" xfId="33646" xr:uid="{00000000-0005-0000-0000-0000123F0000}"/>
    <cellStyle name="40% - Accent5 2 8 3 3" xfId="29670" xr:uid="{00000000-0005-0000-0000-0000133F0000}"/>
    <cellStyle name="40% - Accent5 2 8 3 4" xfId="25729" xr:uid="{00000000-0005-0000-0000-0000143F0000}"/>
    <cellStyle name="40% - Accent5 2 8 4" xfId="8278" xr:uid="{00000000-0005-0000-0000-0000153F0000}"/>
    <cellStyle name="40% - Accent5 2 8 4 2" xfId="20232" xr:uid="{00000000-0005-0000-0000-0000163F0000}"/>
    <cellStyle name="40% - Accent5 2 8 4 2 2" xfId="32099" xr:uid="{00000000-0005-0000-0000-0000173F0000}"/>
    <cellStyle name="40% - Accent5 2 8 4 3" xfId="28123" xr:uid="{00000000-0005-0000-0000-0000183F0000}"/>
    <cellStyle name="40% - Accent5 2 8 4 4" xfId="24182" xr:uid="{00000000-0005-0000-0000-0000193F0000}"/>
    <cellStyle name="40% - Accent5 2 8 5" xfId="19457" xr:uid="{00000000-0005-0000-0000-00001A3F0000}"/>
    <cellStyle name="40% - Accent5 2 8 5 2" xfId="31324" xr:uid="{00000000-0005-0000-0000-00001B3F0000}"/>
    <cellStyle name="40% - Accent5 2 8 6" xfId="27350" xr:uid="{00000000-0005-0000-0000-00001C3F0000}"/>
    <cellStyle name="40% - Accent5 2 8 7" xfId="23407" xr:uid="{00000000-0005-0000-0000-00001D3F0000}"/>
    <cellStyle name="40% - Accent5 2 9" xfId="1406" xr:uid="{00000000-0005-0000-0000-00001E3F0000}"/>
    <cellStyle name="40% - Accent5 2 9 2" xfId="11647" xr:uid="{00000000-0005-0000-0000-00001F3F0000}"/>
    <cellStyle name="40% - Accent5 2 9 2 2" xfId="18033" xr:uid="{00000000-0005-0000-0000-0000203F0000}"/>
    <cellStyle name="40% - Accent5 2 9 2 2 2" xfId="22569" xr:uid="{00000000-0005-0000-0000-0000213F0000}"/>
    <cellStyle name="40% - Accent5 2 9 2 2 2 2" xfId="34436" xr:uid="{00000000-0005-0000-0000-0000223F0000}"/>
    <cellStyle name="40% - Accent5 2 9 2 2 3" xfId="30460" xr:uid="{00000000-0005-0000-0000-0000233F0000}"/>
    <cellStyle name="40% - Accent5 2 9 2 2 4" xfId="26519" xr:uid="{00000000-0005-0000-0000-0000243F0000}"/>
    <cellStyle name="40% - Accent5 2 9 2 3" xfId="21003" xr:uid="{00000000-0005-0000-0000-0000253F0000}"/>
    <cellStyle name="40% - Accent5 2 9 2 3 2" xfId="32870" xr:uid="{00000000-0005-0000-0000-0000263F0000}"/>
    <cellStyle name="40% - Accent5 2 9 2 4" xfId="28894" xr:uid="{00000000-0005-0000-0000-0000273F0000}"/>
    <cellStyle name="40% - Accent5 2 9 2 5" xfId="24953" xr:uid="{00000000-0005-0000-0000-0000283F0000}"/>
    <cellStyle name="40% - Accent5 2 9 3" xfId="15167" xr:uid="{00000000-0005-0000-0000-0000293F0000}"/>
    <cellStyle name="40% - Accent5 2 9 3 2" xfId="21780" xr:uid="{00000000-0005-0000-0000-00002A3F0000}"/>
    <cellStyle name="40% - Accent5 2 9 3 2 2" xfId="33647" xr:uid="{00000000-0005-0000-0000-00002B3F0000}"/>
    <cellStyle name="40% - Accent5 2 9 3 3" xfId="29671" xr:uid="{00000000-0005-0000-0000-00002C3F0000}"/>
    <cellStyle name="40% - Accent5 2 9 3 4" xfId="25730" xr:uid="{00000000-0005-0000-0000-00002D3F0000}"/>
    <cellStyle name="40% - Accent5 2 9 4" xfId="8279" xr:uid="{00000000-0005-0000-0000-00002E3F0000}"/>
    <cellStyle name="40% - Accent5 2 9 4 2" xfId="20233" xr:uid="{00000000-0005-0000-0000-00002F3F0000}"/>
    <cellStyle name="40% - Accent5 2 9 4 2 2" xfId="32100" xr:uid="{00000000-0005-0000-0000-0000303F0000}"/>
    <cellStyle name="40% - Accent5 2 9 4 3" xfId="28124" xr:uid="{00000000-0005-0000-0000-0000313F0000}"/>
    <cellStyle name="40% - Accent5 2 9 4 4" xfId="24183" xr:uid="{00000000-0005-0000-0000-0000323F0000}"/>
    <cellStyle name="40% - Accent5 2 9 5" xfId="19458" xr:uid="{00000000-0005-0000-0000-0000333F0000}"/>
    <cellStyle name="40% - Accent5 2 9 5 2" xfId="31325" xr:uid="{00000000-0005-0000-0000-0000343F0000}"/>
    <cellStyle name="40% - Accent5 2 9 6" xfId="27351" xr:uid="{00000000-0005-0000-0000-0000353F0000}"/>
    <cellStyle name="40% - Accent5 2 9 7" xfId="23408" xr:uid="{00000000-0005-0000-0000-0000363F0000}"/>
    <cellStyle name="40% - Accent5 20" xfId="23556" xr:uid="{00000000-0005-0000-0000-0000373F0000}"/>
    <cellStyle name="40% - Accent5 3" xfId="1407" xr:uid="{00000000-0005-0000-0000-0000383F0000}"/>
    <cellStyle name="40% - Accent5 3 10" xfId="1408" xr:uid="{00000000-0005-0000-0000-0000393F0000}"/>
    <cellStyle name="40% - Accent5 3 2" xfId="1409" xr:uid="{00000000-0005-0000-0000-00003A3F0000}"/>
    <cellStyle name="40% - Accent5 3 2 2" xfId="11648" xr:uid="{00000000-0005-0000-0000-00003B3F0000}"/>
    <cellStyle name="40% - Accent5 3 2 2 2" xfId="18034" xr:uid="{00000000-0005-0000-0000-00003C3F0000}"/>
    <cellStyle name="40% - Accent5 3 2 2 2 2" xfId="22570" xr:uid="{00000000-0005-0000-0000-00003D3F0000}"/>
    <cellStyle name="40% - Accent5 3 2 2 2 2 2" xfId="34437" xr:uid="{00000000-0005-0000-0000-00003E3F0000}"/>
    <cellStyle name="40% - Accent5 3 2 2 2 3" xfId="30461" xr:uid="{00000000-0005-0000-0000-00003F3F0000}"/>
    <cellStyle name="40% - Accent5 3 2 2 2 4" xfId="26520" xr:uid="{00000000-0005-0000-0000-0000403F0000}"/>
    <cellStyle name="40% - Accent5 3 2 2 3" xfId="21004" xr:uid="{00000000-0005-0000-0000-0000413F0000}"/>
    <cellStyle name="40% - Accent5 3 2 2 3 2" xfId="32871" xr:uid="{00000000-0005-0000-0000-0000423F0000}"/>
    <cellStyle name="40% - Accent5 3 2 2 4" xfId="28895" xr:uid="{00000000-0005-0000-0000-0000433F0000}"/>
    <cellStyle name="40% - Accent5 3 2 2 5" xfId="24954" xr:uid="{00000000-0005-0000-0000-0000443F0000}"/>
    <cellStyle name="40% - Accent5 3 2 3" xfId="15169" xr:uid="{00000000-0005-0000-0000-0000453F0000}"/>
    <cellStyle name="40% - Accent5 3 2 3 2" xfId="21781" xr:uid="{00000000-0005-0000-0000-0000463F0000}"/>
    <cellStyle name="40% - Accent5 3 2 3 2 2" xfId="33648" xr:uid="{00000000-0005-0000-0000-0000473F0000}"/>
    <cellStyle name="40% - Accent5 3 2 3 3" xfId="29672" xr:uid="{00000000-0005-0000-0000-0000483F0000}"/>
    <cellStyle name="40% - Accent5 3 2 3 4" xfId="25731" xr:uid="{00000000-0005-0000-0000-0000493F0000}"/>
    <cellStyle name="40% - Accent5 3 2 4" xfId="8280" xr:uid="{00000000-0005-0000-0000-00004A3F0000}"/>
    <cellStyle name="40% - Accent5 3 2 4 2" xfId="20234" xr:uid="{00000000-0005-0000-0000-00004B3F0000}"/>
    <cellStyle name="40% - Accent5 3 2 4 2 2" xfId="32101" xr:uid="{00000000-0005-0000-0000-00004C3F0000}"/>
    <cellStyle name="40% - Accent5 3 2 4 3" xfId="28125" xr:uid="{00000000-0005-0000-0000-00004D3F0000}"/>
    <cellStyle name="40% - Accent5 3 2 4 4" xfId="24184" xr:uid="{00000000-0005-0000-0000-00004E3F0000}"/>
    <cellStyle name="40% - Accent5 3 2 5" xfId="19459" xr:uid="{00000000-0005-0000-0000-00004F3F0000}"/>
    <cellStyle name="40% - Accent5 3 2 5 2" xfId="31326" xr:uid="{00000000-0005-0000-0000-0000503F0000}"/>
    <cellStyle name="40% - Accent5 3 2 6" xfId="27352" xr:uid="{00000000-0005-0000-0000-0000513F0000}"/>
    <cellStyle name="40% - Accent5 3 2 7" xfId="23409" xr:uid="{00000000-0005-0000-0000-0000523F0000}"/>
    <cellStyle name="40% - Accent5 3 3" xfId="1410" xr:uid="{00000000-0005-0000-0000-0000533F0000}"/>
    <cellStyle name="40% - Accent5 3 3 2" xfId="11649" xr:uid="{00000000-0005-0000-0000-0000543F0000}"/>
    <cellStyle name="40% - Accent5 3 3 2 2" xfId="18035" xr:uid="{00000000-0005-0000-0000-0000553F0000}"/>
    <cellStyle name="40% - Accent5 3 3 2 2 2" xfId="22571" xr:uid="{00000000-0005-0000-0000-0000563F0000}"/>
    <cellStyle name="40% - Accent5 3 3 2 2 2 2" xfId="34438" xr:uid="{00000000-0005-0000-0000-0000573F0000}"/>
    <cellStyle name="40% - Accent5 3 3 2 2 3" xfId="30462" xr:uid="{00000000-0005-0000-0000-0000583F0000}"/>
    <cellStyle name="40% - Accent5 3 3 2 2 4" xfId="26521" xr:uid="{00000000-0005-0000-0000-0000593F0000}"/>
    <cellStyle name="40% - Accent5 3 3 2 3" xfId="21005" xr:uid="{00000000-0005-0000-0000-00005A3F0000}"/>
    <cellStyle name="40% - Accent5 3 3 2 3 2" xfId="32872" xr:uid="{00000000-0005-0000-0000-00005B3F0000}"/>
    <cellStyle name="40% - Accent5 3 3 2 4" xfId="28896" xr:uid="{00000000-0005-0000-0000-00005C3F0000}"/>
    <cellStyle name="40% - Accent5 3 3 2 5" xfId="24955" xr:uid="{00000000-0005-0000-0000-00005D3F0000}"/>
    <cellStyle name="40% - Accent5 3 3 3" xfId="15170" xr:uid="{00000000-0005-0000-0000-00005E3F0000}"/>
    <cellStyle name="40% - Accent5 3 3 3 2" xfId="21782" xr:uid="{00000000-0005-0000-0000-00005F3F0000}"/>
    <cellStyle name="40% - Accent5 3 3 3 2 2" xfId="33649" xr:uid="{00000000-0005-0000-0000-0000603F0000}"/>
    <cellStyle name="40% - Accent5 3 3 3 3" xfId="29673" xr:uid="{00000000-0005-0000-0000-0000613F0000}"/>
    <cellStyle name="40% - Accent5 3 3 3 4" xfId="25732" xr:uid="{00000000-0005-0000-0000-0000623F0000}"/>
    <cellStyle name="40% - Accent5 3 3 4" xfId="8281" xr:uid="{00000000-0005-0000-0000-0000633F0000}"/>
    <cellStyle name="40% - Accent5 3 3 4 2" xfId="20235" xr:uid="{00000000-0005-0000-0000-0000643F0000}"/>
    <cellStyle name="40% - Accent5 3 3 4 2 2" xfId="32102" xr:uid="{00000000-0005-0000-0000-0000653F0000}"/>
    <cellStyle name="40% - Accent5 3 3 4 3" xfId="28126" xr:uid="{00000000-0005-0000-0000-0000663F0000}"/>
    <cellStyle name="40% - Accent5 3 3 4 4" xfId="24185" xr:uid="{00000000-0005-0000-0000-0000673F0000}"/>
    <cellStyle name="40% - Accent5 3 3 5" xfId="19460" xr:uid="{00000000-0005-0000-0000-0000683F0000}"/>
    <cellStyle name="40% - Accent5 3 3 5 2" xfId="31327" xr:uid="{00000000-0005-0000-0000-0000693F0000}"/>
    <cellStyle name="40% - Accent5 3 3 6" xfId="27353" xr:uid="{00000000-0005-0000-0000-00006A3F0000}"/>
    <cellStyle name="40% - Accent5 3 3 7" xfId="23410" xr:uid="{00000000-0005-0000-0000-00006B3F0000}"/>
    <cellStyle name="40% - Accent5 3 4" xfId="1411" xr:uid="{00000000-0005-0000-0000-00006C3F0000}"/>
    <cellStyle name="40% - Accent5 3 4 2" xfId="11650" xr:uid="{00000000-0005-0000-0000-00006D3F0000}"/>
    <cellStyle name="40% - Accent5 3 4 2 2" xfId="18036" xr:uid="{00000000-0005-0000-0000-00006E3F0000}"/>
    <cellStyle name="40% - Accent5 3 4 2 2 2" xfId="22572" xr:uid="{00000000-0005-0000-0000-00006F3F0000}"/>
    <cellStyle name="40% - Accent5 3 4 2 2 2 2" xfId="34439" xr:uid="{00000000-0005-0000-0000-0000703F0000}"/>
    <cellStyle name="40% - Accent5 3 4 2 2 3" xfId="30463" xr:uid="{00000000-0005-0000-0000-0000713F0000}"/>
    <cellStyle name="40% - Accent5 3 4 2 2 4" xfId="26522" xr:uid="{00000000-0005-0000-0000-0000723F0000}"/>
    <cellStyle name="40% - Accent5 3 4 2 3" xfId="21006" xr:uid="{00000000-0005-0000-0000-0000733F0000}"/>
    <cellStyle name="40% - Accent5 3 4 2 3 2" xfId="32873" xr:uid="{00000000-0005-0000-0000-0000743F0000}"/>
    <cellStyle name="40% - Accent5 3 4 2 4" xfId="28897" xr:uid="{00000000-0005-0000-0000-0000753F0000}"/>
    <cellStyle name="40% - Accent5 3 4 2 5" xfId="24956" xr:uid="{00000000-0005-0000-0000-0000763F0000}"/>
    <cellStyle name="40% - Accent5 3 4 3" xfId="15171" xr:uid="{00000000-0005-0000-0000-0000773F0000}"/>
    <cellStyle name="40% - Accent5 3 4 3 2" xfId="21783" xr:uid="{00000000-0005-0000-0000-0000783F0000}"/>
    <cellStyle name="40% - Accent5 3 4 3 2 2" xfId="33650" xr:uid="{00000000-0005-0000-0000-0000793F0000}"/>
    <cellStyle name="40% - Accent5 3 4 3 3" xfId="29674" xr:uid="{00000000-0005-0000-0000-00007A3F0000}"/>
    <cellStyle name="40% - Accent5 3 4 3 4" xfId="25733" xr:uid="{00000000-0005-0000-0000-00007B3F0000}"/>
    <cellStyle name="40% - Accent5 3 4 4" xfId="8282" xr:uid="{00000000-0005-0000-0000-00007C3F0000}"/>
    <cellStyle name="40% - Accent5 3 4 4 2" xfId="20236" xr:uid="{00000000-0005-0000-0000-00007D3F0000}"/>
    <cellStyle name="40% - Accent5 3 4 4 2 2" xfId="32103" xr:uid="{00000000-0005-0000-0000-00007E3F0000}"/>
    <cellStyle name="40% - Accent5 3 4 4 3" xfId="28127" xr:uid="{00000000-0005-0000-0000-00007F3F0000}"/>
    <cellStyle name="40% - Accent5 3 4 4 4" xfId="24186" xr:uid="{00000000-0005-0000-0000-0000803F0000}"/>
    <cellStyle name="40% - Accent5 3 4 5" xfId="19461" xr:uid="{00000000-0005-0000-0000-0000813F0000}"/>
    <cellStyle name="40% - Accent5 3 4 5 2" xfId="31328" xr:uid="{00000000-0005-0000-0000-0000823F0000}"/>
    <cellStyle name="40% - Accent5 3 4 6" xfId="27354" xr:uid="{00000000-0005-0000-0000-0000833F0000}"/>
    <cellStyle name="40% - Accent5 3 4 7" xfId="23411" xr:uid="{00000000-0005-0000-0000-0000843F0000}"/>
    <cellStyle name="40% - Accent5 3 5" xfId="1412" xr:uid="{00000000-0005-0000-0000-0000853F0000}"/>
    <cellStyle name="40% - Accent5 3 5 2" xfId="11651" xr:uid="{00000000-0005-0000-0000-0000863F0000}"/>
    <cellStyle name="40% - Accent5 3 5 2 2" xfId="18037" xr:uid="{00000000-0005-0000-0000-0000873F0000}"/>
    <cellStyle name="40% - Accent5 3 5 2 2 2" xfId="22573" xr:uid="{00000000-0005-0000-0000-0000883F0000}"/>
    <cellStyle name="40% - Accent5 3 5 2 2 2 2" xfId="34440" xr:uid="{00000000-0005-0000-0000-0000893F0000}"/>
    <cellStyle name="40% - Accent5 3 5 2 2 3" xfId="30464" xr:uid="{00000000-0005-0000-0000-00008A3F0000}"/>
    <cellStyle name="40% - Accent5 3 5 2 2 4" xfId="26523" xr:uid="{00000000-0005-0000-0000-00008B3F0000}"/>
    <cellStyle name="40% - Accent5 3 5 2 3" xfId="21007" xr:uid="{00000000-0005-0000-0000-00008C3F0000}"/>
    <cellStyle name="40% - Accent5 3 5 2 3 2" xfId="32874" xr:uid="{00000000-0005-0000-0000-00008D3F0000}"/>
    <cellStyle name="40% - Accent5 3 5 2 4" xfId="28898" xr:uid="{00000000-0005-0000-0000-00008E3F0000}"/>
    <cellStyle name="40% - Accent5 3 5 2 5" xfId="24957" xr:uid="{00000000-0005-0000-0000-00008F3F0000}"/>
    <cellStyle name="40% - Accent5 3 5 3" xfId="15172" xr:uid="{00000000-0005-0000-0000-0000903F0000}"/>
    <cellStyle name="40% - Accent5 3 5 3 2" xfId="21784" xr:uid="{00000000-0005-0000-0000-0000913F0000}"/>
    <cellStyle name="40% - Accent5 3 5 3 2 2" xfId="33651" xr:uid="{00000000-0005-0000-0000-0000923F0000}"/>
    <cellStyle name="40% - Accent5 3 5 3 3" xfId="29675" xr:uid="{00000000-0005-0000-0000-0000933F0000}"/>
    <cellStyle name="40% - Accent5 3 5 3 4" xfId="25734" xr:uid="{00000000-0005-0000-0000-0000943F0000}"/>
    <cellStyle name="40% - Accent5 3 5 4" xfId="8283" xr:uid="{00000000-0005-0000-0000-0000953F0000}"/>
    <cellStyle name="40% - Accent5 3 5 4 2" xfId="20237" xr:uid="{00000000-0005-0000-0000-0000963F0000}"/>
    <cellStyle name="40% - Accent5 3 5 4 2 2" xfId="32104" xr:uid="{00000000-0005-0000-0000-0000973F0000}"/>
    <cellStyle name="40% - Accent5 3 5 4 3" xfId="28128" xr:uid="{00000000-0005-0000-0000-0000983F0000}"/>
    <cellStyle name="40% - Accent5 3 5 4 4" xfId="24187" xr:uid="{00000000-0005-0000-0000-0000993F0000}"/>
    <cellStyle name="40% - Accent5 3 5 5" xfId="19462" xr:uid="{00000000-0005-0000-0000-00009A3F0000}"/>
    <cellStyle name="40% - Accent5 3 5 5 2" xfId="31329" xr:uid="{00000000-0005-0000-0000-00009B3F0000}"/>
    <cellStyle name="40% - Accent5 3 5 6" xfId="27355" xr:uid="{00000000-0005-0000-0000-00009C3F0000}"/>
    <cellStyle name="40% - Accent5 3 5 7" xfId="23412" xr:uid="{00000000-0005-0000-0000-00009D3F0000}"/>
    <cellStyle name="40% - Accent5 3 6" xfId="1413" xr:uid="{00000000-0005-0000-0000-00009E3F0000}"/>
    <cellStyle name="40% - Accent5 3 7" xfId="1414" xr:uid="{00000000-0005-0000-0000-00009F3F0000}"/>
    <cellStyle name="40% - Accent5 3 8" xfId="1415" xr:uid="{00000000-0005-0000-0000-0000A03F0000}"/>
    <cellStyle name="40% - Accent5 3 9" xfId="1416" xr:uid="{00000000-0005-0000-0000-0000A13F0000}"/>
    <cellStyle name="40% - Accent5 4" xfId="1417" xr:uid="{00000000-0005-0000-0000-0000A23F0000}"/>
    <cellStyle name="40% - Accent5 4 2" xfId="1418" xr:uid="{00000000-0005-0000-0000-0000A33F0000}"/>
    <cellStyle name="40% - Accent5 4 3" xfId="1419" xr:uid="{00000000-0005-0000-0000-0000A43F0000}"/>
    <cellStyle name="40% - Accent5 4 4" xfId="1420" xr:uid="{00000000-0005-0000-0000-0000A53F0000}"/>
    <cellStyle name="40% - Accent5 4 5" xfId="1421" xr:uid="{00000000-0005-0000-0000-0000A63F0000}"/>
    <cellStyle name="40% - Accent5 4 6" xfId="1422" xr:uid="{00000000-0005-0000-0000-0000A73F0000}"/>
    <cellStyle name="40% - Accent5 5" xfId="1423" xr:uid="{00000000-0005-0000-0000-0000A83F0000}"/>
    <cellStyle name="40% - Accent5 5 2" xfId="1424" xr:uid="{00000000-0005-0000-0000-0000A93F0000}"/>
    <cellStyle name="40% - Accent5 5 3" xfId="1425" xr:uid="{00000000-0005-0000-0000-0000AA3F0000}"/>
    <cellStyle name="40% - Accent5 5 4" xfId="1426" xr:uid="{00000000-0005-0000-0000-0000AB3F0000}"/>
    <cellStyle name="40% - Accent5 5 5" xfId="1427" xr:uid="{00000000-0005-0000-0000-0000AC3F0000}"/>
    <cellStyle name="40% - Accent5 5 6" xfId="1428" xr:uid="{00000000-0005-0000-0000-0000AD3F0000}"/>
    <cellStyle name="40% - Accent5 6" xfId="1429" xr:uid="{00000000-0005-0000-0000-0000AE3F0000}"/>
    <cellStyle name="40% - Accent5 6 2" xfId="1430" xr:uid="{00000000-0005-0000-0000-0000AF3F0000}"/>
    <cellStyle name="40% - Accent5 6 3" xfId="1431" xr:uid="{00000000-0005-0000-0000-0000B03F0000}"/>
    <cellStyle name="40% - Accent5 6 4" xfId="1432" xr:uid="{00000000-0005-0000-0000-0000B13F0000}"/>
    <cellStyle name="40% - Accent5 6 5" xfId="1433" xr:uid="{00000000-0005-0000-0000-0000B23F0000}"/>
    <cellStyle name="40% - Accent5 6 6" xfId="1434" xr:uid="{00000000-0005-0000-0000-0000B33F0000}"/>
    <cellStyle name="40% - Accent5 7" xfId="1435" xr:uid="{00000000-0005-0000-0000-0000B43F0000}"/>
    <cellStyle name="40% - Accent5 7 10" xfId="19463" xr:uid="{00000000-0005-0000-0000-0000B53F0000}"/>
    <cellStyle name="40% - Accent5 7 10 2" xfId="31330" xr:uid="{00000000-0005-0000-0000-0000B63F0000}"/>
    <cellStyle name="40% - Accent5 7 11" xfId="27356" xr:uid="{00000000-0005-0000-0000-0000B73F0000}"/>
    <cellStyle name="40% - Accent5 7 12" xfId="23413" xr:uid="{00000000-0005-0000-0000-0000B83F0000}"/>
    <cellStyle name="40% - Accent5 7 2" xfId="1436" xr:uid="{00000000-0005-0000-0000-0000B93F0000}"/>
    <cellStyle name="40% - Accent5 7 3" xfId="1437" xr:uid="{00000000-0005-0000-0000-0000BA3F0000}"/>
    <cellStyle name="40% - Accent5 7 4" xfId="1438" xr:uid="{00000000-0005-0000-0000-0000BB3F0000}"/>
    <cellStyle name="40% - Accent5 7 5" xfId="1439" xr:uid="{00000000-0005-0000-0000-0000BC3F0000}"/>
    <cellStyle name="40% - Accent5 7 6" xfId="1440" xr:uid="{00000000-0005-0000-0000-0000BD3F0000}"/>
    <cellStyle name="40% - Accent5 7 7" xfId="11652" xr:uid="{00000000-0005-0000-0000-0000BE3F0000}"/>
    <cellStyle name="40% - Accent5 7 7 2" xfId="18038" xr:uid="{00000000-0005-0000-0000-0000BF3F0000}"/>
    <cellStyle name="40% - Accent5 7 7 2 2" xfId="22574" xr:uid="{00000000-0005-0000-0000-0000C03F0000}"/>
    <cellStyle name="40% - Accent5 7 7 2 2 2" xfId="34441" xr:uid="{00000000-0005-0000-0000-0000C13F0000}"/>
    <cellStyle name="40% - Accent5 7 7 2 3" xfId="30465" xr:uid="{00000000-0005-0000-0000-0000C23F0000}"/>
    <cellStyle name="40% - Accent5 7 7 2 4" xfId="26524" xr:uid="{00000000-0005-0000-0000-0000C33F0000}"/>
    <cellStyle name="40% - Accent5 7 7 3" xfId="21008" xr:uid="{00000000-0005-0000-0000-0000C43F0000}"/>
    <cellStyle name="40% - Accent5 7 7 3 2" xfId="32875" xr:uid="{00000000-0005-0000-0000-0000C53F0000}"/>
    <cellStyle name="40% - Accent5 7 7 4" xfId="28899" xr:uid="{00000000-0005-0000-0000-0000C63F0000}"/>
    <cellStyle name="40% - Accent5 7 7 5" xfId="24958" xr:uid="{00000000-0005-0000-0000-0000C73F0000}"/>
    <cellStyle name="40% - Accent5 7 8" xfId="15178" xr:uid="{00000000-0005-0000-0000-0000C83F0000}"/>
    <cellStyle name="40% - Accent5 7 8 2" xfId="21785" xr:uid="{00000000-0005-0000-0000-0000C93F0000}"/>
    <cellStyle name="40% - Accent5 7 8 2 2" xfId="33652" xr:uid="{00000000-0005-0000-0000-0000CA3F0000}"/>
    <cellStyle name="40% - Accent5 7 8 3" xfId="29676" xr:uid="{00000000-0005-0000-0000-0000CB3F0000}"/>
    <cellStyle name="40% - Accent5 7 8 4" xfId="25735" xr:uid="{00000000-0005-0000-0000-0000CC3F0000}"/>
    <cellStyle name="40% - Accent5 7 9" xfId="8284" xr:uid="{00000000-0005-0000-0000-0000CD3F0000}"/>
    <cellStyle name="40% - Accent5 7 9 2" xfId="20238" xr:uid="{00000000-0005-0000-0000-0000CE3F0000}"/>
    <cellStyle name="40% - Accent5 7 9 2 2" xfId="32105" xr:uid="{00000000-0005-0000-0000-0000CF3F0000}"/>
    <cellStyle name="40% - Accent5 7 9 3" xfId="28129" xr:uid="{00000000-0005-0000-0000-0000D03F0000}"/>
    <cellStyle name="40% - Accent5 7 9 4" xfId="24188" xr:uid="{00000000-0005-0000-0000-0000D13F0000}"/>
    <cellStyle name="40% - Accent5 8" xfId="1441" xr:uid="{00000000-0005-0000-0000-0000D23F0000}"/>
    <cellStyle name="40% - Accent5 8 2" xfId="1442" xr:uid="{00000000-0005-0000-0000-0000D33F0000}"/>
    <cellStyle name="40% - Accent5 9" xfId="1443" xr:uid="{00000000-0005-0000-0000-0000D43F0000}"/>
    <cellStyle name="40% - Accent6" xfId="7614" builtinId="51" customBuiltin="1"/>
    <cellStyle name="40% - Accent6 10" xfId="1444" xr:uid="{00000000-0005-0000-0000-0000D63F0000}"/>
    <cellStyle name="40% - Accent6 10 2" xfId="1445" xr:uid="{00000000-0005-0000-0000-0000D73F0000}"/>
    <cellStyle name="40% - Accent6 10 3" xfId="1446" xr:uid="{00000000-0005-0000-0000-0000D83F0000}"/>
    <cellStyle name="40% - Accent6 10 4" xfId="1447" xr:uid="{00000000-0005-0000-0000-0000D93F0000}"/>
    <cellStyle name="40% - Accent6 10 5" xfId="1448" xr:uid="{00000000-0005-0000-0000-0000DA3F0000}"/>
    <cellStyle name="40% - Accent6 11" xfId="1449" xr:uid="{00000000-0005-0000-0000-0000DB3F0000}"/>
    <cellStyle name="40% - Accent6 11 2" xfId="1450" xr:uid="{00000000-0005-0000-0000-0000DC3F0000}"/>
    <cellStyle name="40% - Accent6 11 3" xfId="1451" xr:uid="{00000000-0005-0000-0000-0000DD3F0000}"/>
    <cellStyle name="40% - Accent6 11 4" xfId="1452" xr:uid="{00000000-0005-0000-0000-0000DE3F0000}"/>
    <cellStyle name="40% - Accent6 11 5" xfId="1453" xr:uid="{00000000-0005-0000-0000-0000DF3F0000}"/>
    <cellStyle name="40% - Accent6 12" xfId="1454" xr:uid="{00000000-0005-0000-0000-0000E03F0000}"/>
    <cellStyle name="40% - Accent6 12 2" xfId="1455" xr:uid="{00000000-0005-0000-0000-0000E13F0000}"/>
    <cellStyle name="40% - Accent6 12 3" xfId="1456" xr:uid="{00000000-0005-0000-0000-0000E23F0000}"/>
    <cellStyle name="40% - Accent6 12 4" xfId="1457" xr:uid="{00000000-0005-0000-0000-0000E33F0000}"/>
    <cellStyle name="40% - Accent6 12 5" xfId="1458" xr:uid="{00000000-0005-0000-0000-0000E43F0000}"/>
    <cellStyle name="40% - Accent6 13" xfId="1459" xr:uid="{00000000-0005-0000-0000-0000E53F0000}"/>
    <cellStyle name="40% - Accent6 14" xfId="1460" xr:uid="{00000000-0005-0000-0000-0000E63F0000}"/>
    <cellStyle name="40% - Accent6 15" xfId="1461" xr:uid="{00000000-0005-0000-0000-0000E73F0000}"/>
    <cellStyle name="40% - Accent6 16" xfId="1462" xr:uid="{00000000-0005-0000-0000-0000E83F0000}"/>
    <cellStyle name="40% - Accent6 17" xfId="1463" xr:uid="{00000000-0005-0000-0000-0000E93F0000}"/>
    <cellStyle name="40% - Accent6 18" xfId="1464" xr:uid="{00000000-0005-0000-0000-0000EA3F0000}"/>
    <cellStyle name="40% - Accent6 19" xfId="1465" xr:uid="{00000000-0005-0000-0000-0000EB3F0000}"/>
    <cellStyle name="40% - Accent6 2" xfId="1466" xr:uid="{00000000-0005-0000-0000-0000EC3F0000}"/>
    <cellStyle name="40% - Accent6 2 10" xfId="1467" xr:uid="{00000000-0005-0000-0000-0000ED3F0000}"/>
    <cellStyle name="40% - Accent6 2 10 2" xfId="11653" xr:uid="{00000000-0005-0000-0000-0000EE3F0000}"/>
    <cellStyle name="40% - Accent6 2 10 2 2" xfId="18039" xr:uid="{00000000-0005-0000-0000-0000EF3F0000}"/>
    <cellStyle name="40% - Accent6 2 10 2 2 2" xfId="22575" xr:uid="{00000000-0005-0000-0000-0000F03F0000}"/>
    <cellStyle name="40% - Accent6 2 10 2 2 2 2" xfId="34442" xr:uid="{00000000-0005-0000-0000-0000F13F0000}"/>
    <cellStyle name="40% - Accent6 2 10 2 2 3" xfId="30466" xr:uid="{00000000-0005-0000-0000-0000F23F0000}"/>
    <cellStyle name="40% - Accent6 2 10 2 2 4" xfId="26525" xr:uid="{00000000-0005-0000-0000-0000F33F0000}"/>
    <cellStyle name="40% - Accent6 2 10 2 3" xfId="21009" xr:uid="{00000000-0005-0000-0000-0000F43F0000}"/>
    <cellStyle name="40% - Accent6 2 10 2 3 2" xfId="32876" xr:uid="{00000000-0005-0000-0000-0000F53F0000}"/>
    <cellStyle name="40% - Accent6 2 10 2 4" xfId="28900" xr:uid="{00000000-0005-0000-0000-0000F63F0000}"/>
    <cellStyle name="40% - Accent6 2 10 2 5" xfId="24959" xr:uid="{00000000-0005-0000-0000-0000F73F0000}"/>
    <cellStyle name="40% - Accent6 2 10 3" xfId="15182" xr:uid="{00000000-0005-0000-0000-0000F83F0000}"/>
    <cellStyle name="40% - Accent6 2 10 3 2" xfId="21786" xr:uid="{00000000-0005-0000-0000-0000F93F0000}"/>
    <cellStyle name="40% - Accent6 2 10 3 2 2" xfId="33653" xr:uid="{00000000-0005-0000-0000-0000FA3F0000}"/>
    <cellStyle name="40% - Accent6 2 10 3 3" xfId="29677" xr:uid="{00000000-0005-0000-0000-0000FB3F0000}"/>
    <cellStyle name="40% - Accent6 2 10 3 4" xfId="25736" xr:uid="{00000000-0005-0000-0000-0000FC3F0000}"/>
    <cellStyle name="40% - Accent6 2 10 4" xfId="8285" xr:uid="{00000000-0005-0000-0000-0000FD3F0000}"/>
    <cellStyle name="40% - Accent6 2 10 4 2" xfId="20239" xr:uid="{00000000-0005-0000-0000-0000FE3F0000}"/>
    <cellStyle name="40% - Accent6 2 10 4 2 2" xfId="32106" xr:uid="{00000000-0005-0000-0000-0000FF3F0000}"/>
    <cellStyle name="40% - Accent6 2 10 4 3" xfId="28130" xr:uid="{00000000-0005-0000-0000-000000400000}"/>
    <cellStyle name="40% - Accent6 2 10 4 4" xfId="24189" xr:uid="{00000000-0005-0000-0000-000001400000}"/>
    <cellStyle name="40% - Accent6 2 10 5" xfId="19464" xr:uid="{00000000-0005-0000-0000-000002400000}"/>
    <cellStyle name="40% - Accent6 2 10 5 2" xfId="31331" xr:uid="{00000000-0005-0000-0000-000003400000}"/>
    <cellStyle name="40% - Accent6 2 10 6" xfId="27357" xr:uid="{00000000-0005-0000-0000-000004400000}"/>
    <cellStyle name="40% - Accent6 2 10 7" xfId="23414" xr:uid="{00000000-0005-0000-0000-000005400000}"/>
    <cellStyle name="40% - Accent6 2 11" xfId="1468" xr:uid="{00000000-0005-0000-0000-000006400000}"/>
    <cellStyle name="40% - Accent6 2 11 2" xfId="1469" xr:uid="{00000000-0005-0000-0000-000007400000}"/>
    <cellStyle name="40% - Accent6 2 11 2 2" xfId="11654" xr:uid="{00000000-0005-0000-0000-000008400000}"/>
    <cellStyle name="40% - Accent6 2 11 2 2 2" xfId="18040" xr:uid="{00000000-0005-0000-0000-000009400000}"/>
    <cellStyle name="40% - Accent6 2 11 2 2 2 2" xfId="22576" xr:uid="{00000000-0005-0000-0000-00000A400000}"/>
    <cellStyle name="40% - Accent6 2 11 2 2 2 2 2" xfId="34443" xr:uid="{00000000-0005-0000-0000-00000B400000}"/>
    <cellStyle name="40% - Accent6 2 11 2 2 2 3" xfId="30467" xr:uid="{00000000-0005-0000-0000-00000C400000}"/>
    <cellStyle name="40% - Accent6 2 11 2 2 2 4" xfId="26526" xr:uid="{00000000-0005-0000-0000-00000D400000}"/>
    <cellStyle name="40% - Accent6 2 11 2 2 3" xfId="21010" xr:uid="{00000000-0005-0000-0000-00000E400000}"/>
    <cellStyle name="40% - Accent6 2 11 2 2 3 2" xfId="32877" xr:uid="{00000000-0005-0000-0000-00000F400000}"/>
    <cellStyle name="40% - Accent6 2 11 2 2 4" xfId="28901" xr:uid="{00000000-0005-0000-0000-000010400000}"/>
    <cellStyle name="40% - Accent6 2 11 2 2 5" xfId="24960" xr:uid="{00000000-0005-0000-0000-000011400000}"/>
    <cellStyle name="40% - Accent6 2 11 2 3" xfId="15183" xr:uid="{00000000-0005-0000-0000-000012400000}"/>
    <cellStyle name="40% - Accent6 2 11 2 3 2" xfId="21787" xr:uid="{00000000-0005-0000-0000-000013400000}"/>
    <cellStyle name="40% - Accent6 2 11 2 3 2 2" xfId="33654" xr:uid="{00000000-0005-0000-0000-000014400000}"/>
    <cellStyle name="40% - Accent6 2 11 2 3 3" xfId="29678" xr:uid="{00000000-0005-0000-0000-000015400000}"/>
    <cellStyle name="40% - Accent6 2 11 2 3 4" xfId="25737" xr:uid="{00000000-0005-0000-0000-000016400000}"/>
    <cellStyle name="40% - Accent6 2 11 2 4" xfId="8286" xr:uid="{00000000-0005-0000-0000-000017400000}"/>
    <cellStyle name="40% - Accent6 2 11 2 4 2" xfId="20240" xr:uid="{00000000-0005-0000-0000-000018400000}"/>
    <cellStyle name="40% - Accent6 2 11 2 4 2 2" xfId="32107" xr:uid="{00000000-0005-0000-0000-000019400000}"/>
    <cellStyle name="40% - Accent6 2 11 2 4 3" xfId="28131" xr:uid="{00000000-0005-0000-0000-00001A400000}"/>
    <cellStyle name="40% - Accent6 2 11 2 4 4" xfId="24190" xr:uid="{00000000-0005-0000-0000-00001B400000}"/>
    <cellStyle name="40% - Accent6 2 11 2 5" xfId="19465" xr:uid="{00000000-0005-0000-0000-00001C400000}"/>
    <cellStyle name="40% - Accent6 2 11 2 5 2" xfId="31332" xr:uid="{00000000-0005-0000-0000-00001D400000}"/>
    <cellStyle name="40% - Accent6 2 11 2 6" xfId="27358" xr:uid="{00000000-0005-0000-0000-00001E400000}"/>
    <cellStyle name="40% - Accent6 2 11 2 7" xfId="23415" xr:uid="{00000000-0005-0000-0000-00001F400000}"/>
    <cellStyle name="40% - Accent6 2 11 3" xfId="1470" xr:uid="{00000000-0005-0000-0000-000020400000}"/>
    <cellStyle name="40% - Accent6 2 11 3 2" xfId="11655" xr:uid="{00000000-0005-0000-0000-000021400000}"/>
    <cellStyle name="40% - Accent6 2 11 3 2 2" xfId="18041" xr:uid="{00000000-0005-0000-0000-000022400000}"/>
    <cellStyle name="40% - Accent6 2 11 3 2 2 2" xfId="22577" xr:uid="{00000000-0005-0000-0000-000023400000}"/>
    <cellStyle name="40% - Accent6 2 11 3 2 2 2 2" xfId="34444" xr:uid="{00000000-0005-0000-0000-000024400000}"/>
    <cellStyle name="40% - Accent6 2 11 3 2 2 3" xfId="30468" xr:uid="{00000000-0005-0000-0000-000025400000}"/>
    <cellStyle name="40% - Accent6 2 11 3 2 2 4" xfId="26527" xr:uid="{00000000-0005-0000-0000-000026400000}"/>
    <cellStyle name="40% - Accent6 2 11 3 2 3" xfId="21011" xr:uid="{00000000-0005-0000-0000-000027400000}"/>
    <cellStyle name="40% - Accent6 2 11 3 2 3 2" xfId="32878" xr:uid="{00000000-0005-0000-0000-000028400000}"/>
    <cellStyle name="40% - Accent6 2 11 3 2 4" xfId="28902" xr:uid="{00000000-0005-0000-0000-000029400000}"/>
    <cellStyle name="40% - Accent6 2 11 3 2 5" xfId="24961" xr:uid="{00000000-0005-0000-0000-00002A400000}"/>
    <cellStyle name="40% - Accent6 2 11 3 3" xfId="15184" xr:uid="{00000000-0005-0000-0000-00002B400000}"/>
    <cellStyle name="40% - Accent6 2 11 3 3 2" xfId="21788" xr:uid="{00000000-0005-0000-0000-00002C400000}"/>
    <cellStyle name="40% - Accent6 2 11 3 3 2 2" xfId="33655" xr:uid="{00000000-0005-0000-0000-00002D400000}"/>
    <cellStyle name="40% - Accent6 2 11 3 3 3" xfId="29679" xr:uid="{00000000-0005-0000-0000-00002E400000}"/>
    <cellStyle name="40% - Accent6 2 11 3 3 4" xfId="25738" xr:uid="{00000000-0005-0000-0000-00002F400000}"/>
    <cellStyle name="40% - Accent6 2 11 3 4" xfId="8287" xr:uid="{00000000-0005-0000-0000-000030400000}"/>
    <cellStyle name="40% - Accent6 2 11 3 4 2" xfId="20241" xr:uid="{00000000-0005-0000-0000-000031400000}"/>
    <cellStyle name="40% - Accent6 2 11 3 4 2 2" xfId="32108" xr:uid="{00000000-0005-0000-0000-000032400000}"/>
    <cellStyle name="40% - Accent6 2 11 3 4 3" xfId="28132" xr:uid="{00000000-0005-0000-0000-000033400000}"/>
    <cellStyle name="40% - Accent6 2 11 3 4 4" xfId="24191" xr:uid="{00000000-0005-0000-0000-000034400000}"/>
    <cellStyle name="40% - Accent6 2 11 3 5" xfId="19466" xr:uid="{00000000-0005-0000-0000-000035400000}"/>
    <cellStyle name="40% - Accent6 2 11 3 5 2" xfId="31333" xr:uid="{00000000-0005-0000-0000-000036400000}"/>
    <cellStyle name="40% - Accent6 2 11 3 6" xfId="27359" xr:uid="{00000000-0005-0000-0000-000037400000}"/>
    <cellStyle name="40% - Accent6 2 11 3 7" xfId="23416" xr:uid="{00000000-0005-0000-0000-000038400000}"/>
    <cellStyle name="40% - Accent6 2 11 4" xfId="1471" xr:uid="{00000000-0005-0000-0000-000039400000}"/>
    <cellStyle name="40% - Accent6 2 11 4 2" xfId="11656" xr:uid="{00000000-0005-0000-0000-00003A400000}"/>
    <cellStyle name="40% - Accent6 2 11 4 2 2" xfId="18042" xr:uid="{00000000-0005-0000-0000-00003B400000}"/>
    <cellStyle name="40% - Accent6 2 11 4 2 2 2" xfId="22578" xr:uid="{00000000-0005-0000-0000-00003C400000}"/>
    <cellStyle name="40% - Accent6 2 11 4 2 2 2 2" xfId="34445" xr:uid="{00000000-0005-0000-0000-00003D400000}"/>
    <cellStyle name="40% - Accent6 2 11 4 2 2 3" xfId="30469" xr:uid="{00000000-0005-0000-0000-00003E400000}"/>
    <cellStyle name="40% - Accent6 2 11 4 2 2 4" xfId="26528" xr:uid="{00000000-0005-0000-0000-00003F400000}"/>
    <cellStyle name="40% - Accent6 2 11 4 2 3" xfId="21012" xr:uid="{00000000-0005-0000-0000-000040400000}"/>
    <cellStyle name="40% - Accent6 2 11 4 2 3 2" xfId="32879" xr:uid="{00000000-0005-0000-0000-000041400000}"/>
    <cellStyle name="40% - Accent6 2 11 4 2 4" xfId="28903" xr:uid="{00000000-0005-0000-0000-000042400000}"/>
    <cellStyle name="40% - Accent6 2 11 4 2 5" xfId="24962" xr:uid="{00000000-0005-0000-0000-000043400000}"/>
    <cellStyle name="40% - Accent6 2 11 4 3" xfId="15185" xr:uid="{00000000-0005-0000-0000-000044400000}"/>
    <cellStyle name="40% - Accent6 2 11 4 3 2" xfId="21789" xr:uid="{00000000-0005-0000-0000-000045400000}"/>
    <cellStyle name="40% - Accent6 2 11 4 3 2 2" xfId="33656" xr:uid="{00000000-0005-0000-0000-000046400000}"/>
    <cellStyle name="40% - Accent6 2 11 4 3 3" xfId="29680" xr:uid="{00000000-0005-0000-0000-000047400000}"/>
    <cellStyle name="40% - Accent6 2 11 4 3 4" xfId="25739" xr:uid="{00000000-0005-0000-0000-000048400000}"/>
    <cellStyle name="40% - Accent6 2 11 4 4" xfId="8288" xr:uid="{00000000-0005-0000-0000-000049400000}"/>
    <cellStyle name="40% - Accent6 2 11 4 4 2" xfId="20242" xr:uid="{00000000-0005-0000-0000-00004A400000}"/>
    <cellStyle name="40% - Accent6 2 11 4 4 2 2" xfId="32109" xr:uid="{00000000-0005-0000-0000-00004B400000}"/>
    <cellStyle name="40% - Accent6 2 11 4 4 3" xfId="28133" xr:uid="{00000000-0005-0000-0000-00004C400000}"/>
    <cellStyle name="40% - Accent6 2 11 4 4 4" xfId="24192" xr:uid="{00000000-0005-0000-0000-00004D400000}"/>
    <cellStyle name="40% - Accent6 2 11 4 5" xfId="19467" xr:uid="{00000000-0005-0000-0000-00004E400000}"/>
    <cellStyle name="40% - Accent6 2 11 4 5 2" xfId="31334" xr:uid="{00000000-0005-0000-0000-00004F400000}"/>
    <cellStyle name="40% - Accent6 2 11 4 6" xfId="27360" xr:uid="{00000000-0005-0000-0000-000050400000}"/>
    <cellStyle name="40% - Accent6 2 11 4 7" xfId="23417" xr:uid="{00000000-0005-0000-0000-000051400000}"/>
    <cellStyle name="40% - Accent6 2 11 5" xfId="1472" xr:uid="{00000000-0005-0000-0000-000052400000}"/>
    <cellStyle name="40% - Accent6 2 11 5 2" xfId="11657" xr:uid="{00000000-0005-0000-0000-000053400000}"/>
    <cellStyle name="40% - Accent6 2 11 5 2 2" xfId="18043" xr:uid="{00000000-0005-0000-0000-000054400000}"/>
    <cellStyle name="40% - Accent6 2 11 5 2 2 2" xfId="22579" xr:uid="{00000000-0005-0000-0000-000055400000}"/>
    <cellStyle name="40% - Accent6 2 11 5 2 2 2 2" xfId="34446" xr:uid="{00000000-0005-0000-0000-000056400000}"/>
    <cellStyle name="40% - Accent6 2 11 5 2 2 3" xfId="30470" xr:uid="{00000000-0005-0000-0000-000057400000}"/>
    <cellStyle name="40% - Accent6 2 11 5 2 2 4" xfId="26529" xr:uid="{00000000-0005-0000-0000-000058400000}"/>
    <cellStyle name="40% - Accent6 2 11 5 2 3" xfId="21013" xr:uid="{00000000-0005-0000-0000-000059400000}"/>
    <cellStyle name="40% - Accent6 2 11 5 2 3 2" xfId="32880" xr:uid="{00000000-0005-0000-0000-00005A400000}"/>
    <cellStyle name="40% - Accent6 2 11 5 2 4" xfId="28904" xr:uid="{00000000-0005-0000-0000-00005B400000}"/>
    <cellStyle name="40% - Accent6 2 11 5 2 5" xfId="24963" xr:uid="{00000000-0005-0000-0000-00005C400000}"/>
    <cellStyle name="40% - Accent6 2 11 5 3" xfId="15186" xr:uid="{00000000-0005-0000-0000-00005D400000}"/>
    <cellStyle name="40% - Accent6 2 11 5 3 2" xfId="21790" xr:uid="{00000000-0005-0000-0000-00005E400000}"/>
    <cellStyle name="40% - Accent6 2 11 5 3 2 2" xfId="33657" xr:uid="{00000000-0005-0000-0000-00005F400000}"/>
    <cellStyle name="40% - Accent6 2 11 5 3 3" xfId="29681" xr:uid="{00000000-0005-0000-0000-000060400000}"/>
    <cellStyle name="40% - Accent6 2 11 5 3 4" xfId="25740" xr:uid="{00000000-0005-0000-0000-000061400000}"/>
    <cellStyle name="40% - Accent6 2 11 5 4" xfId="8289" xr:uid="{00000000-0005-0000-0000-000062400000}"/>
    <cellStyle name="40% - Accent6 2 11 5 4 2" xfId="20243" xr:uid="{00000000-0005-0000-0000-000063400000}"/>
    <cellStyle name="40% - Accent6 2 11 5 4 2 2" xfId="32110" xr:uid="{00000000-0005-0000-0000-000064400000}"/>
    <cellStyle name="40% - Accent6 2 11 5 4 3" xfId="28134" xr:uid="{00000000-0005-0000-0000-000065400000}"/>
    <cellStyle name="40% - Accent6 2 11 5 4 4" xfId="24193" xr:uid="{00000000-0005-0000-0000-000066400000}"/>
    <cellStyle name="40% - Accent6 2 11 5 5" xfId="19468" xr:uid="{00000000-0005-0000-0000-000067400000}"/>
    <cellStyle name="40% - Accent6 2 11 5 5 2" xfId="31335" xr:uid="{00000000-0005-0000-0000-000068400000}"/>
    <cellStyle name="40% - Accent6 2 11 5 6" xfId="27361" xr:uid="{00000000-0005-0000-0000-000069400000}"/>
    <cellStyle name="40% - Accent6 2 11 5 7" xfId="23418" xr:uid="{00000000-0005-0000-0000-00006A400000}"/>
    <cellStyle name="40% - Accent6 2 12" xfId="1473" xr:uid="{00000000-0005-0000-0000-00006B400000}"/>
    <cellStyle name="40% - Accent6 2 13" xfId="1474" xr:uid="{00000000-0005-0000-0000-00006C400000}"/>
    <cellStyle name="40% - Accent6 2 14" xfId="1475" xr:uid="{00000000-0005-0000-0000-00006D400000}"/>
    <cellStyle name="40% - Accent6 2 15" xfId="1476" xr:uid="{00000000-0005-0000-0000-00006E400000}"/>
    <cellStyle name="40% - Accent6 2 15 2" xfId="11658" xr:uid="{00000000-0005-0000-0000-00006F400000}"/>
    <cellStyle name="40% - Accent6 2 15 2 2" xfId="18044" xr:uid="{00000000-0005-0000-0000-000070400000}"/>
    <cellStyle name="40% - Accent6 2 15 2 2 2" xfId="22580" xr:uid="{00000000-0005-0000-0000-000071400000}"/>
    <cellStyle name="40% - Accent6 2 15 2 2 2 2" xfId="34447" xr:uid="{00000000-0005-0000-0000-000072400000}"/>
    <cellStyle name="40% - Accent6 2 15 2 2 3" xfId="30471" xr:uid="{00000000-0005-0000-0000-000073400000}"/>
    <cellStyle name="40% - Accent6 2 15 2 2 4" xfId="26530" xr:uid="{00000000-0005-0000-0000-000074400000}"/>
    <cellStyle name="40% - Accent6 2 15 2 3" xfId="21014" xr:uid="{00000000-0005-0000-0000-000075400000}"/>
    <cellStyle name="40% - Accent6 2 15 2 3 2" xfId="32881" xr:uid="{00000000-0005-0000-0000-000076400000}"/>
    <cellStyle name="40% - Accent6 2 15 2 4" xfId="28905" xr:uid="{00000000-0005-0000-0000-000077400000}"/>
    <cellStyle name="40% - Accent6 2 15 2 5" xfId="24964" xr:uid="{00000000-0005-0000-0000-000078400000}"/>
    <cellStyle name="40% - Accent6 2 15 3" xfId="15187" xr:uid="{00000000-0005-0000-0000-000079400000}"/>
    <cellStyle name="40% - Accent6 2 15 3 2" xfId="21791" xr:uid="{00000000-0005-0000-0000-00007A400000}"/>
    <cellStyle name="40% - Accent6 2 15 3 2 2" xfId="33658" xr:uid="{00000000-0005-0000-0000-00007B400000}"/>
    <cellStyle name="40% - Accent6 2 15 3 3" xfId="29682" xr:uid="{00000000-0005-0000-0000-00007C400000}"/>
    <cellStyle name="40% - Accent6 2 15 3 4" xfId="25741" xr:uid="{00000000-0005-0000-0000-00007D400000}"/>
    <cellStyle name="40% - Accent6 2 15 4" xfId="8290" xr:uid="{00000000-0005-0000-0000-00007E400000}"/>
    <cellStyle name="40% - Accent6 2 15 4 2" xfId="20244" xr:uid="{00000000-0005-0000-0000-00007F400000}"/>
    <cellStyle name="40% - Accent6 2 15 4 2 2" xfId="32111" xr:uid="{00000000-0005-0000-0000-000080400000}"/>
    <cellStyle name="40% - Accent6 2 15 4 3" xfId="28135" xr:uid="{00000000-0005-0000-0000-000081400000}"/>
    <cellStyle name="40% - Accent6 2 15 4 4" xfId="24194" xr:uid="{00000000-0005-0000-0000-000082400000}"/>
    <cellStyle name="40% - Accent6 2 15 5" xfId="19469" xr:uid="{00000000-0005-0000-0000-000083400000}"/>
    <cellStyle name="40% - Accent6 2 15 5 2" xfId="31336" xr:uid="{00000000-0005-0000-0000-000084400000}"/>
    <cellStyle name="40% - Accent6 2 15 6" xfId="27362" xr:uid="{00000000-0005-0000-0000-000085400000}"/>
    <cellStyle name="40% - Accent6 2 15 7" xfId="23419" xr:uid="{00000000-0005-0000-0000-000086400000}"/>
    <cellStyle name="40% - Accent6 2 16" xfId="1477" xr:uid="{00000000-0005-0000-0000-000087400000}"/>
    <cellStyle name="40% - Accent6 2 2" xfId="1478" xr:uid="{00000000-0005-0000-0000-000088400000}"/>
    <cellStyle name="40% - Accent6 2 2 10" xfId="11659" xr:uid="{00000000-0005-0000-0000-000089400000}"/>
    <cellStyle name="40% - Accent6 2 2 10 2" xfId="18045" xr:uid="{00000000-0005-0000-0000-00008A400000}"/>
    <cellStyle name="40% - Accent6 2 2 10 2 2" xfId="22581" xr:uid="{00000000-0005-0000-0000-00008B400000}"/>
    <cellStyle name="40% - Accent6 2 2 10 2 2 2" xfId="34448" xr:uid="{00000000-0005-0000-0000-00008C400000}"/>
    <cellStyle name="40% - Accent6 2 2 10 2 3" xfId="30472" xr:uid="{00000000-0005-0000-0000-00008D400000}"/>
    <cellStyle name="40% - Accent6 2 2 10 2 4" xfId="26531" xr:uid="{00000000-0005-0000-0000-00008E400000}"/>
    <cellStyle name="40% - Accent6 2 2 10 3" xfId="21015" xr:uid="{00000000-0005-0000-0000-00008F400000}"/>
    <cellStyle name="40% - Accent6 2 2 10 3 2" xfId="32882" xr:uid="{00000000-0005-0000-0000-000090400000}"/>
    <cellStyle name="40% - Accent6 2 2 10 4" xfId="28906" xr:uid="{00000000-0005-0000-0000-000091400000}"/>
    <cellStyle name="40% - Accent6 2 2 10 5" xfId="24965" xr:uid="{00000000-0005-0000-0000-000092400000}"/>
    <cellStyle name="40% - Accent6 2 2 11" xfId="15188" xr:uid="{00000000-0005-0000-0000-000093400000}"/>
    <cellStyle name="40% - Accent6 2 2 11 2" xfId="21792" xr:uid="{00000000-0005-0000-0000-000094400000}"/>
    <cellStyle name="40% - Accent6 2 2 11 2 2" xfId="33659" xr:uid="{00000000-0005-0000-0000-000095400000}"/>
    <cellStyle name="40% - Accent6 2 2 11 3" xfId="29683" xr:uid="{00000000-0005-0000-0000-000096400000}"/>
    <cellStyle name="40% - Accent6 2 2 11 4" xfId="25742" xr:uid="{00000000-0005-0000-0000-000097400000}"/>
    <cellStyle name="40% - Accent6 2 2 12" xfId="8291" xr:uid="{00000000-0005-0000-0000-000098400000}"/>
    <cellStyle name="40% - Accent6 2 2 12 2" xfId="20245" xr:uid="{00000000-0005-0000-0000-000099400000}"/>
    <cellStyle name="40% - Accent6 2 2 12 2 2" xfId="32112" xr:uid="{00000000-0005-0000-0000-00009A400000}"/>
    <cellStyle name="40% - Accent6 2 2 12 3" xfId="28136" xr:uid="{00000000-0005-0000-0000-00009B400000}"/>
    <cellStyle name="40% - Accent6 2 2 12 4" xfId="24195" xr:uid="{00000000-0005-0000-0000-00009C400000}"/>
    <cellStyle name="40% - Accent6 2 2 13" xfId="18200" xr:uid="{00000000-0005-0000-0000-00009D400000}"/>
    <cellStyle name="40% - Accent6 2 2 13 2" xfId="22735" xr:uid="{00000000-0005-0000-0000-00009E400000}"/>
    <cellStyle name="40% - Accent6 2 2 13 2 2" xfId="34602" xr:uid="{00000000-0005-0000-0000-00009F400000}"/>
    <cellStyle name="40% - Accent6 2 2 13 3" xfId="30626" xr:uid="{00000000-0005-0000-0000-0000A0400000}"/>
    <cellStyle name="40% - Accent6 2 2 13 4" xfId="26685" xr:uid="{00000000-0005-0000-0000-0000A1400000}"/>
    <cellStyle name="40% - Accent6 2 2 14" xfId="19470" xr:uid="{00000000-0005-0000-0000-0000A2400000}"/>
    <cellStyle name="40% - Accent6 2 2 14 2" xfId="31337" xr:uid="{00000000-0005-0000-0000-0000A3400000}"/>
    <cellStyle name="40% - Accent6 2 2 15" xfId="27363" xr:uid="{00000000-0005-0000-0000-0000A4400000}"/>
    <cellStyle name="40% - Accent6 2 2 16" xfId="23420" xr:uid="{00000000-0005-0000-0000-0000A5400000}"/>
    <cellStyle name="40% - Accent6 2 2 2" xfId="1479" xr:uid="{00000000-0005-0000-0000-0000A6400000}"/>
    <cellStyle name="40% - Accent6 2 2 2 2" xfId="11660" xr:uid="{00000000-0005-0000-0000-0000A7400000}"/>
    <cellStyle name="40% - Accent6 2 2 2 2 2" xfId="18046" xr:uid="{00000000-0005-0000-0000-0000A8400000}"/>
    <cellStyle name="40% - Accent6 2 2 2 2 2 2" xfId="22582" xr:uid="{00000000-0005-0000-0000-0000A9400000}"/>
    <cellStyle name="40% - Accent6 2 2 2 2 2 2 2" xfId="34449" xr:uid="{00000000-0005-0000-0000-0000AA400000}"/>
    <cellStyle name="40% - Accent6 2 2 2 2 2 3" xfId="30473" xr:uid="{00000000-0005-0000-0000-0000AB400000}"/>
    <cellStyle name="40% - Accent6 2 2 2 2 2 4" xfId="26532" xr:uid="{00000000-0005-0000-0000-0000AC400000}"/>
    <cellStyle name="40% - Accent6 2 2 2 2 3" xfId="21016" xr:uid="{00000000-0005-0000-0000-0000AD400000}"/>
    <cellStyle name="40% - Accent6 2 2 2 2 3 2" xfId="32883" xr:uid="{00000000-0005-0000-0000-0000AE400000}"/>
    <cellStyle name="40% - Accent6 2 2 2 2 4" xfId="28907" xr:uid="{00000000-0005-0000-0000-0000AF400000}"/>
    <cellStyle name="40% - Accent6 2 2 2 2 5" xfId="24966" xr:uid="{00000000-0005-0000-0000-0000B0400000}"/>
    <cellStyle name="40% - Accent6 2 2 2 3" xfId="15189" xr:uid="{00000000-0005-0000-0000-0000B1400000}"/>
    <cellStyle name="40% - Accent6 2 2 2 3 2" xfId="21793" xr:uid="{00000000-0005-0000-0000-0000B2400000}"/>
    <cellStyle name="40% - Accent6 2 2 2 3 2 2" xfId="33660" xr:uid="{00000000-0005-0000-0000-0000B3400000}"/>
    <cellStyle name="40% - Accent6 2 2 2 3 3" xfId="29684" xr:uid="{00000000-0005-0000-0000-0000B4400000}"/>
    <cellStyle name="40% - Accent6 2 2 2 3 4" xfId="25743" xr:uid="{00000000-0005-0000-0000-0000B5400000}"/>
    <cellStyle name="40% - Accent6 2 2 2 4" xfId="8292" xr:uid="{00000000-0005-0000-0000-0000B6400000}"/>
    <cellStyle name="40% - Accent6 2 2 2 4 2" xfId="20246" xr:uid="{00000000-0005-0000-0000-0000B7400000}"/>
    <cellStyle name="40% - Accent6 2 2 2 4 2 2" xfId="32113" xr:uid="{00000000-0005-0000-0000-0000B8400000}"/>
    <cellStyle name="40% - Accent6 2 2 2 4 3" xfId="28137" xr:uid="{00000000-0005-0000-0000-0000B9400000}"/>
    <cellStyle name="40% - Accent6 2 2 2 4 4" xfId="24196" xr:uid="{00000000-0005-0000-0000-0000BA400000}"/>
    <cellStyle name="40% - Accent6 2 2 2 5" xfId="19471" xr:uid="{00000000-0005-0000-0000-0000BB400000}"/>
    <cellStyle name="40% - Accent6 2 2 2 5 2" xfId="31338" xr:uid="{00000000-0005-0000-0000-0000BC400000}"/>
    <cellStyle name="40% - Accent6 2 2 2 6" xfId="27364" xr:uid="{00000000-0005-0000-0000-0000BD400000}"/>
    <cellStyle name="40% - Accent6 2 2 2 7" xfId="23421" xr:uid="{00000000-0005-0000-0000-0000BE400000}"/>
    <cellStyle name="40% - Accent6 2 2 3" xfId="1480" xr:uid="{00000000-0005-0000-0000-0000BF400000}"/>
    <cellStyle name="40% - Accent6 2 2 3 2" xfId="11661" xr:uid="{00000000-0005-0000-0000-0000C0400000}"/>
    <cellStyle name="40% - Accent6 2 2 3 2 2" xfId="18047" xr:uid="{00000000-0005-0000-0000-0000C1400000}"/>
    <cellStyle name="40% - Accent6 2 2 3 2 2 2" xfId="22583" xr:uid="{00000000-0005-0000-0000-0000C2400000}"/>
    <cellStyle name="40% - Accent6 2 2 3 2 2 2 2" xfId="34450" xr:uid="{00000000-0005-0000-0000-0000C3400000}"/>
    <cellStyle name="40% - Accent6 2 2 3 2 2 3" xfId="30474" xr:uid="{00000000-0005-0000-0000-0000C4400000}"/>
    <cellStyle name="40% - Accent6 2 2 3 2 2 4" xfId="26533" xr:uid="{00000000-0005-0000-0000-0000C5400000}"/>
    <cellStyle name="40% - Accent6 2 2 3 2 3" xfId="21017" xr:uid="{00000000-0005-0000-0000-0000C6400000}"/>
    <cellStyle name="40% - Accent6 2 2 3 2 3 2" xfId="32884" xr:uid="{00000000-0005-0000-0000-0000C7400000}"/>
    <cellStyle name="40% - Accent6 2 2 3 2 4" xfId="28908" xr:uid="{00000000-0005-0000-0000-0000C8400000}"/>
    <cellStyle name="40% - Accent6 2 2 3 2 5" xfId="24967" xr:uid="{00000000-0005-0000-0000-0000C9400000}"/>
    <cellStyle name="40% - Accent6 2 2 3 3" xfId="15190" xr:uid="{00000000-0005-0000-0000-0000CA400000}"/>
    <cellStyle name="40% - Accent6 2 2 3 3 2" xfId="21794" xr:uid="{00000000-0005-0000-0000-0000CB400000}"/>
    <cellStyle name="40% - Accent6 2 2 3 3 2 2" xfId="33661" xr:uid="{00000000-0005-0000-0000-0000CC400000}"/>
    <cellStyle name="40% - Accent6 2 2 3 3 3" xfId="29685" xr:uid="{00000000-0005-0000-0000-0000CD400000}"/>
    <cellStyle name="40% - Accent6 2 2 3 3 4" xfId="25744" xr:uid="{00000000-0005-0000-0000-0000CE400000}"/>
    <cellStyle name="40% - Accent6 2 2 3 4" xfId="8293" xr:uid="{00000000-0005-0000-0000-0000CF400000}"/>
    <cellStyle name="40% - Accent6 2 2 3 4 2" xfId="20247" xr:uid="{00000000-0005-0000-0000-0000D0400000}"/>
    <cellStyle name="40% - Accent6 2 2 3 4 2 2" xfId="32114" xr:uid="{00000000-0005-0000-0000-0000D1400000}"/>
    <cellStyle name="40% - Accent6 2 2 3 4 3" xfId="28138" xr:uid="{00000000-0005-0000-0000-0000D2400000}"/>
    <cellStyle name="40% - Accent6 2 2 3 4 4" xfId="24197" xr:uid="{00000000-0005-0000-0000-0000D3400000}"/>
    <cellStyle name="40% - Accent6 2 2 3 5" xfId="19472" xr:uid="{00000000-0005-0000-0000-0000D4400000}"/>
    <cellStyle name="40% - Accent6 2 2 3 5 2" xfId="31339" xr:uid="{00000000-0005-0000-0000-0000D5400000}"/>
    <cellStyle name="40% - Accent6 2 2 3 6" xfId="27365" xr:uid="{00000000-0005-0000-0000-0000D6400000}"/>
    <cellStyle name="40% - Accent6 2 2 3 7" xfId="23422" xr:uid="{00000000-0005-0000-0000-0000D7400000}"/>
    <cellStyle name="40% - Accent6 2 2 4" xfId="1481" xr:uid="{00000000-0005-0000-0000-0000D8400000}"/>
    <cellStyle name="40% - Accent6 2 2 4 2" xfId="11662" xr:uid="{00000000-0005-0000-0000-0000D9400000}"/>
    <cellStyle name="40% - Accent6 2 2 4 2 2" xfId="18048" xr:uid="{00000000-0005-0000-0000-0000DA400000}"/>
    <cellStyle name="40% - Accent6 2 2 4 2 2 2" xfId="22584" xr:uid="{00000000-0005-0000-0000-0000DB400000}"/>
    <cellStyle name="40% - Accent6 2 2 4 2 2 2 2" xfId="34451" xr:uid="{00000000-0005-0000-0000-0000DC400000}"/>
    <cellStyle name="40% - Accent6 2 2 4 2 2 3" xfId="30475" xr:uid="{00000000-0005-0000-0000-0000DD400000}"/>
    <cellStyle name="40% - Accent6 2 2 4 2 2 4" xfId="26534" xr:uid="{00000000-0005-0000-0000-0000DE400000}"/>
    <cellStyle name="40% - Accent6 2 2 4 2 3" xfId="21018" xr:uid="{00000000-0005-0000-0000-0000DF400000}"/>
    <cellStyle name="40% - Accent6 2 2 4 2 3 2" xfId="32885" xr:uid="{00000000-0005-0000-0000-0000E0400000}"/>
    <cellStyle name="40% - Accent6 2 2 4 2 4" xfId="28909" xr:uid="{00000000-0005-0000-0000-0000E1400000}"/>
    <cellStyle name="40% - Accent6 2 2 4 2 5" xfId="24968" xr:uid="{00000000-0005-0000-0000-0000E2400000}"/>
    <cellStyle name="40% - Accent6 2 2 4 3" xfId="15191" xr:uid="{00000000-0005-0000-0000-0000E3400000}"/>
    <cellStyle name="40% - Accent6 2 2 4 3 2" xfId="21795" xr:uid="{00000000-0005-0000-0000-0000E4400000}"/>
    <cellStyle name="40% - Accent6 2 2 4 3 2 2" xfId="33662" xr:uid="{00000000-0005-0000-0000-0000E5400000}"/>
    <cellStyle name="40% - Accent6 2 2 4 3 3" xfId="29686" xr:uid="{00000000-0005-0000-0000-0000E6400000}"/>
    <cellStyle name="40% - Accent6 2 2 4 3 4" xfId="25745" xr:uid="{00000000-0005-0000-0000-0000E7400000}"/>
    <cellStyle name="40% - Accent6 2 2 4 4" xfId="8294" xr:uid="{00000000-0005-0000-0000-0000E8400000}"/>
    <cellStyle name="40% - Accent6 2 2 4 4 2" xfId="20248" xr:uid="{00000000-0005-0000-0000-0000E9400000}"/>
    <cellStyle name="40% - Accent6 2 2 4 4 2 2" xfId="32115" xr:uid="{00000000-0005-0000-0000-0000EA400000}"/>
    <cellStyle name="40% - Accent6 2 2 4 4 3" xfId="28139" xr:uid="{00000000-0005-0000-0000-0000EB400000}"/>
    <cellStyle name="40% - Accent6 2 2 4 4 4" xfId="24198" xr:uid="{00000000-0005-0000-0000-0000EC400000}"/>
    <cellStyle name="40% - Accent6 2 2 4 5" xfId="19473" xr:uid="{00000000-0005-0000-0000-0000ED400000}"/>
    <cellStyle name="40% - Accent6 2 2 4 5 2" xfId="31340" xr:uid="{00000000-0005-0000-0000-0000EE400000}"/>
    <cellStyle name="40% - Accent6 2 2 4 6" xfId="27366" xr:uid="{00000000-0005-0000-0000-0000EF400000}"/>
    <cellStyle name="40% - Accent6 2 2 4 7" xfId="23423" xr:uid="{00000000-0005-0000-0000-0000F0400000}"/>
    <cellStyle name="40% - Accent6 2 2 5" xfId="1482" xr:uid="{00000000-0005-0000-0000-0000F1400000}"/>
    <cellStyle name="40% - Accent6 2 2 5 2" xfId="11663" xr:uid="{00000000-0005-0000-0000-0000F2400000}"/>
    <cellStyle name="40% - Accent6 2 2 5 2 2" xfId="18049" xr:uid="{00000000-0005-0000-0000-0000F3400000}"/>
    <cellStyle name="40% - Accent6 2 2 5 2 2 2" xfId="22585" xr:uid="{00000000-0005-0000-0000-0000F4400000}"/>
    <cellStyle name="40% - Accent6 2 2 5 2 2 2 2" xfId="34452" xr:uid="{00000000-0005-0000-0000-0000F5400000}"/>
    <cellStyle name="40% - Accent6 2 2 5 2 2 3" xfId="30476" xr:uid="{00000000-0005-0000-0000-0000F6400000}"/>
    <cellStyle name="40% - Accent6 2 2 5 2 2 4" xfId="26535" xr:uid="{00000000-0005-0000-0000-0000F7400000}"/>
    <cellStyle name="40% - Accent6 2 2 5 2 3" xfId="21019" xr:uid="{00000000-0005-0000-0000-0000F8400000}"/>
    <cellStyle name="40% - Accent6 2 2 5 2 3 2" xfId="32886" xr:uid="{00000000-0005-0000-0000-0000F9400000}"/>
    <cellStyle name="40% - Accent6 2 2 5 2 4" xfId="28910" xr:uid="{00000000-0005-0000-0000-0000FA400000}"/>
    <cellStyle name="40% - Accent6 2 2 5 2 5" xfId="24969" xr:uid="{00000000-0005-0000-0000-0000FB400000}"/>
    <cellStyle name="40% - Accent6 2 2 5 3" xfId="15192" xr:uid="{00000000-0005-0000-0000-0000FC400000}"/>
    <cellStyle name="40% - Accent6 2 2 5 3 2" xfId="21796" xr:uid="{00000000-0005-0000-0000-0000FD400000}"/>
    <cellStyle name="40% - Accent6 2 2 5 3 2 2" xfId="33663" xr:uid="{00000000-0005-0000-0000-0000FE400000}"/>
    <cellStyle name="40% - Accent6 2 2 5 3 3" xfId="29687" xr:uid="{00000000-0005-0000-0000-0000FF400000}"/>
    <cellStyle name="40% - Accent6 2 2 5 3 4" xfId="25746" xr:uid="{00000000-0005-0000-0000-000000410000}"/>
    <cellStyle name="40% - Accent6 2 2 5 4" xfId="8295" xr:uid="{00000000-0005-0000-0000-000001410000}"/>
    <cellStyle name="40% - Accent6 2 2 5 4 2" xfId="20249" xr:uid="{00000000-0005-0000-0000-000002410000}"/>
    <cellStyle name="40% - Accent6 2 2 5 4 2 2" xfId="32116" xr:uid="{00000000-0005-0000-0000-000003410000}"/>
    <cellStyle name="40% - Accent6 2 2 5 4 3" xfId="28140" xr:uid="{00000000-0005-0000-0000-000004410000}"/>
    <cellStyle name="40% - Accent6 2 2 5 4 4" xfId="24199" xr:uid="{00000000-0005-0000-0000-000005410000}"/>
    <cellStyle name="40% - Accent6 2 2 5 5" xfId="19474" xr:uid="{00000000-0005-0000-0000-000006410000}"/>
    <cellStyle name="40% - Accent6 2 2 5 5 2" xfId="31341" xr:uid="{00000000-0005-0000-0000-000007410000}"/>
    <cellStyle name="40% - Accent6 2 2 5 6" xfId="27367" xr:uid="{00000000-0005-0000-0000-000008410000}"/>
    <cellStyle name="40% - Accent6 2 2 5 7" xfId="23424" xr:uid="{00000000-0005-0000-0000-000009410000}"/>
    <cellStyle name="40% - Accent6 2 2 6" xfId="1483" xr:uid="{00000000-0005-0000-0000-00000A410000}"/>
    <cellStyle name="40% - Accent6 2 2 6 2" xfId="11664" xr:uid="{00000000-0005-0000-0000-00000B410000}"/>
    <cellStyle name="40% - Accent6 2 2 6 2 2" xfId="18050" xr:uid="{00000000-0005-0000-0000-00000C410000}"/>
    <cellStyle name="40% - Accent6 2 2 6 2 2 2" xfId="22586" xr:uid="{00000000-0005-0000-0000-00000D410000}"/>
    <cellStyle name="40% - Accent6 2 2 6 2 2 2 2" xfId="34453" xr:uid="{00000000-0005-0000-0000-00000E410000}"/>
    <cellStyle name="40% - Accent6 2 2 6 2 2 3" xfId="30477" xr:uid="{00000000-0005-0000-0000-00000F410000}"/>
    <cellStyle name="40% - Accent6 2 2 6 2 2 4" xfId="26536" xr:uid="{00000000-0005-0000-0000-000010410000}"/>
    <cellStyle name="40% - Accent6 2 2 6 2 3" xfId="21020" xr:uid="{00000000-0005-0000-0000-000011410000}"/>
    <cellStyle name="40% - Accent6 2 2 6 2 3 2" xfId="32887" xr:uid="{00000000-0005-0000-0000-000012410000}"/>
    <cellStyle name="40% - Accent6 2 2 6 2 4" xfId="28911" xr:uid="{00000000-0005-0000-0000-000013410000}"/>
    <cellStyle name="40% - Accent6 2 2 6 2 5" xfId="24970" xr:uid="{00000000-0005-0000-0000-000014410000}"/>
    <cellStyle name="40% - Accent6 2 2 6 3" xfId="15193" xr:uid="{00000000-0005-0000-0000-000015410000}"/>
    <cellStyle name="40% - Accent6 2 2 6 3 2" xfId="21797" xr:uid="{00000000-0005-0000-0000-000016410000}"/>
    <cellStyle name="40% - Accent6 2 2 6 3 2 2" xfId="33664" xr:uid="{00000000-0005-0000-0000-000017410000}"/>
    <cellStyle name="40% - Accent6 2 2 6 3 3" xfId="29688" xr:uid="{00000000-0005-0000-0000-000018410000}"/>
    <cellStyle name="40% - Accent6 2 2 6 3 4" xfId="25747" xr:uid="{00000000-0005-0000-0000-000019410000}"/>
    <cellStyle name="40% - Accent6 2 2 6 4" xfId="8296" xr:uid="{00000000-0005-0000-0000-00001A410000}"/>
    <cellStyle name="40% - Accent6 2 2 6 4 2" xfId="20250" xr:uid="{00000000-0005-0000-0000-00001B410000}"/>
    <cellStyle name="40% - Accent6 2 2 6 4 2 2" xfId="32117" xr:uid="{00000000-0005-0000-0000-00001C410000}"/>
    <cellStyle name="40% - Accent6 2 2 6 4 3" xfId="28141" xr:uid="{00000000-0005-0000-0000-00001D410000}"/>
    <cellStyle name="40% - Accent6 2 2 6 4 4" xfId="24200" xr:uid="{00000000-0005-0000-0000-00001E410000}"/>
    <cellStyle name="40% - Accent6 2 2 6 5" xfId="19475" xr:uid="{00000000-0005-0000-0000-00001F410000}"/>
    <cellStyle name="40% - Accent6 2 2 6 5 2" xfId="31342" xr:uid="{00000000-0005-0000-0000-000020410000}"/>
    <cellStyle name="40% - Accent6 2 2 6 6" xfId="27368" xr:uid="{00000000-0005-0000-0000-000021410000}"/>
    <cellStyle name="40% - Accent6 2 2 6 7" xfId="23425" xr:uid="{00000000-0005-0000-0000-000022410000}"/>
    <cellStyle name="40% - Accent6 2 2 7" xfId="1484" xr:uid="{00000000-0005-0000-0000-000023410000}"/>
    <cellStyle name="40% - Accent6 2 2 7 2" xfId="11665" xr:uid="{00000000-0005-0000-0000-000024410000}"/>
    <cellStyle name="40% - Accent6 2 2 7 2 2" xfId="18051" xr:uid="{00000000-0005-0000-0000-000025410000}"/>
    <cellStyle name="40% - Accent6 2 2 7 2 2 2" xfId="22587" xr:uid="{00000000-0005-0000-0000-000026410000}"/>
    <cellStyle name="40% - Accent6 2 2 7 2 2 2 2" xfId="34454" xr:uid="{00000000-0005-0000-0000-000027410000}"/>
    <cellStyle name="40% - Accent6 2 2 7 2 2 3" xfId="30478" xr:uid="{00000000-0005-0000-0000-000028410000}"/>
    <cellStyle name="40% - Accent6 2 2 7 2 2 4" xfId="26537" xr:uid="{00000000-0005-0000-0000-000029410000}"/>
    <cellStyle name="40% - Accent6 2 2 7 2 3" xfId="21021" xr:uid="{00000000-0005-0000-0000-00002A410000}"/>
    <cellStyle name="40% - Accent6 2 2 7 2 3 2" xfId="32888" xr:uid="{00000000-0005-0000-0000-00002B410000}"/>
    <cellStyle name="40% - Accent6 2 2 7 2 4" xfId="28912" xr:uid="{00000000-0005-0000-0000-00002C410000}"/>
    <cellStyle name="40% - Accent6 2 2 7 2 5" xfId="24971" xr:uid="{00000000-0005-0000-0000-00002D410000}"/>
    <cellStyle name="40% - Accent6 2 2 7 3" xfId="15194" xr:uid="{00000000-0005-0000-0000-00002E410000}"/>
    <cellStyle name="40% - Accent6 2 2 7 3 2" xfId="21798" xr:uid="{00000000-0005-0000-0000-00002F410000}"/>
    <cellStyle name="40% - Accent6 2 2 7 3 2 2" xfId="33665" xr:uid="{00000000-0005-0000-0000-000030410000}"/>
    <cellStyle name="40% - Accent6 2 2 7 3 3" xfId="29689" xr:uid="{00000000-0005-0000-0000-000031410000}"/>
    <cellStyle name="40% - Accent6 2 2 7 3 4" xfId="25748" xr:uid="{00000000-0005-0000-0000-000032410000}"/>
    <cellStyle name="40% - Accent6 2 2 7 4" xfId="8297" xr:uid="{00000000-0005-0000-0000-000033410000}"/>
    <cellStyle name="40% - Accent6 2 2 7 4 2" xfId="20251" xr:uid="{00000000-0005-0000-0000-000034410000}"/>
    <cellStyle name="40% - Accent6 2 2 7 4 2 2" xfId="32118" xr:uid="{00000000-0005-0000-0000-000035410000}"/>
    <cellStyle name="40% - Accent6 2 2 7 4 3" xfId="28142" xr:uid="{00000000-0005-0000-0000-000036410000}"/>
    <cellStyle name="40% - Accent6 2 2 7 4 4" xfId="24201" xr:uid="{00000000-0005-0000-0000-000037410000}"/>
    <cellStyle name="40% - Accent6 2 2 7 5" xfId="19476" xr:uid="{00000000-0005-0000-0000-000038410000}"/>
    <cellStyle name="40% - Accent6 2 2 7 5 2" xfId="31343" xr:uid="{00000000-0005-0000-0000-000039410000}"/>
    <cellStyle name="40% - Accent6 2 2 7 6" xfId="27369" xr:uid="{00000000-0005-0000-0000-00003A410000}"/>
    <cellStyle name="40% - Accent6 2 2 7 7" xfId="23426" xr:uid="{00000000-0005-0000-0000-00003B410000}"/>
    <cellStyle name="40% - Accent6 2 2 8" xfId="1485" xr:uid="{00000000-0005-0000-0000-00003C410000}"/>
    <cellStyle name="40% - Accent6 2 2 8 2" xfId="11666" xr:uid="{00000000-0005-0000-0000-00003D410000}"/>
    <cellStyle name="40% - Accent6 2 2 8 2 2" xfId="18052" xr:uid="{00000000-0005-0000-0000-00003E410000}"/>
    <cellStyle name="40% - Accent6 2 2 8 2 2 2" xfId="22588" xr:uid="{00000000-0005-0000-0000-00003F410000}"/>
    <cellStyle name="40% - Accent6 2 2 8 2 2 2 2" xfId="34455" xr:uid="{00000000-0005-0000-0000-000040410000}"/>
    <cellStyle name="40% - Accent6 2 2 8 2 2 3" xfId="30479" xr:uid="{00000000-0005-0000-0000-000041410000}"/>
    <cellStyle name="40% - Accent6 2 2 8 2 2 4" xfId="26538" xr:uid="{00000000-0005-0000-0000-000042410000}"/>
    <cellStyle name="40% - Accent6 2 2 8 2 3" xfId="21022" xr:uid="{00000000-0005-0000-0000-000043410000}"/>
    <cellStyle name="40% - Accent6 2 2 8 2 3 2" xfId="32889" xr:uid="{00000000-0005-0000-0000-000044410000}"/>
    <cellStyle name="40% - Accent6 2 2 8 2 4" xfId="28913" xr:uid="{00000000-0005-0000-0000-000045410000}"/>
    <cellStyle name="40% - Accent6 2 2 8 2 5" xfId="24972" xr:uid="{00000000-0005-0000-0000-000046410000}"/>
    <cellStyle name="40% - Accent6 2 2 8 3" xfId="15195" xr:uid="{00000000-0005-0000-0000-000047410000}"/>
    <cellStyle name="40% - Accent6 2 2 8 3 2" xfId="21799" xr:uid="{00000000-0005-0000-0000-000048410000}"/>
    <cellStyle name="40% - Accent6 2 2 8 3 2 2" xfId="33666" xr:uid="{00000000-0005-0000-0000-000049410000}"/>
    <cellStyle name="40% - Accent6 2 2 8 3 3" xfId="29690" xr:uid="{00000000-0005-0000-0000-00004A410000}"/>
    <cellStyle name="40% - Accent6 2 2 8 3 4" xfId="25749" xr:uid="{00000000-0005-0000-0000-00004B410000}"/>
    <cellStyle name="40% - Accent6 2 2 8 4" xfId="8298" xr:uid="{00000000-0005-0000-0000-00004C410000}"/>
    <cellStyle name="40% - Accent6 2 2 8 4 2" xfId="20252" xr:uid="{00000000-0005-0000-0000-00004D410000}"/>
    <cellStyle name="40% - Accent6 2 2 8 4 2 2" xfId="32119" xr:uid="{00000000-0005-0000-0000-00004E410000}"/>
    <cellStyle name="40% - Accent6 2 2 8 4 3" xfId="28143" xr:uid="{00000000-0005-0000-0000-00004F410000}"/>
    <cellStyle name="40% - Accent6 2 2 8 4 4" xfId="24202" xr:uid="{00000000-0005-0000-0000-000050410000}"/>
    <cellStyle name="40% - Accent6 2 2 8 5" xfId="19477" xr:uid="{00000000-0005-0000-0000-000051410000}"/>
    <cellStyle name="40% - Accent6 2 2 8 5 2" xfId="31344" xr:uid="{00000000-0005-0000-0000-000052410000}"/>
    <cellStyle name="40% - Accent6 2 2 8 6" xfId="27370" xr:uid="{00000000-0005-0000-0000-000053410000}"/>
    <cellStyle name="40% - Accent6 2 2 8 7" xfId="23427" xr:uid="{00000000-0005-0000-0000-000054410000}"/>
    <cellStyle name="40% - Accent6 2 2 9" xfId="1486" xr:uid="{00000000-0005-0000-0000-000055410000}"/>
    <cellStyle name="40% - Accent6 2 2 9 2" xfId="11667" xr:uid="{00000000-0005-0000-0000-000056410000}"/>
    <cellStyle name="40% - Accent6 2 2 9 2 2" xfId="18053" xr:uid="{00000000-0005-0000-0000-000057410000}"/>
    <cellStyle name="40% - Accent6 2 2 9 2 2 2" xfId="22589" xr:uid="{00000000-0005-0000-0000-000058410000}"/>
    <cellStyle name="40% - Accent6 2 2 9 2 2 2 2" xfId="34456" xr:uid="{00000000-0005-0000-0000-000059410000}"/>
    <cellStyle name="40% - Accent6 2 2 9 2 2 3" xfId="30480" xr:uid="{00000000-0005-0000-0000-00005A410000}"/>
    <cellStyle name="40% - Accent6 2 2 9 2 2 4" xfId="26539" xr:uid="{00000000-0005-0000-0000-00005B410000}"/>
    <cellStyle name="40% - Accent6 2 2 9 2 3" xfId="21023" xr:uid="{00000000-0005-0000-0000-00005C410000}"/>
    <cellStyle name="40% - Accent6 2 2 9 2 3 2" xfId="32890" xr:uid="{00000000-0005-0000-0000-00005D410000}"/>
    <cellStyle name="40% - Accent6 2 2 9 2 4" xfId="28914" xr:uid="{00000000-0005-0000-0000-00005E410000}"/>
    <cellStyle name="40% - Accent6 2 2 9 2 5" xfId="24973" xr:uid="{00000000-0005-0000-0000-00005F410000}"/>
    <cellStyle name="40% - Accent6 2 2 9 3" xfId="15196" xr:uid="{00000000-0005-0000-0000-000060410000}"/>
    <cellStyle name="40% - Accent6 2 2 9 3 2" xfId="21800" xr:uid="{00000000-0005-0000-0000-000061410000}"/>
    <cellStyle name="40% - Accent6 2 2 9 3 2 2" xfId="33667" xr:uid="{00000000-0005-0000-0000-000062410000}"/>
    <cellStyle name="40% - Accent6 2 2 9 3 3" xfId="29691" xr:uid="{00000000-0005-0000-0000-000063410000}"/>
    <cellStyle name="40% - Accent6 2 2 9 3 4" xfId="25750" xr:uid="{00000000-0005-0000-0000-000064410000}"/>
    <cellStyle name="40% - Accent6 2 2 9 4" xfId="8299" xr:uid="{00000000-0005-0000-0000-000065410000}"/>
    <cellStyle name="40% - Accent6 2 2 9 4 2" xfId="20253" xr:uid="{00000000-0005-0000-0000-000066410000}"/>
    <cellStyle name="40% - Accent6 2 2 9 4 2 2" xfId="32120" xr:uid="{00000000-0005-0000-0000-000067410000}"/>
    <cellStyle name="40% - Accent6 2 2 9 4 3" xfId="28144" xr:uid="{00000000-0005-0000-0000-000068410000}"/>
    <cellStyle name="40% - Accent6 2 2 9 4 4" xfId="24203" xr:uid="{00000000-0005-0000-0000-000069410000}"/>
    <cellStyle name="40% - Accent6 2 2 9 5" xfId="19478" xr:uid="{00000000-0005-0000-0000-00006A410000}"/>
    <cellStyle name="40% - Accent6 2 2 9 5 2" xfId="31345" xr:uid="{00000000-0005-0000-0000-00006B410000}"/>
    <cellStyle name="40% - Accent6 2 2 9 6" xfId="27371" xr:uid="{00000000-0005-0000-0000-00006C410000}"/>
    <cellStyle name="40% - Accent6 2 2 9 7" xfId="23428" xr:uid="{00000000-0005-0000-0000-00006D410000}"/>
    <cellStyle name="40% - Accent6 2 3" xfId="1487" xr:uid="{00000000-0005-0000-0000-00006E410000}"/>
    <cellStyle name="40% - Accent6 2 3 10" xfId="11668" xr:uid="{00000000-0005-0000-0000-00006F410000}"/>
    <cellStyle name="40% - Accent6 2 3 10 2" xfId="18054" xr:uid="{00000000-0005-0000-0000-000070410000}"/>
    <cellStyle name="40% - Accent6 2 3 10 2 2" xfId="22590" xr:uid="{00000000-0005-0000-0000-000071410000}"/>
    <cellStyle name="40% - Accent6 2 3 10 2 2 2" xfId="34457" xr:uid="{00000000-0005-0000-0000-000072410000}"/>
    <cellStyle name="40% - Accent6 2 3 10 2 3" xfId="30481" xr:uid="{00000000-0005-0000-0000-000073410000}"/>
    <cellStyle name="40% - Accent6 2 3 10 2 4" xfId="26540" xr:uid="{00000000-0005-0000-0000-000074410000}"/>
    <cellStyle name="40% - Accent6 2 3 10 3" xfId="21024" xr:uid="{00000000-0005-0000-0000-000075410000}"/>
    <cellStyle name="40% - Accent6 2 3 10 3 2" xfId="32891" xr:uid="{00000000-0005-0000-0000-000076410000}"/>
    <cellStyle name="40% - Accent6 2 3 10 4" xfId="28915" xr:uid="{00000000-0005-0000-0000-000077410000}"/>
    <cellStyle name="40% - Accent6 2 3 10 5" xfId="24974" xr:uid="{00000000-0005-0000-0000-000078410000}"/>
    <cellStyle name="40% - Accent6 2 3 11" xfId="15197" xr:uid="{00000000-0005-0000-0000-000079410000}"/>
    <cellStyle name="40% - Accent6 2 3 11 2" xfId="21801" xr:uid="{00000000-0005-0000-0000-00007A410000}"/>
    <cellStyle name="40% - Accent6 2 3 11 2 2" xfId="33668" xr:uid="{00000000-0005-0000-0000-00007B410000}"/>
    <cellStyle name="40% - Accent6 2 3 11 3" xfId="29692" xr:uid="{00000000-0005-0000-0000-00007C410000}"/>
    <cellStyle name="40% - Accent6 2 3 11 4" xfId="25751" xr:uid="{00000000-0005-0000-0000-00007D410000}"/>
    <cellStyle name="40% - Accent6 2 3 12" xfId="8300" xr:uid="{00000000-0005-0000-0000-00007E410000}"/>
    <cellStyle name="40% - Accent6 2 3 12 2" xfId="20254" xr:uid="{00000000-0005-0000-0000-00007F410000}"/>
    <cellStyle name="40% - Accent6 2 3 12 2 2" xfId="32121" xr:uid="{00000000-0005-0000-0000-000080410000}"/>
    <cellStyle name="40% - Accent6 2 3 12 3" xfId="28145" xr:uid="{00000000-0005-0000-0000-000081410000}"/>
    <cellStyle name="40% - Accent6 2 3 12 4" xfId="24204" xr:uid="{00000000-0005-0000-0000-000082410000}"/>
    <cellStyle name="40% - Accent6 2 3 13" xfId="19479" xr:uid="{00000000-0005-0000-0000-000083410000}"/>
    <cellStyle name="40% - Accent6 2 3 13 2" xfId="31346" xr:uid="{00000000-0005-0000-0000-000084410000}"/>
    <cellStyle name="40% - Accent6 2 3 14" xfId="27372" xr:uid="{00000000-0005-0000-0000-000085410000}"/>
    <cellStyle name="40% - Accent6 2 3 15" xfId="23429" xr:uid="{00000000-0005-0000-0000-000086410000}"/>
    <cellStyle name="40% - Accent6 2 3 2" xfId="1488" xr:uid="{00000000-0005-0000-0000-000087410000}"/>
    <cellStyle name="40% - Accent6 2 3 2 2" xfId="11669" xr:uid="{00000000-0005-0000-0000-000088410000}"/>
    <cellStyle name="40% - Accent6 2 3 2 2 2" xfId="18055" xr:uid="{00000000-0005-0000-0000-000089410000}"/>
    <cellStyle name="40% - Accent6 2 3 2 2 2 2" xfId="22591" xr:uid="{00000000-0005-0000-0000-00008A410000}"/>
    <cellStyle name="40% - Accent6 2 3 2 2 2 2 2" xfId="34458" xr:uid="{00000000-0005-0000-0000-00008B410000}"/>
    <cellStyle name="40% - Accent6 2 3 2 2 2 3" xfId="30482" xr:uid="{00000000-0005-0000-0000-00008C410000}"/>
    <cellStyle name="40% - Accent6 2 3 2 2 2 4" xfId="26541" xr:uid="{00000000-0005-0000-0000-00008D410000}"/>
    <cellStyle name="40% - Accent6 2 3 2 2 3" xfId="21025" xr:uid="{00000000-0005-0000-0000-00008E410000}"/>
    <cellStyle name="40% - Accent6 2 3 2 2 3 2" xfId="32892" xr:uid="{00000000-0005-0000-0000-00008F410000}"/>
    <cellStyle name="40% - Accent6 2 3 2 2 4" xfId="28916" xr:uid="{00000000-0005-0000-0000-000090410000}"/>
    <cellStyle name="40% - Accent6 2 3 2 2 5" xfId="24975" xr:uid="{00000000-0005-0000-0000-000091410000}"/>
    <cellStyle name="40% - Accent6 2 3 2 3" xfId="15198" xr:uid="{00000000-0005-0000-0000-000092410000}"/>
    <cellStyle name="40% - Accent6 2 3 2 3 2" xfId="21802" xr:uid="{00000000-0005-0000-0000-000093410000}"/>
    <cellStyle name="40% - Accent6 2 3 2 3 2 2" xfId="33669" xr:uid="{00000000-0005-0000-0000-000094410000}"/>
    <cellStyle name="40% - Accent6 2 3 2 3 3" xfId="29693" xr:uid="{00000000-0005-0000-0000-000095410000}"/>
    <cellStyle name="40% - Accent6 2 3 2 3 4" xfId="25752" xr:uid="{00000000-0005-0000-0000-000096410000}"/>
    <cellStyle name="40% - Accent6 2 3 2 4" xfId="8301" xr:uid="{00000000-0005-0000-0000-000097410000}"/>
    <cellStyle name="40% - Accent6 2 3 2 4 2" xfId="20255" xr:uid="{00000000-0005-0000-0000-000098410000}"/>
    <cellStyle name="40% - Accent6 2 3 2 4 2 2" xfId="32122" xr:uid="{00000000-0005-0000-0000-000099410000}"/>
    <cellStyle name="40% - Accent6 2 3 2 4 3" xfId="28146" xr:uid="{00000000-0005-0000-0000-00009A410000}"/>
    <cellStyle name="40% - Accent6 2 3 2 4 4" xfId="24205" xr:uid="{00000000-0005-0000-0000-00009B410000}"/>
    <cellStyle name="40% - Accent6 2 3 2 5" xfId="19480" xr:uid="{00000000-0005-0000-0000-00009C410000}"/>
    <cellStyle name="40% - Accent6 2 3 2 5 2" xfId="31347" xr:uid="{00000000-0005-0000-0000-00009D410000}"/>
    <cellStyle name="40% - Accent6 2 3 2 6" xfId="27373" xr:uid="{00000000-0005-0000-0000-00009E410000}"/>
    <cellStyle name="40% - Accent6 2 3 2 7" xfId="23430" xr:uid="{00000000-0005-0000-0000-00009F410000}"/>
    <cellStyle name="40% - Accent6 2 3 3" xfId="1489" xr:uid="{00000000-0005-0000-0000-0000A0410000}"/>
    <cellStyle name="40% - Accent6 2 3 3 2" xfId="11670" xr:uid="{00000000-0005-0000-0000-0000A1410000}"/>
    <cellStyle name="40% - Accent6 2 3 3 2 2" xfId="18056" xr:uid="{00000000-0005-0000-0000-0000A2410000}"/>
    <cellStyle name="40% - Accent6 2 3 3 2 2 2" xfId="22592" xr:uid="{00000000-0005-0000-0000-0000A3410000}"/>
    <cellStyle name="40% - Accent6 2 3 3 2 2 2 2" xfId="34459" xr:uid="{00000000-0005-0000-0000-0000A4410000}"/>
    <cellStyle name="40% - Accent6 2 3 3 2 2 3" xfId="30483" xr:uid="{00000000-0005-0000-0000-0000A5410000}"/>
    <cellStyle name="40% - Accent6 2 3 3 2 2 4" xfId="26542" xr:uid="{00000000-0005-0000-0000-0000A6410000}"/>
    <cellStyle name="40% - Accent6 2 3 3 2 3" xfId="21026" xr:uid="{00000000-0005-0000-0000-0000A7410000}"/>
    <cellStyle name="40% - Accent6 2 3 3 2 3 2" xfId="32893" xr:uid="{00000000-0005-0000-0000-0000A8410000}"/>
    <cellStyle name="40% - Accent6 2 3 3 2 4" xfId="28917" xr:uid="{00000000-0005-0000-0000-0000A9410000}"/>
    <cellStyle name="40% - Accent6 2 3 3 2 5" xfId="24976" xr:uid="{00000000-0005-0000-0000-0000AA410000}"/>
    <cellStyle name="40% - Accent6 2 3 3 3" xfId="15199" xr:uid="{00000000-0005-0000-0000-0000AB410000}"/>
    <cellStyle name="40% - Accent6 2 3 3 3 2" xfId="21803" xr:uid="{00000000-0005-0000-0000-0000AC410000}"/>
    <cellStyle name="40% - Accent6 2 3 3 3 2 2" xfId="33670" xr:uid="{00000000-0005-0000-0000-0000AD410000}"/>
    <cellStyle name="40% - Accent6 2 3 3 3 3" xfId="29694" xr:uid="{00000000-0005-0000-0000-0000AE410000}"/>
    <cellStyle name="40% - Accent6 2 3 3 3 4" xfId="25753" xr:uid="{00000000-0005-0000-0000-0000AF410000}"/>
    <cellStyle name="40% - Accent6 2 3 3 4" xfId="8302" xr:uid="{00000000-0005-0000-0000-0000B0410000}"/>
    <cellStyle name="40% - Accent6 2 3 3 4 2" xfId="20256" xr:uid="{00000000-0005-0000-0000-0000B1410000}"/>
    <cellStyle name="40% - Accent6 2 3 3 4 2 2" xfId="32123" xr:uid="{00000000-0005-0000-0000-0000B2410000}"/>
    <cellStyle name="40% - Accent6 2 3 3 4 3" xfId="28147" xr:uid="{00000000-0005-0000-0000-0000B3410000}"/>
    <cellStyle name="40% - Accent6 2 3 3 4 4" xfId="24206" xr:uid="{00000000-0005-0000-0000-0000B4410000}"/>
    <cellStyle name="40% - Accent6 2 3 3 5" xfId="19481" xr:uid="{00000000-0005-0000-0000-0000B5410000}"/>
    <cellStyle name="40% - Accent6 2 3 3 5 2" xfId="31348" xr:uid="{00000000-0005-0000-0000-0000B6410000}"/>
    <cellStyle name="40% - Accent6 2 3 3 6" xfId="27374" xr:uid="{00000000-0005-0000-0000-0000B7410000}"/>
    <cellStyle name="40% - Accent6 2 3 3 7" xfId="23431" xr:uid="{00000000-0005-0000-0000-0000B8410000}"/>
    <cellStyle name="40% - Accent6 2 3 4" xfId="1490" xr:uid="{00000000-0005-0000-0000-0000B9410000}"/>
    <cellStyle name="40% - Accent6 2 3 4 2" xfId="11671" xr:uid="{00000000-0005-0000-0000-0000BA410000}"/>
    <cellStyle name="40% - Accent6 2 3 4 2 2" xfId="18057" xr:uid="{00000000-0005-0000-0000-0000BB410000}"/>
    <cellStyle name="40% - Accent6 2 3 4 2 2 2" xfId="22593" xr:uid="{00000000-0005-0000-0000-0000BC410000}"/>
    <cellStyle name="40% - Accent6 2 3 4 2 2 2 2" xfId="34460" xr:uid="{00000000-0005-0000-0000-0000BD410000}"/>
    <cellStyle name="40% - Accent6 2 3 4 2 2 3" xfId="30484" xr:uid="{00000000-0005-0000-0000-0000BE410000}"/>
    <cellStyle name="40% - Accent6 2 3 4 2 2 4" xfId="26543" xr:uid="{00000000-0005-0000-0000-0000BF410000}"/>
    <cellStyle name="40% - Accent6 2 3 4 2 3" xfId="21027" xr:uid="{00000000-0005-0000-0000-0000C0410000}"/>
    <cellStyle name="40% - Accent6 2 3 4 2 3 2" xfId="32894" xr:uid="{00000000-0005-0000-0000-0000C1410000}"/>
    <cellStyle name="40% - Accent6 2 3 4 2 4" xfId="28918" xr:uid="{00000000-0005-0000-0000-0000C2410000}"/>
    <cellStyle name="40% - Accent6 2 3 4 2 5" xfId="24977" xr:uid="{00000000-0005-0000-0000-0000C3410000}"/>
    <cellStyle name="40% - Accent6 2 3 4 3" xfId="15200" xr:uid="{00000000-0005-0000-0000-0000C4410000}"/>
    <cellStyle name="40% - Accent6 2 3 4 3 2" xfId="21804" xr:uid="{00000000-0005-0000-0000-0000C5410000}"/>
    <cellStyle name="40% - Accent6 2 3 4 3 2 2" xfId="33671" xr:uid="{00000000-0005-0000-0000-0000C6410000}"/>
    <cellStyle name="40% - Accent6 2 3 4 3 3" xfId="29695" xr:uid="{00000000-0005-0000-0000-0000C7410000}"/>
    <cellStyle name="40% - Accent6 2 3 4 3 4" xfId="25754" xr:uid="{00000000-0005-0000-0000-0000C8410000}"/>
    <cellStyle name="40% - Accent6 2 3 4 4" xfId="8303" xr:uid="{00000000-0005-0000-0000-0000C9410000}"/>
    <cellStyle name="40% - Accent6 2 3 4 4 2" xfId="20257" xr:uid="{00000000-0005-0000-0000-0000CA410000}"/>
    <cellStyle name="40% - Accent6 2 3 4 4 2 2" xfId="32124" xr:uid="{00000000-0005-0000-0000-0000CB410000}"/>
    <cellStyle name="40% - Accent6 2 3 4 4 3" xfId="28148" xr:uid="{00000000-0005-0000-0000-0000CC410000}"/>
    <cellStyle name="40% - Accent6 2 3 4 4 4" xfId="24207" xr:uid="{00000000-0005-0000-0000-0000CD410000}"/>
    <cellStyle name="40% - Accent6 2 3 4 5" xfId="19482" xr:uid="{00000000-0005-0000-0000-0000CE410000}"/>
    <cellStyle name="40% - Accent6 2 3 4 5 2" xfId="31349" xr:uid="{00000000-0005-0000-0000-0000CF410000}"/>
    <cellStyle name="40% - Accent6 2 3 4 6" xfId="27375" xr:uid="{00000000-0005-0000-0000-0000D0410000}"/>
    <cellStyle name="40% - Accent6 2 3 4 7" xfId="23432" xr:uid="{00000000-0005-0000-0000-0000D1410000}"/>
    <cellStyle name="40% - Accent6 2 3 5" xfId="1491" xr:uid="{00000000-0005-0000-0000-0000D2410000}"/>
    <cellStyle name="40% - Accent6 2 3 5 2" xfId="11672" xr:uid="{00000000-0005-0000-0000-0000D3410000}"/>
    <cellStyle name="40% - Accent6 2 3 5 2 2" xfId="18058" xr:uid="{00000000-0005-0000-0000-0000D4410000}"/>
    <cellStyle name="40% - Accent6 2 3 5 2 2 2" xfId="22594" xr:uid="{00000000-0005-0000-0000-0000D5410000}"/>
    <cellStyle name="40% - Accent6 2 3 5 2 2 2 2" xfId="34461" xr:uid="{00000000-0005-0000-0000-0000D6410000}"/>
    <cellStyle name="40% - Accent6 2 3 5 2 2 3" xfId="30485" xr:uid="{00000000-0005-0000-0000-0000D7410000}"/>
    <cellStyle name="40% - Accent6 2 3 5 2 2 4" xfId="26544" xr:uid="{00000000-0005-0000-0000-0000D8410000}"/>
    <cellStyle name="40% - Accent6 2 3 5 2 3" xfId="21028" xr:uid="{00000000-0005-0000-0000-0000D9410000}"/>
    <cellStyle name="40% - Accent6 2 3 5 2 3 2" xfId="32895" xr:uid="{00000000-0005-0000-0000-0000DA410000}"/>
    <cellStyle name="40% - Accent6 2 3 5 2 4" xfId="28919" xr:uid="{00000000-0005-0000-0000-0000DB410000}"/>
    <cellStyle name="40% - Accent6 2 3 5 2 5" xfId="24978" xr:uid="{00000000-0005-0000-0000-0000DC410000}"/>
    <cellStyle name="40% - Accent6 2 3 5 3" xfId="15201" xr:uid="{00000000-0005-0000-0000-0000DD410000}"/>
    <cellStyle name="40% - Accent6 2 3 5 3 2" xfId="21805" xr:uid="{00000000-0005-0000-0000-0000DE410000}"/>
    <cellStyle name="40% - Accent6 2 3 5 3 2 2" xfId="33672" xr:uid="{00000000-0005-0000-0000-0000DF410000}"/>
    <cellStyle name="40% - Accent6 2 3 5 3 3" xfId="29696" xr:uid="{00000000-0005-0000-0000-0000E0410000}"/>
    <cellStyle name="40% - Accent6 2 3 5 3 4" xfId="25755" xr:uid="{00000000-0005-0000-0000-0000E1410000}"/>
    <cellStyle name="40% - Accent6 2 3 5 4" xfId="8304" xr:uid="{00000000-0005-0000-0000-0000E2410000}"/>
    <cellStyle name="40% - Accent6 2 3 5 4 2" xfId="20258" xr:uid="{00000000-0005-0000-0000-0000E3410000}"/>
    <cellStyle name="40% - Accent6 2 3 5 4 2 2" xfId="32125" xr:uid="{00000000-0005-0000-0000-0000E4410000}"/>
    <cellStyle name="40% - Accent6 2 3 5 4 3" xfId="28149" xr:uid="{00000000-0005-0000-0000-0000E5410000}"/>
    <cellStyle name="40% - Accent6 2 3 5 4 4" xfId="24208" xr:uid="{00000000-0005-0000-0000-0000E6410000}"/>
    <cellStyle name="40% - Accent6 2 3 5 5" xfId="19483" xr:uid="{00000000-0005-0000-0000-0000E7410000}"/>
    <cellStyle name="40% - Accent6 2 3 5 5 2" xfId="31350" xr:uid="{00000000-0005-0000-0000-0000E8410000}"/>
    <cellStyle name="40% - Accent6 2 3 5 6" xfId="27376" xr:uid="{00000000-0005-0000-0000-0000E9410000}"/>
    <cellStyle name="40% - Accent6 2 3 5 7" xfId="23433" xr:uid="{00000000-0005-0000-0000-0000EA410000}"/>
    <cellStyle name="40% - Accent6 2 3 6" xfId="1492" xr:uid="{00000000-0005-0000-0000-0000EB410000}"/>
    <cellStyle name="40% - Accent6 2 3 6 2" xfId="11673" xr:uid="{00000000-0005-0000-0000-0000EC410000}"/>
    <cellStyle name="40% - Accent6 2 3 6 2 2" xfId="18059" xr:uid="{00000000-0005-0000-0000-0000ED410000}"/>
    <cellStyle name="40% - Accent6 2 3 6 2 2 2" xfId="22595" xr:uid="{00000000-0005-0000-0000-0000EE410000}"/>
    <cellStyle name="40% - Accent6 2 3 6 2 2 2 2" xfId="34462" xr:uid="{00000000-0005-0000-0000-0000EF410000}"/>
    <cellStyle name="40% - Accent6 2 3 6 2 2 3" xfId="30486" xr:uid="{00000000-0005-0000-0000-0000F0410000}"/>
    <cellStyle name="40% - Accent6 2 3 6 2 2 4" xfId="26545" xr:uid="{00000000-0005-0000-0000-0000F1410000}"/>
    <cellStyle name="40% - Accent6 2 3 6 2 3" xfId="21029" xr:uid="{00000000-0005-0000-0000-0000F2410000}"/>
    <cellStyle name="40% - Accent6 2 3 6 2 3 2" xfId="32896" xr:uid="{00000000-0005-0000-0000-0000F3410000}"/>
    <cellStyle name="40% - Accent6 2 3 6 2 4" xfId="28920" xr:uid="{00000000-0005-0000-0000-0000F4410000}"/>
    <cellStyle name="40% - Accent6 2 3 6 2 5" xfId="24979" xr:uid="{00000000-0005-0000-0000-0000F5410000}"/>
    <cellStyle name="40% - Accent6 2 3 6 3" xfId="15202" xr:uid="{00000000-0005-0000-0000-0000F6410000}"/>
    <cellStyle name="40% - Accent6 2 3 6 3 2" xfId="21806" xr:uid="{00000000-0005-0000-0000-0000F7410000}"/>
    <cellStyle name="40% - Accent6 2 3 6 3 2 2" xfId="33673" xr:uid="{00000000-0005-0000-0000-0000F8410000}"/>
    <cellStyle name="40% - Accent6 2 3 6 3 3" xfId="29697" xr:uid="{00000000-0005-0000-0000-0000F9410000}"/>
    <cellStyle name="40% - Accent6 2 3 6 3 4" xfId="25756" xr:uid="{00000000-0005-0000-0000-0000FA410000}"/>
    <cellStyle name="40% - Accent6 2 3 6 4" xfId="8305" xr:uid="{00000000-0005-0000-0000-0000FB410000}"/>
    <cellStyle name="40% - Accent6 2 3 6 4 2" xfId="20259" xr:uid="{00000000-0005-0000-0000-0000FC410000}"/>
    <cellStyle name="40% - Accent6 2 3 6 4 2 2" xfId="32126" xr:uid="{00000000-0005-0000-0000-0000FD410000}"/>
    <cellStyle name="40% - Accent6 2 3 6 4 3" xfId="28150" xr:uid="{00000000-0005-0000-0000-0000FE410000}"/>
    <cellStyle name="40% - Accent6 2 3 6 4 4" xfId="24209" xr:uid="{00000000-0005-0000-0000-0000FF410000}"/>
    <cellStyle name="40% - Accent6 2 3 6 5" xfId="19484" xr:uid="{00000000-0005-0000-0000-000000420000}"/>
    <cellStyle name="40% - Accent6 2 3 6 5 2" xfId="31351" xr:uid="{00000000-0005-0000-0000-000001420000}"/>
    <cellStyle name="40% - Accent6 2 3 6 6" xfId="27377" xr:uid="{00000000-0005-0000-0000-000002420000}"/>
    <cellStyle name="40% - Accent6 2 3 6 7" xfId="23434" xr:uid="{00000000-0005-0000-0000-000003420000}"/>
    <cellStyle name="40% - Accent6 2 3 7" xfId="1493" xr:uid="{00000000-0005-0000-0000-000004420000}"/>
    <cellStyle name="40% - Accent6 2 3 7 2" xfId="11674" xr:uid="{00000000-0005-0000-0000-000005420000}"/>
    <cellStyle name="40% - Accent6 2 3 7 2 2" xfId="18060" xr:uid="{00000000-0005-0000-0000-000006420000}"/>
    <cellStyle name="40% - Accent6 2 3 7 2 2 2" xfId="22596" xr:uid="{00000000-0005-0000-0000-000007420000}"/>
    <cellStyle name="40% - Accent6 2 3 7 2 2 2 2" xfId="34463" xr:uid="{00000000-0005-0000-0000-000008420000}"/>
    <cellStyle name="40% - Accent6 2 3 7 2 2 3" xfId="30487" xr:uid="{00000000-0005-0000-0000-000009420000}"/>
    <cellStyle name="40% - Accent6 2 3 7 2 2 4" xfId="26546" xr:uid="{00000000-0005-0000-0000-00000A420000}"/>
    <cellStyle name="40% - Accent6 2 3 7 2 3" xfId="21030" xr:uid="{00000000-0005-0000-0000-00000B420000}"/>
    <cellStyle name="40% - Accent6 2 3 7 2 3 2" xfId="32897" xr:uid="{00000000-0005-0000-0000-00000C420000}"/>
    <cellStyle name="40% - Accent6 2 3 7 2 4" xfId="28921" xr:uid="{00000000-0005-0000-0000-00000D420000}"/>
    <cellStyle name="40% - Accent6 2 3 7 2 5" xfId="24980" xr:uid="{00000000-0005-0000-0000-00000E420000}"/>
    <cellStyle name="40% - Accent6 2 3 7 3" xfId="15203" xr:uid="{00000000-0005-0000-0000-00000F420000}"/>
    <cellStyle name="40% - Accent6 2 3 7 3 2" xfId="21807" xr:uid="{00000000-0005-0000-0000-000010420000}"/>
    <cellStyle name="40% - Accent6 2 3 7 3 2 2" xfId="33674" xr:uid="{00000000-0005-0000-0000-000011420000}"/>
    <cellStyle name="40% - Accent6 2 3 7 3 3" xfId="29698" xr:uid="{00000000-0005-0000-0000-000012420000}"/>
    <cellStyle name="40% - Accent6 2 3 7 3 4" xfId="25757" xr:uid="{00000000-0005-0000-0000-000013420000}"/>
    <cellStyle name="40% - Accent6 2 3 7 4" xfId="8306" xr:uid="{00000000-0005-0000-0000-000014420000}"/>
    <cellStyle name="40% - Accent6 2 3 7 4 2" xfId="20260" xr:uid="{00000000-0005-0000-0000-000015420000}"/>
    <cellStyle name="40% - Accent6 2 3 7 4 2 2" xfId="32127" xr:uid="{00000000-0005-0000-0000-000016420000}"/>
    <cellStyle name="40% - Accent6 2 3 7 4 3" xfId="28151" xr:uid="{00000000-0005-0000-0000-000017420000}"/>
    <cellStyle name="40% - Accent6 2 3 7 4 4" xfId="24210" xr:uid="{00000000-0005-0000-0000-000018420000}"/>
    <cellStyle name="40% - Accent6 2 3 7 5" xfId="19485" xr:uid="{00000000-0005-0000-0000-000019420000}"/>
    <cellStyle name="40% - Accent6 2 3 7 5 2" xfId="31352" xr:uid="{00000000-0005-0000-0000-00001A420000}"/>
    <cellStyle name="40% - Accent6 2 3 7 6" xfId="27378" xr:uid="{00000000-0005-0000-0000-00001B420000}"/>
    <cellStyle name="40% - Accent6 2 3 7 7" xfId="23435" xr:uid="{00000000-0005-0000-0000-00001C420000}"/>
    <cellStyle name="40% - Accent6 2 3 8" xfId="1494" xr:uid="{00000000-0005-0000-0000-00001D420000}"/>
    <cellStyle name="40% - Accent6 2 3 8 2" xfId="11675" xr:uid="{00000000-0005-0000-0000-00001E420000}"/>
    <cellStyle name="40% - Accent6 2 3 8 2 2" xfId="18061" xr:uid="{00000000-0005-0000-0000-00001F420000}"/>
    <cellStyle name="40% - Accent6 2 3 8 2 2 2" xfId="22597" xr:uid="{00000000-0005-0000-0000-000020420000}"/>
    <cellStyle name="40% - Accent6 2 3 8 2 2 2 2" xfId="34464" xr:uid="{00000000-0005-0000-0000-000021420000}"/>
    <cellStyle name="40% - Accent6 2 3 8 2 2 3" xfId="30488" xr:uid="{00000000-0005-0000-0000-000022420000}"/>
    <cellStyle name="40% - Accent6 2 3 8 2 2 4" xfId="26547" xr:uid="{00000000-0005-0000-0000-000023420000}"/>
    <cellStyle name="40% - Accent6 2 3 8 2 3" xfId="21031" xr:uid="{00000000-0005-0000-0000-000024420000}"/>
    <cellStyle name="40% - Accent6 2 3 8 2 3 2" xfId="32898" xr:uid="{00000000-0005-0000-0000-000025420000}"/>
    <cellStyle name="40% - Accent6 2 3 8 2 4" xfId="28922" xr:uid="{00000000-0005-0000-0000-000026420000}"/>
    <cellStyle name="40% - Accent6 2 3 8 2 5" xfId="24981" xr:uid="{00000000-0005-0000-0000-000027420000}"/>
    <cellStyle name="40% - Accent6 2 3 8 3" xfId="15204" xr:uid="{00000000-0005-0000-0000-000028420000}"/>
    <cellStyle name="40% - Accent6 2 3 8 3 2" xfId="21808" xr:uid="{00000000-0005-0000-0000-000029420000}"/>
    <cellStyle name="40% - Accent6 2 3 8 3 2 2" xfId="33675" xr:uid="{00000000-0005-0000-0000-00002A420000}"/>
    <cellStyle name="40% - Accent6 2 3 8 3 3" xfId="29699" xr:uid="{00000000-0005-0000-0000-00002B420000}"/>
    <cellStyle name="40% - Accent6 2 3 8 3 4" xfId="25758" xr:uid="{00000000-0005-0000-0000-00002C420000}"/>
    <cellStyle name="40% - Accent6 2 3 8 4" xfId="8307" xr:uid="{00000000-0005-0000-0000-00002D420000}"/>
    <cellStyle name="40% - Accent6 2 3 8 4 2" xfId="20261" xr:uid="{00000000-0005-0000-0000-00002E420000}"/>
    <cellStyle name="40% - Accent6 2 3 8 4 2 2" xfId="32128" xr:uid="{00000000-0005-0000-0000-00002F420000}"/>
    <cellStyle name="40% - Accent6 2 3 8 4 3" xfId="28152" xr:uid="{00000000-0005-0000-0000-000030420000}"/>
    <cellStyle name="40% - Accent6 2 3 8 4 4" xfId="24211" xr:uid="{00000000-0005-0000-0000-000031420000}"/>
    <cellStyle name="40% - Accent6 2 3 8 5" xfId="19486" xr:uid="{00000000-0005-0000-0000-000032420000}"/>
    <cellStyle name="40% - Accent6 2 3 8 5 2" xfId="31353" xr:uid="{00000000-0005-0000-0000-000033420000}"/>
    <cellStyle name="40% - Accent6 2 3 8 6" xfId="27379" xr:uid="{00000000-0005-0000-0000-000034420000}"/>
    <cellStyle name="40% - Accent6 2 3 8 7" xfId="23436" xr:uid="{00000000-0005-0000-0000-000035420000}"/>
    <cellStyle name="40% - Accent6 2 3 9" xfId="1495" xr:uid="{00000000-0005-0000-0000-000036420000}"/>
    <cellStyle name="40% - Accent6 2 3 9 2" xfId="11676" xr:uid="{00000000-0005-0000-0000-000037420000}"/>
    <cellStyle name="40% - Accent6 2 3 9 2 2" xfId="18062" xr:uid="{00000000-0005-0000-0000-000038420000}"/>
    <cellStyle name="40% - Accent6 2 3 9 2 2 2" xfId="22598" xr:uid="{00000000-0005-0000-0000-000039420000}"/>
    <cellStyle name="40% - Accent6 2 3 9 2 2 2 2" xfId="34465" xr:uid="{00000000-0005-0000-0000-00003A420000}"/>
    <cellStyle name="40% - Accent6 2 3 9 2 2 3" xfId="30489" xr:uid="{00000000-0005-0000-0000-00003B420000}"/>
    <cellStyle name="40% - Accent6 2 3 9 2 2 4" xfId="26548" xr:uid="{00000000-0005-0000-0000-00003C420000}"/>
    <cellStyle name="40% - Accent6 2 3 9 2 3" xfId="21032" xr:uid="{00000000-0005-0000-0000-00003D420000}"/>
    <cellStyle name="40% - Accent6 2 3 9 2 3 2" xfId="32899" xr:uid="{00000000-0005-0000-0000-00003E420000}"/>
    <cellStyle name="40% - Accent6 2 3 9 2 4" xfId="28923" xr:uid="{00000000-0005-0000-0000-00003F420000}"/>
    <cellStyle name="40% - Accent6 2 3 9 2 5" xfId="24982" xr:uid="{00000000-0005-0000-0000-000040420000}"/>
    <cellStyle name="40% - Accent6 2 3 9 3" xfId="15205" xr:uid="{00000000-0005-0000-0000-000041420000}"/>
    <cellStyle name="40% - Accent6 2 3 9 3 2" xfId="21809" xr:uid="{00000000-0005-0000-0000-000042420000}"/>
    <cellStyle name="40% - Accent6 2 3 9 3 2 2" xfId="33676" xr:uid="{00000000-0005-0000-0000-000043420000}"/>
    <cellStyle name="40% - Accent6 2 3 9 3 3" xfId="29700" xr:uid="{00000000-0005-0000-0000-000044420000}"/>
    <cellStyle name="40% - Accent6 2 3 9 3 4" xfId="25759" xr:uid="{00000000-0005-0000-0000-000045420000}"/>
    <cellStyle name="40% - Accent6 2 3 9 4" xfId="8308" xr:uid="{00000000-0005-0000-0000-000046420000}"/>
    <cellStyle name="40% - Accent6 2 3 9 4 2" xfId="20262" xr:uid="{00000000-0005-0000-0000-000047420000}"/>
    <cellStyle name="40% - Accent6 2 3 9 4 2 2" xfId="32129" xr:uid="{00000000-0005-0000-0000-000048420000}"/>
    <cellStyle name="40% - Accent6 2 3 9 4 3" xfId="28153" xr:uid="{00000000-0005-0000-0000-000049420000}"/>
    <cellStyle name="40% - Accent6 2 3 9 4 4" xfId="24212" xr:uid="{00000000-0005-0000-0000-00004A420000}"/>
    <cellStyle name="40% - Accent6 2 3 9 5" xfId="19487" xr:uid="{00000000-0005-0000-0000-00004B420000}"/>
    <cellStyle name="40% - Accent6 2 3 9 5 2" xfId="31354" xr:uid="{00000000-0005-0000-0000-00004C420000}"/>
    <cellStyle name="40% - Accent6 2 3 9 6" xfId="27380" xr:uid="{00000000-0005-0000-0000-00004D420000}"/>
    <cellStyle name="40% - Accent6 2 3 9 7" xfId="23437" xr:uid="{00000000-0005-0000-0000-00004E420000}"/>
    <cellStyle name="40% - Accent6 2 4" xfId="1496" xr:uid="{00000000-0005-0000-0000-00004F420000}"/>
    <cellStyle name="40% - Accent6 2 4 10" xfId="11677" xr:uid="{00000000-0005-0000-0000-000050420000}"/>
    <cellStyle name="40% - Accent6 2 4 10 2" xfId="18063" xr:uid="{00000000-0005-0000-0000-000051420000}"/>
    <cellStyle name="40% - Accent6 2 4 10 2 2" xfId="22599" xr:uid="{00000000-0005-0000-0000-000052420000}"/>
    <cellStyle name="40% - Accent6 2 4 10 2 2 2" xfId="34466" xr:uid="{00000000-0005-0000-0000-000053420000}"/>
    <cellStyle name="40% - Accent6 2 4 10 2 3" xfId="30490" xr:uid="{00000000-0005-0000-0000-000054420000}"/>
    <cellStyle name="40% - Accent6 2 4 10 2 4" xfId="26549" xr:uid="{00000000-0005-0000-0000-000055420000}"/>
    <cellStyle name="40% - Accent6 2 4 10 3" xfId="21033" xr:uid="{00000000-0005-0000-0000-000056420000}"/>
    <cellStyle name="40% - Accent6 2 4 10 3 2" xfId="32900" xr:uid="{00000000-0005-0000-0000-000057420000}"/>
    <cellStyle name="40% - Accent6 2 4 10 4" xfId="28924" xr:uid="{00000000-0005-0000-0000-000058420000}"/>
    <cellStyle name="40% - Accent6 2 4 10 5" xfId="24983" xr:uid="{00000000-0005-0000-0000-000059420000}"/>
    <cellStyle name="40% - Accent6 2 4 11" xfId="15206" xr:uid="{00000000-0005-0000-0000-00005A420000}"/>
    <cellStyle name="40% - Accent6 2 4 11 2" xfId="21810" xr:uid="{00000000-0005-0000-0000-00005B420000}"/>
    <cellStyle name="40% - Accent6 2 4 11 2 2" xfId="33677" xr:uid="{00000000-0005-0000-0000-00005C420000}"/>
    <cellStyle name="40% - Accent6 2 4 11 3" xfId="29701" xr:uid="{00000000-0005-0000-0000-00005D420000}"/>
    <cellStyle name="40% - Accent6 2 4 11 4" xfId="25760" xr:uid="{00000000-0005-0000-0000-00005E420000}"/>
    <cellStyle name="40% - Accent6 2 4 12" xfId="8309" xr:uid="{00000000-0005-0000-0000-00005F420000}"/>
    <cellStyle name="40% - Accent6 2 4 12 2" xfId="20263" xr:uid="{00000000-0005-0000-0000-000060420000}"/>
    <cellStyle name="40% - Accent6 2 4 12 2 2" xfId="32130" xr:uid="{00000000-0005-0000-0000-000061420000}"/>
    <cellStyle name="40% - Accent6 2 4 12 3" xfId="28154" xr:uid="{00000000-0005-0000-0000-000062420000}"/>
    <cellStyle name="40% - Accent6 2 4 12 4" xfId="24213" xr:uid="{00000000-0005-0000-0000-000063420000}"/>
    <cellStyle name="40% - Accent6 2 4 13" xfId="19488" xr:uid="{00000000-0005-0000-0000-000064420000}"/>
    <cellStyle name="40% - Accent6 2 4 13 2" xfId="31355" xr:uid="{00000000-0005-0000-0000-000065420000}"/>
    <cellStyle name="40% - Accent6 2 4 14" xfId="27381" xr:uid="{00000000-0005-0000-0000-000066420000}"/>
    <cellStyle name="40% - Accent6 2 4 15" xfId="23438" xr:uid="{00000000-0005-0000-0000-000067420000}"/>
    <cellStyle name="40% - Accent6 2 4 2" xfId="1497" xr:uid="{00000000-0005-0000-0000-000068420000}"/>
    <cellStyle name="40% - Accent6 2 4 2 2" xfId="11678" xr:uid="{00000000-0005-0000-0000-000069420000}"/>
    <cellStyle name="40% - Accent6 2 4 2 2 2" xfId="18064" xr:uid="{00000000-0005-0000-0000-00006A420000}"/>
    <cellStyle name="40% - Accent6 2 4 2 2 2 2" xfId="22600" xr:uid="{00000000-0005-0000-0000-00006B420000}"/>
    <cellStyle name="40% - Accent6 2 4 2 2 2 2 2" xfId="34467" xr:uid="{00000000-0005-0000-0000-00006C420000}"/>
    <cellStyle name="40% - Accent6 2 4 2 2 2 3" xfId="30491" xr:uid="{00000000-0005-0000-0000-00006D420000}"/>
    <cellStyle name="40% - Accent6 2 4 2 2 2 4" xfId="26550" xr:uid="{00000000-0005-0000-0000-00006E420000}"/>
    <cellStyle name="40% - Accent6 2 4 2 2 3" xfId="21034" xr:uid="{00000000-0005-0000-0000-00006F420000}"/>
    <cellStyle name="40% - Accent6 2 4 2 2 3 2" xfId="32901" xr:uid="{00000000-0005-0000-0000-000070420000}"/>
    <cellStyle name="40% - Accent6 2 4 2 2 4" xfId="28925" xr:uid="{00000000-0005-0000-0000-000071420000}"/>
    <cellStyle name="40% - Accent6 2 4 2 2 5" xfId="24984" xr:uid="{00000000-0005-0000-0000-000072420000}"/>
    <cellStyle name="40% - Accent6 2 4 2 3" xfId="15207" xr:uid="{00000000-0005-0000-0000-000073420000}"/>
    <cellStyle name="40% - Accent6 2 4 2 3 2" xfId="21811" xr:uid="{00000000-0005-0000-0000-000074420000}"/>
    <cellStyle name="40% - Accent6 2 4 2 3 2 2" xfId="33678" xr:uid="{00000000-0005-0000-0000-000075420000}"/>
    <cellStyle name="40% - Accent6 2 4 2 3 3" xfId="29702" xr:uid="{00000000-0005-0000-0000-000076420000}"/>
    <cellStyle name="40% - Accent6 2 4 2 3 4" xfId="25761" xr:uid="{00000000-0005-0000-0000-000077420000}"/>
    <cellStyle name="40% - Accent6 2 4 2 4" xfId="8310" xr:uid="{00000000-0005-0000-0000-000078420000}"/>
    <cellStyle name="40% - Accent6 2 4 2 4 2" xfId="20264" xr:uid="{00000000-0005-0000-0000-000079420000}"/>
    <cellStyle name="40% - Accent6 2 4 2 4 2 2" xfId="32131" xr:uid="{00000000-0005-0000-0000-00007A420000}"/>
    <cellStyle name="40% - Accent6 2 4 2 4 3" xfId="28155" xr:uid="{00000000-0005-0000-0000-00007B420000}"/>
    <cellStyle name="40% - Accent6 2 4 2 4 4" xfId="24214" xr:uid="{00000000-0005-0000-0000-00007C420000}"/>
    <cellStyle name="40% - Accent6 2 4 2 5" xfId="19489" xr:uid="{00000000-0005-0000-0000-00007D420000}"/>
    <cellStyle name="40% - Accent6 2 4 2 5 2" xfId="31356" xr:uid="{00000000-0005-0000-0000-00007E420000}"/>
    <cellStyle name="40% - Accent6 2 4 2 6" xfId="27382" xr:uid="{00000000-0005-0000-0000-00007F420000}"/>
    <cellStyle name="40% - Accent6 2 4 2 7" xfId="23439" xr:uid="{00000000-0005-0000-0000-000080420000}"/>
    <cellStyle name="40% - Accent6 2 4 3" xfId="1498" xr:uid="{00000000-0005-0000-0000-000081420000}"/>
    <cellStyle name="40% - Accent6 2 4 3 2" xfId="11679" xr:uid="{00000000-0005-0000-0000-000082420000}"/>
    <cellStyle name="40% - Accent6 2 4 3 2 2" xfId="18065" xr:uid="{00000000-0005-0000-0000-000083420000}"/>
    <cellStyle name="40% - Accent6 2 4 3 2 2 2" xfId="22601" xr:uid="{00000000-0005-0000-0000-000084420000}"/>
    <cellStyle name="40% - Accent6 2 4 3 2 2 2 2" xfId="34468" xr:uid="{00000000-0005-0000-0000-000085420000}"/>
    <cellStyle name="40% - Accent6 2 4 3 2 2 3" xfId="30492" xr:uid="{00000000-0005-0000-0000-000086420000}"/>
    <cellStyle name="40% - Accent6 2 4 3 2 2 4" xfId="26551" xr:uid="{00000000-0005-0000-0000-000087420000}"/>
    <cellStyle name="40% - Accent6 2 4 3 2 3" xfId="21035" xr:uid="{00000000-0005-0000-0000-000088420000}"/>
    <cellStyle name="40% - Accent6 2 4 3 2 3 2" xfId="32902" xr:uid="{00000000-0005-0000-0000-000089420000}"/>
    <cellStyle name="40% - Accent6 2 4 3 2 4" xfId="28926" xr:uid="{00000000-0005-0000-0000-00008A420000}"/>
    <cellStyle name="40% - Accent6 2 4 3 2 5" xfId="24985" xr:uid="{00000000-0005-0000-0000-00008B420000}"/>
    <cellStyle name="40% - Accent6 2 4 3 3" xfId="15208" xr:uid="{00000000-0005-0000-0000-00008C420000}"/>
    <cellStyle name="40% - Accent6 2 4 3 3 2" xfId="21812" xr:uid="{00000000-0005-0000-0000-00008D420000}"/>
    <cellStyle name="40% - Accent6 2 4 3 3 2 2" xfId="33679" xr:uid="{00000000-0005-0000-0000-00008E420000}"/>
    <cellStyle name="40% - Accent6 2 4 3 3 3" xfId="29703" xr:uid="{00000000-0005-0000-0000-00008F420000}"/>
    <cellStyle name="40% - Accent6 2 4 3 3 4" xfId="25762" xr:uid="{00000000-0005-0000-0000-000090420000}"/>
    <cellStyle name="40% - Accent6 2 4 3 4" xfId="8311" xr:uid="{00000000-0005-0000-0000-000091420000}"/>
    <cellStyle name="40% - Accent6 2 4 3 4 2" xfId="20265" xr:uid="{00000000-0005-0000-0000-000092420000}"/>
    <cellStyle name="40% - Accent6 2 4 3 4 2 2" xfId="32132" xr:uid="{00000000-0005-0000-0000-000093420000}"/>
    <cellStyle name="40% - Accent6 2 4 3 4 3" xfId="28156" xr:uid="{00000000-0005-0000-0000-000094420000}"/>
    <cellStyle name="40% - Accent6 2 4 3 4 4" xfId="24215" xr:uid="{00000000-0005-0000-0000-000095420000}"/>
    <cellStyle name="40% - Accent6 2 4 3 5" xfId="19490" xr:uid="{00000000-0005-0000-0000-000096420000}"/>
    <cellStyle name="40% - Accent6 2 4 3 5 2" xfId="31357" xr:uid="{00000000-0005-0000-0000-000097420000}"/>
    <cellStyle name="40% - Accent6 2 4 3 6" xfId="27383" xr:uid="{00000000-0005-0000-0000-000098420000}"/>
    <cellStyle name="40% - Accent6 2 4 3 7" xfId="23440" xr:uid="{00000000-0005-0000-0000-000099420000}"/>
    <cellStyle name="40% - Accent6 2 4 4" xfId="1499" xr:uid="{00000000-0005-0000-0000-00009A420000}"/>
    <cellStyle name="40% - Accent6 2 4 4 2" xfId="11680" xr:uid="{00000000-0005-0000-0000-00009B420000}"/>
    <cellStyle name="40% - Accent6 2 4 4 2 2" xfId="18066" xr:uid="{00000000-0005-0000-0000-00009C420000}"/>
    <cellStyle name="40% - Accent6 2 4 4 2 2 2" xfId="22602" xr:uid="{00000000-0005-0000-0000-00009D420000}"/>
    <cellStyle name="40% - Accent6 2 4 4 2 2 2 2" xfId="34469" xr:uid="{00000000-0005-0000-0000-00009E420000}"/>
    <cellStyle name="40% - Accent6 2 4 4 2 2 3" xfId="30493" xr:uid="{00000000-0005-0000-0000-00009F420000}"/>
    <cellStyle name="40% - Accent6 2 4 4 2 2 4" xfId="26552" xr:uid="{00000000-0005-0000-0000-0000A0420000}"/>
    <cellStyle name="40% - Accent6 2 4 4 2 3" xfId="21036" xr:uid="{00000000-0005-0000-0000-0000A1420000}"/>
    <cellStyle name="40% - Accent6 2 4 4 2 3 2" xfId="32903" xr:uid="{00000000-0005-0000-0000-0000A2420000}"/>
    <cellStyle name="40% - Accent6 2 4 4 2 4" xfId="28927" xr:uid="{00000000-0005-0000-0000-0000A3420000}"/>
    <cellStyle name="40% - Accent6 2 4 4 2 5" xfId="24986" xr:uid="{00000000-0005-0000-0000-0000A4420000}"/>
    <cellStyle name="40% - Accent6 2 4 4 3" xfId="15209" xr:uid="{00000000-0005-0000-0000-0000A5420000}"/>
    <cellStyle name="40% - Accent6 2 4 4 3 2" xfId="21813" xr:uid="{00000000-0005-0000-0000-0000A6420000}"/>
    <cellStyle name="40% - Accent6 2 4 4 3 2 2" xfId="33680" xr:uid="{00000000-0005-0000-0000-0000A7420000}"/>
    <cellStyle name="40% - Accent6 2 4 4 3 3" xfId="29704" xr:uid="{00000000-0005-0000-0000-0000A8420000}"/>
    <cellStyle name="40% - Accent6 2 4 4 3 4" xfId="25763" xr:uid="{00000000-0005-0000-0000-0000A9420000}"/>
    <cellStyle name="40% - Accent6 2 4 4 4" xfId="8312" xr:uid="{00000000-0005-0000-0000-0000AA420000}"/>
    <cellStyle name="40% - Accent6 2 4 4 4 2" xfId="20266" xr:uid="{00000000-0005-0000-0000-0000AB420000}"/>
    <cellStyle name="40% - Accent6 2 4 4 4 2 2" xfId="32133" xr:uid="{00000000-0005-0000-0000-0000AC420000}"/>
    <cellStyle name="40% - Accent6 2 4 4 4 3" xfId="28157" xr:uid="{00000000-0005-0000-0000-0000AD420000}"/>
    <cellStyle name="40% - Accent6 2 4 4 4 4" xfId="24216" xr:uid="{00000000-0005-0000-0000-0000AE420000}"/>
    <cellStyle name="40% - Accent6 2 4 4 5" xfId="19491" xr:uid="{00000000-0005-0000-0000-0000AF420000}"/>
    <cellStyle name="40% - Accent6 2 4 4 5 2" xfId="31358" xr:uid="{00000000-0005-0000-0000-0000B0420000}"/>
    <cellStyle name="40% - Accent6 2 4 4 6" xfId="27384" xr:uid="{00000000-0005-0000-0000-0000B1420000}"/>
    <cellStyle name="40% - Accent6 2 4 4 7" xfId="23441" xr:uid="{00000000-0005-0000-0000-0000B2420000}"/>
    <cellStyle name="40% - Accent6 2 4 5" xfId="1500" xr:uid="{00000000-0005-0000-0000-0000B3420000}"/>
    <cellStyle name="40% - Accent6 2 4 5 2" xfId="11681" xr:uid="{00000000-0005-0000-0000-0000B4420000}"/>
    <cellStyle name="40% - Accent6 2 4 5 2 2" xfId="18067" xr:uid="{00000000-0005-0000-0000-0000B5420000}"/>
    <cellStyle name="40% - Accent6 2 4 5 2 2 2" xfId="22603" xr:uid="{00000000-0005-0000-0000-0000B6420000}"/>
    <cellStyle name="40% - Accent6 2 4 5 2 2 2 2" xfId="34470" xr:uid="{00000000-0005-0000-0000-0000B7420000}"/>
    <cellStyle name="40% - Accent6 2 4 5 2 2 3" xfId="30494" xr:uid="{00000000-0005-0000-0000-0000B8420000}"/>
    <cellStyle name="40% - Accent6 2 4 5 2 2 4" xfId="26553" xr:uid="{00000000-0005-0000-0000-0000B9420000}"/>
    <cellStyle name="40% - Accent6 2 4 5 2 3" xfId="21037" xr:uid="{00000000-0005-0000-0000-0000BA420000}"/>
    <cellStyle name="40% - Accent6 2 4 5 2 3 2" xfId="32904" xr:uid="{00000000-0005-0000-0000-0000BB420000}"/>
    <cellStyle name="40% - Accent6 2 4 5 2 4" xfId="28928" xr:uid="{00000000-0005-0000-0000-0000BC420000}"/>
    <cellStyle name="40% - Accent6 2 4 5 2 5" xfId="24987" xr:uid="{00000000-0005-0000-0000-0000BD420000}"/>
    <cellStyle name="40% - Accent6 2 4 5 3" xfId="15210" xr:uid="{00000000-0005-0000-0000-0000BE420000}"/>
    <cellStyle name="40% - Accent6 2 4 5 3 2" xfId="21814" xr:uid="{00000000-0005-0000-0000-0000BF420000}"/>
    <cellStyle name="40% - Accent6 2 4 5 3 2 2" xfId="33681" xr:uid="{00000000-0005-0000-0000-0000C0420000}"/>
    <cellStyle name="40% - Accent6 2 4 5 3 3" xfId="29705" xr:uid="{00000000-0005-0000-0000-0000C1420000}"/>
    <cellStyle name="40% - Accent6 2 4 5 3 4" xfId="25764" xr:uid="{00000000-0005-0000-0000-0000C2420000}"/>
    <cellStyle name="40% - Accent6 2 4 5 4" xfId="8313" xr:uid="{00000000-0005-0000-0000-0000C3420000}"/>
    <cellStyle name="40% - Accent6 2 4 5 4 2" xfId="20267" xr:uid="{00000000-0005-0000-0000-0000C4420000}"/>
    <cellStyle name="40% - Accent6 2 4 5 4 2 2" xfId="32134" xr:uid="{00000000-0005-0000-0000-0000C5420000}"/>
    <cellStyle name="40% - Accent6 2 4 5 4 3" xfId="28158" xr:uid="{00000000-0005-0000-0000-0000C6420000}"/>
    <cellStyle name="40% - Accent6 2 4 5 4 4" xfId="24217" xr:uid="{00000000-0005-0000-0000-0000C7420000}"/>
    <cellStyle name="40% - Accent6 2 4 5 5" xfId="19492" xr:uid="{00000000-0005-0000-0000-0000C8420000}"/>
    <cellStyle name="40% - Accent6 2 4 5 5 2" xfId="31359" xr:uid="{00000000-0005-0000-0000-0000C9420000}"/>
    <cellStyle name="40% - Accent6 2 4 5 6" xfId="27385" xr:uid="{00000000-0005-0000-0000-0000CA420000}"/>
    <cellStyle name="40% - Accent6 2 4 5 7" xfId="23442" xr:uid="{00000000-0005-0000-0000-0000CB420000}"/>
    <cellStyle name="40% - Accent6 2 4 6" xfId="1501" xr:uid="{00000000-0005-0000-0000-0000CC420000}"/>
    <cellStyle name="40% - Accent6 2 4 6 2" xfId="11682" xr:uid="{00000000-0005-0000-0000-0000CD420000}"/>
    <cellStyle name="40% - Accent6 2 4 6 2 2" xfId="18068" xr:uid="{00000000-0005-0000-0000-0000CE420000}"/>
    <cellStyle name="40% - Accent6 2 4 6 2 2 2" xfId="22604" xr:uid="{00000000-0005-0000-0000-0000CF420000}"/>
    <cellStyle name="40% - Accent6 2 4 6 2 2 2 2" xfId="34471" xr:uid="{00000000-0005-0000-0000-0000D0420000}"/>
    <cellStyle name="40% - Accent6 2 4 6 2 2 3" xfId="30495" xr:uid="{00000000-0005-0000-0000-0000D1420000}"/>
    <cellStyle name="40% - Accent6 2 4 6 2 2 4" xfId="26554" xr:uid="{00000000-0005-0000-0000-0000D2420000}"/>
    <cellStyle name="40% - Accent6 2 4 6 2 3" xfId="21038" xr:uid="{00000000-0005-0000-0000-0000D3420000}"/>
    <cellStyle name="40% - Accent6 2 4 6 2 3 2" xfId="32905" xr:uid="{00000000-0005-0000-0000-0000D4420000}"/>
    <cellStyle name="40% - Accent6 2 4 6 2 4" xfId="28929" xr:uid="{00000000-0005-0000-0000-0000D5420000}"/>
    <cellStyle name="40% - Accent6 2 4 6 2 5" xfId="24988" xr:uid="{00000000-0005-0000-0000-0000D6420000}"/>
    <cellStyle name="40% - Accent6 2 4 6 3" xfId="15211" xr:uid="{00000000-0005-0000-0000-0000D7420000}"/>
    <cellStyle name="40% - Accent6 2 4 6 3 2" xfId="21815" xr:uid="{00000000-0005-0000-0000-0000D8420000}"/>
    <cellStyle name="40% - Accent6 2 4 6 3 2 2" xfId="33682" xr:uid="{00000000-0005-0000-0000-0000D9420000}"/>
    <cellStyle name="40% - Accent6 2 4 6 3 3" xfId="29706" xr:uid="{00000000-0005-0000-0000-0000DA420000}"/>
    <cellStyle name="40% - Accent6 2 4 6 3 4" xfId="25765" xr:uid="{00000000-0005-0000-0000-0000DB420000}"/>
    <cellStyle name="40% - Accent6 2 4 6 4" xfId="8314" xr:uid="{00000000-0005-0000-0000-0000DC420000}"/>
    <cellStyle name="40% - Accent6 2 4 6 4 2" xfId="20268" xr:uid="{00000000-0005-0000-0000-0000DD420000}"/>
    <cellStyle name="40% - Accent6 2 4 6 4 2 2" xfId="32135" xr:uid="{00000000-0005-0000-0000-0000DE420000}"/>
    <cellStyle name="40% - Accent6 2 4 6 4 3" xfId="28159" xr:uid="{00000000-0005-0000-0000-0000DF420000}"/>
    <cellStyle name="40% - Accent6 2 4 6 4 4" xfId="24218" xr:uid="{00000000-0005-0000-0000-0000E0420000}"/>
    <cellStyle name="40% - Accent6 2 4 6 5" xfId="19493" xr:uid="{00000000-0005-0000-0000-0000E1420000}"/>
    <cellStyle name="40% - Accent6 2 4 6 5 2" xfId="31360" xr:uid="{00000000-0005-0000-0000-0000E2420000}"/>
    <cellStyle name="40% - Accent6 2 4 6 6" xfId="27386" xr:uid="{00000000-0005-0000-0000-0000E3420000}"/>
    <cellStyle name="40% - Accent6 2 4 6 7" xfId="23443" xr:uid="{00000000-0005-0000-0000-0000E4420000}"/>
    <cellStyle name="40% - Accent6 2 4 7" xfId="1502" xr:uid="{00000000-0005-0000-0000-0000E5420000}"/>
    <cellStyle name="40% - Accent6 2 4 7 2" xfId="11683" xr:uid="{00000000-0005-0000-0000-0000E6420000}"/>
    <cellStyle name="40% - Accent6 2 4 7 2 2" xfId="18069" xr:uid="{00000000-0005-0000-0000-0000E7420000}"/>
    <cellStyle name="40% - Accent6 2 4 7 2 2 2" xfId="22605" xr:uid="{00000000-0005-0000-0000-0000E8420000}"/>
    <cellStyle name="40% - Accent6 2 4 7 2 2 2 2" xfId="34472" xr:uid="{00000000-0005-0000-0000-0000E9420000}"/>
    <cellStyle name="40% - Accent6 2 4 7 2 2 3" xfId="30496" xr:uid="{00000000-0005-0000-0000-0000EA420000}"/>
    <cellStyle name="40% - Accent6 2 4 7 2 2 4" xfId="26555" xr:uid="{00000000-0005-0000-0000-0000EB420000}"/>
    <cellStyle name="40% - Accent6 2 4 7 2 3" xfId="21039" xr:uid="{00000000-0005-0000-0000-0000EC420000}"/>
    <cellStyle name="40% - Accent6 2 4 7 2 3 2" xfId="32906" xr:uid="{00000000-0005-0000-0000-0000ED420000}"/>
    <cellStyle name="40% - Accent6 2 4 7 2 4" xfId="28930" xr:uid="{00000000-0005-0000-0000-0000EE420000}"/>
    <cellStyle name="40% - Accent6 2 4 7 2 5" xfId="24989" xr:uid="{00000000-0005-0000-0000-0000EF420000}"/>
    <cellStyle name="40% - Accent6 2 4 7 3" xfId="15212" xr:uid="{00000000-0005-0000-0000-0000F0420000}"/>
    <cellStyle name="40% - Accent6 2 4 7 3 2" xfId="21816" xr:uid="{00000000-0005-0000-0000-0000F1420000}"/>
    <cellStyle name="40% - Accent6 2 4 7 3 2 2" xfId="33683" xr:uid="{00000000-0005-0000-0000-0000F2420000}"/>
    <cellStyle name="40% - Accent6 2 4 7 3 3" xfId="29707" xr:uid="{00000000-0005-0000-0000-0000F3420000}"/>
    <cellStyle name="40% - Accent6 2 4 7 3 4" xfId="25766" xr:uid="{00000000-0005-0000-0000-0000F4420000}"/>
    <cellStyle name="40% - Accent6 2 4 7 4" xfId="8315" xr:uid="{00000000-0005-0000-0000-0000F5420000}"/>
    <cellStyle name="40% - Accent6 2 4 7 4 2" xfId="20269" xr:uid="{00000000-0005-0000-0000-0000F6420000}"/>
    <cellStyle name="40% - Accent6 2 4 7 4 2 2" xfId="32136" xr:uid="{00000000-0005-0000-0000-0000F7420000}"/>
    <cellStyle name="40% - Accent6 2 4 7 4 3" xfId="28160" xr:uid="{00000000-0005-0000-0000-0000F8420000}"/>
    <cellStyle name="40% - Accent6 2 4 7 4 4" xfId="24219" xr:uid="{00000000-0005-0000-0000-0000F9420000}"/>
    <cellStyle name="40% - Accent6 2 4 7 5" xfId="19494" xr:uid="{00000000-0005-0000-0000-0000FA420000}"/>
    <cellStyle name="40% - Accent6 2 4 7 5 2" xfId="31361" xr:uid="{00000000-0005-0000-0000-0000FB420000}"/>
    <cellStyle name="40% - Accent6 2 4 7 6" xfId="27387" xr:uid="{00000000-0005-0000-0000-0000FC420000}"/>
    <cellStyle name="40% - Accent6 2 4 7 7" xfId="23444" xr:uid="{00000000-0005-0000-0000-0000FD420000}"/>
    <cellStyle name="40% - Accent6 2 4 8" xfId="1503" xr:uid="{00000000-0005-0000-0000-0000FE420000}"/>
    <cellStyle name="40% - Accent6 2 4 8 2" xfId="11684" xr:uid="{00000000-0005-0000-0000-0000FF420000}"/>
    <cellStyle name="40% - Accent6 2 4 8 2 2" xfId="18070" xr:uid="{00000000-0005-0000-0000-000000430000}"/>
    <cellStyle name="40% - Accent6 2 4 8 2 2 2" xfId="22606" xr:uid="{00000000-0005-0000-0000-000001430000}"/>
    <cellStyle name="40% - Accent6 2 4 8 2 2 2 2" xfId="34473" xr:uid="{00000000-0005-0000-0000-000002430000}"/>
    <cellStyle name="40% - Accent6 2 4 8 2 2 3" xfId="30497" xr:uid="{00000000-0005-0000-0000-000003430000}"/>
    <cellStyle name="40% - Accent6 2 4 8 2 2 4" xfId="26556" xr:uid="{00000000-0005-0000-0000-000004430000}"/>
    <cellStyle name="40% - Accent6 2 4 8 2 3" xfId="21040" xr:uid="{00000000-0005-0000-0000-000005430000}"/>
    <cellStyle name="40% - Accent6 2 4 8 2 3 2" xfId="32907" xr:uid="{00000000-0005-0000-0000-000006430000}"/>
    <cellStyle name="40% - Accent6 2 4 8 2 4" xfId="28931" xr:uid="{00000000-0005-0000-0000-000007430000}"/>
    <cellStyle name="40% - Accent6 2 4 8 2 5" xfId="24990" xr:uid="{00000000-0005-0000-0000-000008430000}"/>
    <cellStyle name="40% - Accent6 2 4 8 3" xfId="15213" xr:uid="{00000000-0005-0000-0000-000009430000}"/>
    <cellStyle name="40% - Accent6 2 4 8 3 2" xfId="21817" xr:uid="{00000000-0005-0000-0000-00000A430000}"/>
    <cellStyle name="40% - Accent6 2 4 8 3 2 2" xfId="33684" xr:uid="{00000000-0005-0000-0000-00000B430000}"/>
    <cellStyle name="40% - Accent6 2 4 8 3 3" xfId="29708" xr:uid="{00000000-0005-0000-0000-00000C430000}"/>
    <cellStyle name="40% - Accent6 2 4 8 3 4" xfId="25767" xr:uid="{00000000-0005-0000-0000-00000D430000}"/>
    <cellStyle name="40% - Accent6 2 4 8 4" xfId="8316" xr:uid="{00000000-0005-0000-0000-00000E430000}"/>
    <cellStyle name="40% - Accent6 2 4 8 4 2" xfId="20270" xr:uid="{00000000-0005-0000-0000-00000F430000}"/>
    <cellStyle name="40% - Accent6 2 4 8 4 2 2" xfId="32137" xr:uid="{00000000-0005-0000-0000-000010430000}"/>
    <cellStyle name="40% - Accent6 2 4 8 4 3" xfId="28161" xr:uid="{00000000-0005-0000-0000-000011430000}"/>
    <cellStyle name="40% - Accent6 2 4 8 4 4" xfId="24220" xr:uid="{00000000-0005-0000-0000-000012430000}"/>
    <cellStyle name="40% - Accent6 2 4 8 5" xfId="19495" xr:uid="{00000000-0005-0000-0000-000013430000}"/>
    <cellStyle name="40% - Accent6 2 4 8 5 2" xfId="31362" xr:uid="{00000000-0005-0000-0000-000014430000}"/>
    <cellStyle name="40% - Accent6 2 4 8 6" xfId="27388" xr:uid="{00000000-0005-0000-0000-000015430000}"/>
    <cellStyle name="40% - Accent6 2 4 8 7" xfId="23445" xr:uid="{00000000-0005-0000-0000-000016430000}"/>
    <cellStyle name="40% - Accent6 2 4 9" xfId="1504" xr:uid="{00000000-0005-0000-0000-000017430000}"/>
    <cellStyle name="40% - Accent6 2 4 9 2" xfId="11685" xr:uid="{00000000-0005-0000-0000-000018430000}"/>
    <cellStyle name="40% - Accent6 2 4 9 2 2" xfId="18071" xr:uid="{00000000-0005-0000-0000-000019430000}"/>
    <cellStyle name="40% - Accent6 2 4 9 2 2 2" xfId="22607" xr:uid="{00000000-0005-0000-0000-00001A430000}"/>
    <cellStyle name="40% - Accent6 2 4 9 2 2 2 2" xfId="34474" xr:uid="{00000000-0005-0000-0000-00001B430000}"/>
    <cellStyle name="40% - Accent6 2 4 9 2 2 3" xfId="30498" xr:uid="{00000000-0005-0000-0000-00001C430000}"/>
    <cellStyle name="40% - Accent6 2 4 9 2 2 4" xfId="26557" xr:uid="{00000000-0005-0000-0000-00001D430000}"/>
    <cellStyle name="40% - Accent6 2 4 9 2 3" xfId="21041" xr:uid="{00000000-0005-0000-0000-00001E430000}"/>
    <cellStyle name="40% - Accent6 2 4 9 2 3 2" xfId="32908" xr:uid="{00000000-0005-0000-0000-00001F430000}"/>
    <cellStyle name="40% - Accent6 2 4 9 2 4" xfId="28932" xr:uid="{00000000-0005-0000-0000-000020430000}"/>
    <cellStyle name="40% - Accent6 2 4 9 2 5" xfId="24991" xr:uid="{00000000-0005-0000-0000-000021430000}"/>
    <cellStyle name="40% - Accent6 2 4 9 3" xfId="15214" xr:uid="{00000000-0005-0000-0000-000022430000}"/>
    <cellStyle name="40% - Accent6 2 4 9 3 2" xfId="21818" xr:uid="{00000000-0005-0000-0000-000023430000}"/>
    <cellStyle name="40% - Accent6 2 4 9 3 2 2" xfId="33685" xr:uid="{00000000-0005-0000-0000-000024430000}"/>
    <cellStyle name="40% - Accent6 2 4 9 3 3" xfId="29709" xr:uid="{00000000-0005-0000-0000-000025430000}"/>
    <cellStyle name="40% - Accent6 2 4 9 3 4" xfId="25768" xr:uid="{00000000-0005-0000-0000-000026430000}"/>
    <cellStyle name="40% - Accent6 2 4 9 4" xfId="8317" xr:uid="{00000000-0005-0000-0000-000027430000}"/>
    <cellStyle name="40% - Accent6 2 4 9 4 2" xfId="20271" xr:uid="{00000000-0005-0000-0000-000028430000}"/>
    <cellStyle name="40% - Accent6 2 4 9 4 2 2" xfId="32138" xr:uid="{00000000-0005-0000-0000-000029430000}"/>
    <cellStyle name="40% - Accent6 2 4 9 4 3" xfId="28162" xr:uid="{00000000-0005-0000-0000-00002A430000}"/>
    <cellStyle name="40% - Accent6 2 4 9 4 4" xfId="24221" xr:uid="{00000000-0005-0000-0000-00002B430000}"/>
    <cellStyle name="40% - Accent6 2 4 9 5" xfId="19496" xr:uid="{00000000-0005-0000-0000-00002C430000}"/>
    <cellStyle name="40% - Accent6 2 4 9 5 2" xfId="31363" xr:uid="{00000000-0005-0000-0000-00002D430000}"/>
    <cellStyle name="40% - Accent6 2 4 9 6" xfId="27389" xr:uid="{00000000-0005-0000-0000-00002E430000}"/>
    <cellStyle name="40% - Accent6 2 4 9 7" xfId="23446" xr:uid="{00000000-0005-0000-0000-00002F430000}"/>
    <cellStyle name="40% - Accent6 2 5" xfId="1505" xr:uid="{00000000-0005-0000-0000-000030430000}"/>
    <cellStyle name="40% - Accent6 2 5 10" xfId="11686" xr:uid="{00000000-0005-0000-0000-000031430000}"/>
    <cellStyle name="40% - Accent6 2 5 10 2" xfId="18072" xr:uid="{00000000-0005-0000-0000-000032430000}"/>
    <cellStyle name="40% - Accent6 2 5 10 2 2" xfId="22608" xr:uid="{00000000-0005-0000-0000-000033430000}"/>
    <cellStyle name="40% - Accent6 2 5 10 2 2 2" xfId="34475" xr:uid="{00000000-0005-0000-0000-000034430000}"/>
    <cellStyle name="40% - Accent6 2 5 10 2 3" xfId="30499" xr:uid="{00000000-0005-0000-0000-000035430000}"/>
    <cellStyle name="40% - Accent6 2 5 10 2 4" xfId="26558" xr:uid="{00000000-0005-0000-0000-000036430000}"/>
    <cellStyle name="40% - Accent6 2 5 10 3" xfId="21042" xr:uid="{00000000-0005-0000-0000-000037430000}"/>
    <cellStyle name="40% - Accent6 2 5 10 3 2" xfId="32909" xr:uid="{00000000-0005-0000-0000-000038430000}"/>
    <cellStyle name="40% - Accent6 2 5 10 4" xfId="28933" xr:uid="{00000000-0005-0000-0000-000039430000}"/>
    <cellStyle name="40% - Accent6 2 5 10 5" xfId="24992" xr:uid="{00000000-0005-0000-0000-00003A430000}"/>
    <cellStyle name="40% - Accent6 2 5 11" xfId="15215" xr:uid="{00000000-0005-0000-0000-00003B430000}"/>
    <cellStyle name="40% - Accent6 2 5 11 2" xfId="21819" xr:uid="{00000000-0005-0000-0000-00003C430000}"/>
    <cellStyle name="40% - Accent6 2 5 11 2 2" xfId="33686" xr:uid="{00000000-0005-0000-0000-00003D430000}"/>
    <cellStyle name="40% - Accent6 2 5 11 3" xfId="29710" xr:uid="{00000000-0005-0000-0000-00003E430000}"/>
    <cellStyle name="40% - Accent6 2 5 11 4" xfId="25769" xr:uid="{00000000-0005-0000-0000-00003F430000}"/>
    <cellStyle name="40% - Accent6 2 5 12" xfId="8318" xr:uid="{00000000-0005-0000-0000-000040430000}"/>
    <cellStyle name="40% - Accent6 2 5 12 2" xfId="20272" xr:uid="{00000000-0005-0000-0000-000041430000}"/>
    <cellStyle name="40% - Accent6 2 5 12 2 2" xfId="32139" xr:uid="{00000000-0005-0000-0000-000042430000}"/>
    <cellStyle name="40% - Accent6 2 5 12 3" xfId="28163" xr:uid="{00000000-0005-0000-0000-000043430000}"/>
    <cellStyle name="40% - Accent6 2 5 12 4" xfId="24222" xr:uid="{00000000-0005-0000-0000-000044430000}"/>
    <cellStyle name="40% - Accent6 2 5 13" xfId="19497" xr:uid="{00000000-0005-0000-0000-000045430000}"/>
    <cellStyle name="40% - Accent6 2 5 13 2" xfId="31364" xr:uid="{00000000-0005-0000-0000-000046430000}"/>
    <cellStyle name="40% - Accent6 2 5 14" xfId="27390" xr:uid="{00000000-0005-0000-0000-000047430000}"/>
    <cellStyle name="40% - Accent6 2 5 15" xfId="23447" xr:uid="{00000000-0005-0000-0000-000048430000}"/>
    <cellStyle name="40% - Accent6 2 5 2" xfId="1506" xr:uid="{00000000-0005-0000-0000-000049430000}"/>
    <cellStyle name="40% - Accent6 2 5 2 2" xfId="11687" xr:uid="{00000000-0005-0000-0000-00004A430000}"/>
    <cellStyle name="40% - Accent6 2 5 2 2 2" xfId="18073" xr:uid="{00000000-0005-0000-0000-00004B430000}"/>
    <cellStyle name="40% - Accent6 2 5 2 2 2 2" xfId="22609" xr:uid="{00000000-0005-0000-0000-00004C430000}"/>
    <cellStyle name="40% - Accent6 2 5 2 2 2 2 2" xfId="34476" xr:uid="{00000000-0005-0000-0000-00004D430000}"/>
    <cellStyle name="40% - Accent6 2 5 2 2 2 3" xfId="30500" xr:uid="{00000000-0005-0000-0000-00004E430000}"/>
    <cellStyle name="40% - Accent6 2 5 2 2 2 4" xfId="26559" xr:uid="{00000000-0005-0000-0000-00004F430000}"/>
    <cellStyle name="40% - Accent6 2 5 2 2 3" xfId="21043" xr:uid="{00000000-0005-0000-0000-000050430000}"/>
    <cellStyle name="40% - Accent6 2 5 2 2 3 2" xfId="32910" xr:uid="{00000000-0005-0000-0000-000051430000}"/>
    <cellStyle name="40% - Accent6 2 5 2 2 4" xfId="28934" xr:uid="{00000000-0005-0000-0000-000052430000}"/>
    <cellStyle name="40% - Accent6 2 5 2 2 5" xfId="24993" xr:uid="{00000000-0005-0000-0000-000053430000}"/>
    <cellStyle name="40% - Accent6 2 5 2 3" xfId="15216" xr:uid="{00000000-0005-0000-0000-000054430000}"/>
    <cellStyle name="40% - Accent6 2 5 2 3 2" xfId="21820" xr:uid="{00000000-0005-0000-0000-000055430000}"/>
    <cellStyle name="40% - Accent6 2 5 2 3 2 2" xfId="33687" xr:uid="{00000000-0005-0000-0000-000056430000}"/>
    <cellStyle name="40% - Accent6 2 5 2 3 3" xfId="29711" xr:uid="{00000000-0005-0000-0000-000057430000}"/>
    <cellStyle name="40% - Accent6 2 5 2 3 4" xfId="25770" xr:uid="{00000000-0005-0000-0000-000058430000}"/>
    <cellStyle name="40% - Accent6 2 5 2 4" xfId="8319" xr:uid="{00000000-0005-0000-0000-000059430000}"/>
    <cellStyle name="40% - Accent6 2 5 2 4 2" xfId="20273" xr:uid="{00000000-0005-0000-0000-00005A430000}"/>
    <cellStyle name="40% - Accent6 2 5 2 4 2 2" xfId="32140" xr:uid="{00000000-0005-0000-0000-00005B430000}"/>
    <cellStyle name="40% - Accent6 2 5 2 4 3" xfId="28164" xr:uid="{00000000-0005-0000-0000-00005C430000}"/>
    <cellStyle name="40% - Accent6 2 5 2 4 4" xfId="24223" xr:uid="{00000000-0005-0000-0000-00005D430000}"/>
    <cellStyle name="40% - Accent6 2 5 2 5" xfId="19498" xr:uid="{00000000-0005-0000-0000-00005E430000}"/>
    <cellStyle name="40% - Accent6 2 5 2 5 2" xfId="31365" xr:uid="{00000000-0005-0000-0000-00005F430000}"/>
    <cellStyle name="40% - Accent6 2 5 2 6" xfId="27391" xr:uid="{00000000-0005-0000-0000-000060430000}"/>
    <cellStyle name="40% - Accent6 2 5 2 7" xfId="23448" xr:uid="{00000000-0005-0000-0000-000061430000}"/>
    <cellStyle name="40% - Accent6 2 5 3" xfId="1507" xr:uid="{00000000-0005-0000-0000-000062430000}"/>
    <cellStyle name="40% - Accent6 2 5 3 2" xfId="11688" xr:uid="{00000000-0005-0000-0000-000063430000}"/>
    <cellStyle name="40% - Accent6 2 5 3 2 2" xfId="18074" xr:uid="{00000000-0005-0000-0000-000064430000}"/>
    <cellStyle name="40% - Accent6 2 5 3 2 2 2" xfId="22610" xr:uid="{00000000-0005-0000-0000-000065430000}"/>
    <cellStyle name="40% - Accent6 2 5 3 2 2 2 2" xfId="34477" xr:uid="{00000000-0005-0000-0000-000066430000}"/>
    <cellStyle name="40% - Accent6 2 5 3 2 2 3" xfId="30501" xr:uid="{00000000-0005-0000-0000-000067430000}"/>
    <cellStyle name="40% - Accent6 2 5 3 2 2 4" xfId="26560" xr:uid="{00000000-0005-0000-0000-000068430000}"/>
    <cellStyle name="40% - Accent6 2 5 3 2 3" xfId="21044" xr:uid="{00000000-0005-0000-0000-000069430000}"/>
    <cellStyle name="40% - Accent6 2 5 3 2 3 2" xfId="32911" xr:uid="{00000000-0005-0000-0000-00006A430000}"/>
    <cellStyle name="40% - Accent6 2 5 3 2 4" xfId="28935" xr:uid="{00000000-0005-0000-0000-00006B430000}"/>
    <cellStyle name="40% - Accent6 2 5 3 2 5" xfId="24994" xr:uid="{00000000-0005-0000-0000-00006C430000}"/>
    <cellStyle name="40% - Accent6 2 5 3 3" xfId="15217" xr:uid="{00000000-0005-0000-0000-00006D430000}"/>
    <cellStyle name="40% - Accent6 2 5 3 3 2" xfId="21821" xr:uid="{00000000-0005-0000-0000-00006E430000}"/>
    <cellStyle name="40% - Accent6 2 5 3 3 2 2" xfId="33688" xr:uid="{00000000-0005-0000-0000-00006F430000}"/>
    <cellStyle name="40% - Accent6 2 5 3 3 3" xfId="29712" xr:uid="{00000000-0005-0000-0000-000070430000}"/>
    <cellStyle name="40% - Accent6 2 5 3 3 4" xfId="25771" xr:uid="{00000000-0005-0000-0000-000071430000}"/>
    <cellStyle name="40% - Accent6 2 5 3 4" xfId="8320" xr:uid="{00000000-0005-0000-0000-000072430000}"/>
    <cellStyle name="40% - Accent6 2 5 3 4 2" xfId="20274" xr:uid="{00000000-0005-0000-0000-000073430000}"/>
    <cellStyle name="40% - Accent6 2 5 3 4 2 2" xfId="32141" xr:uid="{00000000-0005-0000-0000-000074430000}"/>
    <cellStyle name="40% - Accent6 2 5 3 4 3" xfId="28165" xr:uid="{00000000-0005-0000-0000-000075430000}"/>
    <cellStyle name="40% - Accent6 2 5 3 4 4" xfId="24224" xr:uid="{00000000-0005-0000-0000-000076430000}"/>
    <cellStyle name="40% - Accent6 2 5 3 5" xfId="19499" xr:uid="{00000000-0005-0000-0000-000077430000}"/>
    <cellStyle name="40% - Accent6 2 5 3 5 2" xfId="31366" xr:uid="{00000000-0005-0000-0000-000078430000}"/>
    <cellStyle name="40% - Accent6 2 5 3 6" xfId="27392" xr:uid="{00000000-0005-0000-0000-000079430000}"/>
    <cellStyle name="40% - Accent6 2 5 3 7" xfId="23449" xr:uid="{00000000-0005-0000-0000-00007A430000}"/>
    <cellStyle name="40% - Accent6 2 5 4" xfId="1508" xr:uid="{00000000-0005-0000-0000-00007B430000}"/>
    <cellStyle name="40% - Accent6 2 5 4 2" xfId="11689" xr:uid="{00000000-0005-0000-0000-00007C430000}"/>
    <cellStyle name="40% - Accent6 2 5 4 2 2" xfId="18075" xr:uid="{00000000-0005-0000-0000-00007D430000}"/>
    <cellStyle name="40% - Accent6 2 5 4 2 2 2" xfId="22611" xr:uid="{00000000-0005-0000-0000-00007E430000}"/>
    <cellStyle name="40% - Accent6 2 5 4 2 2 2 2" xfId="34478" xr:uid="{00000000-0005-0000-0000-00007F430000}"/>
    <cellStyle name="40% - Accent6 2 5 4 2 2 3" xfId="30502" xr:uid="{00000000-0005-0000-0000-000080430000}"/>
    <cellStyle name="40% - Accent6 2 5 4 2 2 4" xfId="26561" xr:uid="{00000000-0005-0000-0000-000081430000}"/>
    <cellStyle name="40% - Accent6 2 5 4 2 3" xfId="21045" xr:uid="{00000000-0005-0000-0000-000082430000}"/>
    <cellStyle name="40% - Accent6 2 5 4 2 3 2" xfId="32912" xr:uid="{00000000-0005-0000-0000-000083430000}"/>
    <cellStyle name="40% - Accent6 2 5 4 2 4" xfId="28936" xr:uid="{00000000-0005-0000-0000-000084430000}"/>
    <cellStyle name="40% - Accent6 2 5 4 2 5" xfId="24995" xr:uid="{00000000-0005-0000-0000-000085430000}"/>
    <cellStyle name="40% - Accent6 2 5 4 3" xfId="15218" xr:uid="{00000000-0005-0000-0000-000086430000}"/>
    <cellStyle name="40% - Accent6 2 5 4 3 2" xfId="21822" xr:uid="{00000000-0005-0000-0000-000087430000}"/>
    <cellStyle name="40% - Accent6 2 5 4 3 2 2" xfId="33689" xr:uid="{00000000-0005-0000-0000-000088430000}"/>
    <cellStyle name="40% - Accent6 2 5 4 3 3" xfId="29713" xr:uid="{00000000-0005-0000-0000-000089430000}"/>
    <cellStyle name="40% - Accent6 2 5 4 3 4" xfId="25772" xr:uid="{00000000-0005-0000-0000-00008A430000}"/>
    <cellStyle name="40% - Accent6 2 5 4 4" xfId="8321" xr:uid="{00000000-0005-0000-0000-00008B430000}"/>
    <cellStyle name="40% - Accent6 2 5 4 4 2" xfId="20275" xr:uid="{00000000-0005-0000-0000-00008C430000}"/>
    <cellStyle name="40% - Accent6 2 5 4 4 2 2" xfId="32142" xr:uid="{00000000-0005-0000-0000-00008D430000}"/>
    <cellStyle name="40% - Accent6 2 5 4 4 3" xfId="28166" xr:uid="{00000000-0005-0000-0000-00008E430000}"/>
    <cellStyle name="40% - Accent6 2 5 4 4 4" xfId="24225" xr:uid="{00000000-0005-0000-0000-00008F430000}"/>
    <cellStyle name="40% - Accent6 2 5 4 5" xfId="19500" xr:uid="{00000000-0005-0000-0000-000090430000}"/>
    <cellStyle name="40% - Accent6 2 5 4 5 2" xfId="31367" xr:uid="{00000000-0005-0000-0000-000091430000}"/>
    <cellStyle name="40% - Accent6 2 5 4 6" xfId="27393" xr:uid="{00000000-0005-0000-0000-000092430000}"/>
    <cellStyle name="40% - Accent6 2 5 4 7" xfId="23450" xr:uid="{00000000-0005-0000-0000-000093430000}"/>
    <cellStyle name="40% - Accent6 2 5 5" xfId="1509" xr:uid="{00000000-0005-0000-0000-000094430000}"/>
    <cellStyle name="40% - Accent6 2 5 5 2" xfId="11690" xr:uid="{00000000-0005-0000-0000-000095430000}"/>
    <cellStyle name="40% - Accent6 2 5 5 2 2" xfId="18076" xr:uid="{00000000-0005-0000-0000-000096430000}"/>
    <cellStyle name="40% - Accent6 2 5 5 2 2 2" xfId="22612" xr:uid="{00000000-0005-0000-0000-000097430000}"/>
    <cellStyle name="40% - Accent6 2 5 5 2 2 2 2" xfId="34479" xr:uid="{00000000-0005-0000-0000-000098430000}"/>
    <cellStyle name="40% - Accent6 2 5 5 2 2 3" xfId="30503" xr:uid="{00000000-0005-0000-0000-000099430000}"/>
    <cellStyle name="40% - Accent6 2 5 5 2 2 4" xfId="26562" xr:uid="{00000000-0005-0000-0000-00009A430000}"/>
    <cellStyle name="40% - Accent6 2 5 5 2 3" xfId="21046" xr:uid="{00000000-0005-0000-0000-00009B430000}"/>
    <cellStyle name="40% - Accent6 2 5 5 2 3 2" xfId="32913" xr:uid="{00000000-0005-0000-0000-00009C430000}"/>
    <cellStyle name="40% - Accent6 2 5 5 2 4" xfId="28937" xr:uid="{00000000-0005-0000-0000-00009D430000}"/>
    <cellStyle name="40% - Accent6 2 5 5 2 5" xfId="24996" xr:uid="{00000000-0005-0000-0000-00009E430000}"/>
    <cellStyle name="40% - Accent6 2 5 5 3" xfId="15219" xr:uid="{00000000-0005-0000-0000-00009F430000}"/>
    <cellStyle name="40% - Accent6 2 5 5 3 2" xfId="21823" xr:uid="{00000000-0005-0000-0000-0000A0430000}"/>
    <cellStyle name="40% - Accent6 2 5 5 3 2 2" xfId="33690" xr:uid="{00000000-0005-0000-0000-0000A1430000}"/>
    <cellStyle name="40% - Accent6 2 5 5 3 3" xfId="29714" xr:uid="{00000000-0005-0000-0000-0000A2430000}"/>
    <cellStyle name="40% - Accent6 2 5 5 3 4" xfId="25773" xr:uid="{00000000-0005-0000-0000-0000A3430000}"/>
    <cellStyle name="40% - Accent6 2 5 5 4" xfId="8322" xr:uid="{00000000-0005-0000-0000-0000A4430000}"/>
    <cellStyle name="40% - Accent6 2 5 5 4 2" xfId="20276" xr:uid="{00000000-0005-0000-0000-0000A5430000}"/>
    <cellStyle name="40% - Accent6 2 5 5 4 2 2" xfId="32143" xr:uid="{00000000-0005-0000-0000-0000A6430000}"/>
    <cellStyle name="40% - Accent6 2 5 5 4 3" xfId="28167" xr:uid="{00000000-0005-0000-0000-0000A7430000}"/>
    <cellStyle name="40% - Accent6 2 5 5 4 4" xfId="24226" xr:uid="{00000000-0005-0000-0000-0000A8430000}"/>
    <cellStyle name="40% - Accent6 2 5 5 5" xfId="19501" xr:uid="{00000000-0005-0000-0000-0000A9430000}"/>
    <cellStyle name="40% - Accent6 2 5 5 5 2" xfId="31368" xr:uid="{00000000-0005-0000-0000-0000AA430000}"/>
    <cellStyle name="40% - Accent6 2 5 5 6" xfId="27394" xr:uid="{00000000-0005-0000-0000-0000AB430000}"/>
    <cellStyle name="40% - Accent6 2 5 5 7" xfId="23451" xr:uid="{00000000-0005-0000-0000-0000AC430000}"/>
    <cellStyle name="40% - Accent6 2 5 6" xfId="1510" xr:uid="{00000000-0005-0000-0000-0000AD430000}"/>
    <cellStyle name="40% - Accent6 2 5 6 2" xfId="11691" xr:uid="{00000000-0005-0000-0000-0000AE430000}"/>
    <cellStyle name="40% - Accent6 2 5 6 2 2" xfId="18077" xr:uid="{00000000-0005-0000-0000-0000AF430000}"/>
    <cellStyle name="40% - Accent6 2 5 6 2 2 2" xfId="22613" xr:uid="{00000000-0005-0000-0000-0000B0430000}"/>
    <cellStyle name="40% - Accent6 2 5 6 2 2 2 2" xfId="34480" xr:uid="{00000000-0005-0000-0000-0000B1430000}"/>
    <cellStyle name="40% - Accent6 2 5 6 2 2 3" xfId="30504" xr:uid="{00000000-0005-0000-0000-0000B2430000}"/>
    <cellStyle name="40% - Accent6 2 5 6 2 2 4" xfId="26563" xr:uid="{00000000-0005-0000-0000-0000B3430000}"/>
    <cellStyle name="40% - Accent6 2 5 6 2 3" xfId="21047" xr:uid="{00000000-0005-0000-0000-0000B4430000}"/>
    <cellStyle name="40% - Accent6 2 5 6 2 3 2" xfId="32914" xr:uid="{00000000-0005-0000-0000-0000B5430000}"/>
    <cellStyle name="40% - Accent6 2 5 6 2 4" xfId="28938" xr:uid="{00000000-0005-0000-0000-0000B6430000}"/>
    <cellStyle name="40% - Accent6 2 5 6 2 5" xfId="24997" xr:uid="{00000000-0005-0000-0000-0000B7430000}"/>
    <cellStyle name="40% - Accent6 2 5 6 3" xfId="15220" xr:uid="{00000000-0005-0000-0000-0000B8430000}"/>
    <cellStyle name="40% - Accent6 2 5 6 3 2" xfId="21824" xr:uid="{00000000-0005-0000-0000-0000B9430000}"/>
    <cellStyle name="40% - Accent6 2 5 6 3 2 2" xfId="33691" xr:uid="{00000000-0005-0000-0000-0000BA430000}"/>
    <cellStyle name="40% - Accent6 2 5 6 3 3" xfId="29715" xr:uid="{00000000-0005-0000-0000-0000BB430000}"/>
    <cellStyle name="40% - Accent6 2 5 6 3 4" xfId="25774" xr:uid="{00000000-0005-0000-0000-0000BC430000}"/>
    <cellStyle name="40% - Accent6 2 5 6 4" xfId="8323" xr:uid="{00000000-0005-0000-0000-0000BD430000}"/>
    <cellStyle name="40% - Accent6 2 5 6 4 2" xfId="20277" xr:uid="{00000000-0005-0000-0000-0000BE430000}"/>
    <cellStyle name="40% - Accent6 2 5 6 4 2 2" xfId="32144" xr:uid="{00000000-0005-0000-0000-0000BF430000}"/>
    <cellStyle name="40% - Accent6 2 5 6 4 3" xfId="28168" xr:uid="{00000000-0005-0000-0000-0000C0430000}"/>
    <cellStyle name="40% - Accent6 2 5 6 4 4" xfId="24227" xr:uid="{00000000-0005-0000-0000-0000C1430000}"/>
    <cellStyle name="40% - Accent6 2 5 6 5" xfId="19502" xr:uid="{00000000-0005-0000-0000-0000C2430000}"/>
    <cellStyle name="40% - Accent6 2 5 6 5 2" xfId="31369" xr:uid="{00000000-0005-0000-0000-0000C3430000}"/>
    <cellStyle name="40% - Accent6 2 5 6 6" xfId="27395" xr:uid="{00000000-0005-0000-0000-0000C4430000}"/>
    <cellStyle name="40% - Accent6 2 5 6 7" xfId="23452" xr:uid="{00000000-0005-0000-0000-0000C5430000}"/>
    <cellStyle name="40% - Accent6 2 5 7" xfId="1511" xr:uid="{00000000-0005-0000-0000-0000C6430000}"/>
    <cellStyle name="40% - Accent6 2 5 7 2" xfId="11692" xr:uid="{00000000-0005-0000-0000-0000C7430000}"/>
    <cellStyle name="40% - Accent6 2 5 7 2 2" xfId="18078" xr:uid="{00000000-0005-0000-0000-0000C8430000}"/>
    <cellStyle name="40% - Accent6 2 5 7 2 2 2" xfId="22614" xr:uid="{00000000-0005-0000-0000-0000C9430000}"/>
    <cellStyle name="40% - Accent6 2 5 7 2 2 2 2" xfId="34481" xr:uid="{00000000-0005-0000-0000-0000CA430000}"/>
    <cellStyle name="40% - Accent6 2 5 7 2 2 3" xfId="30505" xr:uid="{00000000-0005-0000-0000-0000CB430000}"/>
    <cellStyle name="40% - Accent6 2 5 7 2 2 4" xfId="26564" xr:uid="{00000000-0005-0000-0000-0000CC430000}"/>
    <cellStyle name="40% - Accent6 2 5 7 2 3" xfId="21048" xr:uid="{00000000-0005-0000-0000-0000CD430000}"/>
    <cellStyle name="40% - Accent6 2 5 7 2 3 2" xfId="32915" xr:uid="{00000000-0005-0000-0000-0000CE430000}"/>
    <cellStyle name="40% - Accent6 2 5 7 2 4" xfId="28939" xr:uid="{00000000-0005-0000-0000-0000CF430000}"/>
    <cellStyle name="40% - Accent6 2 5 7 2 5" xfId="24998" xr:uid="{00000000-0005-0000-0000-0000D0430000}"/>
    <cellStyle name="40% - Accent6 2 5 7 3" xfId="15221" xr:uid="{00000000-0005-0000-0000-0000D1430000}"/>
    <cellStyle name="40% - Accent6 2 5 7 3 2" xfId="21825" xr:uid="{00000000-0005-0000-0000-0000D2430000}"/>
    <cellStyle name="40% - Accent6 2 5 7 3 2 2" xfId="33692" xr:uid="{00000000-0005-0000-0000-0000D3430000}"/>
    <cellStyle name="40% - Accent6 2 5 7 3 3" xfId="29716" xr:uid="{00000000-0005-0000-0000-0000D4430000}"/>
    <cellStyle name="40% - Accent6 2 5 7 3 4" xfId="25775" xr:uid="{00000000-0005-0000-0000-0000D5430000}"/>
    <cellStyle name="40% - Accent6 2 5 7 4" xfId="8324" xr:uid="{00000000-0005-0000-0000-0000D6430000}"/>
    <cellStyle name="40% - Accent6 2 5 7 4 2" xfId="20278" xr:uid="{00000000-0005-0000-0000-0000D7430000}"/>
    <cellStyle name="40% - Accent6 2 5 7 4 2 2" xfId="32145" xr:uid="{00000000-0005-0000-0000-0000D8430000}"/>
    <cellStyle name="40% - Accent6 2 5 7 4 3" xfId="28169" xr:uid="{00000000-0005-0000-0000-0000D9430000}"/>
    <cellStyle name="40% - Accent6 2 5 7 4 4" xfId="24228" xr:uid="{00000000-0005-0000-0000-0000DA430000}"/>
    <cellStyle name="40% - Accent6 2 5 7 5" xfId="19503" xr:uid="{00000000-0005-0000-0000-0000DB430000}"/>
    <cellStyle name="40% - Accent6 2 5 7 5 2" xfId="31370" xr:uid="{00000000-0005-0000-0000-0000DC430000}"/>
    <cellStyle name="40% - Accent6 2 5 7 6" xfId="27396" xr:uid="{00000000-0005-0000-0000-0000DD430000}"/>
    <cellStyle name="40% - Accent6 2 5 7 7" xfId="23453" xr:uid="{00000000-0005-0000-0000-0000DE430000}"/>
    <cellStyle name="40% - Accent6 2 5 8" xfId="1512" xr:uid="{00000000-0005-0000-0000-0000DF430000}"/>
    <cellStyle name="40% - Accent6 2 5 8 2" xfId="11693" xr:uid="{00000000-0005-0000-0000-0000E0430000}"/>
    <cellStyle name="40% - Accent6 2 5 8 2 2" xfId="18079" xr:uid="{00000000-0005-0000-0000-0000E1430000}"/>
    <cellStyle name="40% - Accent6 2 5 8 2 2 2" xfId="22615" xr:uid="{00000000-0005-0000-0000-0000E2430000}"/>
    <cellStyle name="40% - Accent6 2 5 8 2 2 2 2" xfId="34482" xr:uid="{00000000-0005-0000-0000-0000E3430000}"/>
    <cellStyle name="40% - Accent6 2 5 8 2 2 3" xfId="30506" xr:uid="{00000000-0005-0000-0000-0000E4430000}"/>
    <cellStyle name="40% - Accent6 2 5 8 2 2 4" xfId="26565" xr:uid="{00000000-0005-0000-0000-0000E5430000}"/>
    <cellStyle name="40% - Accent6 2 5 8 2 3" xfId="21049" xr:uid="{00000000-0005-0000-0000-0000E6430000}"/>
    <cellStyle name="40% - Accent6 2 5 8 2 3 2" xfId="32916" xr:uid="{00000000-0005-0000-0000-0000E7430000}"/>
    <cellStyle name="40% - Accent6 2 5 8 2 4" xfId="28940" xr:uid="{00000000-0005-0000-0000-0000E8430000}"/>
    <cellStyle name="40% - Accent6 2 5 8 2 5" xfId="24999" xr:uid="{00000000-0005-0000-0000-0000E9430000}"/>
    <cellStyle name="40% - Accent6 2 5 8 3" xfId="15222" xr:uid="{00000000-0005-0000-0000-0000EA430000}"/>
    <cellStyle name="40% - Accent6 2 5 8 3 2" xfId="21826" xr:uid="{00000000-0005-0000-0000-0000EB430000}"/>
    <cellStyle name="40% - Accent6 2 5 8 3 2 2" xfId="33693" xr:uid="{00000000-0005-0000-0000-0000EC430000}"/>
    <cellStyle name="40% - Accent6 2 5 8 3 3" xfId="29717" xr:uid="{00000000-0005-0000-0000-0000ED430000}"/>
    <cellStyle name="40% - Accent6 2 5 8 3 4" xfId="25776" xr:uid="{00000000-0005-0000-0000-0000EE430000}"/>
    <cellStyle name="40% - Accent6 2 5 8 4" xfId="8325" xr:uid="{00000000-0005-0000-0000-0000EF430000}"/>
    <cellStyle name="40% - Accent6 2 5 8 4 2" xfId="20279" xr:uid="{00000000-0005-0000-0000-0000F0430000}"/>
    <cellStyle name="40% - Accent6 2 5 8 4 2 2" xfId="32146" xr:uid="{00000000-0005-0000-0000-0000F1430000}"/>
    <cellStyle name="40% - Accent6 2 5 8 4 3" xfId="28170" xr:uid="{00000000-0005-0000-0000-0000F2430000}"/>
    <cellStyle name="40% - Accent6 2 5 8 4 4" xfId="24229" xr:uid="{00000000-0005-0000-0000-0000F3430000}"/>
    <cellStyle name="40% - Accent6 2 5 8 5" xfId="19504" xr:uid="{00000000-0005-0000-0000-0000F4430000}"/>
    <cellStyle name="40% - Accent6 2 5 8 5 2" xfId="31371" xr:uid="{00000000-0005-0000-0000-0000F5430000}"/>
    <cellStyle name="40% - Accent6 2 5 8 6" xfId="27397" xr:uid="{00000000-0005-0000-0000-0000F6430000}"/>
    <cellStyle name="40% - Accent6 2 5 8 7" xfId="23454" xr:uid="{00000000-0005-0000-0000-0000F7430000}"/>
    <cellStyle name="40% - Accent6 2 5 9" xfId="1513" xr:uid="{00000000-0005-0000-0000-0000F8430000}"/>
    <cellStyle name="40% - Accent6 2 5 9 2" xfId="11694" xr:uid="{00000000-0005-0000-0000-0000F9430000}"/>
    <cellStyle name="40% - Accent6 2 5 9 2 2" xfId="18080" xr:uid="{00000000-0005-0000-0000-0000FA430000}"/>
    <cellStyle name="40% - Accent6 2 5 9 2 2 2" xfId="22616" xr:uid="{00000000-0005-0000-0000-0000FB430000}"/>
    <cellStyle name="40% - Accent6 2 5 9 2 2 2 2" xfId="34483" xr:uid="{00000000-0005-0000-0000-0000FC430000}"/>
    <cellStyle name="40% - Accent6 2 5 9 2 2 3" xfId="30507" xr:uid="{00000000-0005-0000-0000-0000FD430000}"/>
    <cellStyle name="40% - Accent6 2 5 9 2 2 4" xfId="26566" xr:uid="{00000000-0005-0000-0000-0000FE430000}"/>
    <cellStyle name="40% - Accent6 2 5 9 2 3" xfId="21050" xr:uid="{00000000-0005-0000-0000-0000FF430000}"/>
    <cellStyle name="40% - Accent6 2 5 9 2 3 2" xfId="32917" xr:uid="{00000000-0005-0000-0000-000000440000}"/>
    <cellStyle name="40% - Accent6 2 5 9 2 4" xfId="28941" xr:uid="{00000000-0005-0000-0000-000001440000}"/>
    <cellStyle name="40% - Accent6 2 5 9 2 5" xfId="25000" xr:uid="{00000000-0005-0000-0000-000002440000}"/>
    <cellStyle name="40% - Accent6 2 5 9 3" xfId="15223" xr:uid="{00000000-0005-0000-0000-000003440000}"/>
    <cellStyle name="40% - Accent6 2 5 9 3 2" xfId="21827" xr:uid="{00000000-0005-0000-0000-000004440000}"/>
    <cellStyle name="40% - Accent6 2 5 9 3 2 2" xfId="33694" xr:uid="{00000000-0005-0000-0000-000005440000}"/>
    <cellStyle name="40% - Accent6 2 5 9 3 3" xfId="29718" xr:uid="{00000000-0005-0000-0000-000006440000}"/>
    <cellStyle name="40% - Accent6 2 5 9 3 4" xfId="25777" xr:uid="{00000000-0005-0000-0000-000007440000}"/>
    <cellStyle name="40% - Accent6 2 5 9 4" xfId="8326" xr:uid="{00000000-0005-0000-0000-000008440000}"/>
    <cellStyle name="40% - Accent6 2 5 9 4 2" xfId="20280" xr:uid="{00000000-0005-0000-0000-000009440000}"/>
    <cellStyle name="40% - Accent6 2 5 9 4 2 2" xfId="32147" xr:uid="{00000000-0005-0000-0000-00000A440000}"/>
    <cellStyle name="40% - Accent6 2 5 9 4 3" xfId="28171" xr:uid="{00000000-0005-0000-0000-00000B440000}"/>
    <cellStyle name="40% - Accent6 2 5 9 4 4" xfId="24230" xr:uid="{00000000-0005-0000-0000-00000C440000}"/>
    <cellStyle name="40% - Accent6 2 5 9 5" xfId="19505" xr:uid="{00000000-0005-0000-0000-00000D440000}"/>
    <cellStyle name="40% - Accent6 2 5 9 5 2" xfId="31372" xr:uid="{00000000-0005-0000-0000-00000E440000}"/>
    <cellStyle name="40% - Accent6 2 5 9 6" xfId="27398" xr:uid="{00000000-0005-0000-0000-00000F440000}"/>
    <cellStyle name="40% - Accent6 2 5 9 7" xfId="23455" xr:uid="{00000000-0005-0000-0000-000010440000}"/>
    <cellStyle name="40% - Accent6 2 6" xfId="1514" xr:uid="{00000000-0005-0000-0000-000011440000}"/>
    <cellStyle name="40% - Accent6 2 6 10" xfId="27399" xr:uid="{00000000-0005-0000-0000-000012440000}"/>
    <cellStyle name="40% - Accent6 2 6 11" xfId="23456" xr:uid="{00000000-0005-0000-0000-000013440000}"/>
    <cellStyle name="40% - Accent6 2 6 2" xfId="1515" xr:uid="{00000000-0005-0000-0000-000014440000}"/>
    <cellStyle name="40% - Accent6 2 6 2 2" xfId="11696" xr:uid="{00000000-0005-0000-0000-000015440000}"/>
    <cellStyle name="40% - Accent6 2 6 2 2 2" xfId="18082" xr:uid="{00000000-0005-0000-0000-000016440000}"/>
    <cellStyle name="40% - Accent6 2 6 2 2 2 2" xfId="22618" xr:uid="{00000000-0005-0000-0000-000017440000}"/>
    <cellStyle name="40% - Accent6 2 6 2 2 2 2 2" xfId="34485" xr:uid="{00000000-0005-0000-0000-000018440000}"/>
    <cellStyle name="40% - Accent6 2 6 2 2 2 3" xfId="30509" xr:uid="{00000000-0005-0000-0000-000019440000}"/>
    <cellStyle name="40% - Accent6 2 6 2 2 2 4" xfId="26568" xr:uid="{00000000-0005-0000-0000-00001A440000}"/>
    <cellStyle name="40% - Accent6 2 6 2 2 3" xfId="21052" xr:uid="{00000000-0005-0000-0000-00001B440000}"/>
    <cellStyle name="40% - Accent6 2 6 2 2 3 2" xfId="32919" xr:uid="{00000000-0005-0000-0000-00001C440000}"/>
    <cellStyle name="40% - Accent6 2 6 2 2 4" xfId="28943" xr:uid="{00000000-0005-0000-0000-00001D440000}"/>
    <cellStyle name="40% - Accent6 2 6 2 2 5" xfId="25002" xr:uid="{00000000-0005-0000-0000-00001E440000}"/>
    <cellStyle name="40% - Accent6 2 6 2 3" xfId="15225" xr:uid="{00000000-0005-0000-0000-00001F440000}"/>
    <cellStyle name="40% - Accent6 2 6 2 3 2" xfId="21829" xr:uid="{00000000-0005-0000-0000-000020440000}"/>
    <cellStyle name="40% - Accent6 2 6 2 3 2 2" xfId="33696" xr:uid="{00000000-0005-0000-0000-000021440000}"/>
    <cellStyle name="40% - Accent6 2 6 2 3 3" xfId="29720" xr:uid="{00000000-0005-0000-0000-000022440000}"/>
    <cellStyle name="40% - Accent6 2 6 2 3 4" xfId="25779" xr:uid="{00000000-0005-0000-0000-000023440000}"/>
    <cellStyle name="40% - Accent6 2 6 2 4" xfId="8328" xr:uid="{00000000-0005-0000-0000-000024440000}"/>
    <cellStyle name="40% - Accent6 2 6 2 4 2" xfId="20282" xr:uid="{00000000-0005-0000-0000-000025440000}"/>
    <cellStyle name="40% - Accent6 2 6 2 4 2 2" xfId="32149" xr:uid="{00000000-0005-0000-0000-000026440000}"/>
    <cellStyle name="40% - Accent6 2 6 2 4 3" xfId="28173" xr:uid="{00000000-0005-0000-0000-000027440000}"/>
    <cellStyle name="40% - Accent6 2 6 2 4 4" xfId="24232" xr:uid="{00000000-0005-0000-0000-000028440000}"/>
    <cellStyle name="40% - Accent6 2 6 2 5" xfId="19507" xr:uid="{00000000-0005-0000-0000-000029440000}"/>
    <cellStyle name="40% - Accent6 2 6 2 5 2" xfId="31374" xr:uid="{00000000-0005-0000-0000-00002A440000}"/>
    <cellStyle name="40% - Accent6 2 6 2 6" xfId="27400" xr:uid="{00000000-0005-0000-0000-00002B440000}"/>
    <cellStyle name="40% - Accent6 2 6 2 7" xfId="23457" xr:uid="{00000000-0005-0000-0000-00002C440000}"/>
    <cellStyle name="40% - Accent6 2 6 3" xfId="1516" xr:uid="{00000000-0005-0000-0000-00002D440000}"/>
    <cellStyle name="40% - Accent6 2 6 3 2" xfId="11697" xr:uid="{00000000-0005-0000-0000-00002E440000}"/>
    <cellStyle name="40% - Accent6 2 6 3 2 2" xfId="18083" xr:uid="{00000000-0005-0000-0000-00002F440000}"/>
    <cellStyle name="40% - Accent6 2 6 3 2 2 2" xfId="22619" xr:uid="{00000000-0005-0000-0000-000030440000}"/>
    <cellStyle name="40% - Accent6 2 6 3 2 2 2 2" xfId="34486" xr:uid="{00000000-0005-0000-0000-000031440000}"/>
    <cellStyle name="40% - Accent6 2 6 3 2 2 3" xfId="30510" xr:uid="{00000000-0005-0000-0000-000032440000}"/>
    <cellStyle name="40% - Accent6 2 6 3 2 2 4" xfId="26569" xr:uid="{00000000-0005-0000-0000-000033440000}"/>
    <cellStyle name="40% - Accent6 2 6 3 2 3" xfId="21053" xr:uid="{00000000-0005-0000-0000-000034440000}"/>
    <cellStyle name="40% - Accent6 2 6 3 2 3 2" xfId="32920" xr:uid="{00000000-0005-0000-0000-000035440000}"/>
    <cellStyle name="40% - Accent6 2 6 3 2 4" xfId="28944" xr:uid="{00000000-0005-0000-0000-000036440000}"/>
    <cellStyle name="40% - Accent6 2 6 3 2 5" xfId="25003" xr:uid="{00000000-0005-0000-0000-000037440000}"/>
    <cellStyle name="40% - Accent6 2 6 3 3" xfId="15226" xr:uid="{00000000-0005-0000-0000-000038440000}"/>
    <cellStyle name="40% - Accent6 2 6 3 3 2" xfId="21830" xr:uid="{00000000-0005-0000-0000-000039440000}"/>
    <cellStyle name="40% - Accent6 2 6 3 3 2 2" xfId="33697" xr:uid="{00000000-0005-0000-0000-00003A440000}"/>
    <cellStyle name="40% - Accent6 2 6 3 3 3" xfId="29721" xr:uid="{00000000-0005-0000-0000-00003B440000}"/>
    <cellStyle name="40% - Accent6 2 6 3 3 4" xfId="25780" xr:uid="{00000000-0005-0000-0000-00003C440000}"/>
    <cellStyle name="40% - Accent6 2 6 3 4" xfId="8329" xr:uid="{00000000-0005-0000-0000-00003D440000}"/>
    <cellStyle name="40% - Accent6 2 6 3 4 2" xfId="20283" xr:uid="{00000000-0005-0000-0000-00003E440000}"/>
    <cellStyle name="40% - Accent6 2 6 3 4 2 2" xfId="32150" xr:uid="{00000000-0005-0000-0000-00003F440000}"/>
    <cellStyle name="40% - Accent6 2 6 3 4 3" xfId="28174" xr:uid="{00000000-0005-0000-0000-000040440000}"/>
    <cellStyle name="40% - Accent6 2 6 3 4 4" xfId="24233" xr:uid="{00000000-0005-0000-0000-000041440000}"/>
    <cellStyle name="40% - Accent6 2 6 3 5" xfId="19508" xr:uid="{00000000-0005-0000-0000-000042440000}"/>
    <cellStyle name="40% - Accent6 2 6 3 5 2" xfId="31375" xr:uid="{00000000-0005-0000-0000-000043440000}"/>
    <cellStyle name="40% - Accent6 2 6 3 6" xfId="27401" xr:uid="{00000000-0005-0000-0000-000044440000}"/>
    <cellStyle name="40% - Accent6 2 6 3 7" xfId="23458" xr:uid="{00000000-0005-0000-0000-000045440000}"/>
    <cellStyle name="40% - Accent6 2 6 4" xfId="1517" xr:uid="{00000000-0005-0000-0000-000046440000}"/>
    <cellStyle name="40% - Accent6 2 6 4 2" xfId="11698" xr:uid="{00000000-0005-0000-0000-000047440000}"/>
    <cellStyle name="40% - Accent6 2 6 4 2 2" xfId="18084" xr:uid="{00000000-0005-0000-0000-000048440000}"/>
    <cellStyle name="40% - Accent6 2 6 4 2 2 2" xfId="22620" xr:uid="{00000000-0005-0000-0000-000049440000}"/>
    <cellStyle name="40% - Accent6 2 6 4 2 2 2 2" xfId="34487" xr:uid="{00000000-0005-0000-0000-00004A440000}"/>
    <cellStyle name="40% - Accent6 2 6 4 2 2 3" xfId="30511" xr:uid="{00000000-0005-0000-0000-00004B440000}"/>
    <cellStyle name="40% - Accent6 2 6 4 2 2 4" xfId="26570" xr:uid="{00000000-0005-0000-0000-00004C440000}"/>
    <cellStyle name="40% - Accent6 2 6 4 2 3" xfId="21054" xr:uid="{00000000-0005-0000-0000-00004D440000}"/>
    <cellStyle name="40% - Accent6 2 6 4 2 3 2" xfId="32921" xr:uid="{00000000-0005-0000-0000-00004E440000}"/>
    <cellStyle name="40% - Accent6 2 6 4 2 4" xfId="28945" xr:uid="{00000000-0005-0000-0000-00004F440000}"/>
    <cellStyle name="40% - Accent6 2 6 4 2 5" xfId="25004" xr:uid="{00000000-0005-0000-0000-000050440000}"/>
    <cellStyle name="40% - Accent6 2 6 4 3" xfId="15227" xr:uid="{00000000-0005-0000-0000-000051440000}"/>
    <cellStyle name="40% - Accent6 2 6 4 3 2" xfId="21831" xr:uid="{00000000-0005-0000-0000-000052440000}"/>
    <cellStyle name="40% - Accent6 2 6 4 3 2 2" xfId="33698" xr:uid="{00000000-0005-0000-0000-000053440000}"/>
    <cellStyle name="40% - Accent6 2 6 4 3 3" xfId="29722" xr:uid="{00000000-0005-0000-0000-000054440000}"/>
    <cellStyle name="40% - Accent6 2 6 4 3 4" xfId="25781" xr:uid="{00000000-0005-0000-0000-000055440000}"/>
    <cellStyle name="40% - Accent6 2 6 4 4" xfId="8330" xr:uid="{00000000-0005-0000-0000-000056440000}"/>
    <cellStyle name="40% - Accent6 2 6 4 4 2" xfId="20284" xr:uid="{00000000-0005-0000-0000-000057440000}"/>
    <cellStyle name="40% - Accent6 2 6 4 4 2 2" xfId="32151" xr:uid="{00000000-0005-0000-0000-000058440000}"/>
    <cellStyle name="40% - Accent6 2 6 4 4 3" xfId="28175" xr:uid="{00000000-0005-0000-0000-000059440000}"/>
    <cellStyle name="40% - Accent6 2 6 4 4 4" xfId="24234" xr:uid="{00000000-0005-0000-0000-00005A440000}"/>
    <cellStyle name="40% - Accent6 2 6 4 5" xfId="19509" xr:uid="{00000000-0005-0000-0000-00005B440000}"/>
    <cellStyle name="40% - Accent6 2 6 4 5 2" xfId="31376" xr:uid="{00000000-0005-0000-0000-00005C440000}"/>
    <cellStyle name="40% - Accent6 2 6 4 6" xfId="27402" xr:uid="{00000000-0005-0000-0000-00005D440000}"/>
    <cellStyle name="40% - Accent6 2 6 4 7" xfId="23459" xr:uid="{00000000-0005-0000-0000-00005E440000}"/>
    <cellStyle name="40% - Accent6 2 6 5" xfId="1518" xr:uid="{00000000-0005-0000-0000-00005F440000}"/>
    <cellStyle name="40% - Accent6 2 6 5 2" xfId="11699" xr:uid="{00000000-0005-0000-0000-000060440000}"/>
    <cellStyle name="40% - Accent6 2 6 5 2 2" xfId="18085" xr:uid="{00000000-0005-0000-0000-000061440000}"/>
    <cellStyle name="40% - Accent6 2 6 5 2 2 2" xfId="22621" xr:uid="{00000000-0005-0000-0000-000062440000}"/>
    <cellStyle name="40% - Accent6 2 6 5 2 2 2 2" xfId="34488" xr:uid="{00000000-0005-0000-0000-000063440000}"/>
    <cellStyle name="40% - Accent6 2 6 5 2 2 3" xfId="30512" xr:uid="{00000000-0005-0000-0000-000064440000}"/>
    <cellStyle name="40% - Accent6 2 6 5 2 2 4" xfId="26571" xr:uid="{00000000-0005-0000-0000-000065440000}"/>
    <cellStyle name="40% - Accent6 2 6 5 2 3" xfId="21055" xr:uid="{00000000-0005-0000-0000-000066440000}"/>
    <cellStyle name="40% - Accent6 2 6 5 2 3 2" xfId="32922" xr:uid="{00000000-0005-0000-0000-000067440000}"/>
    <cellStyle name="40% - Accent6 2 6 5 2 4" xfId="28946" xr:uid="{00000000-0005-0000-0000-000068440000}"/>
    <cellStyle name="40% - Accent6 2 6 5 2 5" xfId="25005" xr:uid="{00000000-0005-0000-0000-000069440000}"/>
    <cellStyle name="40% - Accent6 2 6 5 3" xfId="15228" xr:uid="{00000000-0005-0000-0000-00006A440000}"/>
    <cellStyle name="40% - Accent6 2 6 5 3 2" xfId="21832" xr:uid="{00000000-0005-0000-0000-00006B440000}"/>
    <cellStyle name="40% - Accent6 2 6 5 3 2 2" xfId="33699" xr:uid="{00000000-0005-0000-0000-00006C440000}"/>
    <cellStyle name="40% - Accent6 2 6 5 3 3" xfId="29723" xr:uid="{00000000-0005-0000-0000-00006D440000}"/>
    <cellStyle name="40% - Accent6 2 6 5 3 4" xfId="25782" xr:uid="{00000000-0005-0000-0000-00006E440000}"/>
    <cellStyle name="40% - Accent6 2 6 5 4" xfId="8331" xr:uid="{00000000-0005-0000-0000-00006F440000}"/>
    <cellStyle name="40% - Accent6 2 6 5 4 2" xfId="20285" xr:uid="{00000000-0005-0000-0000-000070440000}"/>
    <cellStyle name="40% - Accent6 2 6 5 4 2 2" xfId="32152" xr:uid="{00000000-0005-0000-0000-000071440000}"/>
    <cellStyle name="40% - Accent6 2 6 5 4 3" xfId="28176" xr:uid="{00000000-0005-0000-0000-000072440000}"/>
    <cellStyle name="40% - Accent6 2 6 5 4 4" xfId="24235" xr:uid="{00000000-0005-0000-0000-000073440000}"/>
    <cellStyle name="40% - Accent6 2 6 5 5" xfId="19510" xr:uid="{00000000-0005-0000-0000-000074440000}"/>
    <cellStyle name="40% - Accent6 2 6 5 5 2" xfId="31377" xr:uid="{00000000-0005-0000-0000-000075440000}"/>
    <cellStyle name="40% - Accent6 2 6 5 6" xfId="27403" xr:uid="{00000000-0005-0000-0000-000076440000}"/>
    <cellStyle name="40% - Accent6 2 6 5 7" xfId="23460" xr:uid="{00000000-0005-0000-0000-000077440000}"/>
    <cellStyle name="40% - Accent6 2 6 6" xfId="11695" xr:uid="{00000000-0005-0000-0000-000078440000}"/>
    <cellStyle name="40% - Accent6 2 6 6 2" xfId="18081" xr:uid="{00000000-0005-0000-0000-000079440000}"/>
    <cellStyle name="40% - Accent6 2 6 6 2 2" xfId="22617" xr:uid="{00000000-0005-0000-0000-00007A440000}"/>
    <cellStyle name="40% - Accent6 2 6 6 2 2 2" xfId="34484" xr:uid="{00000000-0005-0000-0000-00007B440000}"/>
    <cellStyle name="40% - Accent6 2 6 6 2 3" xfId="30508" xr:uid="{00000000-0005-0000-0000-00007C440000}"/>
    <cellStyle name="40% - Accent6 2 6 6 2 4" xfId="26567" xr:uid="{00000000-0005-0000-0000-00007D440000}"/>
    <cellStyle name="40% - Accent6 2 6 6 3" xfId="21051" xr:uid="{00000000-0005-0000-0000-00007E440000}"/>
    <cellStyle name="40% - Accent6 2 6 6 3 2" xfId="32918" xr:uid="{00000000-0005-0000-0000-00007F440000}"/>
    <cellStyle name="40% - Accent6 2 6 6 4" xfId="28942" xr:uid="{00000000-0005-0000-0000-000080440000}"/>
    <cellStyle name="40% - Accent6 2 6 6 5" xfId="25001" xr:uid="{00000000-0005-0000-0000-000081440000}"/>
    <cellStyle name="40% - Accent6 2 6 7" xfId="15224" xr:uid="{00000000-0005-0000-0000-000082440000}"/>
    <cellStyle name="40% - Accent6 2 6 7 2" xfId="21828" xr:uid="{00000000-0005-0000-0000-000083440000}"/>
    <cellStyle name="40% - Accent6 2 6 7 2 2" xfId="33695" xr:uid="{00000000-0005-0000-0000-000084440000}"/>
    <cellStyle name="40% - Accent6 2 6 7 3" xfId="29719" xr:uid="{00000000-0005-0000-0000-000085440000}"/>
    <cellStyle name="40% - Accent6 2 6 7 4" xfId="25778" xr:uid="{00000000-0005-0000-0000-000086440000}"/>
    <cellStyle name="40% - Accent6 2 6 8" xfId="8327" xr:uid="{00000000-0005-0000-0000-000087440000}"/>
    <cellStyle name="40% - Accent6 2 6 8 2" xfId="20281" xr:uid="{00000000-0005-0000-0000-000088440000}"/>
    <cellStyle name="40% - Accent6 2 6 8 2 2" xfId="32148" xr:uid="{00000000-0005-0000-0000-000089440000}"/>
    <cellStyle name="40% - Accent6 2 6 8 3" xfId="28172" xr:uid="{00000000-0005-0000-0000-00008A440000}"/>
    <cellStyle name="40% - Accent6 2 6 8 4" xfId="24231" xr:uid="{00000000-0005-0000-0000-00008B440000}"/>
    <cellStyle name="40% - Accent6 2 6 9" xfId="19506" xr:uid="{00000000-0005-0000-0000-00008C440000}"/>
    <cellStyle name="40% - Accent6 2 6 9 2" xfId="31373" xr:uid="{00000000-0005-0000-0000-00008D440000}"/>
    <cellStyle name="40% - Accent6 2 7" xfId="1519" xr:uid="{00000000-0005-0000-0000-00008E440000}"/>
    <cellStyle name="40% - Accent6 2 7 2" xfId="11700" xr:uid="{00000000-0005-0000-0000-00008F440000}"/>
    <cellStyle name="40% - Accent6 2 7 2 2" xfId="18086" xr:uid="{00000000-0005-0000-0000-000090440000}"/>
    <cellStyle name="40% - Accent6 2 7 2 2 2" xfId="22622" xr:uid="{00000000-0005-0000-0000-000091440000}"/>
    <cellStyle name="40% - Accent6 2 7 2 2 2 2" xfId="34489" xr:uid="{00000000-0005-0000-0000-000092440000}"/>
    <cellStyle name="40% - Accent6 2 7 2 2 3" xfId="30513" xr:uid="{00000000-0005-0000-0000-000093440000}"/>
    <cellStyle name="40% - Accent6 2 7 2 2 4" xfId="26572" xr:uid="{00000000-0005-0000-0000-000094440000}"/>
    <cellStyle name="40% - Accent6 2 7 2 3" xfId="21056" xr:uid="{00000000-0005-0000-0000-000095440000}"/>
    <cellStyle name="40% - Accent6 2 7 2 3 2" xfId="32923" xr:uid="{00000000-0005-0000-0000-000096440000}"/>
    <cellStyle name="40% - Accent6 2 7 2 4" xfId="28947" xr:uid="{00000000-0005-0000-0000-000097440000}"/>
    <cellStyle name="40% - Accent6 2 7 2 5" xfId="25006" xr:uid="{00000000-0005-0000-0000-000098440000}"/>
    <cellStyle name="40% - Accent6 2 7 3" xfId="15229" xr:uid="{00000000-0005-0000-0000-000099440000}"/>
    <cellStyle name="40% - Accent6 2 7 3 2" xfId="21833" xr:uid="{00000000-0005-0000-0000-00009A440000}"/>
    <cellStyle name="40% - Accent6 2 7 3 2 2" xfId="33700" xr:uid="{00000000-0005-0000-0000-00009B440000}"/>
    <cellStyle name="40% - Accent6 2 7 3 3" xfId="29724" xr:uid="{00000000-0005-0000-0000-00009C440000}"/>
    <cellStyle name="40% - Accent6 2 7 3 4" xfId="25783" xr:uid="{00000000-0005-0000-0000-00009D440000}"/>
    <cellStyle name="40% - Accent6 2 7 4" xfId="8332" xr:uid="{00000000-0005-0000-0000-00009E440000}"/>
    <cellStyle name="40% - Accent6 2 7 4 2" xfId="20286" xr:uid="{00000000-0005-0000-0000-00009F440000}"/>
    <cellStyle name="40% - Accent6 2 7 4 2 2" xfId="32153" xr:uid="{00000000-0005-0000-0000-0000A0440000}"/>
    <cellStyle name="40% - Accent6 2 7 4 3" xfId="28177" xr:uid="{00000000-0005-0000-0000-0000A1440000}"/>
    <cellStyle name="40% - Accent6 2 7 4 4" xfId="24236" xr:uid="{00000000-0005-0000-0000-0000A2440000}"/>
    <cellStyle name="40% - Accent6 2 7 5" xfId="19511" xr:uid="{00000000-0005-0000-0000-0000A3440000}"/>
    <cellStyle name="40% - Accent6 2 7 5 2" xfId="31378" xr:uid="{00000000-0005-0000-0000-0000A4440000}"/>
    <cellStyle name="40% - Accent6 2 7 6" xfId="27404" xr:uid="{00000000-0005-0000-0000-0000A5440000}"/>
    <cellStyle name="40% - Accent6 2 7 7" xfId="23461" xr:uid="{00000000-0005-0000-0000-0000A6440000}"/>
    <cellStyle name="40% - Accent6 2 8" xfId="1520" xr:uid="{00000000-0005-0000-0000-0000A7440000}"/>
    <cellStyle name="40% - Accent6 2 8 2" xfId="11701" xr:uid="{00000000-0005-0000-0000-0000A8440000}"/>
    <cellStyle name="40% - Accent6 2 8 2 2" xfId="18087" xr:uid="{00000000-0005-0000-0000-0000A9440000}"/>
    <cellStyle name="40% - Accent6 2 8 2 2 2" xfId="22623" xr:uid="{00000000-0005-0000-0000-0000AA440000}"/>
    <cellStyle name="40% - Accent6 2 8 2 2 2 2" xfId="34490" xr:uid="{00000000-0005-0000-0000-0000AB440000}"/>
    <cellStyle name="40% - Accent6 2 8 2 2 3" xfId="30514" xr:uid="{00000000-0005-0000-0000-0000AC440000}"/>
    <cellStyle name="40% - Accent6 2 8 2 2 4" xfId="26573" xr:uid="{00000000-0005-0000-0000-0000AD440000}"/>
    <cellStyle name="40% - Accent6 2 8 2 3" xfId="21057" xr:uid="{00000000-0005-0000-0000-0000AE440000}"/>
    <cellStyle name="40% - Accent6 2 8 2 3 2" xfId="32924" xr:uid="{00000000-0005-0000-0000-0000AF440000}"/>
    <cellStyle name="40% - Accent6 2 8 2 4" xfId="28948" xr:uid="{00000000-0005-0000-0000-0000B0440000}"/>
    <cellStyle name="40% - Accent6 2 8 2 5" xfId="25007" xr:uid="{00000000-0005-0000-0000-0000B1440000}"/>
    <cellStyle name="40% - Accent6 2 8 3" xfId="15230" xr:uid="{00000000-0005-0000-0000-0000B2440000}"/>
    <cellStyle name="40% - Accent6 2 8 3 2" xfId="21834" xr:uid="{00000000-0005-0000-0000-0000B3440000}"/>
    <cellStyle name="40% - Accent6 2 8 3 2 2" xfId="33701" xr:uid="{00000000-0005-0000-0000-0000B4440000}"/>
    <cellStyle name="40% - Accent6 2 8 3 3" xfId="29725" xr:uid="{00000000-0005-0000-0000-0000B5440000}"/>
    <cellStyle name="40% - Accent6 2 8 3 4" xfId="25784" xr:uid="{00000000-0005-0000-0000-0000B6440000}"/>
    <cellStyle name="40% - Accent6 2 8 4" xfId="8333" xr:uid="{00000000-0005-0000-0000-0000B7440000}"/>
    <cellStyle name="40% - Accent6 2 8 4 2" xfId="20287" xr:uid="{00000000-0005-0000-0000-0000B8440000}"/>
    <cellStyle name="40% - Accent6 2 8 4 2 2" xfId="32154" xr:uid="{00000000-0005-0000-0000-0000B9440000}"/>
    <cellStyle name="40% - Accent6 2 8 4 3" xfId="28178" xr:uid="{00000000-0005-0000-0000-0000BA440000}"/>
    <cellStyle name="40% - Accent6 2 8 4 4" xfId="24237" xr:uid="{00000000-0005-0000-0000-0000BB440000}"/>
    <cellStyle name="40% - Accent6 2 8 5" xfId="19512" xr:uid="{00000000-0005-0000-0000-0000BC440000}"/>
    <cellStyle name="40% - Accent6 2 8 5 2" xfId="31379" xr:uid="{00000000-0005-0000-0000-0000BD440000}"/>
    <cellStyle name="40% - Accent6 2 8 6" xfId="27405" xr:uid="{00000000-0005-0000-0000-0000BE440000}"/>
    <cellStyle name="40% - Accent6 2 8 7" xfId="23462" xr:uid="{00000000-0005-0000-0000-0000BF440000}"/>
    <cellStyle name="40% - Accent6 2 9" xfId="1521" xr:uid="{00000000-0005-0000-0000-0000C0440000}"/>
    <cellStyle name="40% - Accent6 2 9 2" xfId="11702" xr:uid="{00000000-0005-0000-0000-0000C1440000}"/>
    <cellStyle name="40% - Accent6 2 9 2 2" xfId="18088" xr:uid="{00000000-0005-0000-0000-0000C2440000}"/>
    <cellStyle name="40% - Accent6 2 9 2 2 2" xfId="22624" xr:uid="{00000000-0005-0000-0000-0000C3440000}"/>
    <cellStyle name="40% - Accent6 2 9 2 2 2 2" xfId="34491" xr:uid="{00000000-0005-0000-0000-0000C4440000}"/>
    <cellStyle name="40% - Accent6 2 9 2 2 3" xfId="30515" xr:uid="{00000000-0005-0000-0000-0000C5440000}"/>
    <cellStyle name="40% - Accent6 2 9 2 2 4" xfId="26574" xr:uid="{00000000-0005-0000-0000-0000C6440000}"/>
    <cellStyle name="40% - Accent6 2 9 2 3" xfId="21058" xr:uid="{00000000-0005-0000-0000-0000C7440000}"/>
    <cellStyle name="40% - Accent6 2 9 2 3 2" xfId="32925" xr:uid="{00000000-0005-0000-0000-0000C8440000}"/>
    <cellStyle name="40% - Accent6 2 9 2 4" xfId="28949" xr:uid="{00000000-0005-0000-0000-0000C9440000}"/>
    <cellStyle name="40% - Accent6 2 9 2 5" xfId="25008" xr:uid="{00000000-0005-0000-0000-0000CA440000}"/>
    <cellStyle name="40% - Accent6 2 9 3" xfId="15231" xr:uid="{00000000-0005-0000-0000-0000CB440000}"/>
    <cellStyle name="40% - Accent6 2 9 3 2" xfId="21835" xr:uid="{00000000-0005-0000-0000-0000CC440000}"/>
    <cellStyle name="40% - Accent6 2 9 3 2 2" xfId="33702" xr:uid="{00000000-0005-0000-0000-0000CD440000}"/>
    <cellStyle name="40% - Accent6 2 9 3 3" xfId="29726" xr:uid="{00000000-0005-0000-0000-0000CE440000}"/>
    <cellStyle name="40% - Accent6 2 9 3 4" xfId="25785" xr:uid="{00000000-0005-0000-0000-0000CF440000}"/>
    <cellStyle name="40% - Accent6 2 9 4" xfId="8334" xr:uid="{00000000-0005-0000-0000-0000D0440000}"/>
    <cellStyle name="40% - Accent6 2 9 4 2" xfId="20288" xr:uid="{00000000-0005-0000-0000-0000D1440000}"/>
    <cellStyle name="40% - Accent6 2 9 4 2 2" xfId="32155" xr:uid="{00000000-0005-0000-0000-0000D2440000}"/>
    <cellStyle name="40% - Accent6 2 9 4 3" xfId="28179" xr:uid="{00000000-0005-0000-0000-0000D3440000}"/>
    <cellStyle name="40% - Accent6 2 9 4 4" xfId="24238" xr:uid="{00000000-0005-0000-0000-0000D4440000}"/>
    <cellStyle name="40% - Accent6 2 9 5" xfId="19513" xr:uid="{00000000-0005-0000-0000-0000D5440000}"/>
    <cellStyle name="40% - Accent6 2 9 5 2" xfId="31380" xr:uid="{00000000-0005-0000-0000-0000D6440000}"/>
    <cellStyle name="40% - Accent6 2 9 6" xfId="27406" xr:uid="{00000000-0005-0000-0000-0000D7440000}"/>
    <cellStyle name="40% - Accent6 2 9 7" xfId="23463" xr:uid="{00000000-0005-0000-0000-0000D8440000}"/>
    <cellStyle name="40% - Accent6 20" xfId="1522" xr:uid="{00000000-0005-0000-0000-0000D9440000}"/>
    <cellStyle name="40% - Accent6 21" xfId="1523" xr:uid="{00000000-0005-0000-0000-0000DA440000}"/>
    <cellStyle name="40% - Accent6 22" xfId="1524" xr:uid="{00000000-0005-0000-0000-0000DB440000}"/>
    <cellStyle name="40% - Accent6 23" xfId="1525" xr:uid="{00000000-0005-0000-0000-0000DC440000}"/>
    <cellStyle name="40% - Accent6 24" xfId="1526" xr:uid="{00000000-0005-0000-0000-0000DD440000}"/>
    <cellStyle name="40% - Accent6 25" xfId="1527" xr:uid="{00000000-0005-0000-0000-0000DE440000}"/>
    <cellStyle name="40% - Accent6 26" xfId="1528" xr:uid="{00000000-0005-0000-0000-0000DF440000}"/>
    <cellStyle name="40% - Accent6 27" xfId="18199" xr:uid="{00000000-0005-0000-0000-0000E0440000}"/>
    <cellStyle name="40% - Accent6 27 2" xfId="22734" xr:uid="{00000000-0005-0000-0000-0000E1440000}"/>
    <cellStyle name="40% - Accent6 27 2 2" xfId="34601" xr:uid="{00000000-0005-0000-0000-0000E2440000}"/>
    <cellStyle name="40% - Accent6 27 3" xfId="30625" xr:uid="{00000000-0005-0000-0000-0000E3440000}"/>
    <cellStyle name="40% - Accent6 27 4" xfId="26684" xr:uid="{00000000-0005-0000-0000-0000E4440000}"/>
    <cellStyle name="40% - Accent6 28" xfId="19608" xr:uid="{00000000-0005-0000-0000-0000E5440000}"/>
    <cellStyle name="40% - Accent6 28 2" xfId="31475" xr:uid="{00000000-0005-0000-0000-0000E6440000}"/>
    <cellStyle name="40% - Accent6 29" xfId="27499" xr:uid="{00000000-0005-0000-0000-0000E7440000}"/>
    <cellStyle name="40% - Accent6 3" xfId="1529" xr:uid="{00000000-0005-0000-0000-0000E8440000}"/>
    <cellStyle name="40% - Accent6 3 10" xfId="1530" xr:uid="{00000000-0005-0000-0000-0000E9440000}"/>
    <cellStyle name="40% - Accent6 3 11" xfId="18201" xr:uid="{00000000-0005-0000-0000-0000EA440000}"/>
    <cellStyle name="40% - Accent6 3 11 2" xfId="22736" xr:uid="{00000000-0005-0000-0000-0000EB440000}"/>
    <cellStyle name="40% - Accent6 3 11 2 2" xfId="34603" xr:uid="{00000000-0005-0000-0000-0000EC440000}"/>
    <cellStyle name="40% - Accent6 3 11 3" xfId="30627" xr:uid="{00000000-0005-0000-0000-0000ED440000}"/>
    <cellStyle name="40% - Accent6 3 11 4" xfId="26686" xr:uid="{00000000-0005-0000-0000-0000EE440000}"/>
    <cellStyle name="40% - Accent6 3 2" xfId="1531" xr:uid="{00000000-0005-0000-0000-0000EF440000}"/>
    <cellStyle name="40% - Accent6 3 2 2" xfId="11703" xr:uid="{00000000-0005-0000-0000-0000F0440000}"/>
    <cellStyle name="40% - Accent6 3 2 2 2" xfId="18089" xr:uid="{00000000-0005-0000-0000-0000F1440000}"/>
    <cellStyle name="40% - Accent6 3 2 2 2 2" xfId="22625" xr:uid="{00000000-0005-0000-0000-0000F2440000}"/>
    <cellStyle name="40% - Accent6 3 2 2 2 2 2" xfId="34492" xr:uid="{00000000-0005-0000-0000-0000F3440000}"/>
    <cellStyle name="40% - Accent6 3 2 2 2 3" xfId="30516" xr:uid="{00000000-0005-0000-0000-0000F4440000}"/>
    <cellStyle name="40% - Accent6 3 2 2 2 4" xfId="26575" xr:uid="{00000000-0005-0000-0000-0000F5440000}"/>
    <cellStyle name="40% - Accent6 3 2 2 3" xfId="21059" xr:uid="{00000000-0005-0000-0000-0000F6440000}"/>
    <cellStyle name="40% - Accent6 3 2 2 3 2" xfId="32926" xr:uid="{00000000-0005-0000-0000-0000F7440000}"/>
    <cellStyle name="40% - Accent6 3 2 2 4" xfId="28950" xr:uid="{00000000-0005-0000-0000-0000F8440000}"/>
    <cellStyle name="40% - Accent6 3 2 2 5" xfId="25009" xr:uid="{00000000-0005-0000-0000-0000F9440000}"/>
    <cellStyle name="40% - Accent6 3 2 3" xfId="15232" xr:uid="{00000000-0005-0000-0000-0000FA440000}"/>
    <cellStyle name="40% - Accent6 3 2 3 2" xfId="21836" xr:uid="{00000000-0005-0000-0000-0000FB440000}"/>
    <cellStyle name="40% - Accent6 3 2 3 2 2" xfId="33703" xr:uid="{00000000-0005-0000-0000-0000FC440000}"/>
    <cellStyle name="40% - Accent6 3 2 3 3" xfId="29727" xr:uid="{00000000-0005-0000-0000-0000FD440000}"/>
    <cellStyle name="40% - Accent6 3 2 3 4" xfId="25786" xr:uid="{00000000-0005-0000-0000-0000FE440000}"/>
    <cellStyle name="40% - Accent6 3 2 4" xfId="8335" xr:uid="{00000000-0005-0000-0000-0000FF440000}"/>
    <cellStyle name="40% - Accent6 3 2 4 2" xfId="20289" xr:uid="{00000000-0005-0000-0000-000000450000}"/>
    <cellStyle name="40% - Accent6 3 2 4 2 2" xfId="32156" xr:uid="{00000000-0005-0000-0000-000001450000}"/>
    <cellStyle name="40% - Accent6 3 2 4 3" xfId="28180" xr:uid="{00000000-0005-0000-0000-000002450000}"/>
    <cellStyle name="40% - Accent6 3 2 4 4" xfId="24239" xr:uid="{00000000-0005-0000-0000-000003450000}"/>
    <cellStyle name="40% - Accent6 3 2 5" xfId="19514" xr:uid="{00000000-0005-0000-0000-000004450000}"/>
    <cellStyle name="40% - Accent6 3 2 5 2" xfId="31381" xr:uid="{00000000-0005-0000-0000-000005450000}"/>
    <cellStyle name="40% - Accent6 3 2 6" xfId="27407" xr:uid="{00000000-0005-0000-0000-000006450000}"/>
    <cellStyle name="40% - Accent6 3 2 7" xfId="23464" xr:uid="{00000000-0005-0000-0000-000007450000}"/>
    <cellStyle name="40% - Accent6 3 3" xfId="1532" xr:uid="{00000000-0005-0000-0000-000008450000}"/>
    <cellStyle name="40% - Accent6 3 3 2" xfId="11704" xr:uid="{00000000-0005-0000-0000-000009450000}"/>
    <cellStyle name="40% - Accent6 3 3 2 2" xfId="18090" xr:uid="{00000000-0005-0000-0000-00000A450000}"/>
    <cellStyle name="40% - Accent6 3 3 2 2 2" xfId="22626" xr:uid="{00000000-0005-0000-0000-00000B450000}"/>
    <cellStyle name="40% - Accent6 3 3 2 2 2 2" xfId="34493" xr:uid="{00000000-0005-0000-0000-00000C450000}"/>
    <cellStyle name="40% - Accent6 3 3 2 2 3" xfId="30517" xr:uid="{00000000-0005-0000-0000-00000D450000}"/>
    <cellStyle name="40% - Accent6 3 3 2 2 4" xfId="26576" xr:uid="{00000000-0005-0000-0000-00000E450000}"/>
    <cellStyle name="40% - Accent6 3 3 2 3" xfId="21060" xr:uid="{00000000-0005-0000-0000-00000F450000}"/>
    <cellStyle name="40% - Accent6 3 3 2 3 2" xfId="32927" xr:uid="{00000000-0005-0000-0000-000010450000}"/>
    <cellStyle name="40% - Accent6 3 3 2 4" xfId="28951" xr:uid="{00000000-0005-0000-0000-000011450000}"/>
    <cellStyle name="40% - Accent6 3 3 2 5" xfId="25010" xr:uid="{00000000-0005-0000-0000-000012450000}"/>
    <cellStyle name="40% - Accent6 3 3 3" xfId="15233" xr:uid="{00000000-0005-0000-0000-000013450000}"/>
    <cellStyle name="40% - Accent6 3 3 3 2" xfId="21837" xr:uid="{00000000-0005-0000-0000-000014450000}"/>
    <cellStyle name="40% - Accent6 3 3 3 2 2" xfId="33704" xr:uid="{00000000-0005-0000-0000-000015450000}"/>
    <cellStyle name="40% - Accent6 3 3 3 3" xfId="29728" xr:uid="{00000000-0005-0000-0000-000016450000}"/>
    <cellStyle name="40% - Accent6 3 3 3 4" xfId="25787" xr:uid="{00000000-0005-0000-0000-000017450000}"/>
    <cellStyle name="40% - Accent6 3 3 4" xfId="8336" xr:uid="{00000000-0005-0000-0000-000018450000}"/>
    <cellStyle name="40% - Accent6 3 3 4 2" xfId="20290" xr:uid="{00000000-0005-0000-0000-000019450000}"/>
    <cellStyle name="40% - Accent6 3 3 4 2 2" xfId="32157" xr:uid="{00000000-0005-0000-0000-00001A450000}"/>
    <cellStyle name="40% - Accent6 3 3 4 3" xfId="28181" xr:uid="{00000000-0005-0000-0000-00001B450000}"/>
    <cellStyle name="40% - Accent6 3 3 4 4" xfId="24240" xr:uid="{00000000-0005-0000-0000-00001C450000}"/>
    <cellStyle name="40% - Accent6 3 3 5" xfId="19515" xr:uid="{00000000-0005-0000-0000-00001D450000}"/>
    <cellStyle name="40% - Accent6 3 3 5 2" xfId="31382" xr:uid="{00000000-0005-0000-0000-00001E450000}"/>
    <cellStyle name="40% - Accent6 3 3 6" xfId="27408" xr:uid="{00000000-0005-0000-0000-00001F450000}"/>
    <cellStyle name="40% - Accent6 3 3 7" xfId="23465" xr:uid="{00000000-0005-0000-0000-000020450000}"/>
    <cellStyle name="40% - Accent6 3 4" xfId="1533" xr:uid="{00000000-0005-0000-0000-000021450000}"/>
    <cellStyle name="40% - Accent6 3 4 2" xfId="11705" xr:uid="{00000000-0005-0000-0000-000022450000}"/>
    <cellStyle name="40% - Accent6 3 4 2 2" xfId="18091" xr:uid="{00000000-0005-0000-0000-000023450000}"/>
    <cellStyle name="40% - Accent6 3 4 2 2 2" xfId="22627" xr:uid="{00000000-0005-0000-0000-000024450000}"/>
    <cellStyle name="40% - Accent6 3 4 2 2 2 2" xfId="34494" xr:uid="{00000000-0005-0000-0000-000025450000}"/>
    <cellStyle name="40% - Accent6 3 4 2 2 3" xfId="30518" xr:uid="{00000000-0005-0000-0000-000026450000}"/>
    <cellStyle name="40% - Accent6 3 4 2 2 4" xfId="26577" xr:uid="{00000000-0005-0000-0000-000027450000}"/>
    <cellStyle name="40% - Accent6 3 4 2 3" xfId="21061" xr:uid="{00000000-0005-0000-0000-000028450000}"/>
    <cellStyle name="40% - Accent6 3 4 2 3 2" xfId="32928" xr:uid="{00000000-0005-0000-0000-000029450000}"/>
    <cellStyle name="40% - Accent6 3 4 2 4" xfId="28952" xr:uid="{00000000-0005-0000-0000-00002A450000}"/>
    <cellStyle name="40% - Accent6 3 4 2 5" xfId="25011" xr:uid="{00000000-0005-0000-0000-00002B450000}"/>
    <cellStyle name="40% - Accent6 3 4 3" xfId="15234" xr:uid="{00000000-0005-0000-0000-00002C450000}"/>
    <cellStyle name="40% - Accent6 3 4 3 2" xfId="21838" xr:uid="{00000000-0005-0000-0000-00002D450000}"/>
    <cellStyle name="40% - Accent6 3 4 3 2 2" xfId="33705" xr:uid="{00000000-0005-0000-0000-00002E450000}"/>
    <cellStyle name="40% - Accent6 3 4 3 3" xfId="29729" xr:uid="{00000000-0005-0000-0000-00002F450000}"/>
    <cellStyle name="40% - Accent6 3 4 3 4" xfId="25788" xr:uid="{00000000-0005-0000-0000-000030450000}"/>
    <cellStyle name="40% - Accent6 3 4 4" xfId="8337" xr:uid="{00000000-0005-0000-0000-000031450000}"/>
    <cellStyle name="40% - Accent6 3 4 4 2" xfId="20291" xr:uid="{00000000-0005-0000-0000-000032450000}"/>
    <cellStyle name="40% - Accent6 3 4 4 2 2" xfId="32158" xr:uid="{00000000-0005-0000-0000-000033450000}"/>
    <cellStyle name="40% - Accent6 3 4 4 3" xfId="28182" xr:uid="{00000000-0005-0000-0000-000034450000}"/>
    <cellStyle name="40% - Accent6 3 4 4 4" xfId="24241" xr:uid="{00000000-0005-0000-0000-000035450000}"/>
    <cellStyle name="40% - Accent6 3 4 5" xfId="19516" xr:uid="{00000000-0005-0000-0000-000036450000}"/>
    <cellStyle name="40% - Accent6 3 4 5 2" xfId="31383" xr:uid="{00000000-0005-0000-0000-000037450000}"/>
    <cellStyle name="40% - Accent6 3 4 6" xfId="27409" xr:uid="{00000000-0005-0000-0000-000038450000}"/>
    <cellStyle name="40% - Accent6 3 4 7" xfId="23466" xr:uid="{00000000-0005-0000-0000-000039450000}"/>
    <cellStyle name="40% - Accent6 3 5" xfId="1534" xr:uid="{00000000-0005-0000-0000-00003A450000}"/>
    <cellStyle name="40% - Accent6 3 5 2" xfId="11706" xr:uid="{00000000-0005-0000-0000-00003B450000}"/>
    <cellStyle name="40% - Accent6 3 5 2 2" xfId="18092" xr:uid="{00000000-0005-0000-0000-00003C450000}"/>
    <cellStyle name="40% - Accent6 3 5 2 2 2" xfId="22628" xr:uid="{00000000-0005-0000-0000-00003D450000}"/>
    <cellStyle name="40% - Accent6 3 5 2 2 2 2" xfId="34495" xr:uid="{00000000-0005-0000-0000-00003E450000}"/>
    <cellStyle name="40% - Accent6 3 5 2 2 3" xfId="30519" xr:uid="{00000000-0005-0000-0000-00003F450000}"/>
    <cellStyle name="40% - Accent6 3 5 2 2 4" xfId="26578" xr:uid="{00000000-0005-0000-0000-000040450000}"/>
    <cellStyle name="40% - Accent6 3 5 2 3" xfId="21062" xr:uid="{00000000-0005-0000-0000-000041450000}"/>
    <cellStyle name="40% - Accent6 3 5 2 3 2" xfId="32929" xr:uid="{00000000-0005-0000-0000-000042450000}"/>
    <cellStyle name="40% - Accent6 3 5 2 4" xfId="28953" xr:uid="{00000000-0005-0000-0000-000043450000}"/>
    <cellStyle name="40% - Accent6 3 5 2 5" xfId="25012" xr:uid="{00000000-0005-0000-0000-000044450000}"/>
    <cellStyle name="40% - Accent6 3 5 3" xfId="15235" xr:uid="{00000000-0005-0000-0000-000045450000}"/>
    <cellStyle name="40% - Accent6 3 5 3 2" xfId="21839" xr:uid="{00000000-0005-0000-0000-000046450000}"/>
    <cellStyle name="40% - Accent6 3 5 3 2 2" xfId="33706" xr:uid="{00000000-0005-0000-0000-000047450000}"/>
    <cellStyle name="40% - Accent6 3 5 3 3" xfId="29730" xr:uid="{00000000-0005-0000-0000-000048450000}"/>
    <cellStyle name="40% - Accent6 3 5 3 4" xfId="25789" xr:uid="{00000000-0005-0000-0000-000049450000}"/>
    <cellStyle name="40% - Accent6 3 5 4" xfId="8338" xr:uid="{00000000-0005-0000-0000-00004A450000}"/>
    <cellStyle name="40% - Accent6 3 5 4 2" xfId="20292" xr:uid="{00000000-0005-0000-0000-00004B450000}"/>
    <cellStyle name="40% - Accent6 3 5 4 2 2" xfId="32159" xr:uid="{00000000-0005-0000-0000-00004C450000}"/>
    <cellStyle name="40% - Accent6 3 5 4 3" xfId="28183" xr:uid="{00000000-0005-0000-0000-00004D450000}"/>
    <cellStyle name="40% - Accent6 3 5 4 4" xfId="24242" xr:uid="{00000000-0005-0000-0000-00004E450000}"/>
    <cellStyle name="40% - Accent6 3 5 5" xfId="19517" xr:uid="{00000000-0005-0000-0000-00004F450000}"/>
    <cellStyle name="40% - Accent6 3 5 5 2" xfId="31384" xr:uid="{00000000-0005-0000-0000-000050450000}"/>
    <cellStyle name="40% - Accent6 3 5 6" xfId="27410" xr:uid="{00000000-0005-0000-0000-000051450000}"/>
    <cellStyle name="40% - Accent6 3 5 7" xfId="23467" xr:uid="{00000000-0005-0000-0000-000052450000}"/>
    <cellStyle name="40% - Accent6 3 6" xfId="1535" xr:uid="{00000000-0005-0000-0000-000053450000}"/>
    <cellStyle name="40% - Accent6 3 7" xfId="1536" xr:uid="{00000000-0005-0000-0000-000054450000}"/>
    <cellStyle name="40% - Accent6 3 8" xfId="1537" xr:uid="{00000000-0005-0000-0000-000055450000}"/>
    <cellStyle name="40% - Accent6 3 9" xfId="1538" xr:uid="{00000000-0005-0000-0000-000056450000}"/>
    <cellStyle name="40% - Accent6 30" xfId="23558" xr:uid="{00000000-0005-0000-0000-000057450000}"/>
    <cellStyle name="40% - Accent6 4" xfId="1539" xr:uid="{00000000-0005-0000-0000-000058450000}"/>
    <cellStyle name="40% - Accent6 4 2" xfId="1540" xr:uid="{00000000-0005-0000-0000-000059450000}"/>
    <cellStyle name="40% - Accent6 4 3" xfId="1541" xr:uid="{00000000-0005-0000-0000-00005A450000}"/>
    <cellStyle name="40% - Accent6 4 4" xfId="1542" xr:uid="{00000000-0005-0000-0000-00005B450000}"/>
    <cellStyle name="40% - Accent6 4 5" xfId="1543" xr:uid="{00000000-0005-0000-0000-00005C450000}"/>
    <cellStyle name="40% - Accent6 4 6" xfId="1544" xr:uid="{00000000-0005-0000-0000-00005D450000}"/>
    <cellStyle name="40% - Accent6 5" xfId="1545" xr:uid="{00000000-0005-0000-0000-00005E450000}"/>
    <cellStyle name="40% - Accent6 5 2" xfId="1546" xr:uid="{00000000-0005-0000-0000-00005F450000}"/>
    <cellStyle name="40% - Accent6 5 3" xfId="1547" xr:uid="{00000000-0005-0000-0000-000060450000}"/>
    <cellStyle name="40% - Accent6 5 4" xfId="1548" xr:uid="{00000000-0005-0000-0000-000061450000}"/>
    <cellStyle name="40% - Accent6 5 5" xfId="1549" xr:uid="{00000000-0005-0000-0000-000062450000}"/>
    <cellStyle name="40% - Accent6 5 6" xfId="1550" xr:uid="{00000000-0005-0000-0000-000063450000}"/>
    <cellStyle name="40% - Accent6 6" xfId="1551" xr:uid="{00000000-0005-0000-0000-000064450000}"/>
    <cellStyle name="40% - Accent6 6 2" xfId="1552" xr:uid="{00000000-0005-0000-0000-000065450000}"/>
    <cellStyle name="40% - Accent6 6 3" xfId="1553" xr:uid="{00000000-0005-0000-0000-000066450000}"/>
    <cellStyle name="40% - Accent6 6 4" xfId="1554" xr:uid="{00000000-0005-0000-0000-000067450000}"/>
    <cellStyle name="40% - Accent6 6 5" xfId="1555" xr:uid="{00000000-0005-0000-0000-000068450000}"/>
    <cellStyle name="40% - Accent6 6 6" xfId="1556" xr:uid="{00000000-0005-0000-0000-000069450000}"/>
    <cellStyle name="40% - Accent6 7" xfId="1557" xr:uid="{00000000-0005-0000-0000-00006A450000}"/>
    <cellStyle name="40% - Accent6 7 10" xfId="19518" xr:uid="{00000000-0005-0000-0000-00006B450000}"/>
    <cellStyle name="40% - Accent6 7 10 2" xfId="31385" xr:uid="{00000000-0005-0000-0000-00006C450000}"/>
    <cellStyle name="40% - Accent6 7 11" xfId="27411" xr:uid="{00000000-0005-0000-0000-00006D450000}"/>
    <cellStyle name="40% - Accent6 7 12" xfId="23468" xr:uid="{00000000-0005-0000-0000-00006E450000}"/>
    <cellStyle name="40% - Accent6 7 2" xfId="1558" xr:uid="{00000000-0005-0000-0000-00006F450000}"/>
    <cellStyle name="40% - Accent6 7 3" xfId="1559" xr:uid="{00000000-0005-0000-0000-000070450000}"/>
    <cellStyle name="40% - Accent6 7 4" xfId="1560" xr:uid="{00000000-0005-0000-0000-000071450000}"/>
    <cellStyle name="40% - Accent6 7 5" xfId="1561" xr:uid="{00000000-0005-0000-0000-000072450000}"/>
    <cellStyle name="40% - Accent6 7 6" xfId="1562" xr:uid="{00000000-0005-0000-0000-000073450000}"/>
    <cellStyle name="40% - Accent6 7 7" xfId="11707" xr:uid="{00000000-0005-0000-0000-000074450000}"/>
    <cellStyle name="40% - Accent6 7 7 2" xfId="18093" xr:uid="{00000000-0005-0000-0000-000075450000}"/>
    <cellStyle name="40% - Accent6 7 7 2 2" xfId="22629" xr:uid="{00000000-0005-0000-0000-000076450000}"/>
    <cellStyle name="40% - Accent6 7 7 2 2 2" xfId="34496" xr:uid="{00000000-0005-0000-0000-000077450000}"/>
    <cellStyle name="40% - Accent6 7 7 2 3" xfId="30520" xr:uid="{00000000-0005-0000-0000-000078450000}"/>
    <cellStyle name="40% - Accent6 7 7 2 4" xfId="26579" xr:uid="{00000000-0005-0000-0000-000079450000}"/>
    <cellStyle name="40% - Accent6 7 7 3" xfId="21063" xr:uid="{00000000-0005-0000-0000-00007A450000}"/>
    <cellStyle name="40% - Accent6 7 7 3 2" xfId="32930" xr:uid="{00000000-0005-0000-0000-00007B450000}"/>
    <cellStyle name="40% - Accent6 7 7 4" xfId="28954" xr:uid="{00000000-0005-0000-0000-00007C450000}"/>
    <cellStyle name="40% - Accent6 7 7 5" xfId="25013" xr:uid="{00000000-0005-0000-0000-00007D450000}"/>
    <cellStyle name="40% - Accent6 7 8" xfId="15239" xr:uid="{00000000-0005-0000-0000-00007E450000}"/>
    <cellStyle name="40% - Accent6 7 8 2" xfId="21840" xr:uid="{00000000-0005-0000-0000-00007F450000}"/>
    <cellStyle name="40% - Accent6 7 8 2 2" xfId="33707" xr:uid="{00000000-0005-0000-0000-000080450000}"/>
    <cellStyle name="40% - Accent6 7 8 3" xfId="29731" xr:uid="{00000000-0005-0000-0000-000081450000}"/>
    <cellStyle name="40% - Accent6 7 8 4" xfId="25790" xr:uid="{00000000-0005-0000-0000-000082450000}"/>
    <cellStyle name="40% - Accent6 7 9" xfId="8339" xr:uid="{00000000-0005-0000-0000-000083450000}"/>
    <cellStyle name="40% - Accent6 7 9 2" xfId="20293" xr:uid="{00000000-0005-0000-0000-000084450000}"/>
    <cellStyle name="40% - Accent6 7 9 2 2" xfId="32160" xr:uid="{00000000-0005-0000-0000-000085450000}"/>
    <cellStyle name="40% - Accent6 7 9 3" xfId="28184" xr:uid="{00000000-0005-0000-0000-000086450000}"/>
    <cellStyle name="40% - Accent6 7 9 4" xfId="24243" xr:uid="{00000000-0005-0000-0000-000087450000}"/>
    <cellStyle name="40% - Accent6 8" xfId="1563" xr:uid="{00000000-0005-0000-0000-000088450000}"/>
    <cellStyle name="40% - Accent6 8 2" xfId="1564" xr:uid="{00000000-0005-0000-0000-000089450000}"/>
    <cellStyle name="40% - Accent6 8 3" xfId="1565" xr:uid="{00000000-0005-0000-0000-00008A450000}"/>
    <cellStyle name="40% - Accent6 8 4" xfId="1566" xr:uid="{00000000-0005-0000-0000-00008B450000}"/>
    <cellStyle name="40% - Accent6 8 5" xfId="1567" xr:uid="{00000000-0005-0000-0000-00008C450000}"/>
    <cellStyle name="40% - Accent6 8 6" xfId="1568" xr:uid="{00000000-0005-0000-0000-00008D450000}"/>
    <cellStyle name="40% - Accent6 9" xfId="1569" xr:uid="{00000000-0005-0000-0000-00008E450000}"/>
    <cellStyle name="40% - Accent6 9 2" xfId="1570" xr:uid="{00000000-0005-0000-0000-00008F450000}"/>
    <cellStyle name="40% - Accent6 9 3" xfId="1571" xr:uid="{00000000-0005-0000-0000-000090450000}"/>
    <cellStyle name="40% - Accent6 9 4" xfId="1572" xr:uid="{00000000-0005-0000-0000-000091450000}"/>
    <cellStyle name="40% - Accent6 9 5" xfId="1573" xr:uid="{00000000-0005-0000-0000-000092450000}"/>
    <cellStyle name="40% - Akzent1" xfId="3953" xr:uid="{00000000-0005-0000-0000-000093450000}"/>
    <cellStyle name="40% - Akzent2" xfId="3954" xr:uid="{00000000-0005-0000-0000-000094450000}"/>
    <cellStyle name="40% - Akzent3" xfId="3955" xr:uid="{00000000-0005-0000-0000-000095450000}"/>
    <cellStyle name="40% - Akzent4" xfId="3956" xr:uid="{00000000-0005-0000-0000-000096450000}"/>
    <cellStyle name="40% - Akzent5" xfId="3957" xr:uid="{00000000-0005-0000-0000-000097450000}"/>
    <cellStyle name="40% - Akzent6" xfId="3958" xr:uid="{00000000-0005-0000-0000-000098450000}"/>
    <cellStyle name="40% - Énfasis1" xfId="34642" xr:uid="{00000000-0005-0000-0000-000099450000}"/>
    <cellStyle name="40% - Énfasis2" xfId="34643" xr:uid="{00000000-0005-0000-0000-00009A450000}"/>
    <cellStyle name="40% - Énfasis3" xfId="34644" xr:uid="{00000000-0005-0000-0000-00009B450000}"/>
    <cellStyle name="40% - Énfasis4" xfId="34645" xr:uid="{00000000-0005-0000-0000-00009C450000}"/>
    <cellStyle name="40% - Énfasis5" xfId="34646" xr:uid="{00000000-0005-0000-0000-00009D450000}"/>
    <cellStyle name="40% - Énfasis6" xfId="34647" xr:uid="{00000000-0005-0000-0000-00009E450000}"/>
    <cellStyle name="5x indented GHG Textfiels" xfId="4101" xr:uid="{00000000-0005-0000-0000-00009F450000}"/>
    <cellStyle name="5x indented GHG Textfiels 2" xfId="4102" xr:uid="{00000000-0005-0000-0000-0000A0450000}"/>
    <cellStyle name="5x indented GHG Textfiels 2 2" xfId="12148" xr:uid="{00000000-0005-0000-0000-0000A1450000}"/>
    <cellStyle name="5x indented GHG Textfiels 2 2 2" xfId="16478" xr:uid="{00000000-0005-0000-0000-0000A2450000}"/>
    <cellStyle name="5x indented GHG Textfiels 2 3" xfId="8779" xr:uid="{00000000-0005-0000-0000-0000A3450000}"/>
    <cellStyle name="5x indented GHG Textfiels 3" xfId="12147" xr:uid="{00000000-0005-0000-0000-0000A4450000}"/>
    <cellStyle name="5x indented GHG Textfiels 3 2" xfId="16477" xr:uid="{00000000-0005-0000-0000-0000A5450000}"/>
    <cellStyle name="5x indented GHG Textfiels 4" xfId="8778" xr:uid="{00000000-0005-0000-0000-0000A6450000}"/>
    <cellStyle name="60 % - Accent1" xfId="4103" xr:uid="{00000000-0005-0000-0000-0000A7450000}"/>
    <cellStyle name="60 % - Accent2" xfId="4104" xr:uid="{00000000-0005-0000-0000-0000A8450000}"/>
    <cellStyle name="60 % - Accent3" xfId="4105" xr:uid="{00000000-0005-0000-0000-0000A9450000}"/>
    <cellStyle name="60 % - Accent4" xfId="4106" xr:uid="{00000000-0005-0000-0000-0000AA450000}"/>
    <cellStyle name="60 % - Accent5" xfId="4107" xr:uid="{00000000-0005-0000-0000-0000AB450000}"/>
    <cellStyle name="60 % - Accent6" xfId="4108" xr:uid="{00000000-0005-0000-0000-0000AC450000}"/>
    <cellStyle name="60% - Accent1" xfId="7604" builtinId="32" customBuiltin="1"/>
    <cellStyle name="60% - Accent1 10" xfId="1574" xr:uid="{00000000-0005-0000-0000-0000AE450000}"/>
    <cellStyle name="60% - Accent1 11" xfId="1575" xr:uid="{00000000-0005-0000-0000-0000AF450000}"/>
    <cellStyle name="60% - Accent1 12" xfId="1576" xr:uid="{00000000-0005-0000-0000-0000B0450000}"/>
    <cellStyle name="60% - Accent1 13" xfId="1577" xr:uid="{00000000-0005-0000-0000-0000B1450000}"/>
    <cellStyle name="60% - Accent1 14" xfId="1578" xr:uid="{00000000-0005-0000-0000-0000B2450000}"/>
    <cellStyle name="60% - Accent1 15" xfId="1579" xr:uid="{00000000-0005-0000-0000-0000B3450000}"/>
    <cellStyle name="60% - Accent1 16" xfId="1580" xr:uid="{00000000-0005-0000-0000-0000B4450000}"/>
    <cellStyle name="60% - Accent1 17" xfId="1581" xr:uid="{00000000-0005-0000-0000-0000B5450000}"/>
    <cellStyle name="60% - Accent1 18" xfId="1582" xr:uid="{00000000-0005-0000-0000-0000B6450000}"/>
    <cellStyle name="60% - Accent1 19" xfId="1583" xr:uid="{00000000-0005-0000-0000-0000B7450000}"/>
    <cellStyle name="60% - Accent1 2" xfId="1584" xr:uid="{00000000-0005-0000-0000-0000B8450000}"/>
    <cellStyle name="60% - Accent1 2 10" xfId="1585" xr:uid="{00000000-0005-0000-0000-0000B9450000}"/>
    <cellStyle name="60% - Accent1 2 11" xfId="1586" xr:uid="{00000000-0005-0000-0000-0000BA450000}"/>
    <cellStyle name="60% - Accent1 2 12" xfId="1587" xr:uid="{00000000-0005-0000-0000-0000BB450000}"/>
    <cellStyle name="60% - Accent1 2 13" xfId="1588" xr:uid="{00000000-0005-0000-0000-0000BC450000}"/>
    <cellStyle name="60% - Accent1 2 14" xfId="1589" xr:uid="{00000000-0005-0000-0000-0000BD450000}"/>
    <cellStyle name="60% - Accent1 2 15" xfId="1590" xr:uid="{00000000-0005-0000-0000-0000BE450000}"/>
    <cellStyle name="60% - Accent1 2 16" xfId="1591" xr:uid="{00000000-0005-0000-0000-0000BF450000}"/>
    <cellStyle name="60% - Accent1 2 2" xfId="1592" xr:uid="{00000000-0005-0000-0000-0000C0450000}"/>
    <cellStyle name="60% - Accent1 2 2 2" xfId="1593" xr:uid="{00000000-0005-0000-0000-0000C1450000}"/>
    <cellStyle name="60% - Accent1 2 2 3" xfId="1594" xr:uid="{00000000-0005-0000-0000-0000C2450000}"/>
    <cellStyle name="60% - Accent1 2 2 4" xfId="1595" xr:uid="{00000000-0005-0000-0000-0000C3450000}"/>
    <cellStyle name="60% - Accent1 2 2 5" xfId="1596" xr:uid="{00000000-0005-0000-0000-0000C4450000}"/>
    <cellStyle name="60% - Accent1 2 3" xfId="1597" xr:uid="{00000000-0005-0000-0000-0000C5450000}"/>
    <cellStyle name="60% - Accent1 2 4" xfId="1598" xr:uid="{00000000-0005-0000-0000-0000C6450000}"/>
    <cellStyle name="60% - Accent1 2 5" xfId="1599" xr:uid="{00000000-0005-0000-0000-0000C7450000}"/>
    <cellStyle name="60% - Accent1 2 6" xfId="1600" xr:uid="{00000000-0005-0000-0000-0000C8450000}"/>
    <cellStyle name="60% - Accent1 2 7" xfId="1601" xr:uid="{00000000-0005-0000-0000-0000C9450000}"/>
    <cellStyle name="60% - Accent1 2 8" xfId="1602" xr:uid="{00000000-0005-0000-0000-0000CA450000}"/>
    <cellStyle name="60% - Accent1 2 9" xfId="1603" xr:uid="{00000000-0005-0000-0000-0000CB450000}"/>
    <cellStyle name="60% - Accent1 20" xfId="1604" xr:uid="{00000000-0005-0000-0000-0000CC450000}"/>
    <cellStyle name="60% - Accent1 21" xfId="1605" xr:uid="{00000000-0005-0000-0000-0000CD450000}"/>
    <cellStyle name="60% - Accent1 22" xfId="1606" xr:uid="{00000000-0005-0000-0000-0000CE450000}"/>
    <cellStyle name="60% - Accent1 3" xfId="1607" xr:uid="{00000000-0005-0000-0000-0000CF450000}"/>
    <cellStyle name="60% - Accent1 3 2" xfId="1608" xr:uid="{00000000-0005-0000-0000-0000D0450000}"/>
    <cellStyle name="60% - Accent1 3 3" xfId="1609" xr:uid="{00000000-0005-0000-0000-0000D1450000}"/>
    <cellStyle name="60% - Accent1 3 4" xfId="1610" xr:uid="{00000000-0005-0000-0000-0000D2450000}"/>
    <cellStyle name="60% - Accent1 3 5" xfId="1611" xr:uid="{00000000-0005-0000-0000-0000D3450000}"/>
    <cellStyle name="60% - Accent1 3 6" xfId="1612" xr:uid="{00000000-0005-0000-0000-0000D4450000}"/>
    <cellStyle name="60% - Accent1 4" xfId="1613" xr:uid="{00000000-0005-0000-0000-0000D5450000}"/>
    <cellStyle name="60% - Accent1 4 2" xfId="1614" xr:uid="{00000000-0005-0000-0000-0000D6450000}"/>
    <cellStyle name="60% - Accent1 5" xfId="1615" xr:uid="{00000000-0005-0000-0000-0000D7450000}"/>
    <cellStyle name="60% - Accent1 5 2" xfId="1616" xr:uid="{00000000-0005-0000-0000-0000D8450000}"/>
    <cellStyle name="60% - Accent1 6" xfId="1617" xr:uid="{00000000-0005-0000-0000-0000D9450000}"/>
    <cellStyle name="60% - Accent1 6 2" xfId="1618" xr:uid="{00000000-0005-0000-0000-0000DA450000}"/>
    <cellStyle name="60% - Accent1 7" xfId="1619" xr:uid="{00000000-0005-0000-0000-0000DB450000}"/>
    <cellStyle name="60% - Accent1 7 2" xfId="1620" xr:uid="{00000000-0005-0000-0000-0000DC450000}"/>
    <cellStyle name="60% - Accent1 8" xfId="1621" xr:uid="{00000000-0005-0000-0000-0000DD450000}"/>
    <cellStyle name="60% - Accent1 8 2" xfId="1622" xr:uid="{00000000-0005-0000-0000-0000DE450000}"/>
    <cellStyle name="60% - Accent1 9" xfId="1623" xr:uid="{00000000-0005-0000-0000-0000DF450000}"/>
    <cellStyle name="60% - Accent2" xfId="2" builtinId="36" customBuiltin="1"/>
    <cellStyle name="60% - Accent2 10" xfId="1624" xr:uid="{00000000-0005-0000-0000-0000E1450000}"/>
    <cellStyle name="60% - Accent2 11" xfId="1625" xr:uid="{00000000-0005-0000-0000-0000E2450000}"/>
    <cellStyle name="60% - Accent2 12" xfId="1626" xr:uid="{00000000-0005-0000-0000-0000E3450000}"/>
    <cellStyle name="60% - Accent2 13" xfId="1627" xr:uid="{00000000-0005-0000-0000-0000E4450000}"/>
    <cellStyle name="60% - Accent2 2" xfId="1628" xr:uid="{00000000-0005-0000-0000-0000E5450000}"/>
    <cellStyle name="60% - Accent2 2 10" xfId="1629" xr:uid="{00000000-0005-0000-0000-0000E6450000}"/>
    <cellStyle name="60% - Accent2 2 11" xfId="1630" xr:uid="{00000000-0005-0000-0000-0000E7450000}"/>
    <cellStyle name="60% - Accent2 2 12" xfId="1631" xr:uid="{00000000-0005-0000-0000-0000E8450000}"/>
    <cellStyle name="60% - Accent2 2 13" xfId="1632" xr:uid="{00000000-0005-0000-0000-0000E9450000}"/>
    <cellStyle name="60% - Accent2 2 14" xfId="1633" xr:uid="{00000000-0005-0000-0000-0000EA450000}"/>
    <cellStyle name="60% - Accent2 2 15" xfId="1634" xr:uid="{00000000-0005-0000-0000-0000EB450000}"/>
    <cellStyle name="60% - Accent2 2 16" xfId="1635" xr:uid="{00000000-0005-0000-0000-0000EC450000}"/>
    <cellStyle name="60% - Accent2 2 2" xfId="1636" xr:uid="{00000000-0005-0000-0000-0000ED450000}"/>
    <cellStyle name="60% - Accent2 2 2 2" xfId="1637" xr:uid="{00000000-0005-0000-0000-0000EE450000}"/>
    <cellStyle name="60% - Accent2 2 2 3" xfId="1638" xr:uid="{00000000-0005-0000-0000-0000EF450000}"/>
    <cellStyle name="60% - Accent2 2 2 4" xfId="1639" xr:uid="{00000000-0005-0000-0000-0000F0450000}"/>
    <cellStyle name="60% - Accent2 2 2 5" xfId="1640" xr:uid="{00000000-0005-0000-0000-0000F1450000}"/>
    <cellStyle name="60% - Accent2 2 3" xfId="1641" xr:uid="{00000000-0005-0000-0000-0000F2450000}"/>
    <cellStyle name="60% - Accent2 2 4" xfId="1642" xr:uid="{00000000-0005-0000-0000-0000F3450000}"/>
    <cellStyle name="60% - Accent2 2 5" xfId="1643" xr:uid="{00000000-0005-0000-0000-0000F4450000}"/>
    <cellStyle name="60% - Accent2 2 6" xfId="1644" xr:uid="{00000000-0005-0000-0000-0000F5450000}"/>
    <cellStyle name="60% - Accent2 2 7" xfId="1645" xr:uid="{00000000-0005-0000-0000-0000F6450000}"/>
    <cellStyle name="60% - Accent2 2 8" xfId="1646" xr:uid="{00000000-0005-0000-0000-0000F7450000}"/>
    <cellStyle name="60% - Accent2 2 9" xfId="1647" xr:uid="{00000000-0005-0000-0000-0000F8450000}"/>
    <cellStyle name="60% - Accent2 3" xfId="1648" xr:uid="{00000000-0005-0000-0000-0000F9450000}"/>
    <cellStyle name="60% - Accent2 3 2" xfId="1649" xr:uid="{00000000-0005-0000-0000-0000FA450000}"/>
    <cellStyle name="60% - Accent2 3 3" xfId="1650" xr:uid="{00000000-0005-0000-0000-0000FB450000}"/>
    <cellStyle name="60% - Accent2 3 4" xfId="1651" xr:uid="{00000000-0005-0000-0000-0000FC450000}"/>
    <cellStyle name="60% - Accent2 3 5" xfId="1652" xr:uid="{00000000-0005-0000-0000-0000FD450000}"/>
    <cellStyle name="60% - Accent2 3 6" xfId="1653" xr:uid="{00000000-0005-0000-0000-0000FE450000}"/>
    <cellStyle name="60% - Accent2 4" xfId="1654" xr:uid="{00000000-0005-0000-0000-0000FF450000}"/>
    <cellStyle name="60% - Accent2 4 2" xfId="1655" xr:uid="{00000000-0005-0000-0000-000000460000}"/>
    <cellStyle name="60% - Accent2 5" xfId="1656" xr:uid="{00000000-0005-0000-0000-000001460000}"/>
    <cellStyle name="60% - Accent2 5 2" xfId="1657" xr:uid="{00000000-0005-0000-0000-000002460000}"/>
    <cellStyle name="60% - Accent2 6" xfId="1658" xr:uid="{00000000-0005-0000-0000-000003460000}"/>
    <cellStyle name="60% - Accent2 6 2" xfId="1659" xr:uid="{00000000-0005-0000-0000-000004460000}"/>
    <cellStyle name="60% - Accent2 7" xfId="1660" xr:uid="{00000000-0005-0000-0000-000005460000}"/>
    <cellStyle name="60% - Accent2 7 2" xfId="1661" xr:uid="{00000000-0005-0000-0000-000006460000}"/>
    <cellStyle name="60% - Accent2 8" xfId="1662" xr:uid="{00000000-0005-0000-0000-000007460000}"/>
    <cellStyle name="60% - Accent2 8 2" xfId="1663" xr:uid="{00000000-0005-0000-0000-000008460000}"/>
    <cellStyle name="60% - Accent2 9" xfId="1664" xr:uid="{00000000-0005-0000-0000-000009460000}"/>
    <cellStyle name="60% - Accent3 10" xfId="1665" xr:uid="{00000000-0005-0000-0000-00000A460000}"/>
    <cellStyle name="60% - Accent3 11" xfId="1666" xr:uid="{00000000-0005-0000-0000-00000B460000}"/>
    <cellStyle name="60% - Accent3 12" xfId="1667" xr:uid="{00000000-0005-0000-0000-00000C460000}"/>
    <cellStyle name="60% - Accent3 13" xfId="1668" xr:uid="{00000000-0005-0000-0000-00000D460000}"/>
    <cellStyle name="60% - Accent3 14" xfId="1669" xr:uid="{00000000-0005-0000-0000-00000E460000}"/>
    <cellStyle name="60% - Accent3 15" xfId="1670" xr:uid="{00000000-0005-0000-0000-00000F460000}"/>
    <cellStyle name="60% - Accent3 16" xfId="1671" xr:uid="{00000000-0005-0000-0000-000010460000}"/>
    <cellStyle name="60% - Accent3 17" xfId="1672" xr:uid="{00000000-0005-0000-0000-000011460000}"/>
    <cellStyle name="60% - Accent3 18" xfId="1673" xr:uid="{00000000-0005-0000-0000-000012460000}"/>
    <cellStyle name="60% - Accent3 19" xfId="1674" xr:uid="{00000000-0005-0000-0000-000013460000}"/>
    <cellStyle name="60% - Accent3 2" xfId="1675" xr:uid="{00000000-0005-0000-0000-000014460000}"/>
    <cellStyle name="60% - Accent3 2 10" xfId="1676" xr:uid="{00000000-0005-0000-0000-000015460000}"/>
    <cellStyle name="60% - Accent3 2 11" xfId="1677" xr:uid="{00000000-0005-0000-0000-000016460000}"/>
    <cellStyle name="60% - Accent3 2 12" xfId="1678" xr:uid="{00000000-0005-0000-0000-000017460000}"/>
    <cellStyle name="60% - Accent3 2 13" xfId="1679" xr:uid="{00000000-0005-0000-0000-000018460000}"/>
    <cellStyle name="60% - Accent3 2 14" xfId="1680" xr:uid="{00000000-0005-0000-0000-000019460000}"/>
    <cellStyle name="60% - Accent3 2 15" xfId="1681" xr:uid="{00000000-0005-0000-0000-00001A460000}"/>
    <cellStyle name="60% - Accent3 2 16" xfId="1682" xr:uid="{00000000-0005-0000-0000-00001B460000}"/>
    <cellStyle name="60% - Accent3 2 2" xfId="1683" xr:uid="{00000000-0005-0000-0000-00001C460000}"/>
    <cellStyle name="60% - Accent3 2 2 2" xfId="1684" xr:uid="{00000000-0005-0000-0000-00001D460000}"/>
    <cellStyle name="60% - Accent3 2 2 3" xfId="1685" xr:uid="{00000000-0005-0000-0000-00001E460000}"/>
    <cellStyle name="60% - Accent3 2 2 4" xfId="1686" xr:uid="{00000000-0005-0000-0000-00001F460000}"/>
    <cellStyle name="60% - Accent3 2 2 5" xfId="1687" xr:uid="{00000000-0005-0000-0000-000020460000}"/>
    <cellStyle name="60% - Accent3 2 3" xfId="1688" xr:uid="{00000000-0005-0000-0000-000021460000}"/>
    <cellStyle name="60% - Accent3 2 4" xfId="1689" xr:uid="{00000000-0005-0000-0000-000022460000}"/>
    <cellStyle name="60% - Accent3 2 5" xfId="1690" xr:uid="{00000000-0005-0000-0000-000023460000}"/>
    <cellStyle name="60% - Accent3 2 6" xfId="1691" xr:uid="{00000000-0005-0000-0000-000024460000}"/>
    <cellStyle name="60% - Accent3 2 7" xfId="1692" xr:uid="{00000000-0005-0000-0000-000025460000}"/>
    <cellStyle name="60% - Accent3 2 8" xfId="1693" xr:uid="{00000000-0005-0000-0000-000026460000}"/>
    <cellStyle name="60% - Accent3 2 9" xfId="1694" xr:uid="{00000000-0005-0000-0000-000027460000}"/>
    <cellStyle name="60% - Accent3 20" xfId="1695" xr:uid="{00000000-0005-0000-0000-000028460000}"/>
    <cellStyle name="60% - Accent3 21" xfId="1696" xr:uid="{00000000-0005-0000-0000-000029460000}"/>
    <cellStyle name="60% - Accent3 22" xfId="1697" xr:uid="{00000000-0005-0000-0000-00002A460000}"/>
    <cellStyle name="60% - Accent3 3" xfId="1698" xr:uid="{00000000-0005-0000-0000-00002B460000}"/>
    <cellStyle name="60% - Accent3 3 2" xfId="1699" xr:uid="{00000000-0005-0000-0000-00002C460000}"/>
    <cellStyle name="60% - Accent3 3 3" xfId="1700" xr:uid="{00000000-0005-0000-0000-00002D460000}"/>
    <cellStyle name="60% - Accent3 3 4" xfId="1701" xr:uid="{00000000-0005-0000-0000-00002E460000}"/>
    <cellStyle name="60% - Accent3 3 5" xfId="1702" xr:uid="{00000000-0005-0000-0000-00002F460000}"/>
    <cellStyle name="60% - Accent3 3 6" xfId="1703" xr:uid="{00000000-0005-0000-0000-000030460000}"/>
    <cellStyle name="60% - Accent3 4" xfId="1704" xr:uid="{00000000-0005-0000-0000-000031460000}"/>
    <cellStyle name="60% - Accent3 4 2" xfId="1705" xr:uid="{00000000-0005-0000-0000-000032460000}"/>
    <cellStyle name="60% - Accent3 5" xfId="1706" xr:uid="{00000000-0005-0000-0000-000033460000}"/>
    <cellStyle name="60% - Accent3 5 2" xfId="1707" xr:uid="{00000000-0005-0000-0000-000034460000}"/>
    <cellStyle name="60% - Accent3 6" xfId="1708" xr:uid="{00000000-0005-0000-0000-000035460000}"/>
    <cellStyle name="60% - Accent3 6 2" xfId="1709" xr:uid="{00000000-0005-0000-0000-000036460000}"/>
    <cellStyle name="60% - Accent3 7" xfId="1710" xr:uid="{00000000-0005-0000-0000-000037460000}"/>
    <cellStyle name="60% - Accent3 7 2" xfId="1711" xr:uid="{00000000-0005-0000-0000-000038460000}"/>
    <cellStyle name="60% - Accent3 8" xfId="1712" xr:uid="{00000000-0005-0000-0000-000039460000}"/>
    <cellStyle name="60% - Accent3 8 2" xfId="1713" xr:uid="{00000000-0005-0000-0000-00003A460000}"/>
    <cellStyle name="60% - Accent3 9" xfId="1714" xr:uid="{00000000-0005-0000-0000-00003B460000}"/>
    <cellStyle name="60% - Accent4 10" xfId="1715" xr:uid="{00000000-0005-0000-0000-00003C460000}"/>
    <cellStyle name="60% - Accent4 11" xfId="1716" xr:uid="{00000000-0005-0000-0000-00003D460000}"/>
    <cellStyle name="60% - Accent4 12" xfId="1717" xr:uid="{00000000-0005-0000-0000-00003E460000}"/>
    <cellStyle name="60% - Accent4 13" xfId="1718" xr:uid="{00000000-0005-0000-0000-00003F460000}"/>
    <cellStyle name="60% - Accent4 14" xfId="1719" xr:uid="{00000000-0005-0000-0000-000040460000}"/>
    <cellStyle name="60% - Accent4 15" xfId="1720" xr:uid="{00000000-0005-0000-0000-000041460000}"/>
    <cellStyle name="60% - Accent4 16" xfId="1721" xr:uid="{00000000-0005-0000-0000-000042460000}"/>
    <cellStyle name="60% - Accent4 17" xfId="1722" xr:uid="{00000000-0005-0000-0000-000043460000}"/>
    <cellStyle name="60% - Accent4 18" xfId="1723" xr:uid="{00000000-0005-0000-0000-000044460000}"/>
    <cellStyle name="60% - Accent4 19" xfId="1724" xr:uid="{00000000-0005-0000-0000-000045460000}"/>
    <cellStyle name="60% - Accent4 2" xfId="1725" xr:uid="{00000000-0005-0000-0000-000046460000}"/>
    <cellStyle name="60% - Accent4 2 10" xfId="1726" xr:uid="{00000000-0005-0000-0000-000047460000}"/>
    <cellStyle name="60% - Accent4 2 11" xfId="1727" xr:uid="{00000000-0005-0000-0000-000048460000}"/>
    <cellStyle name="60% - Accent4 2 12" xfId="1728" xr:uid="{00000000-0005-0000-0000-000049460000}"/>
    <cellStyle name="60% - Accent4 2 13" xfId="1729" xr:uid="{00000000-0005-0000-0000-00004A460000}"/>
    <cellStyle name="60% - Accent4 2 14" xfId="1730" xr:uid="{00000000-0005-0000-0000-00004B460000}"/>
    <cellStyle name="60% - Accent4 2 15" xfId="1731" xr:uid="{00000000-0005-0000-0000-00004C460000}"/>
    <cellStyle name="60% - Accent4 2 16" xfId="1732" xr:uid="{00000000-0005-0000-0000-00004D460000}"/>
    <cellStyle name="60% - Accent4 2 2" xfId="1733" xr:uid="{00000000-0005-0000-0000-00004E460000}"/>
    <cellStyle name="60% - Accent4 2 2 2" xfId="1734" xr:uid="{00000000-0005-0000-0000-00004F460000}"/>
    <cellStyle name="60% - Accent4 2 2 3" xfId="1735" xr:uid="{00000000-0005-0000-0000-000050460000}"/>
    <cellStyle name="60% - Accent4 2 2 4" xfId="1736" xr:uid="{00000000-0005-0000-0000-000051460000}"/>
    <cellStyle name="60% - Accent4 2 2 5" xfId="1737" xr:uid="{00000000-0005-0000-0000-000052460000}"/>
    <cellStyle name="60% - Accent4 2 3" xfId="1738" xr:uid="{00000000-0005-0000-0000-000053460000}"/>
    <cellStyle name="60% - Accent4 2 4" xfId="1739" xr:uid="{00000000-0005-0000-0000-000054460000}"/>
    <cellStyle name="60% - Accent4 2 5" xfId="1740" xr:uid="{00000000-0005-0000-0000-000055460000}"/>
    <cellStyle name="60% - Accent4 2 6" xfId="1741" xr:uid="{00000000-0005-0000-0000-000056460000}"/>
    <cellStyle name="60% - Accent4 2 7" xfId="1742" xr:uid="{00000000-0005-0000-0000-000057460000}"/>
    <cellStyle name="60% - Accent4 2 8" xfId="1743" xr:uid="{00000000-0005-0000-0000-000058460000}"/>
    <cellStyle name="60% - Accent4 2 9" xfId="1744" xr:uid="{00000000-0005-0000-0000-000059460000}"/>
    <cellStyle name="60% - Accent4 20" xfId="1745" xr:uid="{00000000-0005-0000-0000-00005A460000}"/>
    <cellStyle name="60% - Accent4 21" xfId="1746" xr:uid="{00000000-0005-0000-0000-00005B460000}"/>
    <cellStyle name="60% - Accent4 22" xfId="1747" xr:uid="{00000000-0005-0000-0000-00005C460000}"/>
    <cellStyle name="60% - Accent4 3" xfId="1748" xr:uid="{00000000-0005-0000-0000-00005D460000}"/>
    <cellStyle name="60% - Accent4 3 2" xfId="1749" xr:uid="{00000000-0005-0000-0000-00005E460000}"/>
    <cellStyle name="60% - Accent4 3 3" xfId="1750" xr:uid="{00000000-0005-0000-0000-00005F460000}"/>
    <cellStyle name="60% - Accent4 3 4" xfId="1751" xr:uid="{00000000-0005-0000-0000-000060460000}"/>
    <cellStyle name="60% - Accent4 3 5" xfId="1752" xr:uid="{00000000-0005-0000-0000-000061460000}"/>
    <cellStyle name="60% - Accent4 3 6" xfId="1753" xr:uid="{00000000-0005-0000-0000-000062460000}"/>
    <cellStyle name="60% - Accent4 4" xfId="1754" xr:uid="{00000000-0005-0000-0000-000063460000}"/>
    <cellStyle name="60% - Accent4 4 2" xfId="1755" xr:uid="{00000000-0005-0000-0000-000064460000}"/>
    <cellStyle name="60% - Accent4 5" xfId="1756" xr:uid="{00000000-0005-0000-0000-000065460000}"/>
    <cellStyle name="60% - Accent4 5 2" xfId="1757" xr:uid="{00000000-0005-0000-0000-000066460000}"/>
    <cellStyle name="60% - Accent4 6" xfId="1758" xr:uid="{00000000-0005-0000-0000-000067460000}"/>
    <cellStyle name="60% - Accent4 6 2" xfId="1759" xr:uid="{00000000-0005-0000-0000-000068460000}"/>
    <cellStyle name="60% - Accent4 7" xfId="1760" xr:uid="{00000000-0005-0000-0000-000069460000}"/>
    <cellStyle name="60% - Accent4 7 2" xfId="1761" xr:uid="{00000000-0005-0000-0000-00006A460000}"/>
    <cellStyle name="60% - Accent4 8" xfId="1762" xr:uid="{00000000-0005-0000-0000-00006B460000}"/>
    <cellStyle name="60% - Accent4 8 2" xfId="1763" xr:uid="{00000000-0005-0000-0000-00006C460000}"/>
    <cellStyle name="60% - Accent4 9" xfId="1764" xr:uid="{00000000-0005-0000-0000-00006D460000}"/>
    <cellStyle name="60% - Accent5" xfId="7611" builtinId="48" customBuiltin="1"/>
    <cellStyle name="60% - Accent5 10" xfId="1765" xr:uid="{00000000-0005-0000-0000-00006F460000}"/>
    <cellStyle name="60% - Accent5 11" xfId="1766" xr:uid="{00000000-0005-0000-0000-000070460000}"/>
    <cellStyle name="60% - Accent5 12" xfId="1767" xr:uid="{00000000-0005-0000-0000-000071460000}"/>
    <cellStyle name="60% - Accent5 13" xfId="1768" xr:uid="{00000000-0005-0000-0000-000072460000}"/>
    <cellStyle name="60% - Accent5 2" xfId="1769" xr:uid="{00000000-0005-0000-0000-000073460000}"/>
    <cellStyle name="60% - Accent5 2 10" xfId="1770" xr:uid="{00000000-0005-0000-0000-000074460000}"/>
    <cellStyle name="60% - Accent5 2 11" xfId="1771" xr:uid="{00000000-0005-0000-0000-000075460000}"/>
    <cellStyle name="60% - Accent5 2 12" xfId="1772" xr:uid="{00000000-0005-0000-0000-000076460000}"/>
    <cellStyle name="60% - Accent5 2 13" xfId="1773" xr:uid="{00000000-0005-0000-0000-000077460000}"/>
    <cellStyle name="60% - Accent5 2 14" xfId="1774" xr:uid="{00000000-0005-0000-0000-000078460000}"/>
    <cellStyle name="60% - Accent5 2 15" xfId="1775" xr:uid="{00000000-0005-0000-0000-000079460000}"/>
    <cellStyle name="60% - Accent5 2 16" xfId="1776" xr:uid="{00000000-0005-0000-0000-00007A460000}"/>
    <cellStyle name="60% - Accent5 2 2" xfId="1777" xr:uid="{00000000-0005-0000-0000-00007B460000}"/>
    <cellStyle name="60% - Accent5 2 2 2" xfId="1778" xr:uid="{00000000-0005-0000-0000-00007C460000}"/>
    <cellStyle name="60% - Accent5 2 2 3" xfId="1779" xr:uid="{00000000-0005-0000-0000-00007D460000}"/>
    <cellStyle name="60% - Accent5 2 2 4" xfId="1780" xr:uid="{00000000-0005-0000-0000-00007E460000}"/>
    <cellStyle name="60% - Accent5 2 2 5" xfId="1781" xr:uid="{00000000-0005-0000-0000-00007F460000}"/>
    <cellStyle name="60% - Accent5 2 3" xfId="1782" xr:uid="{00000000-0005-0000-0000-000080460000}"/>
    <cellStyle name="60% - Accent5 2 4" xfId="1783" xr:uid="{00000000-0005-0000-0000-000081460000}"/>
    <cellStyle name="60% - Accent5 2 5" xfId="1784" xr:uid="{00000000-0005-0000-0000-000082460000}"/>
    <cellStyle name="60% - Accent5 2 6" xfId="1785" xr:uid="{00000000-0005-0000-0000-000083460000}"/>
    <cellStyle name="60% - Accent5 2 7" xfId="1786" xr:uid="{00000000-0005-0000-0000-000084460000}"/>
    <cellStyle name="60% - Accent5 2 8" xfId="1787" xr:uid="{00000000-0005-0000-0000-000085460000}"/>
    <cellStyle name="60% - Accent5 2 9" xfId="1788" xr:uid="{00000000-0005-0000-0000-000086460000}"/>
    <cellStyle name="60% - Accent5 3" xfId="1789" xr:uid="{00000000-0005-0000-0000-000087460000}"/>
    <cellStyle name="60% - Accent5 3 2" xfId="1790" xr:uid="{00000000-0005-0000-0000-000088460000}"/>
    <cellStyle name="60% - Accent5 3 3" xfId="1791" xr:uid="{00000000-0005-0000-0000-000089460000}"/>
    <cellStyle name="60% - Accent5 3 4" xfId="1792" xr:uid="{00000000-0005-0000-0000-00008A460000}"/>
    <cellStyle name="60% - Accent5 3 5" xfId="1793" xr:uid="{00000000-0005-0000-0000-00008B460000}"/>
    <cellStyle name="60% - Accent5 3 6" xfId="1794" xr:uid="{00000000-0005-0000-0000-00008C460000}"/>
    <cellStyle name="60% - Accent5 4" xfId="1795" xr:uid="{00000000-0005-0000-0000-00008D460000}"/>
    <cellStyle name="60% - Accent5 4 2" xfId="1796" xr:uid="{00000000-0005-0000-0000-00008E460000}"/>
    <cellStyle name="60% - Accent5 5" xfId="1797" xr:uid="{00000000-0005-0000-0000-00008F460000}"/>
    <cellStyle name="60% - Accent5 5 2" xfId="1798" xr:uid="{00000000-0005-0000-0000-000090460000}"/>
    <cellStyle name="60% - Accent5 6" xfId="1799" xr:uid="{00000000-0005-0000-0000-000091460000}"/>
    <cellStyle name="60% - Accent5 6 2" xfId="1800" xr:uid="{00000000-0005-0000-0000-000092460000}"/>
    <cellStyle name="60% - Accent5 7" xfId="1801" xr:uid="{00000000-0005-0000-0000-000093460000}"/>
    <cellStyle name="60% - Accent5 7 2" xfId="1802" xr:uid="{00000000-0005-0000-0000-000094460000}"/>
    <cellStyle name="60% - Accent5 8" xfId="1803" xr:uid="{00000000-0005-0000-0000-000095460000}"/>
    <cellStyle name="60% - Accent5 8 2" xfId="1804" xr:uid="{00000000-0005-0000-0000-000096460000}"/>
    <cellStyle name="60% - Accent5 9" xfId="1805" xr:uid="{00000000-0005-0000-0000-000097460000}"/>
    <cellStyle name="60% - Accent6 10" xfId="1806" xr:uid="{00000000-0005-0000-0000-000098460000}"/>
    <cellStyle name="60% - Accent6 11" xfId="1807" xr:uid="{00000000-0005-0000-0000-000099460000}"/>
    <cellStyle name="60% - Accent6 12" xfId="1808" xr:uid="{00000000-0005-0000-0000-00009A460000}"/>
    <cellStyle name="60% - Accent6 13" xfId="1809" xr:uid="{00000000-0005-0000-0000-00009B460000}"/>
    <cellStyle name="60% - Accent6 14" xfId="1810" xr:uid="{00000000-0005-0000-0000-00009C460000}"/>
    <cellStyle name="60% - Accent6 15" xfId="1811" xr:uid="{00000000-0005-0000-0000-00009D460000}"/>
    <cellStyle name="60% - Accent6 16" xfId="1812" xr:uid="{00000000-0005-0000-0000-00009E460000}"/>
    <cellStyle name="60% - Accent6 17" xfId="1813" xr:uid="{00000000-0005-0000-0000-00009F460000}"/>
    <cellStyle name="60% - Accent6 18" xfId="1814" xr:uid="{00000000-0005-0000-0000-0000A0460000}"/>
    <cellStyle name="60% - Accent6 19" xfId="1815" xr:uid="{00000000-0005-0000-0000-0000A1460000}"/>
    <cellStyle name="60% - Accent6 2" xfId="1816" xr:uid="{00000000-0005-0000-0000-0000A2460000}"/>
    <cellStyle name="60% - Accent6 2 10" xfId="1817" xr:uid="{00000000-0005-0000-0000-0000A3460000}"/>
    <cellStyle name="60% - Accent6 2 11" xfId="1818" xr:uid="{00000000-0005-0000-0000-0000A4460000}"/>
    <cellStyle name="60% - Accent6 2 12" xfId="1819" xr:uid="{00000000-0005-0000-0000-0000A5460000}"/>
    <cellStyle name="60% - Accent6 2 13" xfId="1820" xr:uid="{00000000-0005-0000-0000-0000A6460000}"/>
    <cellStyle name="60% - Accent6 2 14" xfId="1821" xr:uid="{00000000-0005-0000-0000-0000A7460000}"/>
    <cellStyle name="60% - Accent6 2 15" xfId="1822" xr:uid="{00000000-0005-0000-0000-0000A8460000}"/>
    <cellStyle name="60% - Accent6 2 16" xfId="1823" xr:uid="{00000000-0005-0000-0000-0000A9460000}"/>
    <cellStyle name="60% - Accent6 2 2" xfId="1824" xr:uid="{00000000-0005-0000-0000-0000AA460000}"/>
    <cellStyle name="60% - Accent6 2 2 2" xfId="1825" xr:uid="{00000000-0005-0000-0000-0000AB460000}"/>
    <cellStyle name="60% - Accent6 2 2 3" xfId="1826" xr:uid="{00000000-0005-0000-0000-0000AC460000}"/>
    <cellStyle name="60% - Accent6 2 2 4" xfId="1827" xr:uid="{00000000-0005-0000-0000-0000AD460000}"/>
    <cellStyle name="60% - Accent6 2 2 5" xfId="1828" xr:uid="{00000000-0005-0000-0000-0000AE460000}"/>
    <cellStyle name="60% - Accent6 2 3" xfId="1829" xr:uid="{00000000-0005-0000-0000-0000AF460000}"/>
    <cellStyle name="60% - Accent6 2 4" xfId="1830" xr:uid="{00000000-0005-0000-0000-0000B0460000}"/>
    <cellStyle name="60% - Accent6 2 5" xfId="1831" xr:uid="{00000000-0005-0000-0000-0000B1460000}"/>
    <cellStyle name="60% - Accent6 2 6" xfId="1832" xr:uid="{00000000-0005-0000-0000-0000B2460000}"/>
    <cellStyle name="60% - Accent6 2 7" xfId="1833" xr:uid="{00000000-0005-0000-0000-0000B3460000}"/>
    <cellStyle name="60% - Accent6 2 8" xfId="1834" xr:uid="{00000000-0005-0000-0000-0000B4460000}"/>
    <cellStyle name="60% - Accent6 2 9" xfId="1835" xr:uid="{00000000-0005-0000-0000-0000B5460000}"/>
    <cellStyle name="60% - Accent6 20" xfId="1836" xr:uid="{00000000-0005-0000-0000-0000B6460000}"/>
    <cellStyle name="60% - Accent6 21" xfId="1837" xr:uid="{00000000-0005-0000-0000-0000B7460000}"/>
    <cellStyle name="60% - Accent6 22" xfId="1838" xr:uid="{00000000-0005-0000-0000-0000B8460000}"/>
    <cellStyle name="60% - Accent6 3" xfId="1839" xr:uid="{00000000-0005-0000-0000-0000B9460000}"/>
    <cellStyle name="60% - Accent6 3 2" xfId="1840" xr:uid="{00000000-0005-0000-0000-0000BA460000}"/>
    <cellStyle name="60% - Accent6 3 3" xfId="1841" xr:uid="{00000000-0005-0000-0000-0000BB460000}"/>
    <cellStyle name="60% - Accent6 3 4" xfId="1842" xr:uid="{00000000-0005-0000-0000-0000BC460000}"/>
    <cellStyle name="60% - Accent6 3 5" xfId="1843" xr:uid="{00000000-0005-0000-0000-0000BD460000}"/>
    <cellStyle name="60% - Accent6 3 6" xfId="1844" xr:uid="{00000000-0005-0000-0000-0000BE460000}"/>
    <cellStyle name="60% - Accent6 4" xfId="1845" xr:uid="{00000000-0005-0000-0000-0000BF460000}"/>
    <cellStyle name="60% - Accent6 4 2" xfId="1846" xr:uid="{00000000-0005-0000-0000-0000C0460000}"/>
    <cellStyle name="60% - Accent6 5" xfId="1847" xr:uid="{00000000-0005-0000-0000-0000C1460000}"/>
    <cellStyle name="60% - Accent6 5 2" xfId="1848" xr:uid="{00000000-0005-0000-0000-0000C2460000}"/>
    <cellStyle name="60% - Accent6 6" xfId="1849" xr:uid="{00000000-0005-0000-0000-0000C3460000}"/>
    <cellStyle name="60% - Accent6 6 2" xfId="1850" xr:uid="{00000000-0005-0000-0000-0000C4460000}"/>
    <cellStyle name="60% - Accent6 7" xfId="1851" xr:uid="{00000000-0005-0000-0000-0000C5460000}"/>
    <cellStyle name="60% - Accent6 7 2" xfId="1852" xr:uid="{00000000-0005-0000-0000-0000C6460000}"/>
    <cellStyle name="60% - Accent6 8" xfId="1853" xr:uid="{00000000-0005-0000-0000-0000C7460000}"/>
    <cellStyle name="60% - Accent6 8 2" xfId="1854" xr:uid="{00000000-0005-0000-0000-0000C8460000}"/>
    <cellStyle name="60% - Accent6 9" xfId="1855" xr:uid="{00000000-0005-0000-0000-0000C9460000}"/>
    <cellStyle name="60% - Akzent1" xfId="3959" xr:uid="{00000000-0005-0000-0000-0000CA460000}"/>
    <cellStyle name="60% - Akzent2" xfId="3960" xr:uid="{00000000-0005-0000-0000-0000CB460000}"/>
    <cellStyle name="60% - Akzent3" xfId="3961" xr:uid="{00000000-0005-0000-0000-0000CC460000}"/>
    <cellStyle name="60% - Akzent4" xfId="3962" xr:uid="{00000000-0005-0000-0000-0000CD460000}"/>
    <cellStyle name="60% - Akzent5" xfId="3963" xr:uid="{00000000-0005-0000-0000-0000CE460000}"/>
    <cellStyle name="60% - Akzent6" xfId="3964" xr:uid="{00000000-0005-0000-0000-0000CF460000}"/>
    <cellStyle name="60% - Énfasis1" xfId="34648" xr:uid="{00000000-0005-0000-0000-0000D0460000}"/>
    <cellStyle name="60% - Énfasis2" xfId="34649" xr:uid="{00000000-0005-0000-0000-0000D1460000}"/>
    <cellStyle name="60% - Énfasis3" xfId="34650" xr:uid="{00000000-0005-0000-0000-0000D2460000}"/>
    <cellStyle name="60% - Énfasis4" xfId="34651" xr:uid="{00000000-0005-0000-0000-0000D3460000}"/>
    <cellStyle name="60% - Énfasis5" xfId="34652" xr:uid="{00000000-0005-0000-0000-0000D4460000}"/>
    <cellStyle name="60% - Énfasis6" xfId="34653" xr:uid="{00000000-0005-0000-0000-0000D5460000}"/>
    <cellStyle name="Accent1" xfId="7602" builtinId="29" customBuiltin="1"/>
    <cellStyle name="Accent1 10" xfId="1856" xr:uid="{00000000-0005-0000-0000-0000D7460000}"/>
    <cellStyle name="Accent1 11" xfId="1857" xr:uid="{00000000-0005-0000-0000-0000D8460000}"/>
    <cellStyle name="Accent1 12" xfId="1858" xr:uid="{00000000-0005-0000-0000-0000D9460000}"/>
    <cellStyle name="Accent1 13" xfId="1859" xr:uid="{00000000-0005-0000-0000-0000DA460000}"/>
    <cellStyle name="Accent1 14" xfId="1860" xr:uid="{00000000-0005-0000-0000-0000DB460000}"/>
    <cellStyle name="Accent1 15" xfId="1861" xr:uid="{00000000-0005-0000-0000-0000DC460000}"/>
    <cellStyle name="Accent1 16" xfId="1862" xr:uid="{00000000-0005-0000-0000-0000DD460000}"/>
    <cellStyle name="Accent1 17" xfId="1863" xr:uid="{00000000-0005-0000-0000-0000DE460000}"/>
    <cellStyle name="Accent1 18" xfId="1864" xr:uid="{00000000-0005-0000-0000-0000DF460000}"/>
    <cellStyle name="Accent1 19" xfId="1865" xr:uid="{00000000-0005-0000-0000-0000E0460000}"/>
    <cellStyle name="Accent1 2" xfId="1866" xr:uid="{00000000-0005-0000-0000-0000E1460000}"/>
    <cellStyle name="Accent1 2 10" xfId="1867" xr:uid="{00000000-0005-0000-0000-0000E2460000}"/>
    <cellStyle name="Accent1 2 11" xfId="1868" xr:uid="{00000000-0005-0000-0000-0000E3460000}"/>
    <cellStyle name="Accent1 2 12" xfId="1869" xr:uid="{00000000-0005-0000-0000-0000E4460000}"/>
    <cellStyle name="Accent1 2 13" xfId="1870" xr:uid="{00000000-0005-0000-0000-0000E5460000}"/>
    <cellStyle name="Accent1 2 14" xfId="1871" xr:uid="{00000000-0005-0000-0000-0000E6460000}"/>
    <cellStyle name="Accent1 2 15" xfId="1872" xr:uid="{00000000-0005-0000-0000-0000E7460000}"/>
    <cellStyle name="Accent1 2 16" xfId="1873" xr:uid="{00000000-0005-0000-0000-0000E8460000}"/>
    <cellStyle name="Accent1 2 2" xfId="1874" xr:uid="{00000000-0005-0000-0000-0000E9460000}"/>
    <cellStyle name="Accent1 2 2 2" xfId="1875" xr:uid="{00000000-0005-0000-0000-0000EA460000}"/>
    <cellStyle name="Accent1 2 2 3" xfId="1876" xr:uid="{00000000-0005-0000-0000-0000EB460000}"/>
    <cellStyle name="Accent1 2 2 4" xfId="1877" xr:uid="{00000000-0005-0000-0000-0000EC460000}"/>
    <cellStyle name="Accent1 2 2 5" xfId="1878" xr:uid="{00000000-0005-0000-0000-0000ED460000}"/>
    <cellStyle name="Accent1 2 3" xfId="1879" xr:uid="{00000000-0005-0000-0000-0000EE460000}"/>
    <cellStyle name="Accent1 2 4" xfId="1880" xr:uid="{00000000-0005-0000-0000-0000EF460000}"/>
    <cellStyle name="Accent1 2 5" xfId="1881" xr:uid="{00000000-0005-0000-0000-0000F0460000}"/>
    <cellStyle name="Accent1 2 6" xfId="1882" xr:uid="{00000000-0005-0000-0000-0000F1460000}"/>
    <cellStyle name="Accent1 2 7" xfId="1883" xr:uid="{00000000-0005-0000-0000-0000F2460000}"/>
    <cellStyle name="Accent1 2 8" xfId="1884" xr:uid="{00000000-0005-0000-0000-0000F3460000}"/>
    <cellStyle name="Accent1 2 9" xfId="1885" xr:uid="{00000000-0005-0000-0000-0000F4460000}"/>
    <cellStyle name="Accent1 20" xfId="1886" xr:uid="{00000000-0005-0000-0000-0000F5460000}"/>
    <cellStyle name="Accent1 21" xfId="1887" xr:uid="{00000000-0005-0000-0000-0000F6460000}"/>
    <cellStyle name="Accent1 22" xfId="1888" xr:uid="{00000000-0005-0000-0000-0000F7460000}"/>
    <cellStyle name="Accent1 3" xfId="1889" xr:uid="{00000000-0005-0000-0000-0000F8460000}"/>
    <cellStyle name="Accent1 3 2" xfId="1890" xr:uid="{00000000-0005-0000-0000-0000F9460000}"/>
    <cellStyle name="Accent1 3 3" xfId="1891" xr:uid="{00000000-0005-0000-0000-0000FA460000}"/>
    <cellStyle name="Accent1 3 4" xfId="1892" xr:uid="{00000000-0005-0000-0000-0000FB460000}"/>
    <cellStyle name="Accent1 3 5" xfId="1893" xr:uid="{00000000-0005-0000-0000-0000FC460000}"/>
    <cellStyle name="Accent1 3 6" xfId="1894" xr:uid="{00000000-0005-0000-0000-0000FD460000}"/>
    <cellStyle name="Accent1 4" xfId="1895" xr:uid="{00000000-0005-0000-0000-0000FE460000}"/>
    <cellStyle name="Accent1 4 2" xfId="1896" xr:uid="{00000000-0005-0000-0000-0000FF460000}"/>
    <cellStyle name="Accent1 5" xfId="1897" xr:uid="{00000000-0005-0000-0000-000000470000}"/>
    <cellStyle name="Accent1 5 2" xfId="1898" xr:uid="{00000000-0005-0000-0000-000001470000}"/>
    <cellStyle name="Accent1 6" xfId="1899" xr:uid="{00000000-0005-0000-0000-000002470000}"/>
    <cellStyle name="Accent1 6 2" xfId="1900" xr:uid="{00000000-0005-0000-0000-000003470000}"/>
    <cellStyle name="Accent1 7" xfId="1901" xr:uid="{00000000-0005-0000-0000-000004470000}"/>
    <cellStyle name="Accent1 7 2" xfId="1902" xr:uid="{00000000-0005-0000-0000-000005470000}"/>
    <cellStyle name="Accent1 8" xfId="1903" xr:uid="{00000000-0005-0000-0000-000006470000}"/>
    <cellStyle name="Accent1 8 2" xfId="1904" xr:uid="{00000000-0005-0000-0000-000007470000}"/>
    <cellStyle name="Accent1 9" xfId="1905" xr:uid="{00000000-0005-0000-0000-000008470000}"/>
    <cellStyle name="Accent2" xfId="3" builtinId="33" customBuiltin="1"/>
    <cellStyle name="Accent2 10" xfId="1906" xr:uid="{00000000-0005-0000-0000-00000A470000}"/>
    <cellStyle name="Accent2 11" xfId="1907" xr:uid="{00000000-0005-0000-0000-00000B470000}"/>
    <cellStyle name="Accent2 12" xfId="1908" xr:uid="{00000000-0005-0000-0000-00000C470000}"/>
    <cellStyle name="Accent2 13" xfId="1909" xr:uid="{00000000-0005-0000-0000-00000D470000}"/>
    <cellStyle name="Accent2 2" xfId="1910" xr:uid="{00000000-0005-0000-0000-00000E470000}"/>
    <cellStyle name="Accent2 2 10" xfId="1911" xr:uid="{00000000-0005-0000-0000-00000F470000}"/>
    <cellStyle name="Accent2 2 11" xfId="1912" xr:uid="{00000000-0005-0000-0000-000010470000}"/>
    <cellStyle name="Accent2 2 12" xfId="1913" xr:uid="{00000000-0005-0000-0000-000011470000}"/>
    <cellStyle name="Accent2 2 13" xfId="1914" xr:uid="{00000000-0005-0000-0000-000012470000}"/>
    <cellStyle name="Accent2 2 14" xfId="1915" xr:uid="{00000000-0005-0000-0000-000013470000}"/>
    <cellStyle name="Accent2 2 15" xfId="1916" xr:uid="{00000000-0005-0000-0000-000014470000}"/>
    <cellStyle name="Accent2 2 16" xfId="1917" xr:uid="{00000000-0005-0000-0000-000015470000}"/>
    <cellStyle name="Accent2 2 2" xfId="1918" xr:uid="{00000000-0005-0000-0000-000016470000}"/>
    <cellStyle name="Accent2 2 2 2" xfId="1919" xr:uid="{00000000-0005-0000-0000-000017470000}"/>
    <cellStyle name="Accent2 2 2 3" xfId="1920" xr:uid="{00000000-0005-0000-0000-000018470000}"/>
    <cellStyle name="Accent2 2 2 4" xfId="1921" xr:uid="{00000000-0005-0000-0000-000019470000}"/>
    <cellStyle name="Accent2 2 2 5" xfId="1922" xr:uid="{00000000-0005-0000-0000-00001A470000}"/>
    <cellStyle name="Accent2 2 3" xfId="1923" xr:uid="{00000000-0005-0000-0000-00001B470000}"/>
    <cellStyle name="Accent2 2 4" xfId="1924" xr:uid="{00000000-0005-0000-0000-00001C470000}"/>
    <cellStyle name="Accent2 2 5" xfId="1925" xr:uid="{00000000-0005-0000-0000-00001D470000}"/>
    <cellStyle name="Accent2 2 6" xfId="1926" xr:uid="{00000000-0005-0000-0000-00001E470000}"/>
    <cellStyle name="Accent2 2 7" xfId="1927" xr:uid="{00000000-0005-0000-0000-00001F470000}"/>
    <cellStyle name="Accent2 2 8" xfId="1928" xr:uid="{00000000-0005-0000-0000-000020470000}"/>
    <cellStyle name="Accent2 2 9" xfId="1929" xr:uid="{00000000-0005-0000-0000-000021470000}"/>
    <cellStyle name="Accent2 3" xfId="1930" xr:uid="{00000000-0005-0000-0000-000022470000}"/>
    <cellStyle name="Accent2 3 2" xfId="1931" xr:uid="{00000000-0005-0000-0000-000023470000}"/>
    <cellStyle name="Accent2 3 3" xfId="1932" xr:uid="{00000000-0005-0000-0000-000024470000}"/>
    <cellStyle name="Accent2 3 4" xfId="1933" xr:uid="{00000000-0005-0000-0000-000025470000}"/>
    <cellStyle name="Accent2 3 5" xfId="1934" xr:uid="{00000000-0005-0000-0000-000026470000}"/>
    <cellStyle name="Accent2 3 6" xfId="1935" xr:uid="{00000000-0005-0000-0000-000027470000}"/>
    <cellStyle name="Accent2 4" xfId="1936" xr:uid="{00000000-0005-0000-0000-000028470000}"/>
    <cellStyle name="Accent2 4 2" xfId="1937" xr:uid="{00000000-0005-0000-0000-000029470000}"/>
    <cellStyle name="Accent2 5" xfId="1938" xr:uid="{00000000-0005-0000-0000-00002A470000}"/>
    <cellStyle name="Accent2 5 2" xfId="1939" xr:uid="{00000000-0005-0000-0000-00002B470000}"/>
    <cellStyle name="Accent2 6" xfId="1940" xr:uid="{00000000-0005-0000-0000-00002C470000}"/>
    <cellStyle name="Accent2 6 2" xfId="1941" xr:uid="{00000000-0005-0000-0000-00002D470000}"/>
    <cellStyle name="Accent2 7" xfId="1942" xr:uid="{00000000-0005-0000-0000-00002E470000}"/>
    <cellStyle name="Accent2 7 2" xfId="1943" xr:uid="{00000000-0005-0000-0000-00002F470000}"/>
    <cellStyle name="Accent2 8" xfId="1944" xr:uid="{00000000-0005-0000-0000-000030470000}"/>
    <cellStyle name="Accent2 8 2" xfId="1945" xr:uid="{00000000-0005-0000-0000-000031470000}"/>
    <cellStyle name="Accent2 9" xfId="1946" xr:uid="{00000000-0005-0000-0000-000032470000}"/>
    <cellStyle name="Accent3" xfId="7606" builtinId="37" customBuiltin="1"/>
    <cellStyle name="Accent3 10" xfId="1947" xr:uid="{00000000-0005-0000-0000-000034470000}"/>
    <cellStyle name="Accent3 11" xfId="1948" xr:uid="{00000000-0005-0000-0000-000035470000}"/>
    <cellStyle name="Accent3 12" xfId="1949" xr:uid="{00000000-0005-0000-0000-000036470000}"/>
    <cellStyle name="Accent3 13" xfId="1950" xr:uid="{00000000-0005-0000-0000-000037470000}"/>
    <cellStyle name="Accent3 2" xfId="1951" xr:uid="{00000000-0005-0000-0000-000038470000}"/>
    <cellStyle name="Accent3 2 10" xfId="1952" xr:uid="{00000000-0005-0000-0000-000039470000}"/>
    <cellStyle name="Accent3 2 11" xfId="1953" xr:uid="{00000000-0005-0000-0000-00003A470000}"/>
    <cellStyle name="Accent3 2 12" xfId="1954" xr:uid="{00000000-0005-0000-0000-00003B470000}"/>
    <cellStyle name="Accent3 2 13" xfId="1955" xr:uid="{00000000-0005-0000-0000-00003C470000}"/>
    <cellStyle name="Accent3 2 14" xfId="1956" xr:uid="{00000000-0005-0000-0000-00003D470000}"/>
    <cellStyle name="Accent3 2 15" xfId="1957" xr:uid="{00000000-0005-0000-0000-00003E470000}"/>
    <cellStyle name="Accent3 2 16" xfId="1958" xr:uid="{00000000-0005-0000-0000-00003F470000}"/>
    <cellStyle name="Accent3 2 2" xfId="1959" xr:uid="{00000000-0005-0000-0000-000040470000}"/>
    <cellStyle name="Accent3 2 2 2" xfId="1960" xr:uid="{00000000-0005-0000-0000-000041470000}"/>
    <cellStyle name="Accent3 2 2 3" xfId="1961" xr:uid="{00000000-0005-0000-0000-000042470000}"/>
    <cellStyle name="Accent3 2 2 4" xfId="1962" xr:uid="{00000000-0005-0000-0000-000043470000}"/>
    <cellStyle name="Accent3 2 2 5" xfId="1963" xr:uid="{00000000-0005-0000-0000-000044470000}"/>
    <cellStyle name="Accent3 2 3" xfId="1964" xr:uid="{00000000-0005-0000-0000-000045470000}"/>
    <cellStyle name="Accent3 2 4" xfId="1965" xr:uid="{00000000-0005-0000-0000-000046470000}"/>
    <cellStyle name="Accent3 2 5" xfId="1966" xr:uid="{00000000-0005-0000-0000-000047470000}"/>
    <cellStyle name="Accent3 2 6" xfId="1967" xr:uid="{00000000-0005-0000-0000-000048470000}"/>
    <cellStyle name="Accent3 2 7" xfId="1968" xr:uid="{00000000-0005-0000-0000-000049470000}"/>
    <cellStyle name="Accent3 2 8" xfId="1969" xr:uid="{00000000-0005-0000-0000-00004A470000}"/>
    <cellStyle name="Accent3 2 9" xfId="1970" xr:uid="{00000000-0005-0000-0000-00004B470000}"/>
    <cellStyle name="Accent3 3" xfId="1971" xr:uid="{00000000-0005-0000-0000-00004C470000}"/>
    <cellStyle name="Accent3 3 2" xfId="1972" xr:uid="{00000000-0005-0000-0000-00004D470000}"/>
    <cellStyle name="Accent3 3 3" xfId="1973" xr:uid="{00000000-0005-0000-0000-00004E470000}"/>
    <cellStyle name="Accent3 3 4" xfId="1974" xr:uid="{00000000-0005-0000-0000-00004F470000}"/>
    <cellStyle name="Accent3 3 5" xfId="1975" xr:uid="{00000000-0005-0000-0000-000050470000}"/>
    <cellStyle name="Accent3 3 6" xfId="1976" xr:uid="{00000000-0005-0000-0000-000051470000}"/>
    <cellStyle name="Accent3 4" xfId="1977" xr:uid="{00000000-0005-0000-0000-000052470000}"/>
    <cellStyle name="Accent3 4 2" xfId="1978" xr:uid="{00000000-0005-0000-0000-000053470000}"/>
    <cellStyle name="Accent3 5" xfId="1979" xr:uid="{00000000-0005-0000-0000-000054470000}"/>
    <cellStyle name="Accent3 5 2" xfId="1980" xr:uid="{00000000-0005-0000-0000-000055470000}"/>
    <cellStyle name="Accent3 6" xfId="1981" xr:uid="{00000000-0005-0000-0000-000056470000}"/>
    <cellStyle name="Accent3 6 2" xfId="1982" xr:uid="{00000000-0005-0000-0000-000057470000}"/>
    <cellStyle name="Accent3 7" xfId="1983" xr:uid="{00000000-0005-0000-0000-000058470000}"/>
    <cellStyle name="Accent3 7 2" xfId="1984" xr:uid="{00000000-0005-0000-0000-000059470000}"/>
    <cellStyle name="Accent3 8" xfId="1985" xr:uid="{00000000-0005-0000-0000-00005A470000}"/>
    <cellStyle name="Accent3 8 2" xfId="1986" xr:uid="{00000000-0005-0000-0000-00005B470000}"/>
    <cellStyle name="Accent3 9" xfId="1987" xr:uid="{00000000-0005-0000-0000-00005C470000}"/>
    <cellStyle name="Accent4" xfId="7607" builtinId="41" customBuiltin="1"/>
    <cellStyle name="Accent4 10" xfId="1988" xr:uid="{00000000-0005-0000-0000-00005E470000}"/>
    <cellStyle name="Accent4 11" xfId="1989" xr:uid="{00000000-0005-0000-0000-00005F470000}"/>
    <cellStyle name="Accent4 12" xfId="1990" xr:uid="{00000000-0005-0000-0000-000060470000}"/>
    <cellStyle name="Accent4 13" xfId="1991" xr:uid="{00000000-0005-0000-0000-000061470000}"/>
    <cellStyle name="Accent4 14" xfId="1992" xr:uid="{00000000-0005-0000-0000-000062470000}"/>
    <cellStyle name="Accent4 15" xfId="1993" xr:uid="{00000000-0005-0000-0000-000063470000}"/>
    <cellStyle name="Accent4 16" xfId="1994" xr:uid="{00000000-0005-0000-0000-000064470000}"/>
    <cellStyle name="Accent4 17" xfId="1995" xr:uid="{00000000-0005-0000-0000-000065470000}"/>
    <cellStyle name="Accent4 18" xfId="1996" xr:uid="{00000000-0005-0000-0000-000066470000}"/>
    <cellStyle name="Accent4 19" xfId="1997" xr:uid="{00000000-0005-0000-0000-000067470000}"/>
    <cellStyle name="Accent4 2" xfId="1998" xr:uid="{00000000-0005-0000-0000-000068470000}"/>
    <cellStyle name="Accent4 2 10" xfId="1999" xr:uid="{00000000-0005-0000-0000-000069470000}"/>
    <cellStyle name="Accent4 2 11" xfId="2000" xr:uid="{00000000-0005-0000-0000-00006A470000}"/>
    <cellStyle name="Accent4 2 12" xfId="2001" xr:uid="{00000000-0005-0000-0000-00006B470000}"/>
    <cellStyle name="Accent4 2 13" xfId="2002" xr:uid="{00000000-0005-0000-0000-00006C470000}"/>
    <cellStyle name="Accent4 2 14" xfId="2003" xr:uid="{00000000-0005-0000-0000-00006D470000}"/>
    <cellStyle name="Accent4 2 15" xfId="2004" xr:uid="{00000000-0005-0000-0000-00006E470000}"/>
    <cellStyle name="Accent4 2 16" xfId="2005" xr:uid="{00000000-0005-0000-0000-00006F470000}"/>
    <cellStyle name="Accent4 2 2" xfId="2006" xr:uid="{00000000-0005-0000-0000-000070470000}"/>
    <cellStyle name="Accent4 2 2 2" xfId="2007" xr:uid="{00000000-0005-0000-0000-000071470000}"/>
    <cellStyle name="Accent4 2 2 3" xfId="2008" xr:uid="{00000000-0005-0000-0000-000072470000}"/>
    <cellStyle name="Accent4 2 2 4" xfId="2009" xr:uid="{00000000-0005-0000-0000-000073470000}"/>
    <cellStyle name="Accent4 2 2 5" xfId="2010" xr:uid="{00000000-0005-0000-0000-000074470000}"/>
    <cellStyle name="Accent4 2 3" xfId="2011" xr:uid="{00000000-0005-0000-0000-000075470000}"/>
    <cellStyle name="Accent4 2 4" xfId="2012" xr:uid="{00000000-0005-0000-0000-000076470000}"/>
    <cellStyle name="Accent4 2 5" xfId="2013" xr:uid="{00000000-0005-0000-0000-000077470000}"/>
    <cellStyle name="Accent4 2 6" xfId="2014" xr:uid="{00000000-0005-0000-0000-000078470000}"/>
    <cellStyle name="Accent4 2 7" xfId="2015" xr:uid="{00000000-0005-0000-0000-000079470000}"/>
    <cellStyle name="Accent4 2 8" xfId="2016" xr:uid="{00000000-0005-0000-0000-00007A470000}"/>
    <cellStyle name="Accent4 2 9" xfId="2017" xr:uid="{00000000-0005-0000-0000-00007B470000}"/>
    <cellStyle name="Accent4 20" xfId="2018" xr:uid="{00000000-0005-0000-0000-00007C470000}"/>
    <cellStyle name="Accent4 21" xfId="2019" xr:uid="{00000000-0005-0000-0000-00007D470000}"/>
    <cellStyle name="Accent4 22" xfId="2020" xr:uid="{00000000-0005-0000-0000-00007E470000}"/>
    <cellStyle name="Accent4 3" xfId="2021" xr:uid="{00000000-0005-0000-0000-00007F470000}"/>
    <cellStyle name="Accent4 3 2" xfId="2022" xr:uid="{00000000-0005-0000-0000-000080470000}"/>
    <cellStyle name="Accent4 3 3" xfId="2023" xr:uid="{00000000-0005-0000-0000-000081470000}"/>
    <cellStyle name="Accent4 3 4" xfId="2024" xr:uid="{00000000-0005-0000-0000-000082470000}"/>
    <cellStyle name="Accent4 3 5" xfId="2025" xr:uid="{00000000-0005-0000-0000-000083470000}"/>
    <cellStyle name="Accent4 3 6" xfId="2026" xr:uid="{00000000-0005-0000-0000-000084470000}"/>
    <cellStyle name="Accent4 4" xfId="2027" xr:uid="{00000000-0005-0000-0000-000085470000}"/>
    <cellStyle name="Accent4 4 2" xfId="2028" xr:uid="{00000000-0005-0000-0000-000086470000}"/>
    <cellStyle name="Accent4 5" xfId="2029" xr:uid="{00000000-0005-0000-0000-000087470000}"/>
    <cellStyle name="Accent4 5 2" xfId="2030" xr:uid="{00000000-0005-0000-0000-000088470000}"/>
    <cellStyle name="Accent4 6" xfId="2031" xr:uid="{00000000-0005-0000-0000-000089470000}"/>
    <cellStyle name="Accent4 6 2" xfId="2032" xr:uid="{00000000-0005-0000-0000-00008A470000}"/>
    <cellStyle name="Accent4 7" xfId="2033" xr:uid="{00000000-0005-0000-0000-00008B470000}"/>
    <cellStyle name="Accent4 7 2" xfId="2034" xr:uid="{00000000-0005-0000-0000-00008C470000}"/>
    <cellStyle name="Accent4 8" xfId="2035" xr:uid="{00000000-0005-0000-0000-00008D470000}"/>
    <cellStyle name="Accent4 8 2" xfId="2036" xr:uid="{00000000-0005-0000-0000-00008E470000}"/>
    <cellStyle name="Accent4 9" xfId="2037" xr:uid="{00000000-0005-0000-0000-00008F470000}"/>
    <cellStyle name="Accent5" xfId="7609" builtinId="45" customBuiltin="1"/>
    <cellStyle name="Accent5 10" xfId="2038" xr:uid="{00000000-0005-0000-0000-000091470000}"/>
    <cellStyle name="Accent5 11" xfId="2039" xr:uid="{00000000-0005-0000-0000-000092470000}"/>
    <cellStyle name="Accent5 12" xfId="2040" xr:uid="{00000000-0005-0000-0000-000093470000}"/>
    <cellStyle name="Accent5 13" xfId="2041" xr:uid="{00000000-0005-0000-0000-000094470000}"/>
    <cellStyle name="Accent5 2" xfId="2042" xr:uid="{00000000-0005-0000-0000-000095470000}"/>
    <cellStyle name="Accent5 2 10" xfId="2043" xr:uid="{00000000-0005-0000-0000-000096470000}"/>
    <cellStyle name="Accent5 2 11" xfId="2044" xr:uid="{00000000-0005-0000-0000-000097470000}"/>
    <cellStyle name="Accent5 2 12" xfId="2045" xr:uid="{00000000-0005-0000-0000-000098470000}"/>
    <cellStyle name="Accent5 2 13" xfId="2046" xr:uid="{00000000-0005-0000-0000-000099470000}"/>
    <cellStyle name="Accent5 2 14" xfId="2047" xr:uid="{00000000-0005-0000-0000-00009A470000}"/>
    <cellStyle name="Accent5 2 15" xfId="2048" xr:uid="{00000000-0005-0000-0000-00009B470000}"/>
    <cellStyle name="Accent5 2 16" xfId="2049" xr:uid="{00000000-0005-0000-0000-00009C470000}"/>
    <cellStyle name="Accent5 2 2" xfId="2050" xr:uid="{00000000-0005-0000-0000-00009D470000}"/>
    <cellStyle name="Accent5 2 2 2" xfId="2051" xr:uid="{00000000-0005-0000-0000-00009E470000}"/>
    <cellStyle name="Accent5 2 2 3" xfId="2052" xr:uid="{00000000-0005-0000-0000-00009F470000}"/>
    <cellStyle name="Accent5 2 2 4" xfId="2053" xr:uid="{00000000-0005-0000-0000-0000A0470000}"/>
    <cellStyle name="Accent5 2 2 5" xfId="2054" xr:uid="{00000000-0005-0000-0000-0000A1470000}"/>
    <cellStyle name="Accent5 2 3" xfId="2055" xr:uid="{00000000-0005-0000-0000-0000A2470000}"/>
    <cellStyle name="Accent5 2 4" xfId="2056" xr:uid="{00000000-0005-0000-0000-0000A3470000}"/>
    <cellStyle name="Accent5 2 5" xfId="2057" xr:uid="{00000000-0005-0000-0000-0000A4470000}"/>
    <cellStyle name="Accent5 2 6" xfId="2058" xr:uid="{00000000-0005-0000-0000-0000A5470000}"/>
    <cellStyle name="Accent5 2 7" xfId="2059" xr:uid="{00000000-0005-0000-0000-0000A6470000}"/>
    <cellStyle name="Accent5 2 8" xfId="2060" xr:uid="{00000000-0005-0000-0000-0000A7470000}"/>
    <cellStyle name="Accent5 2 9" xfId="2061" xr:uid="{00000000-0005-0000-0000-0000A8470000}"/>
    <cellStyle name="Accent5 3" xfId="2062" xr:uid="{00000000-0005-0000-0000-0000A9470000}"/>
    <cellStyle name="Accent5 3 10" xfId="2063" xr:uid="{00000000-0005-0000-0000-0000AA470000}"/>
    <cellStyle name="Accent5 3 2" xfId="2064" xr:uid="{00000000-0005-0000-0000-0000AB470000}"/>
    <cellStyle name="Accent5 3 2 2" xfId="2065" xr:uid="{00000000-0005-0000-0000-0000AC470000}"/>
    <cellStyle name="Accent5 3 2 3" xfId="2066" xr:uid="{00000000-0005-0000-0000-0000AD470000}"/>
    <cellStyle name="Accent5 3 2 4" xfId="2067" xr:uid="{00000000-0005-0000-0000-0000AE470000}"/>
    <cellStyle name="Accent5 3 2 5" xfId="2068" xr:uid="{00000000-0005-0000-0000-0000AF470000}"/>
    <cellStyle name="Accent5 3 3" xfId="2069" xr:uid="{00000000-0005-0000-0000-0000B0470000}"/>
    <cellStyle name="Accent5 3 4" xfId="2070" xr:uid="{00000000-0005-0000-0000-0000B1470000}"/>
    <cellStyle name="Accent5 3 5" xfId="2071" xr:uid="{00000000-0005-0000-0000-0000B2470000}"/>
    <cellStyle name="Accent5 3 6" xfId="2072" xr:uid="{00000000-0005-0000-0000-0000B3470000}"/>
    <cellStyle name="Accent5 3 7" xfId="2073" xr:uid="{00000000-0005-0000-0000-0000B4470000}"/>
    <cellStyle name="Accent5 3 8" xfId="2074" xr:uid="{00000000-0005-0000-0000-0000B5470000}"/>
    <cellStyle name="Accent5 3 9" xfId="2075" xr:uid="{00000000-0005-0000-0000-0000B6470000}"/>
    <cellStyle name="Accent5 4" xfId="2076" xr:uid="{00000000-0005-0000-0000-0000B7470000}"/>
    <cellStyle name="Accent5 4 2" xfId="2077" xr:uid="{00000000-0005-0000-0000-0000B8470000}"/>
    <cellStyle name="Accent5 4 3" xfId="2078" xr:uid="{00000000-0005-0000-0000-0000B9470000}"/>
    <cellStyle name="Accent5 4 4" xfId="2079" xr:uid="{00000000-0005-0000-0000-0000BA470000}"/>
    <cellStyle name="Accent5 4 5" xfId="2080" xr:uid="{00000000-0005-0000-0000-0000BB470000}"/>
    <cellStyle name="Accent5 4 6" xfId="2081" xr:uid="{00000000-0005-0000-0000-0000BC470000}"/>
    <cellStyle name="Accent5 4 7" xfId="2082" xr:uid="{00000000-0005-0000-0000-0000BD470000}"/>
    <cellStyle name="Accent5 5" xfId="2083" xr:uid="{00000000-0005-0000-0000-0000BE470000}"/>
    <cellStyle name="Accent5 5 2" xfId="2084" xr:uid="{00000000-0005-0000-0000-0000BF470000}"/>
    <cellStyle name="Accent5 6" xfId="2085" xr:uid="{00000000-0005-0000-0000-0000C0470000}"/>
    <cellStyle name="Accent5 6 2" xfId="2086" xr:uid="{00000000-0005-0000-0000-0000C1470000}"/>
    <cellStyle name="Accent5 7" xfId="2087" xr:uid="{00000000-0005-0000-0000-0000C2470000}"/>
    <cellStyle name="Accent5 7 2" xfId="2088" xr:uid="{00000000-0005-0000-0000-0000C3470000}"/>
    <cellStyle name="Accent5 8" xfId="2089" xr:uid="{00000000-0005-0000-0000-0000C4470000}"/>
    <cellStyle name="Accent5 8 2" xfId="2090" xr:uid="{00000000-0005-0000-0000-0000C5470000}"/>
    <cellStyle name="Accent5 9" xfId="2091" xr:uid="{00000000-0005-0000-0000-0000C6470000}"/>
    <cellStyle name="Accent6" xfId="7612" builtinId="49" customBuiltin="1"/>
    <cellStyle name="Accent6 10" xfId="2092" xr:uid="{00000000-0005-0000-0000-0000C8470000}"/>
    <cellStyle name="Accent6 11" xfId="2093" xr:uid="{00000000-0005-0000-0000-0000C9470000}"/>
    <cellStyle name="Accent6 12" xfId="2094" xr:uid="{00000000-0005-0000-0000-0000CA470000}"/>
    <cellStyle name="Accent6 13" xfId="2095" xr:uid="{00000000-0005-0000-0000-0000CB470000}"/>
    <cellStyle name="Accent6 14" xfId="2096" xr:uid="{00000000-0005-0000-0000-0000CC470000}"/>
    <cellStyle name="Accent6 15" xfId="2097" xr:uid="{00000000-0005-0000-0000-0000CD470000}"/>
    <cellStyle name="Accent6 16" xfId="2098" xr:uid="{00000000-0005-0000-0000-0000CE470000}"/>
    <cellStyle name="Accent6 17" xfId="2099" xr:uid="{00000000-0005-0000-0000-0000CF470000}"/>
    <cellStyle name="Accent6 18" xfId="2100" xr:uid="{00000000-0005-0000-0000-0000D0470000}"/>
    <cellStyle name="Accent6 19" xfId="2101" xr:uid="{00000000-0005-0000-0000-0000D1470000}"/>
    <cellStyle name="Accent6 2" xfId="2102" xr:uid="{00000000-0005-0000-0000-0000D2470000}"/>
    <cellStyle name="Accent6 2 10" xfId="2103" xr:uid="{00000000-0005-0000-0000-0000D3470000}"/>
    <cellStyle name="Accent6 2 11" xfId="2104" xr:uid="{00000000-0005-0000-0000-0000D4470000}"/>
    <cellStyle name="Accent6 2 12" xfId="2105" xr:uid="{00000000-0005-0000-0000-0000D5470000}"/>
    <cellStyle name="Accent6 2 13" xfId="2106" xr:uid="{00000000-0005-0000-0000-0000D6470000}"/>
    <cellStyle name="Accent6 2 14" xfId="2107" xr:uid="{00000000-0005-0000-0000-0000D7470000}"/>
    <cellStyle name="Accent6 2 15" xfId="2108" xr:uid="{00000000-0005-0000-0000-0000D8470000}"/>
    <cellStyle name="Accent6 2 16" xfId="2109" xr:uid="{00000000-0005-0000-0000-0000D9470000}"/>
    <cellStyle name="Accent6 2 2" xfId="2110" xr:uid="{00000000-0005-0000-0000-0000DA470000}"/>
    <cellStyle name="Accent6 2 2 2" xfId="2111" xr:uid="{00000000-0005-0000-0000-0000DB470000}"/>
    <cellStyle name="Accent6 2 2 3" xfId="2112" xr:uid="{00000000-0005-0000-0000-0000DC470000}"/>
    <cellStyle name="Accent6 2 2 4" xfId="2113" xr:uid="{00000000-0005-0000-0000-0000DD470000}"/>
    <cellStyle name="Accent6 2 2 5" xfId="2114" xr:uid="{00000000-0005-0000-0000-0000DE470000}"/>
    <cellStyle name="Accent6 2 3" xfId="2115" xr:uid="{00000000-0005-0000-0000-0000DF470000}"/>
    <cellStyle name="Accent6 2 4" xfId="2116" xr:uid="{00000000-0005-0000-0000-0000E0470000}"/>
    <cellStyle name="Accent6 2 5" xfId="2117" xr:uid="{00000000-0005-0000-0000-0000E1470000}"/>
    <cellStyle name="Accent6 2 6" xfId="2118" xr:uid="{00000000-0005-0000-0000-0000E2470000}"/>
    <cellStyle name="Accent6 2 7" xfId="2119" xr:uid="{00000000-0005-0000-0000-0000E3470000}"/>
    <cellStyle name="Accent6 2 8" xfId="2120" xr:uid="{00000000-0005-0000-0000-0000E4470000}"/>
    <cellStyle name="Accent6 2 9" xfId="2121" xr:uid="{00000000-0005-0000-0000-0000E5470000}"/>
    <cellStyle name="Accent6 20" xfId="2122" xr:uid="{00000000-0005-0000-0000-0000E6470000}"/>
    <cellStyle name="Accent6 21" xfId="2123" xr:uid="{00000000-0005-0000-0000-0000E7470000}"/>
    <cellStyle name="Accent6 22" xfId="2124" xr:uid="{00000000-0005-0000-0000-0000E8470000}"/>
    <cellStyle name="Accent6 23" xfId="2125" xr:uid="{00000000-0005-0000-0000-0000E9470000}"/>
    <cellStyle name="Accent6 3" xfId="2126" xr:uid="{00000000-0005-0000-0000-0000EA470000}"/>
    <cellStyle name="Accent6 3 2" xfId="2127" xr:uid="{00000000-0005-0000-0000-0000EB470000}"/>
    <cellStyle name="Accent6 3 3" xfId="2128" xr:uid="{00000000-0005-0000-0000-0000EC470000}"/>
    <cellStyle name="Accent6 3 4" xfId="2129" xr:uid="{00000000-0005-0000-0000-0000ED470000}"/>
    <cellStyle name="Accent6 3 5" xfId="2130" xr:uid="{00000000-0005-0000-0000-0000EE470000}"/>
    <cellStyle name="Accent6 3 6" xfId="2131" xr:uid="{00000000-0005-0000-0000-0000EF470000}"/>
    <cellStyle name="Accent6 4" xfId="2132" xr:uid="{00000000-0005-0000-0000-0000F0470000}"/>
    <cellStyle name="Accent6 4 2" xfId="2133" xr:uid="{00000000-0005-0000-0000-0000F1470000}"/>
    <cellStyle name="Accent6 5" xfId="2134" xr:uid="{00000000-0005-0000-0000-0000F2470000}"/>
    <cellStyle name="Accent6 5 2" xfId="2135" xr:uid="{00000000-0005-0000-0000-0000F3470000}"/>
    <cellStyle name="Accent6 6" xfId="2136" xr:uid="{00000000-0005-0000-0000-0000F4470000}"/>
    <cellStyle name="Accent6 6 2" xfId="2137" xr:uid="{00000000-0005-0000-0000-0000F5470000}"/>
    <cellStyle name="Accent6 7" xfId="2138" xr:uid="{00000000-0005-0000-0000-0000F6470000}"/>
    <cellStyle name="Accent6 7 2" xfId="2139" xr:uid="{00000000-0005-0000-0000-0000F7470000}"/>
    <cellStyle name="Accent6 8" xfId="2140" xr:uid="{00000000-0005-0000-0000-0000F8470000}"/>
    <cellStyle name="Accent6 8 2" xfId="2141" xr:uid="{00000000-0005-0000-0000-0000F9470000}"/>
    <cellStyle name="Accent6 9" xfId="2142" xr:uid="{00000000-0005-0000-0000-0000FA470000}"/>
    <cellStyle name="Actual Date" xfId="34654" xr:uid="{00000000-0005-0000-0000-0000FB470000}"/>
    <cellStyle name="Agara" xfId="2143" xr:uid="{00000000-0005-0000-0000-0000FC470000}"/>
    <cellStyle name="AggCels" xfId="34789" xr:uid="{00000000-0005-0000-0000-0000FD470000}"/>
    <cellStyle name="Akzent1" xfId="3965" xr:uid="{00000000-0005-0000-0000-0000FE470000}"/>
    <cellStyle name="Akzent2" xfId="3966" xr:uid="{00000000-0005-0000-0000-0000FF470000}"/>
    <cellStyle name="Akzent3" xfId="3967" xr:uid="{00000000-0005-0000-0000-000000480000}"/>
    <cellStyle name="Akzent4" xfId="3968" xr:uid="{00000000-0005-0000-0000-000001480000}"/>
    <cellStyle name="Akzent5" xfId="3969" xr:uid="{00000000-0005-0000-0000-000002480000}"/>
    <cellStyle name="Akzent6" xfId="3970" xr:uid="{00000000-0005-0000-0000-000003480000}"/>
    <cellStyle name="ArialBold8" xfId="2144" xr:uid="{00000000-0005-0000-0000-000004480000}"/>
    <cellStyle name="ArialNormal8" xfId="2145" xr:uid="{00000000-0005-0000-0000-000005480000}"/>
    <cellStyle name="Ausgabe" xfId="3971" xr:uid="{00000000-0005-0000-0000-000006480000}"/>
    <cellStyle name="Avertissement" xfId="4109" xr:uid="{00000000-0005-0000-0000-000007480000}"/>
    <cellStyle name="Bad" xfId="7597" builtinId="27" customBuiltin="1"/>
    <cellStyle name="Bad 10" xfId="2146" xr:uid="{00000000-0005-0000-0000-000009480000}"/>
    <cellStyle name="Bad 11" xfId="2147" xr:uid="{00000000-0005-0000-0000-00000A480000}"/>
    <cellStyle name="Bad 12" xfId="2148" xr:uid="{00000000-0005-0000-0000-00000B480000}"/>
    <cellStyle name="Bad 13" xfId="2149" xr:uid="{00000000-0005-0000-0000-00000C480000}"/>
    <cellStyle name="Bad 2" xfId="2150" xr:uid="{00000000-0005-0000-0000-00000D480000}"/>
    <cellStyle name="Bad 2 10" xfId="2151" xr:uid="{00000000-0005-0000-0000-00000E480000}"/>
    <cellStyle name="Bad 2 11" xfId="2152" xr:uid="{00000000-0005-0000-0000-00000F480000}"/>
    <cellStyle name="Bad 2 12" xfId="2153" xr:uid="{00000000-0005-0000-0000-000010480000}"/>
    <cellStyle name="Bad 2 13" xfId="2154" xr:uid="{00000000-0005-0000-0000-000011480000}"/>
    <cellStyle name="Bad 2 14" xfId="2155" xr:uid="{00000000-0005-0000-0000-000012480000}"/>
    <cellStyle name="Bad 2 15" xfId="2156" xr:uid="{00000000-0005-0000-0000-000013480000}"/>
    <cellStyle name="Bad 2 16" xfId="2157" xr:uid="{00000000-0005-0000-0000-000014480000}"/>
    <cellStyle name="Bad 2 2" xfId="2158" xr:uid="{00000000-0005-0000-0000-000015480000}"/>
    <cellStyle name="Bad 2 2 2" xfId="2159" xr:uid="{00000000-0005-0000-0000-000016480000}"/>
    <cellStyle name="Bad 2 2 3" xfId="2160" xr:uid="{00000000-0005-0000-0000-000017480000}"/>
    <cellStyle name="Bad 2 2 4" xfId="2161" xr:uid="{00000000-0005-0000-0000-000018480000}"/>
    <cellStyle name="Bad 2 2 5" xfId="2162" xr:uid="{00000000-0005-0000-0000-000019480000}"/>
    <cellStyle name="Bad 2 3" xfId="2163" xr:uid="{00000000-0005-0000-0000-00001A480000}"/>
    <cellStyle name="Bad 2 4" xfId="2164" xr:uid="{00000000-0005-0000-0000-00001B480000}"/>
    <cellStyle name="Bad 2 5" xfId="2165" xr:uid="{00000000-0005-0000-0000-00001C480000}"/>
    <cellStyle name="Bad 2 6" xfId="2166" xr:uid="{00000000-0005-0000-0000-00001D480000}"/>
    <cellStyle name="Bad 2 7" xfId="2167" xr:uid="{00000000-0005-0000-0000-00001E480000}"/>
    <cellStyle name="Bad 2 8" xfId="2168" xr:uid="{00000000-0005-0000-0000-00001F480000}"/>
    <cellStyle name="Bad 2 9" xfId="2169" xr:uid="{00000000-0005-0000-0000-000020480000}"/>
    <cellStyle name="Bad 3" xfId="2170" xr:uid="{00000000-0005-0000-0000-000021480000}"/>
    <cellStyle name="Bad 3 2" xfId="2171" xr:uid="{00000000-0005-0000-0000-000022480000}"/>
    <cellStyle name="Bad 3 3" xfId="2172" xr:uid="{00000000-0005-0000-0000-000023480000}"/>
    <cellStyle name="Bad 3 4" xfId="2173" xr:uid="{00000000-0005-0000-0000-000024480000}"/>
    <cellStyle name="Bad 3 5" xfId="2174" xr:uid="{00000000-0005-0000-0000-000025480000}"/>
    <cellStyle name="Bad 3 6" xfId="2175" xr:uid="{00000000-0005-0000-0000-000026480000}"/>
    <cellStyle name="Bad 4" xfId="2176" xr:uid="{00000000-0005-0000-0000-000027480000}"/>
    <cellStyle name="Bad 4 2" xfId="2177" xr:uid="{00000000-0005-0000-0000-000028480000}"/>
    <cellStyle name="Bad 5" xfId="2178" xr:uid="{00000000-0005-0000-0000-000029480000}"/>
    <cellStyle name="Bad 5 2" xfId="2179" xr:uid="{00000000-0005-0000-0000-00002A480000}"/>
    <cellStyle name="Bad 6" xfId="2180" xr:uid="{00000000-0005-0000-0000-00002B480000}"/>
    <cellStyle name="Bad 6 2" xfId="2181" xr:uid="{00000000-0005-0000-0000-00002C480000}"/>
    <cellStyle name="Bad 7" xfId="2182" xr:uid="{00000000-0005-0000-0000-00002D480000}"/>
    <cellStyle name="Bad 7 2" xfId="2183" xr:uid="{00000000-0005-0000-0000-00002E480000}"/>
    <cellStyle name="Bad 8" xfId="2184" xr:uid="{00000000-0005-0000-0000-00002F480000}"/>
    <cellStyle name="Bad 8 2" xfId="2185" xr:uid="{00000000-0005-0000-0000-000030480000}"/>
    <cellStyle name="Bad 9" xfId="2186" xr:uid="{00000000-0005-0000-0000-000031480000}"/>
    <cellStyle name="Base 0 dec" xfId="34655" xr:uid="{00000000-0005-0000-0000-000032480000}"/>
    <cellStyle name="Base 1 dec" xfId="34656" xr:uid="{00000000-0005-0000-0000-000033480000}"/>
    <cellStyle name="Base 2 dec" xfId="34657" xr:uid="{00000000-0005-0000-0000-000034480000}"/>
    <cellStyle name="Berechnung" xfId="3972" xr:uid="{00000000-0005-0000-0000-000035480000}"/>
    <cellStyle name="Buena" xfId="34658" xr:uid="{00000000-0005-0000-0000-000036480000}"/>
    <cellStyle name="Calcul" xfId="4110" xr:uid="{00000000-0005-0000-0000-000037480000}"/>
    <cellStyle name="Calculation" xfId="4" builtinId="22" customBuiltin="1"/>
    <cellStyle name="Calculation 10" xfId="2187" xr:uid="{00000000-0005-0000-0000-000039480000}"/>
    <cellStyle name="Calculation 11" xfId="2188" xr:uid="{00000000-0005-0000-0000-00003A480000}"/>
    <cellStyle name="Calculation 12" xfId="2189" xr:uid="{00000000-0005-0000-0000-00003B480000}"/>
    <cellStyle name="Calculation 13" xfId="2190" xr:uid="{00000000-0005-0000-0000-00003C480000}"/>
    <cellStyle name="Calculation 14" xfId="2191" xr:uid="{00000000-0005-0000-0000-00003D480000}"/>
    <cellStyle name="Calculation 15" xfId="2192" xr:uid="{00000000-0005-0000-0000-00003E480000}"/>
    <cellStyle name="Calculation 16" xfId="2193" xr:uid="{00000000-0005-0000-0000-00003F480000}"/>
    <cellStyle name="Calculation 17" xfId="2194" xr:uid="{00000000-0005-0000-0000-000040480000}"/>
    <cellStyle name="Calculation 18" xfId="2195" xr:uid="{00000000-0005-0000-0000-000041480000}"/>
    <cellStyle name="Calculation 19" xfId="2196" xr:uid="{00000000-0005-0000-0000-000042480000}"/>
    <cellStyle name="Calculation 2" xfId="2197" xr:uid="{00000000-0005-0000-0000-000043480000}"/>
    <cellStyle name="Calculation 2 10" xfId="2198" xr:uid="{00000000-0005-0000-0000-000044480000}"/>
    <cellStyle name="Calculation 2 11" xfId="2199" xr:uid="{00000000-0005-0000-0000-000045480000}"/>
    <cellStyle name="Calculation 2 12" xfId="2200" xr:uid="{00000000-0005-0000-0000-000046480000}"/>
    <cellStyle name="Calculation 2 13" xfId="2201" xr:uid="{00000000-0005-0000-0000-000047480000}"/>
    <cellStyle name="Calculation 2 14" xfId="2202" xr:uid="{00000000-0005-0000-0000-000048480000}"/>
    <cellStyle name="Calculation 2 15" xfId="2203" xr:uid="{00000000-0005-0000-0000-000049480000}"/>
    <cellStyle name="Calculation 2 16" xfId="2204" xr:uid="{00000000-0005-0000-0000-00004A480000}"/>
    <cellStyle name="Calculation 2 17" xfId="2205" xr:uid="{00000000-0005-0000-0000-00004B480000}"/>
    <cellStyle name="Calculation 2 18" xfId="2206" xr:uid="{00000000-0005-0000-0000-00004C480000}"/>
    <cellStyle name="Calculation 2 2" xfId="2207" xr:uid="{00000000-0005-0000-0000-00004D480000}"/>
    <cellStyle name="Calculation 2 2 2" xfId="2208" xr:uid="{00000000-0005-0000-0000-00004E480000}"/>
    <cellStyle name="Calculation 2 2 3" xfId="2209" xr:uid="{00000000-0005-0000-0000-00004F480000}"/>
    <cellStyle name="Calculation 2 2 4" xfId="2210" xr:uid="{00000000-0005-0000-0000-000050480000}"/>
    <cellStyle name="Calculation 2 2 5" xfId="2211" xr:uid="{00000000-0005-0000-0000-000051480000}"/>
    <cellStyle name="Calculation 2 3" xfId="2212" xr:uid="{00000000-0005-0000-0000-000052480000}"/>
    <cellStyle name="Calculation 2 4" xfId="2213" xr:uid="{00000000-0005-0000-0000-000053480000}"/>
    <cellStyle name="Calculation 2 5" xfId="2214" xr:uid="{00000000-0005-0000-0000-000054480000}"/>
    <cellStyle name="Calculation 2 6" xfId="2215" xr:uid="{00000000-0005-0000-0000-000055480000}"/>
    <cellStyle name="Calculation 2 7" xfId="2216" xr:uid="{00000000-0005-0000-0000-000056480000}"/>
    <cellStyle name="Calculation 2 8" xfId="2217" xr:uid="{00000000-0005-0000-0000-000057480000}"/>
    <cellStyle name="Calculation 2 9" xfId="2218" xr:uid="{00000000-0005-0000-0000-000058480000}"/>
    <cellStyle name="Calculation 20" xfId="2219" xr:uid="{00000000-0005-0000-0000-000059480000}"/>
    <cellStyle name="Calculation 21" xfId="2220" xr:uid="{00000000-0005-0000-0000-00005A480000}"/>
    <cellStyle name="Calculation 22" xfId="2221" xr:uid="{00000000-0005-0000-0000-00005B480000}"/>
    <cellStyle name="Calculation 23" xfId="2222" xr:uid="{00000000-0005-0000-0000-00005C480000}"/>
    <cellStyle name="Calculation 24" xfId="2223" xr:uid="{00000000-0005-0000-0000-00005D480000}"/>
    <cellStyle name="Calculation 3" xfId="2224" xr:uid="{00000000-0005-0000-0000-00005E480000}"/>
    <cellStyle name="Calculation 3 2" xfId="2225" xr:uid="{00000000-0005-0000-0000-00005F480000}"/>
    <cellStyle name="Calculation 3 2 2" xfId="16476" xr:uid="{00000000-0005-0000-0000-000060480000}"/>
    <cellStyle name="Calculation 3 3" xfId="2226" xr:uid="{00000000-0005-0000-0000-000061480000}"/>
    <cellStyle name="Calculation 3 4" xfId="2227" xr:uid="{00000000-0005-0000-0000-000062480000}"/>
    <cellStyle name="Calculation 3 5" xfId="2228" xr:uid="{00000000-0005-0000-0000-000063480000}"/>
    <cellStyle name="Calculation 3 6" xfId="2229" xr:uid="{00000000-0005-0000-0000-000064480000}"/>
    <cellStyle name="Calculation 3 7" xfId="2230" xr:uid="{00000000-0005-0000-0000-000065480000}"/>
    <cellStyle name="Calculation 3 8" xfId="2231" xr:uid="{00000000-0005-0000-0000-000066480000}"/>
    <cellStyle name="Calculation 4" xfId="2232" xr:uid="{00000000-0005-0000-0000-000067480000}"/>
    <cellStyle name="Calculation 4 2" xfId="2233" xr:uid="{00000000-0005-0000-0000-000068480000}"/>
    <cellStyle name="Calculation 4 3" xfId="2234" xr:uid="{00000000-0005-0000-0000-000069480000}"/>
    <cellStyle name="Calculation 4 4" xfId="2235" xr:uid="{00000000-0005-0000-0000-00006A480000}"/>
    <cellStyle name="Calculation 5" xfId="2236" xr:uid="{00000000-0005-0000-0000-00006B480000}"/>
    <cellStyle name="Calculation 5 2" xfId="2237" xr:uid="{00000000-0005-0000-0000-00006C480000}"/>
    <cellStyle name="Calculation 5 3" xfId="2238" xr:uid="{00000000-0005-0000-0000-00006D480000}"/>
    <cellStyle name="Calculation 5 4" xfId="2239" xr:uid="{00000000-0005-0000-0000-00006E480000}"/>
    <cellStyle name="Calculation 6" xfId="2240" xr:uid="{00000000-0005-0000-0000-00006F480000}"/>
    <cellStyle name="Calculation 6 2" xfId="2241" xr:uid="{00000000-0005-0000-0000-000070480000}"/>
    <cellStyle name="Calculation 6 3" xfId="2242" xr:uid="{00000000-0005-0000-0000-000071480000}"/>
    <cellStyle name="Calculation 7" xfId="2243" xr:uid="{00000000-0005-0000-0000-000072480000}"/>
    <cellStyle name="Calculation 7 2" xfId="2244" xr:uid="{00000000-0005-0000-0000-000073480000}"/>
    <cellStyle name="Calculation 8" xfId="2245" xr:uid="{00000000-0005-0000-0000-000074480000}"/>
    <cellStyle name="Calculation 8 2" xfId="2246" xr:uid="{00000000-0005-0000-0000-000075480000}"/>
    <cellStyle name="Calculation 9" xfId="2247" xr:uid="{00000000-0005-0000-0000-000076480000}"/>
    <cellStyle name="Cálculo" xfId="34659" xr:uid="{00000000-0005-0000-0000-000077480000}"/>
    <cellStyle name="Capitulo" xfId="34660" xr:uid="{00000000-0005-0000-0000-000078480000}"/>
    <cellStyle name="cComma0" xfId="2248" xr:uid="{00000000-0005-0000-0000-000079480000}"/>
    <cellStyle name="cComma0 2" xfId="11708" xr:uid="{00000000-0005-0000-0000-00007A480000}"/>
    <cellStyle name="cComma0 3" xfId="8340" xr:uid="{00000000-0005-0000-0000-00007B480000}"/>
    <cellStyle name="cComma1" xfId="2249" xr:uid="{00000000-0005-0000-0000-00007C480000}"/>
    <cellStyle name="cComma1 2" xfId="11709" xr:uid="{00000000-0005-0000-0000-00007D480000}"/>
    <cellStyle name="cComma1 3" xfId="8341" xr:uid="{00000000-0005-0000-0000-00007E480000}"/>
    <cellStyle name="cComma2" xfId="2250" xr:uid="{00000000-0005-0000-0000-00007F480000}"/>
    <cellStyle name="cComma2 2" xfId="11710" xr:uid="{00000000-0005-0000-0000-000080480000}"/>
    <cellStyle name="cComma2 3" xfId="8342" xr:uid="{00000000-0005-0000-0000-000081480000}"/>
    <cellStyle name="cDateDM" xfId="2251" xr:uid="{00000000-0005-0000-0000-000082480000}"/>
    <cellStyle name="cDateDM 2" xfId="11711" xr:uid="{00000000-0005-0000-0000-000083480000}"/>
    <cellStyle name="cDateDM 3" xfId="8343" xr:uid="{00000000-0005-0000-0000-000084480000}"/>
    <cellStyle name="cDateDMY" xfId="2252" xr:uid="{00000000-0005-0000-0000-000085480000}"/>
    <cellStyle name="cDateDMY 2" xfId="11712" xr:uid="{00000000-0005-0000-0000-000086480000}"/>
    <cellStyle name="cDateDMY 3" xfId="8344" xr:uid="{00000000-0005-0000-0000-000087480000}"/>
    <cellStyle name="cDateMY" xfId="2253" xr:uid="{00000000-0005-0000-0000-000088480000}"/>
    <cellStyle name="cDateMY 2" xfId="11713" xr:uid="{00000000-0005-0000-0000-000089480000}"/>
    <cellStyle name="cDateMY 3" xfId="8345" xr:uid="{00000000-0005-0000-0000-00008A480000}"/>
    <cellStyle name="cDateT24" xfId="2254" xr:uid="{00000000-0005-0000-0000-00008B480000}"/>
    <cellStyle name="cDateT24 2" xfId="11714" xr:uid="{00000000-0005-0000-0000-00008C480000}"/>
    <cellStyle name="cDateT24 3" xfId="8346" xr:uid="{00000000-0005-0000-0000-00008D480000}"/>
    <cellStyle name="Celda de comprobación" xfId="34661" xr:uid="{00000000-0005-0000-0000-00008E480000}"/>
    <cellStyle name="Celda vinculada" xfId="34662" xr:uid="{00000000-0005-0000-0000-00008F480000}"/>
    <cellStyle name="Cellule liée" xfId="4111" xr:uid="{00000000-0005-0000-0000-000090480000}"/>
    <cellStyle name="Check Cell" xfId="7600" builtinId="23" customBuiltin="1"/>
    <cellStyle name="Check Cell 10" xfId="2255" xr:uid="{00000000-0005-0000-0000-000092480000}"/>
    <cellStyle name="Check Cell 11" xfId="2256" xr:uid="{00000000-0005-0000-0000-000093480000}"/>
    <cellStyle name="Check Cell 12" xfId="2257" xr:uid="{00000000-0005-0000-0000-000094480000}"/>
    <cellStyle name="Check Cell 13" xfId="2258" xr:uid="{00000000-0005-0000-0000-000095480000}"/>
    <cellStyle name="Check Cell 2" xfId="2259" xr:uid="{00000000-0005-0000-0000-000096480000}"/>
    <cellStyle name="Check Cell 2 10" xfId="2260" xr:uid="{00000000-0005-0000-0000-000097480000}"/>
    <cellStyle name="Check Cell 2 11" xfId="2261" xr:uid="{00000000-0005-0000-0000-000098480000}"/>
    <cellStyle name="Check Cell 2 12" xfId="2262" xr:uid="{00000000-0005-0000-0000-000099480000}"/>
    <cellStyle name="Check Cell 2 13" xfId="2263" xr:uid="{00000000-0005-0000-0000-00009A480000}"/>
    <cellStyle name="Check Cell 2 14" xfId="2264" xr:uid="{00000000-0005-0000-0000-00009B480000}"/>
    <cellStyle name="Check Cell 2 15" xfId="2265" xr:uid="{00000000-0005-0000-0000-00009C480000}"/>
    <cellStyle name="Check Cell 2 16" xfId="2266" xr:uid="{00000000-0005-0000-0000-00009D480000}"/>
    <cellStyle name="Check Cell 2 2" xfId="2267" xr:uid="{00000000-0005-0000-0000-00009E480000}"/>
    <cellStyle name="Check Cell 2 2 2" xfId="2268" xr:uid="{00000000-0005-0000-0000-00009F480000}"/>
    <cellStyle name="Check Cell 2 2 3" xfId="2269" xr:uid="{00000000-0005-0000-0000-0000A0480000}"/>
    <cellStyle name="Check Cell 2 2 4" xfId="2270" xr:uid="{00000000-0005-0000-0000-0000A1480000}"/>
    <cellStyle name="Check Cell 2 2 5" xfId="2271" xr:uid="{00000000-0005-0000-0000-0000A2480000}"/>
    <cellStyle name="Check Cell 2 3" xfId="2272" xr:uid="{00000000-0005-0000-0000-0000A3480000}"/>
    <cellStyle name="Check Cell 2 4" xfId="2273" xr:uid="{00000000-0005-0000-0000-0000A4480000}"/>
    <cellStyle name="Check Cell 2 5" xfId="2274" xr:uid="{00000000-0005-0000-0000-0000A5480000}"/>
    <cellStyle name="Check Cell 2 6" xfId="2275" xr:uid="{00000000-0005-0000-0000-0000A6480000}"/>
    <cellStyle name="Check Cell 2 7" xfId="2276" xr:uid="{00000000-0005-0000-0000-0000A7480000}"/>
    <cellStyle name="Check Cell 2 8" xfId="2277" xr:uid="{00000000-0005-0000-0000-0000A8480000}"/>
    <cellStyle name="Check Cell 2 9" xfId="2278" xr:uid="{00000000-0005-0000-0000-0000A9480000}"/>
    <cellStyle name="Check Cell 3" xfId="2279" xr:uid="{00000000-0005-0000-0000-0000AA480000}"/>
    <cellStyle name="Check Cell 3 10" xfId="2280" xr:uid="{00000000-0005-0000-0000-0000AB480000}"/>
    <cellStyle name="Check Cell 3 2" xfId="2281" xr:uid="{00000000-0005-0000-0000-0000AC480000}"/>
    <cellStyle name="Check Cell 3 2 2" xfId="2282" xr:uid="{00000000-0005-0000-0000-0000AD480000}"/>
    <cellStyle name="Check Cell 3 2 3" xfId="2283" xr:uid="{00000000-0005-0000-0000-0000AE480000}"/>
    <cellStyle name="Check Cell 3 2 4" xfId="2284" xr:uid="{00000000-0005-0000-0000-0000AF480000}"/>
    <cellStyle name="Check Cell 3 2 5" xfId="2285" xr:uid="{00000000-0005-0000-0000-0000B0480000}"/>
    <cellStyle name="Check Cell 3 3" xfId="2286" xr:uid="{00000000-0005-0000-0000-0000B1480000}"/>
    <cellStyle name="Check Cell 3 4" xfId="2287" xr:uid="{00000000-0005-0000-0000-0000B2480000}"/>
    <cellStyle name="Check Cell 3 5" xfId="2288" xr:uid="{00000000-0005-0000-0000-0000B3480000}"/>
    <cellStyle name="Check Cell 3 6" xfId="2289" xr:uid="{00000000-0005-0000-0000-0000B4480000}"/>
    <cellStyle name="Check Cell 3 7" xfId="2290" xr:uid="{00000000-0005-0000-0000-0000B5480000}"/>
    <cellStyle name="Check Cell 3 8" xfId="2291" xr:uid="{00000000-0005-0000-0000-0000B6480000}"/>
    <cellStyle name="Check Cell 3 9" xfId="2292" xr:uid="{00000000-0005-0000-0000-0000B7480000}"/>
    <cellStyle name="Check Cell 4" xfId="2293" xr:uid="{00000000-0005-0000-0000-0000B8480000}"/>
    <cellStyle name="Check Cell 4 2" xfId="2294" xr:uid="{00000000-0005-0000-0000-0000B9480000}"/>
    <cellStyle name="Check Cell 4 3" xfId="2295" xr:uid="{00000000-0005-0000-0000-0000BA480000}"/>
    <cellStyle name="Check Cell 4 4" xfId="2296" xr:uid="{00000000-0005-0000-0000-0000BB480000}"/>
    <cellStyle name="Check Cell 4 5" xfId="2297" xr:uid="{00000000-0005-0000-0000-0000BC480000}"/>
    <cellStyle name="Check Cell 4 6" xfId="2298" xr:uid="{00000000-0005-0000-0000-0000BD480000}"/>
    <cellStyle name="Check Cell 4 7" xfId="2299" xr:uid="{00000000-0005-0000-0000-0000BE480000}"/>
    <cellStyle name="Check Cell 5" xfId="2300" xr:uid="{00000000-0005-0000-0000-0000BF480000}"/>
    <cellStyle name="Check Cell 5 2" xfId="2301" xr:uid="{00000000-0005-0000-0000-0000C0480000}"/>
    <cellStyle name="Check Cell 6" xfId="2302" xr:uid="{00000000-0005-0000-0000-0000C1480000}"/>
    <cellStyle name="Check Cell 6 2" xfId="2303" xr:uid="{00000000-0005-0000-0000-0000C2480000}"/>
    <cellStyle name="Check Cell 7" xfId="2304" xr:uid="{00000000-0005-0000-0000-0000C3480000}"/>
    <cellStyle name="Check Cell 7 2" xfId="2305" xr:uid="{00000000-0005-0000-0000-0000C4480000}"/>
    <cellStyle name="Check Cell 8" xfId="2306" xr:uid="{00000000-0005-0000-0000-0000C5480000}"/>
    <cellStyle name="Check Cell 8 2" xfId="2307" xr:uid="{00000000-0005-0000-0000-0000C6480000}"/>
    <cellStyle name="Check Cell 9" xfId="2308" xr:uid="{00000000-0005-0000-0000-0000C7480000}"/>
    <cellStyle name="Comma 10" xfId="2309" xr:uid="{00000000-0005-0000-0000-0000C8480000}"/>
    <cellStyle name="Comma 10 2" xfId="11715" xr:uid="{00000000-0005-0000-0000-0000C9480000}"/>
    <cellStyle name="Comma 10 3" xfId="16475" xr:uid="{00000000-0005-0000-0000-0000CA480000}"/>
    <cellStyle name="Comma 10 4" xfId="8347" xr:uid="{00000000-0005-0000-0000-0000CB480000}"/>
    <cellStyle name="Comma 10 5" xfId="34663" xr:uid="{00000000-0005-0000-0000-0000CC480000}"/>
    <cellStyle name="Comma 11" xfId="2310" xr:uid="{00000000-0005-0000-0000-0000CD480000}"/>
    <cellStyle name="Comma 11 2" xfId="16474" xr:uid="{00000000-0005-0000-0000-0000CE480000}"/>
    <cellStyle name="Comma 11 3" xfId="34664" xr:uid="{00000000-0005-0000-0000-0000CF480000}"/>
    <cellStyle name="Comma 12" xfId="2311" xr:uid="{00000000-0005-0000-0000-0000D0480000}"/>
    <cellStyle name="Comma 12 2" xfId="2312" xr:uid="{00000000-0005-0000-0000-0000D1480000}"/>
    <cellStyle name="Comma 12 3" xfId="11716" xr:uid="{00000000-0005-0000-0000-0000D2480000}"/>
    <cellStyle name="Comma 12 4" xfId="8348" xr:uid="{00000000-0005-0000-0000-0000D3480000}"/>
    <cellStyle name="Comma 12 5" xfId="34665" xr:uid="{00000000-0005-0000-0000-0000D4480000}"/>
    <cellStyle name="Comma 13" xfId="2313" xr:uid="{00000000-0005-0000-0000-0000D5480000}"/>
    <cellStyle name="Comma 13 2" xfId="34666" xr:uid="{00000000-0005-0000-0000-0000D6480000}"/>
    <cellStyle name="Comma 14" xfId="2314" xr:uid="{00000000-0005-0000-0000-0000D7480000}"/>
    <cellStyle name="Comma 14 2" xfId="11717" xr:uid="{00000000-0005-0000-0000-0000D8480000}"/>
    <cellStyle name="Comma 14 2 2" xfId="18094" xr:uid="{00000000-0005-0000-0000-0000D9480000}"/>
    <cellStyle name="Comma 14 2 2 2" xfId="22630" xr:uid="{00000000-0005-0000-0000-0000DA480000}"/>
    <cellStyle name="Comma 14 2 2 2 2" xfId="34497" xr:uid="{00000000-0005-0000-0000-0000DB480000}"/>
    <cellStyle name="Comma 14 2 2 3" xfId="30521" xr:uid="{00000000-0005-0000-0000-0000DC480000}"/>
    <cellStyle name="Comma 14 2 2 4" xfId="26580" xr:uid="{00000000-0005-0000-0000-0000DD480000}"/>
    <cellStyle name="Comma 14 2 3" xfId="21064" xr:uid="{00000000-0005-0000-0000-0000DE480000}"/>
    <cellStyle name="Comma 14 2 3 2" xfId="32931" xr:uid="{00000000-0005-0000-0000-0000DF480000}"/>
    <cellStyle name="Comma 14 2 4" xfId="28955" xr:uid="{00000000-0005-0000-0000-0000E0480000}"/>
    <cellStyle name="Comma 14 2 5" xfId="25014" xr:uid="{00000000-0005-0000-0000-0000E1480000}"/>
    <cellStyle name="Comma 14 3" xfId="15397" xr:uid="{00000000-0005-0000-0000-0000E2480000}"/>
    <cellStyle name="Comma 14 3 2" xfId="21841" xr:uid="{00000000-0005-0000-0000-0000E3480000}"/>
    <cellStyle name="Comma 14 3 2 2" xfId="33708" xr:uid="{00000000-0005-0000-0000-0000E4480000}"/>
    <cellStyle name="Comma 14 3 3" xfId="29732" xr:uid="{00000000-0005-0000-0000-0000E5480000}"/>
    <cellStyle name="Comma 14 3 4" xfId="25791" xr:uid="{00000000-0005-0000-0000-0000E6480000}"/>
    <cellStyle name="Comma 14 4" xfId="8349" xr:uid="{00000000-0005-0000-0000-0000E7480000}"/>
    <cellStyle name="Comma 14 4 2" xfId="20294" xr:uid="{00000000-0005-0000-0000-0000E8480000}"/>
    <cellStyle name="Comma 14 4 2 2" xfId="32161" xr:uid="{00000000-0005-0000-0000-0000E9480000}"/>
    <cellStyle name="Comma 14 4 3" xfId="28185" xr:uid="{00000000-0005-0000-0000-0000EA480000}"/>
    <cellStyle name="Comma 14 4 4" xfId="24244" xr:uid="{00000000-0005-0000-0000-0000EB480000}"/>
    <cellStyle name="Comma 14 5" xfId="19519" xr:uid="{00000000-0005-0000-0000-0000EC480000}"/>
    <cellStyle name="Comma 14 5 2" xfId="31386" xr:uid="{00000000-0005-0000-0000-0000ED480000}"/>
    <cellStyle name="Comma 14 6" xfId="27412" xr:uid="{00000000-0005-0000-0000-0000EE480000}"/>
    <cellStyle name="Comma 14 7" xfId="23469" xr:uid="{00000000-0005-0000-0000-0000EF480000}"/>
    <cellStyle name="Comma 15" xfId="2315" xr:uid="{00000000-0005-0000-0000-0000F0480000}"/>
    <cellStyle name="Comma 15 2" xfId="11718" xr:uid="{00000000-0005-0000-0000-0000F1480000}"/>
    <cellStyle name="Comma 15 2 2" xfId="18095" xr:uid="{00000000-0005-0000-0000-0000F2480000}"/>
    <cellStyle name="Comma 15 2 2 2" xfId="22631" xr:uid="{00000000-0005-0000-0000-0000F3480000}"/>
    <cellStyle name="Comma 15 2 2 2 2" xfId="34498" xr:uid="{00000000-0005-0000-0000-0000F4480000}"/>
    <cellStyle name="Comma 15 2 2 3" xfId="30522" xr:uid="{00000000-0005-0000-0000-0000F5480000}"/>
    <cellStyle name="Comma 15 2 2 4" xfId="26581" xr:uid="{00000000-0005-0000-0000-0000F6480000}"/>
    <cellStyle name="Comma 15 2 3" xfId="21065" xr:uid="{00000000-0005-0000-0000-0000F7480000}"/>
    <cellStyle name="Comma 15 2 3 2" xfId="32932" xr:uid="{00000000-0005-0000-0000-0000F8480000}"/>
    <cellStyle name="Comma 15 2 4" xfId="28956" xr:uid="{00000000-0005-0000-0000-0000F9480000}"/>
    <cellStyle name="Comma 15 2 5" xfId="25015" xr:uid="{00000000-0005-0000-0000-0000FA480000}"/>
    <cellStyle name="Comma 15 3" xfId="15398" xr:uid="{00000000-0005-0000-0000-0000FB480000}"/>
    <cellStyle name="Comma 15 3 2" xfId="21842" xr:uid="{00000000-0005-0000-0000-0000FC480000}"/>
    <cellStyle name="Comma 15 3 2 2" xfId="33709" xr:uid="{00000000-0005-0000-0000-0000FD480000}"/>
    <cellStyle name="Comma 15 3 3" xfId="29733" xr:uid="{00000000-0005-0000-0000-0000FE480000}"/>
    <cellStyle name="Comma 15 3 4" xfId="25792" xr:uid="{00000000-0005-0000-0000-0000FF480000}"/>
    <cellStyle name="Comma 15 4" xfId="19520" xr:uid="{00000000-0005-0000-0000-000000490000}"/>
    <cellStyle name="Comma 15 4 2" xfId="31387" xr:uid="{00000000-0005-0000-0000-000001490000}"/>
    <cellStyle name="Comma 15 5" xfId="27413" xr:uid="{00000000-0005-0000-0000-000002490000}"/>
    <cellStyle name="Comma 15 6" xfId="23470" xr:uid="{00000000-0005-0000-0000-000003490000}"/>
    <cellStyle name="Comma 15 7" xfId="34667" xr:uid="{00000000-0005-0000-0000-000004490000}"/>
    <cellStyle name="Comma 16" xfId="2316" xr:uid="{00000000-0005-0000-0000-000005490000}"/>
    <cellStyle name="Comma 16 2" xfId="11719" xr:uid="{00000000-0005-0000-0000-000006490000}"/>
    <cellStyle name="Comma 16 2 2" xfId="18096" xr:uid="{00000000-0005-0000-0000-000007490000}"/>
    <cellStyle name="Comma 16 2 2 2" xfId="22632" xr:uid="{00000000-0005-0000-0000-000008490000}"/>
    <cellStyle name="Comma 16 2 2 2 2" xfId="34499" xr:uid="{00000000-0005-0000-0000-000009490000}"/>
    <cellStyle name="Comma 16 2 2 3" xfId="30523" xr:uid="{00000000-0005-0000-0000-00000A490000}"/>
    <cellStyle name="Comma 16 2 2 4" xfId="26582" xr:uid="{00000000-0005-0000-0000-00000B490000}"/>
    <cellStyle name="Comma 16 2 3" xfId="21066" xr:uid="{00000000-0005-0000-0000-00000C490000}"/>
    <cellStyle name="Comma 16 2 3 2" xfId="32933" xr:uid="{00000000-0005-0000-0000-00000D490000}"/>
    <cellStyle name="Comma 16 2 4" xfId="28957" xr:uid="{00000000-0005-0000-0000-00000E490000}"/>
    <cellStyle name="Comma 16 2 5" xfId="25016" xr:uid="{00000000-0005-0000-0000-00000F490000}"/>
    <cellStyle name="Comma 16 3" xfId="15399" xr:uid="{00000000-0005-0000-0000-000010490000}"/>
    <cellStyle name="Comma 16 3 2" xfId="21843" xr:uid="{00000000-0005-0000-0000-000011490000}"/>
    <cellStyle name="Comma 16 3 2 2" xfId="33710" xr:uid="{00000000-0005-0000-0000-000012490000}"/>
    <cellStyle name="Comma 16 3 3" xfId="29734" xr:uid="{00000000-0005-0000-0000-000013490000}"/>
    <cellStyle name="Comma 16 3 4" xfId="25793" xr:uid="{00000000-0005-0000-0000-000014490000}"/>
    <cellStyle name="Comma 16 4" xfId="19521" xr:uid="{00000000-0005-0000-0000-000015490000}"/>
    <cellStyle name="Comma 16 4 2" xfId="31388" xr:uid="{00000000-0005-0000-0000-000016490000}"/>
    <cellStyle name="Comma 16 5" xfId="27414" xr:uid="{00000000-0005-0000-0000-000017490000}"/>
    <cellStyle name="Comma 16 6" xfId="23471" xr:uid="{00000000-0005-0000-0000-000018490000}"/>
    <cellStyle name="Comma 17" xfId="3945" xr:uid="{00000000-0005-0000-0000-000019490000}"/>
    <cellStyle name="Comma 17 2" xfId="12109" xr:uid="{00000000-0005-0000-0000-00001A490000}"/>
    <cellStyle name="Comma 17 2 2" xfId="18150" xr:uid="{00000000-0005-0000-0000-00001B490000}"/>
    <cellStyle name="Comma 17 2 2 2" xfId="22686" xr:uid="{00000000-0005-0000-0000-00001C490000}"/>
    <cellStyle name="Comma 17 2 2 2 2" xfId="34553" xr:uid="{00000000-0005-0000-0000-00001D490000}"/>
    <cellStyle name="Comma 17 2 2 3" xfId="30577" xr:uid="{00000000-0005-0000-0000-00001E490000}"/>
    <cellStyle name="Comma 17 2 2 4" xfId="26636" xr:uid="{00000000-0005-0000-0000-00001F490000}"/>
    <cellStyle name="Comma 17 2 3" xfId="21120" xr:uid="{00000000-0005-0000-0000-000020490000}"/>
    <cellStyle name="Comma 17 2 3 2" xfId="32987" xr:uid="{00000000-0005-0000-0000-000021490000}"/>
    <cellStyle name="Comma 17 2 4" xfId="29011" xr:uid="{00000000-0005-0000-0000-000022490000}"/>
    <cellStyle name="Comma 17 2 5" xfId="25070" xr:uid="{00000000-0005-0000-0000-000023490000}"/>
    <cellStyle name="Comma 17 3" xfId="15803" xr:uid="{00000000-0005-0000-0000-000024490000}"/>
    <cellStyle name="Comma 17 3 2" xfId="21903" xr:uid="{00000000-0005-0000-0000-000025490000}"/>
    <cellStyle name="Comma 17 3 2 2" xfId="33770" xr:uid="{00000000-0005-0000-0000-000026490000}"/>
    <cellStyle name="Comma 17 3 3" xfId="29794" xr:uid="{00000000-0005-0000-0000-000027490000}"/>
    <cellStyle name="Comma 17 3 4" xfId="25853" xr:uid="{00000000-0005-0000-0000-000028490000}"/>
    <cellStyle name="Comma 17 4" xfId="8741" xr:uid="{00000000-0005-0000-0000-000029490000}"/>
    <cellStyle name="Comma 17 4 2" xfId="20350" xr:uid="{00000000-0005-0000-0000-00002A490000}"/>
    <cellStyle name="Comma 17 4 2 2" xfId="32217" xr:uid="{00000000-0005-0000-0000-00002B490000}"/>
    <cellStyle name="Comma 17 4 3" xfId="28241" xr:uid="{00000000-0005-0000-0000-00002C490000}"/>
    <cellStyle name="Comma 17 4 4" xfId="24300" xr:uid="{00000000-0005-0000-0000-00002D490000}"/>
    <cellStyle name="Comma 17 5" xfId="19576" xr:uid="{00000000-0005-0000-0000-00002E490000}"/>
    <cellStyle name="Comma 17 5 2" xfId="31443" xr:uid="{00000000-0005-0000-0000-00002F490000}"/>
    <cellStyle name="Comma 17 6" xfId="27468" xr:uid="{00000000-0005-0000-0000-000030490000}"/>
    <cellStyle name="Comma 17 7" xfId="23526" xr:uid="{00000000-0005-0000-0000-000031490000}"/>
    <cellStyle name="Comma 18" xfId="7583" xr:uid="{00000000-0005-0000-0000-000032490000}"/>
    <cellStyle name="Comma 18 2" xfId="14345" xr:uid="{00000000-0005-0000-0000-000033490000}"/>
    <cellStyle name="Comma 18 2 2" xfId="18173" xr:uid="{00000000-0005-0000-0000-000034490000}"/>
    <cellStyle name="Comma 18 2 2 2" xfId="22709" xr:uid="{00000000-0005-0000-0000-000035490000}"/>
    <cellStyle name="Comma 18 2 2 2 2" xfId="34576" xr:uid="{00000000-0005-0000-0000-000036490000}"/>
    <cellStyle name="Comma 18 2 2 3" xfId="30600" xr:uid="{00000000-0005-0000-0000-000037490000}"/>
    <cellStyle name="Comma 18 2 2 4" xfId="26659" xr:uid="{00000000-0005-0000-0000-000038490000}"/>
    <cellStyle name="Comma 18 2 3" xfId="21144" xr:uid="{00000000-0005-0000-0000-000039490000}"/>
    <cellStyle name="Comma 18 2 3 2" xfId="33011" xr:uid="{00000000-0005-0000-0000-00003A490000}"/>
    <cellStyle name="Comma 18 2 4" xfId="29035" xr:uid="{00000000-0005-0000-0000-00003B490000}"/>
    <cellStyle name="Comma 18 2 5" xfId="25094" xr:uid="{00000000-0005-0000-0000-00003C490000}"/>
    <cellStyle name="Comma 18 3" xfId="16454" xr:uid="{00000000-0005-0000-0000-00003D490000}"/>
    <cellStyle name="Comma 18 3 2" xfId="21930" xr:uid="{00000000-0005-0000-0000-00003E490000}"/>
    <cellStyle name="Comma 18 3 2 2" xfId="33797" xr:uid="{00000000-0005-0000-0000-00003F490000}"/>
    <cellStyle name="Comma 18 3 3" xfId="29821" xr:uid="{00000000-0005-0000-0000-000040490000}"/>
    <cellStyle name="Comma 18 3 4" xfId="25880" xr:uid="{00000000-0005-0000-0000-000041490000}"/>
    <cellStyle name="Comma 18 4" xfId="19601" xr:uid="{00000000-0005-0000-0000-000042490000}"/>
    <cellStyle name="Comma 18 4 2" xfId="31468" xr:uid="{00000000-0005-0000-0000-000043490000}"/>
    <cellStyle name="Comma 18 5" xfId="27492" xr:uid="{00000000-0005-0000-0000-000044490000}"/>
    <cellStyle name="Comma 18 6" xfId="23551" xr:uid="{00000000-0005-0000-0000-000045490000}"/>
    <cellStyle name="Comma 19" xfId="7590" xr:uid="{00000000-0005-0000-0000-000046490000}"/>
    <cellStyle name="Comma 2" xfId="5" xr:uid="{00000000-0005-0000-0000-000047490000}"/>
    <cellStyle name="Comma 2 10" xfId="2317" xr:uid="{00000000-0005-0000-0000-000048490000}"/>
    <cellStyle name="Comma 2 11" xfId="2318" xr:uid="{00000000-0005-0000-0000-000049490000}"/>
    <cellStyle name="Comma 2 11 2" xfId="11720" xr:uid="{00000000-0005-0000-0000-00004A490000}"/>
    <cellStyle name="Comma 2 11 3" xfId="8350" xr:uid="{00000000-0005-0000-0000-00004B490000}"/>
    <cellStyle name="Comma 2 12" xfId="2319" xr:uid="{00000000-0005-0000-0000-00004C490000}"/>
    <cellStyle name="Comma 2 12 2" xfId="11721" xr:uid="{00000000-0005-0000-0000-00004D490000}"/>
    <cellStyle name="Comma 2 12 3" xfId="8351" xr:uid="{00000000-0005-0000-0000-00004E490000}"/>
    <cellStyle name="Comma 2 13" xfId="2320" xr:uid="{00000000-0005-0000-0000-00004F490000}"/>
    <cellStyle name="Comma 2 13 2" xfId="11722" xr:uid="{00000000-0005-0000-0000-000050490000}"/>
    <cellStyle name="Comma 2 13 3" xfId="8352" xr:uid="{00000000-0005-0000-0000-000051490000}"/>
    <cellStyle name="Comma 2 14" xfId="2321" xr:uid="{00000000-0005-0000-0000-000052490000}"/>
    <cellStyle name="Comma 2 14 2" xfId="11723" xr:uid="{00000000-0005-0000-0000-000053490000}"/>
    <cellStyle name="Comma 2 14 3" xfId="8353" xr:uid="{00000000-0005-0000-0000-000054490000}"/>
    <cellStyle name="Comma 2 15" xfId="2322" xr:uid="{00000000-0005-0000-0000-000055490000}"/>
    <cellStyle name="Comma 2 15 2" xfId="11724" xr:uid="{00000000-0005-0000-0000-000056490000}"/>
    <cellStyle name="Comma 2 15 3" xfId="8354" xr:uid="{00000000-0005-0000-0000-000057490000}"/>
    <cellStyle name="Comma 2 16" xfId="2323" xr:uid="{00000000-0005-0000-0000-000058490000}"/>
    <cellStyle name="Comma 2 16 2" xfId="11725" xr:uid="{00000000-0005-0000-0000-000059490000}"/>
    <cellStyle name="Comma 2 16 3" xfId="8355" xr:uid="{00000000-0005-0000-0000-00005A490000}"/>
    <cellStyle name="Comma 2 17" xfId="2324" xr:uid="{00000000-0005-0000-0000-00005B490000}"/>
    <cellStyle name="Comma 2 17 2" xfId="11726" xr:uid="{00000000-0005-0000-0000-00005C490000}"/>
    <cellStyle name="Comma 2 17 3" xfId="8356" xr:uid="{00000000-0005-0000-0000-00005D490000}"/>
    <cellStyle name="Comma 2 18" xfId="2325" xr:uid="{00000000-0005-0000-0000-00005E490000}"/>
    <cellStyle name="Comma 2 18 2" xfId="11727" xr:uid="{00000000-0005-0000-0000-00005F490000}"/>
    <cellStyle name="Comma 2 18 3" xfId="8357" xr:uid="{00000000-0005-0000-0000-000060490000}"/>
    <cellStyle name="Comma 2 19" xfId="2326" xr:uid="{00000000-0005-0000-0000-000061490000}"/>
    <cellStyle name="Comma 2 2" xfId="37" xr:uid="{00000000-0005-0000-0000-000062490000}"/>
    <cellStyle name="Comma 2 2 10" xfId="18243" xr:uid="{00000000-0005-0000-0000-000063490000}"/>
    <cellStyle name="Comma 2 2 10 2" xfId="30661" xr:uid="{00000000-0005-0000-0000-000064490000}"/>
    <cellStyle name="Comma 2 2 11" xfId="18835" xr:uid="{00000000-0005-0000-0000-000065490000}"/>
    <cellStyle name="Comma 2 2 11 2" xfId="30702" xr:uid="{00000000-0005-0000-0000-000066490000}"/>
    <cellStyle name="Comma 2 2 12" xfId="26728" xr:uid="{00000000-0005-0000-0000-000067490000}"/>
    <cellStyle name="Comma 2 2 13" xfId="22785" xr:uid="{00000000-0005-0000-0000-000068490000}"/>
    <cellStyle name="Comma 2 2 14" xfId="34668" xr:uid="{00000000-0005-0000-0000-000069490000}"/>
    <cellStyle name="Comma 2 2 2" xfId="49" xr:uid="{00000000-0005-0000-0000-00006A490000}"/>
    <cellStyle name="Comma 2 2 2 2" xfId="11010" xr:uid="{00000000-0005-0000-0000-00006B490000}"/>
    <cellStyle name="Comma 2 2 2 2 2" xfId="17412" xr:uid="{00000000-0005-0000-0000-00006C490000}"/>
    <cellStyle name="Comma 2 2 2 2 2 2" xfId="21948" xr:uid="{00000000-0005-0000-0000-00006D490000}"/>
    <cellStyle name="Comma 2 2 2 2 2 2 2" xfId="33815" xr:uid="{00000000-0005-0000-0000-00006E490000}"/>
    <cellStyle name="Comma 2 2 2 2 2 3" xfId="29839" xr:uid="{00000000-0005-0000-0000-00006F490000}"/>
    <cellStyle name="Comma 2 2 2 2 2 4" xfId="25898" xr:uid="{00000000-0005-0000-0000-000070490000}"/>
    <cellStyle name="Comma 2 2 2 2 3" xfId="20382" xr:uid="{00000000-0005-0000-0000-000071490000}"/>
    <cellStyle name="Comma 2 2 2 2 3 2" xfId="32249" xr:uid="{00000000-0005-0000-0000-000072490000}"/>
    <cellStyle name="Comma 2 2 2 2 4" xfId="28273" xr:uid="{00000000-0005-0000-0000-000073490000}"/>
    <cellStyle name="Comma 2 2 2 2 5" xfId="24332" xr:uid="{00000000-0005-0000-0000-000074490000}"/>
    <cellStyle name="Comma 2 2 2 3" xfId="14360" xr:uid="{00000000-0005-0000-0000-000075490000}"/>
    <cellStyle name="Comma 2 2 2 3 2" xfId="21154" xr:uid="{00000000-0005-0000-0000-000076490000}"/>
    <cellStyle name="Comma 2 2 2 3 2 2" xfId="33021" xr:uid="{00000000-0005-0000-0000-000077490000}"/>
    <cellStyle name="Comma 2 2 2 3 3" xfId="29045" xr:uid="{00000000-0005-0000-0000-000078490000}"/>
    <cellStyle name="Comma 2 2 2 3 4" xfId="25104" xr:uid="{00000000-0005-0000-0000-000079490000}"/>
    <cellStyle name="Comma 2 2 2 4" xfId="16473" xr:uid="{00000000-0005-0000-0000-00007A490000}"/>
    <cellStyle name="Comma 2 2 2 5" xfId="7647" xr:uid="{00000000-0005-0000-0000-00007B490000}"/>
    <cellStyle name="Comma 2 2 2 5 2" xfId="19617" xr:uid="{00000000-0005-0000-0000-00007C490000}"/>
    <cellStyle name="Comma 2 2 2 5 2 2" xfId="31484" xr:uid="{00000000-0005-0000-0000-00007D490000}"/>
    <cellStyle name="Comma 2 2 2 5 3" xfId="27508" xr:uid="{00000000-0005-0000-0000-00007E490000}"/>
    <cellStyle name="Comma 2 2 2 5 4" xfId="23567" xr:uid="{00000000-0005-0000-0000-00007F490000}"/>
    <cellStyle name="Comma 2 2 2 6" xfId="18646" xr:uid="{00000000-0005-0000-0000-000080490000}"/>
    <cellStyle name="Comma 2 2 2 6 2" xfId="30664" xr:uid="{00000000-0005-0000-0000-000081490000}"/>
    <cellStyle name="Comma 2 2 2 7" xfId="18837" xr:uid="{00000000-0005-0000-0000-000082490000}"/>
    <cellStyle name="Comma 2 2 2 7 2" xfId="30704" xr:uid="{00000000-0005-0000-0000-000083490000}"/>
    <cellStyle name="Comma 2 2 2 8" xfId="26730" xr:uid="{00000000-0005-0000-0000-000084490000}"/>
    <cellStyle name="Comma 2 2 2 9" xfId="22787" xr:uid="{00000000-0005-0000-0000-000085490000}"/>
    <cellStyle name="Comma 2 2 3" xfId="2327" xr:uid="{00000000-0005-0000-0000-000086490000}"/>
    <cellStyle name="Comma 2 2 3 2" xfId="11728" xr:uid="{00000000-0005-0000-0000-000087490000}"/>
    <cellStyle name="Comma 2 2 3 3" xfId="8358" xr:uid="{00000000-0005-0000-0000-000088490000}"/>
    <cellStyle name="Comma 2 2 3 4" xfId="18691" xr:uid="{00000000-0005-0000-0000-000089490000}"/>
    <cellStyle name="Comma 2 2 3 4 2" xfId="30667" xr:uid="{00000000-0005-0000-0000-00008A490000}"/>
    <cellStyle name="Comma 2 2 4" xfId="2328" xr:uid="{00000000-0005-0000-0000-00008B490000}"/>
    <cellStyle name="Comma 2 2 4 2" xfId="11729" xr:uid="{00000000-0005-0000-0000-00008C490000}"/>
    <cellStyle name="Comma 2 2 4 3" xfId="8359" xr:uid="{00000000-0005-0000-0000-00008D490000}"/>
    <cellStyle name="Comma 2 2 4 4" xfId="18733" xr:uid="{00000000-0005-0000-0000-00008E490000}"/>
    <cellStyle name="Comma 2 2 4 4 2" xfId="30670" xr:uid="{00000000-0005-0000-0000-00008F490000}"/>
    <cellStyle name="Comma 2 2 5" xfId="2329" xr:uid="{00000000-0005-0000-0000-000090490000}"/>
    <cellStyle name="Comma 2 2 5 2" xfId="11730" xr:uid="{00000000-0005-0000-0000-000091490000}"/>
    <cellStyle name="Comma 2 2 5 3" xfId="8360" xr:uid="{00000000-0005-0000-0000-000092490000}"/>
    <cellStyle name="Comma 2 2 6" xfId="2330" xr:uid="{00000000-0005-0000-0000-000093490000}"/>
    <cellStyle name="Comma 2 2 6 2" xfId="11731" xr:uid="{00000000-0005-0000-0000-000094490000}"/>
    <cellStyle name="Comma 2 2 6 3" xfId="8361" xr:uid="{00000000-0005-0000-0000-000095490000}"/>
    <cellStyle name="Comma 2 2 7" xfId="11003" xr:uid="{00000000-0005-0000-0000-000096490000}"/>
    <cellStyle name="Comma 2 2 7 2" xfId="17410" xr:uid="{00000000-0005-0000-0000-000097490000}"/>
    <cellStyle name="Comma 2 2 7 2 2" xfId="21946" xr:uid="{00000000-0005-0000-0000-000098490000}"/>
    <cellStyle name="Comma 2 2 7 2 2 2" xfId="33813" xr:uid="{00000000-0005-0000-0000-000099490000}"/>
    <cellStyle name="Comma 2 2 7 2 3" xfId="29837" xr:uid="{00000000-0005-0000-0000-00009A490000}"/>
    <cellStyle name="Comma 2 2 7 2 4" xfId="25896" xr:uid="{00000000-0005-0000-0000-00009B490000}"/>
    <cellStyle name="Comma 2 2 7 3" xfId="20380" xr:uid="{00000000-0005-0000-0000-00009C490000}"/>
    <cellStyle name="Comma 2 2 7 3 2" xfId="32247" xr:uid="{00000000-0005-0000-0000-00009D490000}"/>
    <cellStyle name="Comma 2 2 7 4" xfId="28271" xr:uid="{00000000-0005-0000-0000-00009E490000}"/>
    <cellStyle name="Comma 2 2 7 5" xfId="24330" xr:uid="{00000000-0005-0000-0000-00009F490000}"/>
    <cellStyle name="Comma 2 2 8" xfId="14356" xr:uid="{00000000-0005-0000-0000-0000A0490000}"/>
    <cellStyle name="Comma 2 2 8 2" xfId="21152" xr:uid="{00000000-0005-0000-0000-0000A1490000}"/>
    <cellStyle name="Comma 2 2 8 2 2" xfId="33019" xr:uid="{00000000-0005-0000-0000-0000A2490000}"/>
    <cellStyle name="Comma 2 2 8 3" xfId="29043" xr:uid="{00000000-0005-0000-0000-0000A3490000}"/>
    <cellStyle name="Comma 2 2 8 4" xfId="25102" xr:uid="{00000000-0005-0000-0000-0000A4490000}"/>
    <cellStyle name="Comma 2 2 9" xfId="7641" xr:uid="{00000000-0005-0000-0000-0000A5490000}"/>
    <cellStyle name="Comma 2 2 9 2" xfId="19616" xr:uid="{00000000-0005-0000-0000-0000A6490000}"/>
    <cellStyle name="Comma 2 2 9 2 2" xfId="31483" xr:uid="{00000000-0005-0000-0000-0000A7490000}"/>
    <cellStyle name="Comma 2 2 9 3" xfId="27507" xr:uid="{00000000-0005-0000-0000-0000A8490000}"/>
    <cellStyle name="Comma 2 2 9 4" xfId="23566" xr:uid="{00000000-0005-0000-0000-0000A9490000}"/>
    <cellStyle name="Comma 2 2_HistoricResComp" xfId="2331" xr:uid="{00000000-0005-0000-0000-0000AA490000}"/>
    <cellStyle name="Comma 2 20" xfId="2332" xr:uid="{00000000-0005-0000-0000-0000AB490000}"/>
    <cellStyle name="Comma 2 21" xfId="48" xr:uid="{00000000-0005-0000-0000-0000AC490000}"/>
    <cellStyle name="Comma 2 21 2" xfId="11009" xr:uid="{00000000-0005-0000-0000-0000AD490000}"/>
    <cellStyle name="Comma 2 21 2 2" xfId="17411" xr:uid="{00000000-0005-0000-0000-0000AE490000}"/>
    <cellStyle name="Comma 2 21 2 2 2" xfId="21947" xr:uid="{00000000-0005-0000-0000-0000AF490000}"/>
    <cellStyle name="Comma 2 21 2 2 2 2" xfId="33814" xr:uid="{00000000-0005-0000-0000-0000B0490000}"/>
    <cellStyle name="Comma 2 21 2 2 3" xfId="29838" xr:uid="{00000000-0005-0000-0000-0000B1490000}"/>
    <cellStyle name="Comma 2 21 2 2 4" xfId="25897" xr:uid="{00000000-0005-0000-0000-0000B2490000}"/>
    <cellStyle name="Comma 2 21 2 3" xfId="20381" xr:uid="{00000000-0005-0000-0000-0000B3490000}"/>
    <cellStyle name="Comma 2 21 2 3 2" xfId="32248" xr:uid="{00000000-0005-0000-0000-0000B4490000}"/>
    <cellStyle name="Comma 2 21 2 4" xfId="28272" xr:uid="{00000000-0005-0000-0000-0000B5490000}"/>
    <cellStyle name="Comma 2 21 2 5" xfId="24331" xr:uid="{00000000-0005-0000-0000-0000B6490000}"/>
    <cellStyle name="Comma 2 21 3" xfId="14359" xr:uid="{00000000-0005-0000-0000-0000B7490000}"/>
    <cellStyle name="Comma 2 21 3 2" xfId="21153" xr:uid="{00000000-0005-0000-0000-0000B8490000}"/>
    <cellStyle name="Comma 2 21 3 2 2" xfId="33020" xr:uid="{00000000-0005-0000-0000-0000B9490000}"/>
    <cellStyle name="Comma 2 21 3 3" xfId="29044" xr:uid="{00000000-0005-0000-0000-0000BA490000}"/>
    <cellStyle name="Comma 2 21 3 4" xfId="25103" xr:uid="{00000000-0005-0000-0000-0000BB490000}"/>
    <cellStyle name="Comma 2 21 4" xfId="18836" xr:uid="{00000000-0005-0000-0000-0000BC490000}"/>
    <cellStyle name="Comma 2 21 4 2" xfId="30703" xr:uid="{00000000-0005-0000-0000-0000BD490000}"/>
    <cellStyle name="Comma 2 21 5" xfId="26729" xr:uid="{00000000-0005-0000-0000-0000BE490000}"/>
    <cellStyle name="Comma 2 21 6" xfId="22786" xr:uid="{00000000-0005-0000-0000-0000BF490000}"/>
    <cellStyle name="Comma 2 22" xfId="4086" xr:uid="{00000000-0005-0000-0000-0000C0490000}"/>
    <cellStyle name="Comma 2 22 2" xfId="12145" xr:uid="{00000000-0005-0000-0000-0000C1490000}"/>
    <cellStyle name="Comma 2 22 2 2" xfId="18154" xr:uid="{00000000-0005-0000-0000-0000C2490000}"/>
    <cellStyle name="Comma 2 22 2 2 2" xfId="22690" xr:uid="{00000000-0005-0000-0000-0000C3490000}"/>
    <cellStyle name="Comma 2 22 2 2 2 2" xfId="34557" xr:uid="{00000000-0005-0000-0000-0000C4490000}"/>
    <cellStyle name="Comma 2 22 2 2 3" xfId="30581" xr:uid="{00000000-0005-0000-0000-0000C5490000}"/>
    <cellStyle name="Comma 2 22 2 2 4" xfId="26640" xr:uid="{00000000-0005-0000-0000-0000C6490000}"/>
    <cellStyle name="Comma 2 22 2 3" xfId="21124" xr:uid="{00000000-0005-0000-0000-0000C7490000}"/>
    <cellStyle name="Comma 2 22 2 3 2" xfId="32991" xr:uid="{00000000-0005-0000-0000-0000C8490000}"/>
    <cellStyle name="Comma 2 22 2 4" xfId="29015" xr:uid="{00000000-0005-0000-0000-0000C9490000}"/>
    <cellStyle name="Comma 2 22 2 5" xfId="25074" xr:uid="{00000000-0005-0000-0000-0000CA490000}"/>
    <cellStyle name="Comma 2 22 3" xfId="15836" xr:uid="{00000000-0005-0000-0000-0000CB490000}"/>
    <cellStyle name="Comma 2 22 3 2" xfId="21907" xr:uid="{00000000-0005-0000-0000-0000CC490000}"/>
    <cellStyle name="Comma 2 22 3 2 2" xfId="33774" xr:uid="{00000000-0005-0000-0000-0000CD490000}"/>
    <cellStyle name="Comma 2 22 3 3" xfId="29798" xr:uid="{00000000-0005-0000-0000-0000CE490000}"/>
    <cellStyle name="Comma 2 22 3 4" xfId="25857" xr:uid="{00000000-0005-0000-0000-0000CF490000}"/>
    <cellStyle name="Comma 2 22 4" xfId="19581" xr:uid="{00000000-0005-0000-0000-0000D0490000}"/>
    <cellStyle name="Comma 2 22 4 2" xfId="31448" xr:uid="{00000000-0005-0000-0000-0000D1490000}"/>
    <cellStyle name="Comma 2 22 5" xfId="27472" xr:uid="{00000000-0005-0000-0000-0000D2490000}"/>
    <cellStyle name="Comma 2 22 6" xfId="23531" xr:uid="{00000000-0005-0000-0000-0000D3490000}"/>
    <cellStyle name="Comma 2 23" xfId="22" xr:uid="{00000000-0005-0000-0000-0000D4490000}"/>
    <cellStyle name="Comma 2 23 2" xfId="10988" xr:uid="{00000000-0005-0000-0000-0000D5490000}"/>
    <cellStyle name="Comma 2 23 2 2" xfId="17407" xr:uid="{00000000-0005-0000-0000-0000D6490000}"/>
    <cellStyle name="Comma 2 23 2 2 2" xfId="21943" xr:uid="{00000000-0005-0000-0000-0000D7490000}"/>
    <cellStyle name="Comma 2 23 2 2 2 2" xfId="33810" xr:uid="{00000000-0005-0000-0000-0000D8490000}"/>
    <cellStyle name="Comma 2 23 2 2 3" xfId="29834" xr:uid="{00000000-0005-0000-0000-0000D9490000}"/>
    <cellStyle name="Comma 2 23 2 2 4" xfId="25893" xr:uid="{00000000-0005-0000-0000-0000DA490000}"/>
    <cellStyle name="Comma 2 23 2 3" xfId="20377" xr:uid="{00000000-0005-0000-0000-0000DB490000}"/>
    <cellStyle name="Comma 2 23 2 3 2" xfId="32244" xr:uid="{00000000-0005-0000-0000-0000DC490000}"/>
    <cellStyle name="Comma 2 23 2 4" xfId="28268" xr:uid="{00000000-0005-0000-0000-0000DD490000}"/>
    <cellStyle name="Comma 2 23 2 5" xfId="24327" xr:uid="{00000000-0005-0000-0000-0000DE490000}"/>
    <cellStyle name="Comma 2 23 3" xfId="14352" xr:uid="{00000000-0005-0000-0000-0000DF490000}"/>
    <cellStyle name="Comma 2 23 3 2" xfId="21149" xr:uid="{00000000-0005-0000-0000-0000E0490000}"/>
    <cellStyle name="Comma 2 23 3 2 2" xfId="33016" xr:uid="{00000000-0005-0000-0000-0000E1490000}"/>
    <cellStyle name="Comma 2 23 3 3" xfId="29040" xr:uid="{00000000-0005-0000-0000-0000E2490000}"/>
    <cellStyle name="Comma 2 23 3 4" xfId="25099" xr:uid="{00000000-0005-0000-0000-0000E3490000}"/>
    <cellStyle name="Comma 2 23 4" xfId="7626" xr:uid="{00000000-0005-0000-0000-0000E4490000}"/>
    <cellStyle name="Comma 2 23 4 2" xfId="19613" xr:uid="{00000000-0005-0000-0000-0000E5490000}"/>
    <cellStyle name="Comma 2 23 4 2 2" xfId="31480" xr:uid="{00000000-0005-0000-0000-0000E6490000}"/>
    <cellStyle name="Comma 2 23 4 3" xfId="27504" xr:uid="{00000000-0005-0000-0000-0000E7490000}"/>
    <cellStyle name="Comma 2 23 4 4" xfId="23563" xr:uid="{00000000-0005-0000-0000-0000E8490000}"/>
    <cellStyle name="Comma 2 23 5" xfId="18832" xr:uid="{00000000-0005-0000-0000-0000E9490000}"/>
    <cellStyle name="Comma 2 23 5 2" xfId="30699" xr:uid="{00000000-0005-0000-0000-0000EA490000}"/>
    <cellStyle name="Comma 2 23 6" xfId="26725" xr:uid="{00000000-0005-0000-0000-0000EB490000}"/>
    <cellStyle name="Comma 2 23 7" xfId="22782" xr:uid="{00000000-0005-0000-0000-0000EC490000}"/>
    <cellStyle name="Comma 2 24" xfId="7587" xr:uid="{00000000-0005-0000-0000-0000ED490000}"/>
    <cellStyle name="Comma 2 25" xfId="7588" xr:uid="{00000000-0005-0000-0000-0000EE490000}"/>
    <cellStyle name="Comma 2 26" xfId="10977" xr:uid="{00000000-0005-0000-0000-0000EF490000}"/>
    <cellStyle name="Comma 2 26 2" xfId="17404" xr:uid="{00000000-0005-0000-0000-0000F0490000}"/>
    <cellStyle name="Comma 2 26 2 2" xfId="21940" xr:uid="{00000000-0005-0000-0000-0000F1490000}"/>
    <cellStyle name="Comma 2 26 2 2 2" xfId="33807" xr:uid="{00000000-0005-0000-0000-0000F2490000}"/>
    <cellStyle name="Comma 2 26 2 3" xfId="29831" xr:uid="{00000000-0005-0000-0000-0000F3490000}"/>
    <cellStyle name="Comma 2 26 2 4" xfId="25890" xr:uid="{00000000-0005-0000-0000-0000F4490000}"/>
    <cellStyle name="Comma 2 26 3" xfId="20374" xr:uid="{00000000-0005-0000-0000-0000F5490000}"/>
    <cellStyle name="Comma 2 26 3 2" xfId="32241" xr:uid="{00000000-0005-0000-0000-0000F6490000}"/>
    <cellStyle name="Comma 2 26 4" xfId="28265" xr:uid="{00000000-0005-0000-0000-0000F7490000}"/>
    <cellStyle name="Comma 2 26 5" xfId="24324" xr:uid="{00000000-0005-0000-0000-0000F8490000}"/>
    <cellStyle name="Comma 2 27" xfId="14347" xr:uid="{00000000-0005-0000-0000-0000F9490000}"/>
    <cellStyle name="Comma 2 27 2" xfId="21146" xr:uid="{00000000-0005-0000-0000-0000FA490000}"/>
    <cellStyle name="Comma 2 27 2 2" xfId="33013" xr:uid="{00000000-0005-0000-0000-0000FB490000}"/>
    <cellStyle name="Comma 2 27 3" xfId="29037" xr:uid="{00000000-0005-0000-0000-0000FC490000}"/>
    <cellStyle name="Comma 2 27 4" xfId="25096" xr:uid="{00000000-0005-0000-0000-0000FD490000}"/>
    <cellStyle name="Comma 2 28" xfId="15801" xr:uid="{00000000-0005-0000-0000-0000FE490000}"/>
    <cellStyle name="Comma 2 28 2" xfId="21901" xr:uid="{00000000-0005-0000-0000-0000FF490000}"/>
    <cellStyle name="Comma 2 28 2 2" xfId="33768" xr:uid="{00000000-0005-0000-0000-0000004A0000}"/>
    <cellStyle name="Comma 2 28 3" xfId="29792" xr:uid="{00000000-0005-0000-0000-0000014A0000}"/>
    <cellStyle name="Comma 2 28 4" xfId="25851" xr:uid="{00000000-0005-0000-0000-0000024A0000}"/>
    <cellStyle name="Comma 2 29" xfId="7616" xr:uid="{00000000-0005-0000-0000-0000034A0000}"/>
    <cellStyle name="Comma 2 29 2" xfId="19610" xr:uid="{00000000-0005-0000-0000-0000044A0000}"/>
    <cellStyle name="Comma 2 29 2 2" xfId="31477" xr:uid="{00000000-0005-0000-0000-0000054A0000}"/>
    <cellStyle name="Comma 2 29 3" xfId="27501" xr:uid="{00000000-0005-0000-0000-0000064A0000}"/>
    <cellStyle name="Comma 2 29 4" xfId="23560" xr:uid="{00000000-0005-0000-0000-0000074A0000}"/>
    <cellStyle name="Comma 2 3" xfId="50" xr:uid="{00000000-0005-0000-0000-0000084A0000}"/>
    <cellStyle name="Comma 2 3 10" xfId="18838" xr:uid="{00000000-0005-0000-0000-0000094A0000}"/>
    <cellStyle name="Comma 2 3 10 2" xfId="30705" xr:uid="{00000000-0005-0000-0000-00000A4A0000}"/>
    <cellStyle name="Comma 2 3 11" xfId="26731" xr:uid="{00000000-0005-0000-0000-00000B4A0000}"/>
    <cellStyle name="Comma 2 3 12" xfId="22788" xr:uid="{00000000-0005-0000-0000-00000C4A0000}"/>
    <cellStyle name="Comma 2 3 2" xfId="2333" xr:uid="{00000000-0005-0000-0000-00000D4A0000}"/>
    <cellStyle name="Comma 2 3 2 2" xfId="11732" xr:uid="{00000000-0005-0000-0000-00000E4A0000}"/>
    <cellStyle name="Comma 2 3 2 3" xfId="8362" xr:uid="{00000000-0005-0000-0000-00000F4A0000}"/>
    <cellStyle name="Comma 2 3 3" xfId="2334" xr:uid="{00000000-0005-0000-0000-0000104A0000}"/>
    <cellStyle name="Comma 2 3 3 2" xfId="11733" xr:uid="{00000000-0005-0000-0000-0000114A0000}"/>
    <cellStyle name="Comma 2 3 3 3" xfId="8363" xr:uid="{00000000-0005-0000-0000-0000124A0000}"/>
    <cellStyle name="Comma 2 3 4" xfId="2335" xr:uid="{00000000-0005-0000-0000-0000134A0000}"/>
    <cellStyle name="Comma 2 3 4 2" xfId="11734" xr:uid="{00000000-0005-0000-0000-0000144A0000}"/>
    <cellStyle name="Comma 2 3 4 3" xfId="8364" xr:uid="{00000000-0005-0000-0000-0000154A0000}"/>
    <cellStyle name="Comma 2 3 5" xfId="2336" xr:uid="{00000000-0005-0000-0000-0000164A0000}"/>
    <cellStyle name="Comma 2 3 5 2" xfId="11735" xr:uid="{00000000-0005-0000-0000-0000174A0000}"/>
    <cellStyle name="Comma 2 3 5 3" xfId="8365" xr:uid="{00000000-0005-0000-0000-0000184A0000}"/>
    <cellStyle name="Comma 2 3 6" xfId="2337" xr:uid="{00000000-0005-0000-0000-0000194A0000}"/>
    <cellStyle name="Comma 2 3 6 2" xfId="11736" xr:uid="{00000000-0005-0000-0000-00001A4A0000}"/>
    <cellStyle name="Comma 2 3 6 3" xfId="8366" xr:uid="{00000000-0005-0000-0000-00001B4A0000}"/>
    <cellStyle name="Comma 2 3 7" xfId="11011" xr:uid="{00000000-0005-0000-0000-00001C4A0000}"/>
    <cellStyle name="Comma 2 3 7 2" xfId="17413" xr:uid="{00000000-0005-0000-0000-00001D4A0000}"/>
    <cellStyle name="Comma 2 3 7 2 2" xfId="21949" xr:uid="{00000000-0005-0000-0000-00001E4A0000}"/>
    <cellStyle name="Comma 2 3 7 2 2 2" xfId="33816" xr:uid="{00000000-0005-0000-0000-00001F4A0000}"/>
    <cellStyle name="Comma 2 3 7 2 3" xfId="29840" xr:uid="{00000000-0005-0000-0000-0000204A0000}"/>
    <cellStyle name="Comma 2 3 7 2 4" xfId="25899" xr:uid="{00000000-0005-0000-0000-0000214A0000}"/>
    <cellStyle name="Comma 2 3 7 3" xfId="20383" xr:uid="{00000000-0005-0000-0000-0000224A0000}"/>
    <cellStyle name="Comma 2 3 7 3 2" xfId="32250" xr:uid="{00000000-0005-0000-0000-0000234A0000}"/>
    <cellStyle name="Comma 2 3 7 4" xfId="28274" xr:uid="{00000000-0005-0000-0000-0000244A0000}"/>
    <cellStyle name="Comma 2 3 7 5" xfId="24333" xr:uid="{00000000-0005-0000-0000-0000254A0000}"/>
    <cellStyle name="Comma 2 3 8" xfId="14361" xr:uid="{00000000-0005-0000-0000-0000264A0000}"/>
    <cellStyle name="Comma 2 3 8 2" xfId="21155" xr:uid="{00000000-0005-0000-0000-0000274A0000}"/>
    <cellStyle name="Comma 2 3 8 2 2" xfId="33022" xr:uid="{00000000-0005-0000-0000-0000284A0000}"/>
    <cellStyle name="Comma 2 3 8 3" xfId="29046" xr:uid="{00000000-0005-0000-0000-0000294A0000}"/>
    <cellStyle name="Comma 2 3 8 4" xfId="25105" xr:uid="{00000000-0005-0000-0000-00002A4A0000}"/>
    <cellStyle name="Comma 2 3 9" xfId="18645" xr:uid="{00000000-0005-0000-0000-00002B4A0000}"/>
    <cellStyle name="Comma 2 3 9 2" xfId="30663" xr:uid="{00000000-0005-0000-0000-00002C4A0000}"/>
    <cellStyle name="Comma 2 30" xfId="17264" xr:uid="{00000000-0005-0000-0000-00002D4A0000}"/>
    <cellStyle name="Comma 2 30 2" xfId="21938" xr:uid="{00000000-0005-0000-0000-00002E4A0000}"/>
    <cellStyle name="Comma 2 30 2 2" xfId="33805" xr:uid="{00000000-0005-0000-0000-00002F4A0000}"/>
    <cellStyle name="Comma 2 30 3" xfId="29829" xr:uid="{00000000-0005-0000-0000-0000304A0000}"/>
    <cellStyle name="Comma 2 30 4" xfId="25888" xr:uid="{00000000-0005-0000-0000-0000314A0000}"/>
    <cellStyle name="Comma 2 31" xfId="8739" xr:uid="{00000000-0005-0000-0000-0000324A0000}"/>
    <cellStyle name="Comma 2 31 2" xfId="20348" xr:uid="{00000000-0005-0000-0000-0000334A0000}"/>
    <cellStyle name="Comma 2 31 2 2" xfId="32215" xr:uid="{00000000-0005-0000-0000-0000344A0000}"/>
    <cellStyle name="Comma 2 31 3" xfId="28239" xr:uid="{00000000-0005-0000-0000-0000354A0000}"/>
    <cellStyle name="Comma 2 31 4" xfId="24298" xr:uid="{00000000-0005-0000-0000-0000364A0000}"/>
    <cellStyle name="Comma 2 32" xfId="7884" xr:uid="{00000000-0005-0000-0000-0000374A0000}"/>
    <cellStyle name="Comma 2 32 2" xfId="19838" xr:uid="{00000000-0005-0000-0000-0000384A0000}"/>
    <cellStyle name="Comma 2 32 2 2" xfId="31705" xr:uid="{00000000-0005-0000-0000-0000394A0000}"/>
    <cellStyle name="Comma 2 32 3" xfId="27729" xr:uid="{00000000-0005-0000-0000-00003A4A0000}"/>
    <cellStyle name="Comma 2 32 4" xfId="23788" xr:uid="{00000000-0005-0000-0000-00003B4A0000}"/>
    <cellStyle name="Comma 2 33" xfId="18228" xr:uid="{00000000-0005-0000-0000-00003C4A0000}"/>
    <cellStyle name="Comma 2 33 2" xfId="22762" xr:uid="{00000000-0005-0000-0000-00003D4A0000}"/>
    <cellStyle name="Comma 2 33 2 2" xfId="34629" xr:uid="{00000000-0005-0000-0000-00003E4A0000}"/>
    <cellStyle name="Comma 2 33 3" xfId="30653" xr:uid="{00000000-0005-0000-0000-00003F4A0000}"/>
    <cellStyle name="Comma 2 33 4" xfId="26712" xr:uid="{00000000-0005-0000-0000-0000404A0000}"/>
    <cellStyle name="Comma 2 34" xfId="18234" xr:uid="{00000000-0005-0000-0000-0000414A0000}"/>
    <cellStyle name="Comma 2 34 2" xfId="30657" xr:uid="{00000000-0005-0000-0000-0000424A0000}"/>
    <cellStyle name="Comma 2 35" xfId="18238" xr:uid="{00000000-0005-0000-0000-0000434A0000}"/>
    <cellStyle name="Comma 2 35 2" xfId="30659" xr:uid="{00000000-0005-0000-0000-0000444A0000}"/>
    <cellStyle name="Comma 2 36" xfId="18822" xr:uid="{00000000-0005-0000-0000-0000454A0000}"/>
    <cellStyle name="Comma 2 36 2" xfId="30690" xr:uid="{00000000-0005-0000-0000-0000464A0000}"/>
    <cellStyle name="Comma 2 37" xfId="18821" xr:uid="{00000000-0005-0000-0000-0000474A0000}"/>
    <cellStyle name="Comma 2 37 2" xfId="30689" xr:uid="{00000000-0005-0000-0000-0000484A0000}"/>
    <cellStyle name="Comma 2 38" xfId="18818" xr:uid="{00000000-0005-0000-0000-0000494A0000}"/>
    <cellStyle name="Comma 2 38 2" xfId="30686" xr:uid="{00000000-0005-0000-0000-00004A4A0000}"/>
    <cellStyle name="Comma 2 39" xfId="18820" xr:uid="{00000000-0005-0000-0000-00004B4A0000}"/>
    <cellStyle name="Comma 2 39 2" xfId="30688" xr:uid="{00000000-0005-0000-0000-00004C4A0000}"/>
    <cellStyle name="Comma 2 4" xfId="51" xr:uid="{00000000-0005-0000-0000-00004D4A0000}"/>
    <cellStyle name="Comma 2 4 2" xfId="11012" xr:uid="{00000000-0005-0000-0000-00004E4A0000}"/>
    <cellStyle name="Comma 2 4 2 2" xfId="16472" xr:uid="{00000000-0005-0000-0000-00004F4A0000}"/>
    <cellStyle name="Comma 2 4 2 3" xfId="17414" xr:uid="{00000000-0005-0000-0000-0000504A0000}"/>
    <cellStyle name="Comma 2 4 2 3 2" xfId="21950" xr:uid="{00000000-0005-0000-0000-0000514A0000}"/>
    <cellStyle name="Comma 2 4 2 3 2 2" xfId="33817" xr:uid="{00000000-0005-0000-0000-0000524A0000}"/>
    <cellStyle name="Comma 2 4 2 3 3" xfId="29841" xr:uid="{00000000-0005-0000-0000-0000534A0000}"/>
    <cellStyle name="Comma 2 4 2 3 4" xfId="25900" xr:uid="{00000000-0005-0000-0000-0000544A0000}"/>
    <cellStyle name="Comma 2 4 2 4" xfId="20384" xr:uid="{00000000-0005-0000-0000-0000554A0000}"/>
    <cellStyle name="Comma 2 4 2 4 2" xfId="32251" xr:uid="{00000000-0005-0000-0000-0000564A0000}"/>
    <cellStyle name="Comma 2 4 2 5" xfId="28275" xr:uid="{00000000-0005-0000-0000-0000574A0000}"/>
    <cellStyle name="Comma 2 4 2 6" xfId="24334" xr:uid="{00000000-0005-0000-0000-0000584A0000}"/>
    <cellStyle name="Comma 2 4 3" xfId="14362" xr:uid="{00000000-0005-0000-0000-0000594A0000}"/>
    <cellStyle name="Comma 2 4 3 2" xfId="21156" xr:uid="{00000000-0005-0000-0000-00005A4A0000}"/>
    <cellStyle name="Comma 2 4 3 2 2" xfId="33023" xr:uid="{00000000-0005-0000-0000-00005B4A0000}"/>
    <cellStyle name="Comma 2 4 3 3" xfId="29047" xr:uid="{00000000-0005-0000-0000-00005C4A0000}"/>
    <cellStyle name="Comma 2 4 3 4" xfId="25106" xr:uid="{00000000-0005-0000-0000-00005D4A0000}"/>
    <cellStyle name="Comma 2 4 4" xfId="15660" xr:uid="{00000000-0005-0000-0000-00005E4A0000}"/>
    <cellStyle name="Comma 2 4 5" xfId="7648" xr:uid="{00000000-0005-0000-0000-00005F4A0000}"/>
    <cellStyle name="Comma 2 4 5 2" xfId="19618" xr:uid="{00000000-0005-0000-0000-0000604A0000}"/>
    <cellStyle name="Comma 2 4 5 2 2" xfId="31485" xr:uid="{00000000-0005-0000-0000-0000614A0000}"/>
    <cellStyle name="Comma 2 4 5 3" xfId="27509" xr:uid="{00000000-0005-0000-0000-0000624A0000}"/>
    <cellStyle name="Comma 2 4 5 4" xfId="23568" xr:uid="{00000000-0005-0000-0000-0000634A0000}"/>
    <cellStyle name="Comma 2 4 6" xfId="18690" xr:uid="{00000000-0005-0000-0000-0000644A0000}"/>
    <cellStyle name="Comma 2 4 6 2" xfId="30666" xr:uid="{00000000-0005-0000-0000-0000654A0000}"/>
    <cellStyle name="Comma 2 4 7" xfId="18839" xr:uid="{00000000-0005-0000-0000-0000664A0000}"/>
    <cellStyle name="Comma 2 4 7 2" xfId="30706" xr:uid="{00000000-0005-0000-0000-0000674A0000}"/>
    <cellStyle name="Comma 2 4 8" xfId="26732" xr:uid="{00000000-0005-0000-0000-0000684A0000}"/>
    <cellStyle name="Comma 2 4 9" xfId="22789" xr:uid="{00000000-0005-0000-0000-0000694A0000}"/>
    <cellStyle name="Comma 2 40" xfId="18819" xr:uid="{00000000-0005-0000-0000-00006A4A0000}"/>
    <cellStyle name="Comma 2 40 2" xfId="30687" xr:uid="{00000000-0005-0000-0000-00006B4A0000}"/>
    <cellStyle name="Comma 2 41" xfId="18827" xr:uid="{00000000-0005-0000-0000-00006C4A0000}"/>
    <cellStyle name="Comma 2 41 2" xfId="30694" xr:uid="{00000000-0005-0000-0000-00006D4A0000}"/>
    <cellStyle name="Comma 2 42" xfId="18829" xr:uid="{00000000-0005-0000-0000-00006E4A0000}"/>
    <cellStyle name="Comma 2 42 2" xfId="30696" xr:uid="{00000000-0005-0000-0000-00006F4A0000}"/>
    <cellStyle name="Comma 2 43" xfId="19577" xr:uid="{00000000-0005-0000-0000-0000704A0000}"/>
    <cellStyle name="Comma 2 43 2" xfId="31444" xr:uid="{00000000-0005-0000-0000-0000714A0000}"/>
    <cellStyle name="Comma 2 44" xfId="26722" xr:uid="{00000000-0005-0000-0000-0000724A0000}"/>
    <cellStyle name="Comma 2 45" xfId="22779" xr:uid="{00000000-0005-0000-0000-0000734A0000}"/>
    <cellStyle name="Comma 2 46" xfId="23527" xr:uid="{00000000-0005-0000-0000-0000744A0000}"/>
    <cellStyle name="Comma 2 47" xfId="34794" xr:uid="{00000000-0005-0000-0000-0000754A0000}"/>
    <cellStyle name="Comma 2 48" xfId="34795" xr:uid="{00000000-0005-0000-0000-0000764A0000}"/>
    <cellStyle name="Comma 2 5" xfId="52" xr:uid="{00000000-0005-0000-0000-0000774A0000}"/>
    <cellStyle name="Comma 2 5 2" xfId="11013" xr:uid="{00000000-0005-0000-0000-0000784A0000}"/>
    <cellStyle name="Comma 2 5 2 2" xfId="17415" xr:uid="{00000000-0005-0000-0000-0000794A0000}"/>
    <cellStyle name="Comma 2 5 2 2 2" xfId="21951" xr:uid="{00000000-0005-0000-0000-00007A4A0000}"/>
    <cellStyle name="Comma 2 5 2 2 2 2" xfId="33818" xr:uid="{00000000-0005-0000-0000-00007B4A0000}"/>
    <cellStyle name="Comma 2 5 2 2 3" xfId="29842" xr:uid="{00000000-0005-0000-0000-00007C4A0000}"/>
    <cellStyle name="Comma 2 5 2 2 4" xfId="25901" xr:uid="{00000000-0005-0000-0000-00007D4A0000}"/>
    <cellStyle name="Comma 2 5 2 3" xfId="20385" xr:uid="{00000000-0005-0000-0000-00007E4A0000}"/>
    <cellStyle name="Comma 2 5 2 3 2" xfId="32252" xr:uid="{00000000-0005-0000-0000-00007F4A0000}"/>
    <cellStyle name="Comma 2 5 2 4" xfId="28276" xr:uid="{00000000-0005-0000-0000-0000804A0000}"/>
    <cellStyle name="Comma 2 5 2 5" xfId="24335" xr:uid="{00000000-0005-0000-0000-0000814A0000}"/>
    <cellStyle name="Comma 2 5 3" xfId="14363" xr:uid="{00000000-0005-0000-0000-0000824A0000}"/>
    <cellStyle name="Comma 2 5 3 2" xfId="21157" xr:uid="{00000000-0005-0000-0000-0000834A0000}"/>
    <cellStyle name="Comma 2 5 3 2 2" xfId="33024" xr:uid="{00000000-0005-0000-0000-0000844A0000}"/>
    <cellStyle name="Comma 2 5 3 3" xfId="29048" xr:uid="{00000000-0005-0000-0000-0000854A0000}"/>
    <cellStyle name="Comma 2 5 3 4" xfId="25107" xr:uid="{00000000-0005-0000-0000-0000864A0000}"/>
    <cellStyle name="Comma 2 5 4" xfId="16471" xr:uid="{00000000-0005-0000-0000-0000874A0000}"/>
    <cellStyle name="Comma 2 5 5" xfId="7649" xr:uid="{00000000-0005-0000-0000-0000884A0000}"/>
    <cellStyle name="Comma 2 5 5 2" xfId="19619" xr:uid="{00000000-0005-0000-0000-0000894A0000}"/>
    <cellStyle name="Comma 2 5 5 2 2" xfId="31486" xr:uid="{00000000-0005-0000-0000-00008A4A0000}"/>
    <cellStyle name="Comma 2 5 5 3" xfId="27510" xr:uid="{00000000-0005-0000-0000-00008B4A0000}"/>
    <cellStyle name="Comma 2 5 5 4" xfId="23569" xr:uid="{00000000-0005-0000-0000-00008C4A0000}"/>
    <cellStyle name="Comma 2 5 6" xfId="18732" xr:uid="{00000000-0005-0000-0000-00008D4A0000}"/>
    <cellStyle name="Comma 2 5 6 2" xfId="30669" xr:uid="{00000000-0005-0000-0000-00008E4A0000}"/>
    <cellStyle name="Comma 2 5 7" xfId="18840" xr:uid="{00000000-0005-0000-0000-00008F4A0000}"/>
    <cellStyle name="Comma 2 5 7 2" xfId="30707" xr:uid="{00000000-0005-0000-0000-0000904A0000}"/>
    <cellStyle name="Comma 2 5 8" xfId="26733" xr:uid="{00000000-0005-0000-0000-0000914A0000}"/>
    <cellStyle name="Comma 2 5 9" xfId="22790" xr:uid="{00000000-0005-0000-0000-0000924A0000}"/>
    <cellStyle name="Comma 2 6" xfId="53" xr:uid="{00000000-0005-0000-0000-0000934A0000}"/>
    <cellStyle name="Comma 2 6 2" xfId="11014" xr:uid="{00000000-0005-0000-0000-0000944A0000}"/>
    <cellStyle name="Comma 2 6 2 2" xfId="17416" xr:uid="{00000000-0005-0000-0000-0000954A0000}"/>
    <cellStyle name="Comma 2 6 2 2 2" xfId="21952" xr:uid="{00000000-0005-0000-0000-0000964A0000}"/>
    <cellStyle name="Comma 2 6 2 2 2 2" xfId="33819" xr:uid="{00000000-0005-0000-0000-0000974A0000}"/>
    <cellStyle name="Comma 2 6 2 2 3" xfId="29843" xr:uid="{00000000-0005-0000-0000-0000984A0000}"/>
    <cellStyle name="Comma 2 6 2 2 4" xfId="25902" xr:uid="{00000000-0005-0000-0000-0000994A0000}"/>
    <cellStyle name="Comma 2 6 2 3" xfId="20386" xr:uid="{00000000-0005-0000-0000-00009A4A0000}"/>
    <cellStyle name="Comma 2 6 2 3 2" xfId="32253" xr:uid="{00000000-0005-0000-0000-00009B4A0000}"/>
    <cellStyle name="Comma 2 6 2 4" xfId="28277" xr:uid="{00000000-0005-0000-0000-00009C4A0000}"/>
    <cellStyle name="Comma 2 6 2 5" xfId="24336" xr:uid="{00000000-0005-0000-0000-00009D4A0000}"/>
    <cellStyle name="Comma 2 6 3" xfId="14364" xr:uid="{00000000-0005-0000-0000-00009E4A0000}"/>
    <cellStyle name="Comma 2 6 3 2" xfId="21158" xr:uid="{00000000-0005-0000-0000-00009F4A0000}"/>
    <cellStyle name="Comma 2 6 3 2 2" xfId="33025" xr:uid="{00000000-0005-0000-0000-0000A04A0000}"/>
    <cellStyle name="Comma 2 6 3 3" xfId="29049" xr:uid="{00000000-0005-0000-0000-0000A14A0000}"/>
    <cellStyle name="Comma 2 6 3 4" xfId="25108" xr:uid="{00000000-0005-0000-0000-0000A24A0000}"/>
    <cellStyle name="Comma 2 6 4" xfId="16470" xr:uid="{00000000-0005-0000-0000-0000A34A0000}"/>
    <cellStyle name="Comma 2 6 5" xfId="7650" xr:uid="{00000000-0005-0000-0000-0000A44A0000}"/>
    <cellStyle name="Comma 2 6 5 2" xfId="19620" xr:uid="{00000000-0005-0000-0000-0000A54A0000}"/>
    <cellStyle name="Comma 2 6 5 2 2" xfId="31487" xr:uid="{00000000-0005-0000-0000-0000A64A0000}"/>
    <cellStyle name="Comma 2 6 5 3" xfId="27511" xr:uid="{00000000-0005-0000-0000-0000A74A0000}"/>
    <cellStyle name="Comma 2 6 5 4" xfId="23570" xr:uid="{00000000-0005-0000-0000-0000A84A0000}"/>
    <cellStyle name="Comma 2 6 6" xfId="18242" xr:uid="{00000000-0005-0000-0000-0000A94A0000}"/>
    <cellStyle name="Comma 2 6 6 2" xfId="30660" xr:uid="{00000000-0005-0000-0000-0000AA4A0000}"/>
    <cellStyle name="Comma 2 6 7" xfId="18841" xr:uid="{00000000-0005-0000-0000-0000AB4A0000}"/>
    <cellStyle name="Comma 2 6 7 2" xfId="30708" xr:uid="{00000000-0005-0000-0000-0000AC4A0000}"/>
    <cellStyle name="Comma 2 6 8" xfId="26734" xr:uid="{00000000-0005-0000-0000-0000AD4A0000}"/>
    <cellStyle name="Comma 2 6 9" xfId="22791" xr:uid="{00000000-0005-0000-0000-0000AE4A0000}"/>
    <cellStyle name="Comma 2 7" xfId="2338" xr:uid="{00000000-0005-0000-0000-0000AF4A0000}"/>
    <cellStyle name="Comma 2 7 2" xfId="11737" xr:uid="{00000000-0005-0000-0000-0000B04A0000}"/>
    <cellStyle name="Comma 2 7 3" xfId="8367" xr:uid="{00000000-0005-0000-0000-0000B14A0000}"/>
    <cellStyle name="Comma 2 7 4" xfId="18786" xr:uid="{00000000-0005-0000-0000-0000B24A0000}"/>
    <cellStyle name="Comma 2 7 4 2" xfId="30676" xr:uid="{00000000-0005-0000-0000-0000B34A0000}"/>
    <cellStyle name="Comma 2 8" xfId="2339" xr:uid="{00000000-0005-0000-0000-0000B44A0000}"/>
    <cellStyle name="Comma 2 8 2" xfId="11738" xr:uid="{00000000-0005-0000-0000-0000B54A0000}"/>
    <cellStyle name="Comma 2 8 3" xfId="8368" xr:uid="{00000000-0005-0000-0000-0000B64A0000}"/>
    <cellStyle name="Comma 2 8 4" xfId="18800" xr:uid="{00000000-0005-0000-0000-0000B74A0000}"/>
    <cellStyle name="Comma 2 8 4 2" xfId="30680" xr:uid="{00000000-0005-0000-0000-0000B84A0000}"/>
    <cellStyle name="Comma 2 9" xfId="2340" xr:uid="{00000000-0005-0000-0000-0000B94A0000}"/>
    <cellStyle name="Comma 2 9 2" xfId="11739" xr:uid="{00000000-0005-0000-0000-0000BA4A0000}"/>
    <cellStyle name="Comma 2 9 3" xfId="8369" xr:uid="{00000000-0005-0000-0000-0000BB4A0000}"/>
    <cellStyle name="Comma 2_HistoricResComp" xfId="2341" xr:uid="{00000000-0005-0000-0000-0000BC4A0000}"/>
    <cellStyle name="Comma 20" xfId="7591" xr:uid="{00000000-0005-0000-0000-0000BD4A0000}"/>
    <cellStyle name="Comma 20 2" xfId="16455" xr:uid="{00000000-0005-0000-0000-0000BE4A0000}"/>
    <cellStyle name="Comma 20 2 2" xfId="21931" xr:uid="{00000000-0005-0000-0000-0000BF4A0000}"/>
    <cellStyle name="Comma 20 2 2 2" xfId="33798" xr:uid="{00000000-0005-0000-0000-0000C04A0000}"/>
    <cellStyle name="Comma 20 2 3" xfId="29822" xr:uid="{00000000-0005-0000-0000-0000C14A0000}"/>
    <cellStyle name="Comma 20 2 4" xfId="25881" xr:uid="{00000000-0005-0000-0000-0000C24A0000}"/>
    <cellStyle name="Comma 20 3" xfId="19602" xr:uid="{00000000-0005-0000-0000-0000C34A0000}"/>
    <cellStyle name="Comma 20 3 2" xfId="31469" xr:uid="{00000000-0005-0000-0000-0000C44A0000}"/>
    <cellStyle name="Comma 20 4" xfId="27493" xr:uid="{00000000-0005-0000-0000-0000C54A0000}"/>
    <cellStyle name="Comma 20 5" xfId="23552" xr:uid="{00000000-0005-0000-0000-0000C64A0000}"/>
    <cellStyle name="Comma 21" xfId="18227" xr:uid="{00000000-0005-0000-0000-0000C74A0000}"/>
    <cellStyle name="Comma 21 2" xfId="22761" xr:uid="{00000000-0005-0000-0000-0000C84A0000}"/>
    <cellStyle name="Comma 21 2 2" xfId="34628" xr:uid="{00000000-0005-0000-0000-0000C94A0000}"/>
    <cellStyle name="Comma 21 3" xfId="30652" xr:uid="{00000000-0005-0000-0000-0000CA4A0000}"/>
    <cellStyle name="Comma 21 4" xfId="26711" xr:uid="{00000000-0005-0000-0000-0000CB4A0000}"/>
    <cellStyle name="Comma 22" xfId="18826" xr:uid="{00000000-0005-0000-0000-0000CC4A0000}"/>
    <cellStyle name="Comma 22 2" xfId="30693" xr:uid="{00000000-0005-0000-0000-0000CD4A0000}"/>
    <cellStyle name="Comma 23" xfId="22769" xr:uid="{00000000-0005-0000-0000-0000CE4A0000}"/>
    <cellStyle name="Comma 24" xfId="22771" xr:uid="{00000000-0005-0000-0000-0000CF4A0000}"/>
    <cellStyle name="Comma 24 2" xfId="34632" xr:uid="{00000000-0005-0000-0000-0000D04A0000}"/>
    <cellStyle name="Comma 25" xfId="34793" xr:uid="{00000000-0005-0000-0000-0000D14A0000}"/>
    <cellStyle name="Comma 26" xfId="34796" xr:uid="{00000000-0005-0000-0000-0000D24A0000}"/>
    <cellStyle name="Comma 3" xfId="38" xr:uid="{00000000-0005-0000-0000-0000D34A0000}"/>
    <cellStyle name="Comma 3 10" xfId="2342" xr:uid="{00000000-0005-0000-0000-0000D44A0000}"/>
    <cellStyle name="Comma 3 10 2" xfId="11740" xr:uid="{00000000-0005-0000-0000-0000D54A0000}"/>
    <cellStyle name="Comma 3 10 3" xfId="8370" xr:uid="{00000000-0005-0000-0000-0000D64A0000}"/>
    <cellStyle name="Comma 3 11" xfId="2343" xr:uid="{00000000-0005-0000-0000-0000D74A0000}"/>
    <cellStyle name="Comma 3 11 2" xfId="11741" xr:uid="{00000000-0005-0000-0000-0000D84A0000}"/>
    <cellStyle name="Comma 3 11 3" xfId="8371" xr:uid="{00000000-0005-0000-0000-0000D94A0000}"/>
    <cellStyle name="Comma 3 12" xfId="2344" xr:uid="{00000000-0005-0000-0000-0000DA4A0000}"/>
    <cellStyle name="Comma 3 12 2" xfId="11742" xr:uid="{00000000-0005-0000-0000-0000DB4A0000}"/>
    <cellStyle name="Comma 3 12 3" xfId="8372" xr:uid="{00000000-0005-0000-0000-0000DC4A0000}"/>
    <cellStyle name="Comma 3 13" xfId="2345" xr:uid="{00000000-0005-0000-0000-0000DD4A0000}"/>
    <cellStyle name="Comma 3 13 2" xfId="11743" xr:uid="{00000000-0005-0000-0000-0000DE4A0000}"/>
    <cellStyle name="Comma 3 13 3" xfId="8373" xr:uid="{00000000-0005-0000-0000-0000DF4A0000}"/>
    <cellStyle name="Comma 3 14" xfId="2346" xr:uid="{00000000-0005-0000-0000-0000E04A0000}"/>
    <cellStyle name="Comma 3 14 2" xfId="11744" xr:uid="{00000000-0005-0000-0000-0000E14A0000}"/>
    <cellStyle name="Comma 3 14 3" xfId="8374" xr:uid="{00000000-0005-0000-0000-0000E24A0000}"/>
    <cellStyle name="Comma 3 15" xfId="2347" xr:uid="{00000000-0005-0000-0000-0000E34A0000}"/>
    <cellStyle name="Comma 3 15 2" xfId="11745" xr:uid="{00000000-0005-0000-0000-0000E44A0000}"/>
    <cellStyle name="Comma 3 15 3" xfId="8375" xr:uid="{00000000-0005-0000-0000-0000E54A0000}"/>
    <cellStyle name="Comma 3 16" xfId="2348" xr:uid="{00000000-0005-0000-0000-0000E64A0000}"/>
    <cellStyle name="Comma 3 16 2" xfId="11746" xr:uid="{00000000-0005-0000-0000-0000E74A0000}"/>
    <cellStyle name="Comma 3 16 3" xfId="8376" xr:uid="{00000000-0005-0000-0000-0000E84A0000}"/>
    <cellStyle name="Comma 3 17" xfId="2349" xr:uid="{00000000-0005-0000-0000-0000E94A0000}"/>
    <cellStyle name="Comma 3 17 2" xfId="11747" xr:uid="{00000000-0005-0000-0000-0000EA4A0000}"/>
    <cellStyle name="Comma 3 17 3" xfId="8377" xr:uid="{00000000-0005-0000-0000-0000EB4A0000}"/>
    <cellStyle name="Comma 3 18" xfId="2350" xr:uid="{00000000-0005-0000-0000-0000EC4A0000}"/>
    <cellStyle name="Comma 3 18 2" xfId="11748" xr:uid="{00000000-0005-0000-0000-0000ED4A0000}"/>
    <cellStyle name="Comma 3 18 3" xfId="8378" xr:uid="{00000000-0005-0000-0000-0000EE4A0000}"/>
    <cellStyle name="Comma 3 19" xfId="54" xr:uid="{00000000-0005-0000-0000-0000EF4A0000}"/>
    <cellStyle name="Comma 3 19 2" xfId="11015" xr:uid="{00000000-0005-0000-0000-0000F04A0000}"/>
    <cellStyle name="Comma 3 19 2 2" xfId="17417" xr:uid="{00000000-0005-0000-0000-0000F14A0000}"/>
    <cellStyle name="Comma 3 19 2 2 2" xfId="21953" xr:uid="{00000000-0005-0000-0000-0000F24A0000}"/>
    <cellStyle name="Comma 3 19 2 2 2 2" xfId="33820" xr:uid="{00000000-0005-0000-0000-0000F34A0000}"/>
    <cellStyle name="Comma 3 19 2 2 3" xfId="29844" xr:uid="{00000000-0005-0000-0000-0000F44A0000}"/>
    <cellStyle name="Comma 3 19 2 2 4" xfId="25903" xr:uid="{00000000-0005-0000-0000-0000F54A0000}"/>
    <cellStyle name="Comma 3 19 2 3" xfId="20387" xr:uid="{00000000-0005-0000-0000-0000F64A0000}"/>
    <cellStyle name="Comma 3 19 2 3 2" xfId="32254" xr:uid="{00000000-0005-0000-0000-0000F74A0000}"/>
    <cellStyle name="Comma 3 19 2 4" xfId="28278" xr:uid="{00000000-0005-0000-0000-0000F84A0000}"/>
    <cellStyle name="Comma 3 19 2 5" xfId="24337" xr:uid="{00000000-0005-0000-0000-0000F94A0000}"/>
    <cellStyle name="Comma 3 19 3" xfId="14365" xr:uid="{00000000-0005-0000-0000-0000FA4A0000}"/>
    <cellStyle name="Comma 3 19 3 2" xfId="21159" xr:uid="{00000000-0005-0000-0000-0000FB4A0000}"/>
    <cellStyle name="Comma 3 19 3 2 2" xfId="33026" xr:uid="{00000000-0005-0000-0000-0000FC4A0000}"/>
    <cellStyle name="Comma 3 19 3 3" xfId="29050" xr:uid="{00000000-0005-0000-0000-0000FD4A0000}"/>
    <cellStyle name="Comma 3 19 3 4" xfId="25109" xr:uid="{00000000-0005-0000-0000-0000FE4A0000}"/>
    <cellStyle name="Comma 3 19 4" xfId="18842" xr:uid="{00000000-0005-0000-0000-0000FF4A0000}"/>
    <cellStyle name="Comma 3 19 4 2" xfId="30709" xr:uid="{00000000-0005-0000-0000-0000004B0000}"/>
    <cellStyle name="Comma 3 19 5" xfId="26735" xr:uid="{00000000-0005-0000-0000-0000014B0000}"/>
    <cellStyle name="Comma 3 19 6" xfId="22792" xr:uid="{00000000-0005-0000-0000-0000024B0000}"/>
    <cellStyle name="Comma 3 2" xfId="55" xr:uid="{00000000-0005-0000-0000-0000034B0000}"/>
    <cellStyle name="Comma 3 2 10" xfId="26736" xr:uid="{00000000-0005-0000-0000-0000044B0000}"/>
    <cellStyle name="Comma 3 2 11" xfId="22793" xr:uid="{00000000-0005-0000-0000-0000054B0000}"/>
    <cellStyle name="Comma 3 2 2" xfId="2351" xr:uid="{00000000-0005-0000-0000-0000064B0000}"/>
    <cellStyle name="Comma 3 2 2 2" xfId="4112" xr:uid="{00000000-0005-0000-0000-0000074B0000}"/>
    <cellStyle name="Comma 3 2 2 2 2" xfId="12149" xr:uid="{00000000-0005-0000-0000-0000084B0000}"/>
    <cellStyle name="Comma 3 2 2 2 3" xfId="8780" xr:uid="{00000000-0005-0000-0000-0000094B0000}"/>
    <cellStyle name="Comma 3 2 2 3" xfId="4113" xr:uid="{00000000-0005-0000-0000-00000A4B0000}"/>
    <cellStyle name="Comma 3 2 2 3 2" xfId="12150" xr:uid="{00000000-0005-0000-0000-00000B4B0000}"/>
    <cellStyle name="Comma 3 2 2 3 3" xfId="8781" xr:uid="{00000000-0005-0000-0000-00000C4B0000}"/>
    <cellStyle name="Comma 3 2 2 4" xfId="11749" xr:uid="{00000000-0005-0000-0000-00000D4B0000}"/>
    <cellStyle name="Comma 3 2 2 5" xfId="15661" xr:uid="{00000000-0005-0000-0000-00000E4B0000}"/>
    <cellStyle name="Comma 3 2 2 5 2" xfId="16693" xr:uid="{00000000-0005-0000-0000-00000F4B0000}"/>
    <cellStyle name="Comma 3 2 2 6" xfId="8379" xr:uid="{00000000-0005-0000-0000-0000104B0000}"/>
    <cellStyle name="Comma 3 2 3" xfId="2352" xr:uid="{00000000-0005-0000-0000-0000114B0000}"/>
    <cellStyle name="Comma 3 2 3 2" xfId="4114" xr:uid="{00000000-0005-0000-0000-0000124B0000}"/>
    <cellStyle name="Comma 3 2 3 2 2" xfId="4115" xr:uid="{00000000-0005-0000-0000-0000134B0000}"/>
    <cellStyle name="Comma 3 2 3 2 2 2" xfId="12152" xr:uid="{00000000-0005-0000-0000-0000144B0000}"/>
    <cellStyle name="Comma 3 2 3 2 2 3" xfId="8783" xr:uid="{00000000-0005-0000-0000-0000154B0000}"/>
    <cellStyle name="Comma 3 2 3 2 3" xfId="12151" xr:uid="{00000000-0005-0000-0000-0000164B0000}"/>
    <cellStyle name="Comma 3 2 3 2 4" xfId="8782" xr:uid="{00000000-0005-0000-0000-0000174B0000}"/>
    <cellStyle name="Comma 3 2 3 3" xfId="4116" xr:uid="{00000000-0005-0000-0000-0000184B0000}"/>
    <cellStyle name="Comma 3 2 3 3 2" xfId="4117" xr:uid="{00000000-0005-0000-0000-0000194B0000}"/>
    <cellStyle name="Comma 3 2 3 3 2 2" xfId="12154" xr:uid="{00000000-0005-0000-0000-00001A4B0000}"/>
    <cellStyle name="Comma 3 2 3 3 2 3" xfId="8785" xr:uid="{00000000-0005-0000-0000-00001B4B0000}"/>
    <cellStyle name="Comma 3 2 3 3 3" xfId="4118" xr:uid="{00000000-0005-0000-0000-00001C4B0000}"/>
    <cellStyle name="Comma 3 2 3 3 3 2" xfId="12155" xr:uid="{00000000-0005-0000-0000-00001D4B0000}"/>
    <cellStyle name="Comma 3 2 3 3 3 3" xfId="8786" xr:uid="{00000000-0005-0000-0000-00001E4B0000}"/>
    <cellStyle name="Comma 3 2 3 3 4" xfId="12153" xr:uid="{00000000-0005-0000-0000-00001F4B0000}"/>
    <cellStyle name="Comma 3 2 3 3 5" xfId="8784" xr:uid="{00000000-0005-0000-0000-0000204B0000}"/>
    <cellStyle name="Comma 3 2 3 4" xfId="4119" xr:uid="{00000000-0005-0000-0000-0000214B0000}"/>
    <cellStyle name="Comma 3 2 3 4 2" xfId="4120" xr:uid="{00000000-0005-0000-0000-0000224B0000}"/>
    <cellStyle name="Comma 3 2 3 4 2 2" xfId="12157" xr:uid="{00000000-0005-0000-0000-0000234B0000}"/>
    <cellStyle name="Comma 3 2 3 4 2 3" xfId="8788" xr:uid="{00000000-0005-0000-0000-0000244B0000}"/>
    <cellStyle name="Comma 3 2 3 4 3" xfId="12156" xr:uid="{00000000-0005-0000-0000-0000254B0000}"/>
    <cellStyle name="Comma 3 2 3 4 4" xfId="8787" xr:uid="{00000000-0005-0000-0000-0000264B0000}"/>
    <cellStyle name="Comma 3 2 3 5" xfId="4121" xr:uid="{00000000-0005-0000-0000-0000274B0000}"/>
    <cellStyle name="Comma 3 2 3 5 2" xfId="12158" xr:uid="{00000000-0005-0000-0000-0000284B0000}"/>
    <cellStyle name="Comma 3 2 3 5 3" xfId="8789" xr:uid="{00000000-0005-0000-0000-0000294B0000}"/>
    <cellStyle name="Comma 3 2 3 6" xfId="11750" xr:uid="{00000000-0005-0000-0000-00002A4B0000}"/>
    <cellStyle name="Comma 3 2 3 7" xfId="8380" xr:uid="{00000000-0005-0000-0000-00002B4B0000}"/>
    <cellStyle name="Comma 3 2 4" xfId="2353" xr:uid="{00000000-0005-0000-0000-00002C4B0000}"/>
    <cellStyle name="Comma 3 2 4 2" xfId="11751" xr:uid="{00000000-0005-0000-0000-00002D4B0000}"/>
    <cellStyle name="Comma 3 2 4 3" xfId="16469" xr:uid="{00000000-0005-0000-0000-00002E4B0000}"/>
    <cellStyle name="Comma 3 2 4 4" xfId="8381" xr:uid="{00000000-0005-0000-0000-00002F4B0000}"/>
    <cellStyle name="Comma 3 2 5" xfId="2354" xr:uid="{00000000-0005-0000-0000-0000304B0000}"/>
    <cellStyle name="Comma 3 2 5 2" xfId="11752" xr:uid="{00000000-0005-0000-0000-0000314B0000}"/>
    <cellStyle name="Comma 3 2 5 3" xfId="8382" xr:uid="{00000000-0005-0000-0000-0000324B0000}"/>
    <cellStyle name="Comma 3 2 6" xfId="11016" xr:uid="{00000000-0005-0000-0000-0000334B0000}"/>
    <cellStyle name="Comma 3 2 6 2" xfId="17418" xr:uid="{00000000-0005-0000-0000-0000344B0000}"/>
    <cellStyle name="Comma 3 2 6 2 2" xfId="21954" xr:uid="{00000000-0005-0000-0000-0000354B0000}"/>
    <cellStyle name="Comma 3 2 6 2 2 2" xfId="33821" xr:uid="{00000000-0005-0000-0000-0000364B0000}"/>
    <cellStyle name="Comma 3 2 6 2 3" xfId="29845" xr:uid="{00000000-0005-0000-0000-0000374B0000}"/>
    <cellStyle name="Comma 3 2 6 2 4" xfId="25904" xr:uid="{00000000-0005-0000-0000-0000384B0000}"/>
    <cellStyle name="Comma 3 2 6 3" xfId="20388" xr:uid="{00000000-0005-0000-0000-0000394B0000}"/>
    <cellStyle name="Comma 3 2 6 3 2" xfId="32255" xr:uid="{00000000-0005-0000-0000-00003A4B0000}"/>
    <cellStyle name="Comma 3 2 6 4" xfId="28279" xr:uid="{00000000-0005-0000-0000-00003B4B0000}"/>
    <cellStyle name="Comma 3 2 6 5" xfId="24338" xr:uid="{00000000-0005-0000-0000-00003C4B0000}"/>
    <cellStyle name="Comma 3 2 7" xfId="14366" xr:uid="{00000000-0005-0000-0000-00003D4B0000}"/>
    <cellStyle name="Comma 3 2 7 2" xfId="21160" xr:uid="{00000000-0005-0000-0000-00003E4B0000}"/>
    <cellStyle name="Comma 3 2 7 2 2" xfId="33027" xr:uid="{00000000-0005-0000-0000-00003F4B0000}"/>
    <cellStyle name="Comma 3 2 7 3" xfId="29051" xr:uid="{00000000-0005-0000-0000-0000404B0000}"/>
    <cellStyle name="Comma 3 2 7 4" xfId="25110" xr:uid="{00000000-0005-0000-0000-0000414B0000}"/>
    <cellStyle name="Comma 3 2 8" xfId="18647" xr:uid="{00000000-0005-0000-0000-0000424B0000}"/>
    <cellStyle name="Comma 3 2 8 2" xfId="30665" xr:uid="{00000000-0005-0000-0000-0000434B0000}"/>
    <cellStyle name="Comma 3 2 9" xfId="18843" xr:uid="{00000000-0005-0000-0000-0000444B0000}"/>
    <cellStyle name="Comma 3 2 9 2" xfId="30710" xr:uid="{00000000-0005-0000-0000-0000454B0000}"/>
    <cellStyle name="Comma 3 2_HistoricResComp" xfId="2355" xr:uid="{00000000-0005-0000-0000-0000464B0000}"/>
    <cellStyle name="Comma 3 20" xfId="11004" xr:uid="{00000000-0005-0000-0000-0000474B0000}"/>
    <cellStyle name="Comma 3 21" xfId="7642" xr:uid="{00000000-0005-0000-0000-0000484B0000}"/>
    <cellStyle name="Comma 3 22" xfId="18229" xr:uid="{00000000-0005-0000-0000-0000494B0000}"/>
    <cellStyle name="Comma 3 22 2" xfId="22763" xr:uid="{00000000-0005-0000-0000-00004A4B0000}"/>
    <cellStyle name="Comma 3 22 2 2" xfId="34630" xr:uid="{00000000-0005-0000-0000-00004B4B0000}"/>
    <cellStyle name="Comma 3 22 3" xfId="30654" xr:uid="{00000000-0005-0000-0000-00004C4B0000}"/>
    <cellStyle name="Comma 3 22 4" xfId="26713" xr:uid="{00000000-0005-0000-0000-00004D4B0000}"/>
    <cellStyle name="Comma 3 23" xfId="18244" xr:uid="{00000000-0005-0000-0000-00004E4B0000}"/>
    <cellStyle name="Comma 3 23 2" xfId="30662" xr:uid="{00000000-0005-0000-0000-00004F4B0000}"/>
    <cellStyle name="Comma 3 3" xfId="56" xr:uid="{00000000-0005-0000-0000-0000504B0000}"/>
    <cellStyle name="Comma 3 3 10" xfId="26737" xr:uid="{00000000-0005-0000-0000-0000514B0000}"/>
    <cellStyle name="Comma 3 3 11" xfId="22794" xr:uid="{00000000-0005-0000-0000-0000524B0000}"/>
    <cellStyle name="Comma 3 3 2" xfId="4122" xr:uid="{00000000-0005-0000-0000-0000534B0000}"/>
    <cellStyle name="Comma 3 3 2 2" xfId="4123" xr:uid="{00000000-0005-0000-0000-0000544B0000}"/>
    <cellStyle name="Comma 3 3 2 2 2" xfId="12160" xr:uid="{00000000-0005-0000-0000-0000554B0000}"/>
    <cellStyle name="Comma 3 3 2 2 3" xfId="8791" xr:uid="{00000000-0005-0000-0000-0000564B0000}"/>
    <cellStyle name="Comma 3 3 2 3" xfId="4124" xr:uid="{00000000-0005-0000-0000-0000574B0000}"/>
    <cellStyle name="Comma 3 3 2 3 2" xfId="12161" xr:uid="{00000000-0005-0000-0000-0000584B0000}"/>
    <cellStyle name="Comma 3 3 2 3 3" xfId="8792" xr:uid="{00000000-0005-0000-0000-0000594B0000}"/>
    <cellStyle name="Comma 3 3 2 4" xfId="12159" xr:uid="{00000000-0005-0000-0000-00005A4B0000}"/>
    <cellStyle name="Comma 3 3 2 5" xfId="8790" xr:uid="{00000000-0005-0000-0000-00005B4B0000}"/>
    <cellStyle name="Comma 3 3 3" xfId="4125" xr:uid="{00000000-0005-0000-0000-00005C4B0000}"/>
    <cellStyle name="Comma 3 3 3 2" xfId="4126" xr:uid="{00000000-0005-0000-0000-00005D4B0000}"/>
    <cellStyle name="Comma 3 3 3 2 2" xfId="4127" xr:uid="{00000000-0005-0000-0000-00005E4B0000}"/>
    <cellStyle name="Comma 3 3 3 2 2 2" xfId="12164" xr:uid="{00000000-0005-0000-0000-00005F4B0000}"/>
    <cellStyle name="Comma 3 3 3 2 2 3" xfId="8795" xr:uid="{00000000-0005-0000-0000-0000604B0000}"/>
    <cellStyle name="Comma 3 3 3 2 3" xfId="12163" xr:uid="{00000000-0005-0000-0000-0000614B0000}"/>
    <cellStyle name="Comma 3 3 3 2 4" xfId="8794" xr:uid="{00000000-0005-0000-0000-0000624B0000}"/>
    <cellStyle name="Comma 3 3 3 3" xfId="4128" xr:uid="{00000000-0005-0000-0000-0000634B0000}"/>
    <cellStyle name="Comma 3 3 3 3 2" xfId="4129" xr:uid="{00000000-0005-0000-0000-0000644B0000}"/>
    <cellStyle name="Comma 3 3 3 3 2 2" xfId="12166" xr:uid="{00000000-0005-0000-0000-0000654B0000}"/>
    <cellStyle name="Comma 3 3 3 3 2 3" xfId="8797" xr:uid="{00000000-0005-0000-0000-0000664B0000}"/>
    <cellStyle name="Comma 3 3 3 3 3" xfId="4130" xr:uid="{00000000-0005-0000-0000-0000674B0000}"/>
    <cellStyle name="Comma 3 3 3 3 3 2" xfId="12167" xr:uid="{00000000-0005-0000-0000-0000684B0000}"/>
    <cellStyle name="Comma 3 3 3 3 3 3" xfId="8798" xr:uid="{00000000-0005-0000-0000-0000694B0000}"/>
    <cellStyle name="Comma 3 3 3 3 4" xfId="12165" xr:uid="{00000000-0005-0000-0000-00006A4B0000}"/>
    <cellStyle name="Comma 3 3 3 3 5" xfId="8796" xr:uid="{00000000-0005-0000-0000-00006B4B0000}"/>
    <cellStyle name="Comma 3 3 3 4" xfId="4131" xr:uid="{00000000-0005-0000-0000-00006C4B0000}"/>
    <cellStyle name="Comma 3 3 3 4 2" xfId="4132" xr:uid="{00000000-0005-0000-0000-00006D4B0000}"/>
    <cellStyle name="Comma 3 3 3 4 2 2" xfId="12169" xr:uid="{00000000-0005-0000-0000-00006E4B0000}"/>
    <cellStyle name="Comma 3 3 3 4 2 3" xfId="8800" xr:uid="{00000000-0005-0000-0000-00006F4B0000}"/>
    <cellStyle name="Comma 3 3 3 4 3" xfId="12168" xr:uid="{00000000-0005-0000-0000-0000704B0000}"/>
    <cellStyle name="Comma 3 3 3 4 4" xfId="8799" xr:uid="{00000000-0005-0000-0000-0000714B0000}"/>
    <cellStyle name="Comma 3 3 3 5" xfId="4133" xr:uid="{00000000-0005-0000-0000-0000724B0000}"/>
    <cellStyle name="Comma 3 3 3 5 2" xfId="12170" xr:uid="{00000000-0005-0000-0000-0000734B0000}"/>
    <cellStyle name="Comma 3 3 3 5 3" xfId="8801" xr:uid="{00000000-0005-0000-0000-0000744B0000}"/>
    <cellStyle name="Comma 3 3 3 6" xfId="12162" xr:uid="{00000000-0005-0000-0000-0000754B0000}"/>
    <cellStyle name="Comma 3 3 3 7" xfId="15663" xr:uid="{00000000-0005-0000-0000-0000764B0000}"/>
    <cellStyle name="Comma 3 3 3 7 2" xfId="16695" xr:uid="{00000000-0005-0000-0000-0000774B0000}"/>
    <cellStyle name="Comma 3 3 3 8" xfId="8793" xr:uid="{00000000-0005-0000-0000-0000784B0000}"/>
    <cellStyle name="Comma 3 3 4" xfId="4134" xr:uid="{00000000-0005-0000-0000-0000794B0000}"/>
    <cellStyle name="Comma 3 3 4 2" xfId="12171" xr:uid="{00000000-0005-0000-0000-00007A4B0000}"/>
    <cellStyle name="Comma 3 3 4 3" xfId="8802" xr:uid="{00000000-0005-0000-0000-00007B4B0000}"/>
    <cellStyle name="Comma 3 3 5" xfId="11017" xr:uid="{00000000-0005-0000-0000-00007C4B0000}"/>
    <cellStyle name="Comma 3 3 5 2" xfId="17419" xr:uid="{00000000-0005-0000-0000-00007D4B0000}"/>
    <cellStyle name="Comma 3 3 5 2 2" xfId="21955" xr:uid="{00000000-0005-0000-0000-00007E4B0000}"/>
    <cellStyle name="Comma 3 3 5 2 2 2" xfId="33822" xr:uid="{00000000-0005-0000-0000-00007F4B0000}"/>
    <cellStyle name="Comma 3 3 5 2 3" xfId="29846" xr:uid="{00000000-0005-0000-0000-0000804B0000}"/>
    <cellStyle name="Comma 3 3 5 2 4" xfId="25905" xr:uid="{00000000-0005-0000-0000-0000814B0000}"/>
    <cellStyle name="Comma 3 3 5 3" xfId="20389" xr:uid="{00000000-0005-0000-0000-0000824B0000}"/>
    <cellStyle name="Comma 3 3 5 3 2" xfId="32256" xr:uid="{00000000-0005-0000-0000-0000834B0000}"/>
    <cellStyle name="Comma 3 3 5 4" xfId="28280" xr:uid="{00000000-0005-0000-0000-0000844B0000}"/>
    <cellStyle name="Comma 3 3 5 5" xfId="24339" xr:uid="{00000000-0005-0000-0000-0000854B0000}"/>
    <cellStyle name="Comma 3 3 6" xfId="14367" xr:uid="{00000000-0005-0000-0000-0000864B0000}"/>
    <cellStyle name="Comma 3 3 6 2" xfId="21161" xr:uid="{00000000-0005-0000-0000-0000874B0000}"/>
    <cellStyle name="Comma 3 3 6 2 2" xfId="33028" xr:uid="{00000000-0005-0000-0000-0000884B0000}"/>
    <cellStyle name="Comma 3 3 6 3" xfId="29052" xr:uid="{00000000-0005-0000-0000-0000894B0000}"/>
    <cellStyle name="Comma 3 3 6 4" xfId="25111" xr:uid="{00000000-0005-0000-0000-00008A4B0000}"/>
    <cellStyle name="Comma 3 3 7" xfId="15662" xr:uid="{00000000-0005-0000-0000-00008B4B0000}"/>
    <cellStyle name="Comma 3 3 7 2" xfId="16694" xr:uid="{00000000-0005-0000-0000-00008C4B0000}"/>
    <cellStyle name="Comma 3 3 8" xfId="18692" xr:uid="{00000000-0005-0000-0000-00008D4B0000}"/>
    <cellStyle name="Comma 3 3 8 2" xfId="30668" xr:uid="{00000000-0005-0000-0000-00008E4B0000}"/>
    <cellStyle name="Comma 3 3 9" xfId="18844" xr:uid="{00000000-0005-0000-0000-00008F4B0000}"/>
    <cellStyle name="Comma 3 3 9 2" xfId="30711" xr:uid="{00000000-0005-0000-0000-0000904B0000}"/>
    <cellStyle name="Comma 3 4" xfId="57" xr:uid="{00000000-0005-0000-0000-0000914B0000}"/>
    <cellStyle name="Comma 3 4 10" xfId="26738" xr:uid="{00000000-0005-0000-0000-0000924B0000}"/>
    <cellStyle name="Comma 3 4 11" xfId="22795" xr:uid="{00000000-0005-0000-0000-0000934B0000}"/>
    <cellStyle name="Comma 3 4 2" xfId="4135" xr:uid="{00000000-0005-0000-0000-0000944B0000}"/>
    <cellStyle name="Comma 3 4 2 2" xfId="4136" xr:uid="{00000000-0005-0000-0000-0000954B0000}"/>
    <cellStyle name="Comma 3 4 2 2 2" xfId="4137" xr:uid="{00000000-0005-0000-0000-0000964B0000}"/>
    <cellStyle name="Comma 3 4 2 2 2 2" xfId="12174" xr:uid="{00000000-0005-0000-0000-0000974B0000}"/>
    <cellStyle name="Comma 3 4 2 2 2 3" xfId="8805" xr:uid="{00000000-0005-0000-0000-0000984B0000}"/>
    <cellStyle name="Comma 3 4 2 2 3" xfId="12173" xr:uid="{00000000-0005-0000-0000-0000994B0000}"/>
    <cellStyle name="Comma 3 4 2 2 4" xfId="8804" xr:uid="{00000000-0005-0000-0000-00009A4B0000}"/>
    <cellStyle name="Comma 3 4 2 3" xfId="4138" xr:uid="{00000000-0005-0000-0000-00009B4B0000}"/>
    <cellStyle name="Comma 3 4 2 3 2" xfId="4139" xr:uid="{00000000-0005-0000-0000-00009C4B0000}"/>
    <cellStyle name="Comma 3 4 2 3 2 2" xfId="12176" xr:uid="{00000000-0005-0000-0000-00009D4B0000}"/>
    <cellStyle name="Comma 3 4 2 3 2 3" xfId="8807" xr:uid="{00000000-0005-0000-0000-00009E4B0000}"/>
    <cellStyle name="Comma 3 4 2 3 3" xfId="4140" xr:uid="{00000000-0005-0000-0000-00009F4B0000}"/>
    <cellStyle name="Comma 3 4 2 3 3 2" xfId="12177" xr:uid="{00000000-0005-0000-0000-0000A04B0000}"/>
    <cellStyle name="Comma 3 4 2 3 3 3" xfId="8808" xr:uid="{00000000-0005-0000-0000-0000A14B0000}"/>
    <cellStyle name="Comma 3 4 2 3 4" xfId="12175" xr:uid="{00000000-0005-0000-0000-0000A24B0000}"/>
    <cellStyle name="Comma 3 4 2 3 5" xfId="8806" xr:uid="{00000000-0005-0000-0000-0000A34B0000}"/>
    <cellStyle name="Comma 3 4 2 4" xfId="4141" xr:uid="{00000000-0005-0000-0000-0000A44B0000}"/>
    <cellStyle name="Comma 3 4 2 4 2" xfId="12178" xr:uid="{00000000-0005-0000-0000-0000A54B0000}"/>
    <cellStyle name="Comma 3 4 2 4 3" xfId="8809" xr:uid="{00000000-0005-0000-0000-0000A64B0000}"/>
    <cellStyle name="Comma 3 4 2 5" xfId="4142" xr:uid="{00000000-0005-0000-0000-0000A74B0000}"/>
    <cellStyle name="Comma 3 4 2 5 2" xfId="12179" xr:uid="{00000000-0005-0000-0000-0000A84B0000}"/>
    <cellStyle name="Comma 3 4 2 5 3" xfId="8810" xr:uid="{00000000-0005-0000-0000-0000A94B0000}"/>
    <cellStyle name="Comma 3 4 2 6" xfId="12172" xr:uid="{00000000-0005-0000-0000-0000AA4B0000}"/>
    <cellStyle name="Comma 3 4 2 7" xfId="8803" xr:uid="{00000000-0005-0000-0000-0000AB4B0000}"/>
    <cellStyle name="Comma 3 4 3" xfId="4143" xr:uid="{00000000-0005-0000-0000-0000AC4B0000}"/>
    <cellStyle name="Comma 3 4 3 2" xfId="4144" xr:uid="{00000000-0005-0000-0000-0000AD4B0000}"/>
    <cellStyle name="Comma 3 4 3 2 2" xfId="12181" xr:uid="{00000000-0005-0000-0000-0000AE4B0000}"/>
    <cellStyle name="Comma 3 4 3 2 3" xfId="8812" xr:uid="{00000000-0005-0000-0000-0000AF4B0000}"/>
    <cellStyle name="Comma 3 4 3 3" xfId="12180" xr:uid="{00000000-0005-0000-0000-0000B04B0000}"/>
    <cellStyle name="Comma 3 4 3 4" xfId="8811" xr:uid="{00000000-0005-0000-0000-0000B14B0000}"/>
    <cellStyle name="Comma 3 4 4" xfId="4145" xr:uid="{00000000-0005-0000-0000-0000B24B0000}"/>
    <cellStyle name="Comma 3 4 4 2" xfId="12182" xr:uid="{00000000-0005-0000-0000-0000B34B0000}"/>
    <cellStyle name="Comma 3 4 4 3" xfId="8813" xr:uid="{00000000-0005-0000-0000-0000B44B0000}"/>
    <cellStyle name="Comma 3 4 5" xfId="4146" xr:uid="{00000000-0005-0000-0000-0000B54B0000}"/>
    <cellStyle name="Comma 3 4 5 2" xfId="12183" xr:uid="{00000000-0005-0000-0000-0000B64B0000}"/>
    <cellStyle name="Comma 3 4 5 3" xfId="8814" xr:uid="{00000000-0005-0000-0000-0000B74B0000}"/>
    <cellStyle name="Comma 3 4 6" xfId="11018" xr:uid="{00000000-0005-0000-0000-0000B84B0000}"/>
    <cellStyle name="Comma 3 4 6 2" xfId="17420" xr:uid="{00000000-0005-0000-0000-0000B94B0000}"/>
    <cellStyle name="Comma 3 4 6 2 2" xfId="21956" xr:uid="{00000000-0005-0000-0000-0000BA4B0000}"/>
    <cellStyle name="Comma 3 4 6 2 2 2" xfId="33823" xr:uid="{00000000-0005-0000-0000-0000BB4B0000}"/>
    <cellStyle name="Comma 3 4 6 2 3" xfId="29847" xr:uid="{00000000-0005-0000-0000-0000BC4B0000}"/>
    <cellStyle name="Comma 3 4 6 2 4" xfId="25906" xr:uid="{00000000-0005-0000-0000-0000BD4B0000}"/>
    <cellStyle name="Comma 3 4 6 3" xfId="20390" xr:uid="{00000000-0005-0000-0000-0000BE4B0000}"/>
    <cellStyle name="Comma 3 4 6 3 2" xfId="32257" xr:uid="{00000000-0005-0000-0000-0000BF4B0000}"/>
    <cellStyle name="Comma 3 4 6 4" xfId="28281" xr:uid="{00000000-0005-0000-0000-0000C04B0000}"/>
    <cellStyle name="Comma 3 4 6 5" xfId="24340" xr:uid="{00000000-0005-0000-0000-0000C14B0000}"/>
    <cellStyle name="Comma 3 4 7" xfId="14368" xr:uid="{00000000-0005-0000-0000-0000C24B0000}"/>
    <cellStyle name="Comma 3 4 7 2" xfId="21162" xr:uid="{00000000-0005-0000-0000-0000C34B0000}"/>
    <cellStyle name="Comma 3 4 7 2 2" xfId="33029" xr:uid="{00000000-0005-0000-0000-0000C44B0000}"/>
    <cellStyle name="Comma 3 4 7 3" xfId="29053" xr:uid="{00000000-0005-0000-0000-0000C54B0000}"/>
    <cellStyle name="Comma 3 4 7 4" xfId="25112" xr:uid="{00000000-0005-0000-0000-0000C64B0000}"/>
    <cellStyle name="Comma 3 4 8" xfId="18734" xr:uid="{00000000-0005-0000-0000-0000C74B0000}"/>
    <cellStyle name="Comma 3 4 8 2" xfId="30671" xr:uid="{00000000-0005-0000-0000-0000C84B0000}"/>
    <cellStyle name="Comma 3 4 9" xfId="18845" xr:uid="{00000000-0005-0000-0000-0000C94B0000}"/>
    <cellStyle name="Comma 3 4 9 2" xfId="30712" xr:uid="{00000000-0005-0000-0000-0000CA4B0000}"/>
    <cellStyle name="Comma 3 5" xfId="58" xr:uid="{00000000-0005-0000-0000-0000CB4B0000}"/>
    <cellStyle name="Comma 3 5 10" xfId="22796" xr:uid="{00000000-0005-0000-0000-0000CC4B0000}"/>
    <cellStyle name="Comma 3 5 2" xfId="4147" xr:uid="{00000000-0005-0000-0000-0000CD4B0000}"/>
    <cellStyle name="Comma 3 5 2 2" xfId="4148" xr:uid="{00000000-0005-0000-0000-0000CE4B0000}"/>
    <cellStyle name="Comma 3 5 2 2 2" xfId="12185" xr:uid="{00000000-0005-0000-0000-0000CF4B0000}"/>
    <cellStyle name="Comma 3 5 2 2 3" xfId="8816" xr:uid="{00000000-0005-0000-0000-0000D04B0000}"/>
    <cellStyle name="Comma 3 5 2 3" xfId="12184" xr:uid="{00000000-0005-0000-0000-0000D14B0000}"/>
    <cellStyle name="Comma 3 5 2 4" xfId="8815" xr:uid="{00000000-0005-0000-0000-0000D24B0000}"/>
    <cellStyle name="Comma 3 5 3" xfId="4149" xr:uid="{00000000-0005-0000-0000-0000D34B0000}"/>
    <cellStyle name="Comma 3 5 3 2" xfId="4150" xr:uid="{00000000-0005-0000-0000-0000D44B0000}"/>
    <cellStyle name="Comma 3 5 3 2 2" xfId="12187" xr:uid="{00000000-0005-0000-0000-0000D54B0000}"/>
    <cellStyle name="Comma 3 5 3 2 3" xfId="8818" xr:uid="{00000000-0005-0000-0000-0000D64B0000}"/>
    <cellStyle name="Comma 3 5 3 3" xfId="4151" xr:uid="{00000000-0005-0000-0000-0000D74B0000}"/>
    <cellStyle name="Comma 3 5 3 3 2" xfId="12188" xr:uid="{00000000-0005-0000-0000-0000D84B0000}"/>
    <cellStyle name="Comma 3 5 3 3 3" xfId="8819" xr:uid="{00000000-0005-0000-0000-0000D94B0000}"/>
    <cellStyle name="Comma 3 5 3 4" xfId="12186" xr:uid="{00000000-0005-0000-0000-0000DA4B0000}"/>
    <cellStyle name="Comma 3 5 3 5" xfId="8817" xr:uid="{00000000-0005-0000-0000-0000DB4B0000}"/>
    <cellStyle name="Comma 3 5 4" xfId="4152" xr:uid="{00000000-0005-0000-0000-0000DC4B0000}"/>
    <cellStyle name="Comma 3 5 4 2" xfId="4153" xr:uid="{00000000-0005-0000-0000-0000DD4B0000}"/>
    <cellStyle name="Comma 3 5 4 2 2" xfId="12190" xr:uid="{00000000-0005-0000-0000-0000DE4B0000}"/>
    <cellStyle name="Comma 3 5 4 2 3" xfId="8821" xr:uid="{00000000-0005-0000-0000-0000DF4B0000}"/>
    <cellStyle name="Comma 3 5 4 3" xfId="12189" xr:uid="{00000000-0005-0000-0000-0000E04B0000}"/>
    <cellStyle name="Comma 3 5 4 4" xfId="8820" xr:uid="{00000000-0005-0000-0000-0000E14B0000}"/>
    <cellStyle name="Comma 3 5 5" xfId="4154" xr:uid="{00000000-0005-0000-0000-0000E24B0000}"/>
    <cellStyle name="Comma 3 5 5 2" xfId="12191" xr:uid="{00000000-0005-0000-0000-0000E34B0000}"/>
    <cellStyle name="Comma 3 5 5 3" xfId="8822" xr:uid="{00000000-0005-0000-0000-0000E44B0000}"/>
    <cellStyle name="Comma 3 5 6" xfId="11019" xr:uid="{00000000-0005-0000-0000-0000E54B0000}"/>
    <cellStyle name="Comma 3 5 6 2" xfId="17421" xr:uid="{00000000-0005-0000-0000-0000E64B0000}"/>
    <cellStyle name="Comma 3 5 6 2 2" xfId="21957" xr:uid="{00000000-0005-0000-0000-0000E74B0000}"/>
    <cellStyle name="Comma 3 5 6 2 2 2" xfId="33824" xr:uid="{00000000-0005-0000-0000-0000E84B0000}"/>
    <cellStyle name="Comma 3 5 6 2 3" xfId="29848" xr:uid="{00000000-0005-0000-0000-0000E94B0000}"/>
    <cellStyle name="Comma 3 5 6 2 4" xfId="25907" xr:uid="{00000000-0005-0000-0000-0000EA4B0000}"/>
    <cellStyle name="Comma 3 5 6 3" xfId="20391" xr:uid="{00000000-0005-0000-0000-0000EB4B0000}"/>
    <cellStyle name="Comma 3 5 6 3 2" xfId="32258" xr:uid="{00000000-0005-0000-0000-0000EC4B0000}"/>
    <cellStyle name="Comma 3 5 6 4" xfId="28282" xr:uid="{00000000-0005-0000-0000-0000ED4B0000}"/>
    <cellStyle name="Comma 3 5 6 5" xfId="24341" xr:uid="{00000000-0005-0000-0000-0000EE4B0000}"/>
    <cellStyle name="Comma 3 5 7" xfId="14369" xr:uid="{00000000-0005-0000-0000-0000EF4B0000}"/>
    <cellStyle name="Comma 3 5 7 2" xfId="21163" xr:uid="{00000000-0005-0000-0000-0000F04B0000}"/>
    <cellStyle name="Comma 3 5 7 2 2" xfId="33030" xr:uid="{00000000-0005-0000-0000-0000F14B0000}"/>
    <cellStyle name="Comma 3 5 7 3" xfId="29054" xr:uid="{00000000-0005-0000-0000-0000F24B0000}"/>
    <cellStyle name="Comma 3 5 7 4" xfId="25113" xr:uid="{00000000-0005-0000-0000-0000F34B0000}"/>
    <cellStyle name="Comma 3 5 8" xfId="18846" xr:uid="{00000000-0005-0000-0000-0000F44B0000}"/>
    <cellStyle name="Comma 3 5 8 2" xfId="30713" xr:uid="{00000000-0005-0000-0000-0000F54B0000}"/>
    <cellStyle name="Comma 3 5 9" xfId="26739" xr:uid="{00000000-0005-0000-0000-0000F64B0000}"/>
    <cellStyle name="Comma 3 6" xfId="2356" xr:uid="{00000000-0005-0000-0000-0000F74B0000}"/>
    <cellStyle name="Comma 3 6 2" xfId="4155" xr:uid="{00000000-0005-0000-0000-0000F84B0000}"/>
    <cellStyle name="Comma 3 6 2 2" xfId="12192" xr:uid="{00000000-0005-0000-0000-0000F94B0000}"/>
    <cellStyle name="Comma 3 6 2 3" xfId="8823" xr:uid="{00000000-0005-0000-0000-0000FA4B0000}"/>
    <cellStyle name="Comma 3 6 3" xfId="4156" xr:uid="{00000000-0005-0000-0000-0000FB4B0000}"/>
    <cellStyle name="Comma 3 6 3 2" xfId="12193" xr:uid="{00000000-0005-0000-0000-0000FC4B0000}"/>
    <cellStyle name="Comma 3 6 3 3" xfId="8824" xr:uid="{00000000-0005-0000-0000-0000FD4B0000}"/>
    <cellStyle name="Comma 3 6 4" xfId="11753" xr:uid="{00000000-0005-0000-0000-0000FE4B0000}"/>
    <cellStyle name="Comma 3 6 5" xfId="8383" xr:uid="{00000000-0005-0000-0000-0000FF4B0000}"/>
    <cellStyle name="Comma 3 7" xfId="2357" xr:uid="{00000000-0005-0000-0000-0000004C0000}"/>
    <cellStyle name="Comma 3 7 2" xfId="11754" xr:uid="{00000000-0005-0000-0000-0000014C0000}"/>
    <cellStyle name="Comma 3 7 3" xfId="16468" xr:uid="{00000000-0005-0000-0000-0000024C0000}"/>
    <cellStyle name="Comma 3 7 4" xfId="8384" xr:uid="{00000000-0005-0000-0000-0000034C0000}"/>
    <cellStyle name="Comma 3 8" xfId="2358" xr:uid="{00000000-0005-0000-0000-0000044C0000}"/>
    <cellStyle name="Comma 3 8 2" xfId="11755" xr:uid="{00000000-0005-0000-0000-0000054C0000}"/>
    <cellStyle name="Comma 3 8 3" xfId="8385" xr:uid="{00000000-0005-0000-0000-0000064C0000}"/>
    <cellStyle name="Comma 3 9" xfId="2359" xr:uid="{00000000-0005-0000-0000-0000074C0000}"/>
    <cellStyle name="Comma 3 9 2" xfId="11756" xr:uid="{00000000-0005-0000-0000-0000084C0000}"/>
    <cellStyle name="Comma 3 9 3" xfId="8386" xr:uid="{00000000-0005-0000-0000-0000094C0000}"/>
    <cellStyle name="Comma 3_HistoricResComp" xfId="2360" xr:uid="{00000000-0005-0000-0000-00000A4C0000}"/>
    <cellStyle name="Comma 4" xfId="36" xr:uid="{00000000-0005-0000-0000-00000B4C0000}"/>
    <cellStyle name="Comma 4 10" xfId="2361" xr:uid="{00000000-0005-0000-0000-00000C4C0000}"/>
    <cellStyle name="Comma 4 10 2" xfId="11757" xr:uid="{00000000-0005-0000-0000-00000D4C0000}"/>
    <cellStyle name="Comma 4 10 3" xfId="8387" xr:uid="{00000000-0005-0000-0000-00000E4C0000}"/>
    <cellStyle name="Comma 4 11" xfId="2362" xr:uid="{00000000-0005-0000-0000-00000F4C0000}"/>
    <cellStyle name="Comma 4 11 2" xfId="11758" xr:uid="{00000000-0005-0000-0000-0000104C0000}"/>
    <cellStyle name="Comma 4 11 3" xfId="8388" xr:uid="{00000000-0005-0000-0000-0000114C0000}"/>
    <cellStyle name="Comma 4 12" xfId="2363" xr:uid="{00000000-0005-0000-0000-0000124C0000}"/>
    <cellStyle name="Comma 4 12 2" xfId="11759" xr:uid="{00000000-0005-0000-0000-0000134C0000}"/>
    <cellStyle name="Comma 4 12 3" xfId="8389" xr:uid="{00000000-0005-0000-0000-0000144C0000}"/>
    <cellStyle name="Comma 4 13" xfId="2364" xr:uid="{00000000-0005-0000-0000-0000154C0000}"/>
    <cellStyle name="Comma 4 13 2" xfId="11760" xr:uid="{00000000-0005-0000-0000-0000164C0000}"/>
    <cellStyle name="Comma 4 13 3" xfId="8390" xr:uid="{00000000-0005-0000-0000-0000174C0000}"/>
    <cellStyle name="Comma 4 14" xfId="2365" xr:uid="{00000000-0005-0000-0000-0000184C0000}"/>
    <cellStyle name="Comma 4 14 2" xfId="11761" xr:uid="{00000000-0005-0000-0000-0000194C0000}"/>
    <cellStyle name="Comma 4 14 3" xfId="8391" xr:uid="{00000000-0005-0000-0000-00001A4C0000}"/>
    <cellStyle name="Comma 4 15" xfId="2366" xr:uid="{00000000-0005-0000-0000-00001B4C0000}"/>
    <cellStyle name="Comma 4 15 2" xfId="11762" xr:uid="{00000000-0005-0000-0000-00001C4C0000}"/>
    <cellStyle name="Comma 4 15 3" xfId="8392" xr:uid="{00000000-0005-0000-0000-00001D4C0000}"/>
    <cellStyle name="Comma 4 16" xfId="2367" xr:uid="{00000000-0005-0000-0000-00001E4C0000}"/>
    <cellStyle name="Comma 4 16 2" xfId="11763" xr:uid="{00000000-0005-0000-0000-00001F4C0000}"/>
    <cellStyle name="Comma 4 16 3" xfId="8393" xr:uid="{00000000-0005-0000-0000-0000204C0000}"/>
    <cellStyle name="Comma 4 17" xfId="2368" xr:uid="{00000000-0005-0000-0000-0000214C0000}"/>
    <cellStyle name="Comma 4 17 2" xfId="11764" xr:uid="{00000000-0005-0000-0000-0000224C0000}"/>
    <cellStyle name="Comma 4 17 3" xfId="8394" xr:uid="{00000000-0005-0000-0000-0000234C0000}"/>
    <cellStyle name="Comma 4 18" xfId="2369" xr:uid="{00000000-0005-0000-0000-0000244C0000}"/>
    <cellStyle name="Comma 4 18 2" xfId="11765" xr:uid="{00000000-0005-0000-0000-0000254C0000}"/>
    <cellStyle name="Comma 4 18 3" xfId="8395" xr:uid="{00000000-0005-0000-0000-0000264C0000}"/>
    <cellStyle name="Comma 4 19" xfId="59" xr:uid="{00000000-0005-0000-0000-0000274C0000}"/>
    <cellStyle name="Comma 4 19 2" xfId="11020" xr:uid="{00000000-0005-0000-0000-0000284C0000}"/>
    <cellStyle name="Comma 4 19 3" xfId="7651" xr:uid="{00000000-0005-0000-0000-0000294C0000}"/>
    <cellStyle name="Comma 4 2" xfId="2370" xr:uid="{00000000-0005-0000-0000-00002A4C0000}"/>
    <cellStyle name="Comma 4 2 2" xfId="2371" xr:uid="{00000000-0005-0000-0000-00002B4C0000}"/>
    <cellStyle name="Comma 4 2 2 2" xfId="4157" xr:uid="{00000000-0005-0000-0000-00002C4C0000}"/>
    <cellStyle name="Comma 4 2 2 2 2" xfId="12194" xr:uid="{00000000-0005-0000-0000-00002D4C0000}"/>
    <cellStyle name="Comma 4 2 2 2 3" xfId="8825" xr:uid="{00000000-0005-0000-0000-00002E4C0000}"/>
    <cellStyle name="Comma 4 2 2 3" xfId="11767" xr:uid="{00000000-0005-0000-0000-00002F4C0000}"/>
    <cellStyle name="Comma 4 2 2 4" xfId="8397" xr:uid="{00000000-0005-0000-0000-0000304C0000}"/>
    <cellStyle name="Comma 4 2 3" xfId="2372" xr:uid="{00000000-0005-0000-0000-0000314C0000}"/>
    <cellStyle name="Comma 4 2 3 2" xfId="4158" xr:uid="{00000000-0005-0000-0000-0000324C0000}"/>
    <cellStyle name="Comma 4 2 3 3" xfId="11768" xr:uid="{00000000-0005-0000-0000-0000334C0000}"/>
    <cellStyle name="Comma 4 2 3 4" xfId="16467" xr:uid="{00000000-0005-0000-0000-0000344C0000}"/>
    <cellStyle name="Comma 4 2 3 5" xfId="8398" xr:uid="{00000000-0005-0000-0000-0000354C0000}"/>
    <cellStyle name="Comma 4 2 4" xfId="2373" xr:uid="{00000000-0005-0000-0000-0000364C0000}"/>
    <cellStyle name="Comma 4 2 4 2" xfId="11769" xr:uid="{00000000-0005-0000-0000-0000374C0000}"/>
    <cellStyle name="Comma 4 2 4 2 2" xfId="16466" xr:uid="{00000000-0005-0000-0000-0000384C0000}"/>
    <cellStyle name="Comma 4 2 4 3" xfId="8399" xr:uid="{00000000-0005-0000-0000-0000394C0000}"/>
    <cellStyle name="Comma 4 2 5" xfId="2374" xr:uid="{00000000-0005-0000-0000-00003A4C0000}"/>
    <cellStyle name="Comma 4 2 5 2" xfId="11770" xr:uid="{00000000-0005-0000-0000-00003B4C0000}"/>
    <cellStyle name="Comma 4 2 5 3" xfId="8400" xr:uid="{00000000-0005-0000-0000-00003C4C0000}"/>
    <cellStyle name="Comma 4 2 6" xfId="11766" xr:uid="{00000000-0005-0000-0000-00003D4C0000}"/>
    <cellStyle name="Comma 4 2 7" xfId="15664" xr:uid="{00000000-0005-0000-0000-00003E4C0000}"/>
    <cellStyle name="Comma 4 2 7 2" xfId="16696" xr:uid="{00000000-0005-0000-0000-00003F4C0000}"/>
    <cellStyle name="Comma 4 2 8" xfId="8396" xr:uid="{00000000-0005-0000-0000-0000404C0000}"/>
    <cellStyle name="Comma 4 2 9" xfId="18789" xr:uid="{00000000-0005-0000-0000-0000414C0000}"/>
    <cellStyle name="Comma 4 2 9 2" xfId="30677" xr:uid="{00000000-0005-0000-0000-0000424C0000}"/>
    <cellStyle name="Comma 4 2_HistoricResComp" xfId="2375" xr:uid="{00000000-0005-0000-0000-0000434C0000}"/>
    <cellStyle name="Comma 4 20" xfId="11002" xr:uid="{00000000-0005-0000-0000-0000444C0000}"/>
    <cellStyle name="Comma 4 20 2" xfId="17409" xr:uid="{00000000-0005-0000-0000-0000454C0000}"/>
    <cellStyle name="Comma 4 20 2 2" xfId="21945" xr:uid="{00000000-0005-0000-0000-0000464C0000}"/>
    <cellStyle name="Comma 4 20 2 2 2" xfId="33812" xr:uid="{00000000-0005-0000-0000-0000474C0000}"/>
    <cellStyle name="Comma 4 20 2 3" xfId="29836" xr:uid="{00000000-0005-0000-0000-0000484C0000}"/>
    <cellStyle name="Comma 4 20 2 4" xfId="25895" xr:uid="{00000000-0005-0000-0000-0000494C0000}"/>
    <cellStyle name="Comma 4 20 3" xfId="20379" xr:uid="{00000000-0005-0000-0000-00004A4C0000}"/>
    <cellStyle name="Comma 4 20 3 2" xfId="32246" xr:uid="{00000000-0005-0000-0000-00004B4C0000}"/>
    <cellStyle name="Comma 4 20 4" xfId="28270" xr:uid="{00000000-0005-0000-0000-00004C4C0000}"/>
    <cellStyle name="Comma 4 20 5" xfId="24329" xr:uid="{00000000-0005-0000-0000-00004D4C0000}"/>
    <cellStyle name="Comma 4 21" xfId="14355" xr:uid="{00000000-0005-0000-0000-00004E4C0000}"/>
    <cellStyle name="Comma 4 21 2" xfId="21151" xr:uid="{00000000-0005-0000-0000-00004F4C0000}"/>
    <cellStyle name="Comma 4 21 2 2" xfId="33018" xr:uid="{00000000-0005-0000-0000-0000504C0000}"/>
    <cellStyle name="Comma 4 21 3" xfId="29042" xr:uid="{00000000-0005-0000-0000-0000514C0000}"/>
    <cellStyle name="Comma 4 21 4" xfId="25101" xr:uid="{00000000-0005-0000-0000-0000524C0000}"/>
    <cellStyle name="Comma 4 22" xfId="15784" xr:uid="{00000000-0005-0000-0000-0000534C0000}"/>
    <cellStyle name="Comma 4 22 2" xfId="21900" xr:uid="{00000000-0005-0000-0000-0000544C0000}"/>
    <cellStyle name="Comma 4 22 2 2" xfId="33767" xr:uid="{00000000-0005-0000-0000-0000554C0000}"/>
    <cellStyle name="Comma 4 22 3" xfId="29791" xr:uid="{00000000-0005-0000-0000-0000564C0000}"/>
    <cellStyle name="Comma 4 22 4" xfId="25850" xr:uid="{00000000-0005-0000-0000-0000574C0000}"/>
    <cellStyle name="Comma 4 23" xfId="7640" xr:uid="{00000000-0005-0000-0000-0000584C0000}"/>
    <cellStyle name="Comma 4 23 2" xfId="19615" xr:uid="{00000000-0005-0000-0000-0000594C0000}"/>
    <cellStyle name="Comma 4 23 2 2" xfId="31482" xr:uid="{00000000-0005-0000-0000-00005A4C0000}"/>
    <cellStyle name="Comma 4 23 3" xfId="27506" xr:uid="{00000000-0005-0000-0000-00005B4C0000}"/>
    <cellStyle name="Comma 4 23 4" xfId="23565" xr:uid="{00000000-0005-0000-0000-00005C4C0000}"/>
    <cellStyle name="Comma 4 24" xfId="17263" xr:uid="{00000000-0005-0000-0000-00005D4C0000}"/>
    <cellStyle name="Comma 4 24 2" xfId="21937" xr:uid="{00000000-0005-0000-0000-00005E4C0000}"/>
    <cellStyle name="Comma 4 24 2 2" xfId="33804" xr:uid="{00000000-0005-0000-0000-00005F4C0000}"/>
    <cellStyle name="Comma 4 24 3" xfId="29828" xr:uid="{00000000-0005-0000-0000-0000604C0000}"/>
    <cellStyle name="Comma 4 24 4" xfId="25887" xr:uid="{00000000-0005-0000-0000-0000614C0000}"/>
    <cellStyle name="Comma 4 25" xfId="8738" xr:uid="{00000000-0005-0000-0000-0000624C0000}"/>
    <cellStyle name="Comma 4 25 2" xfId="20347" xr:uid="{00000000-0005-0000-0000-0000634C0000}"/>
    <cellStyle name="Comma 4 25 2 2" xfId="32214" xr:uid="{00000000-0005-0000-0000-0000644C0000}"/>
    <cellStyle name="Comma 4 25 3" xfId="28238" xr:uid="{00000000-0005-0000-0000-0000654C0000}"/>
    <cellStyle name="Comma 4 25 4" xfId="24297" xr:uid="{00000000-0005-0000-0000-0000664C0000}"/>
    <cellStyle name="Comma 4 26" xfId="7886" xr:uid="{00000000-0005-0000-0000-0000674C0000}"/>
    <cellStyle name="Comma 4 26 2" xfId="19840" xr:uid="{00000000-0005-0000-0000-0000684C0000}"/>
    <cellStyle name="Comma 4 26 2 2" xfId="31707" xr:uid="{00000000-0005-0000-0000-0000694C0000}"/>
    <cellStyle name="Comma 4 26 3" xfId="27731" xr:uid="{00000000-0005-0000-0000-00006A4C0000}"/>
    <cellStyle name="Comma 4 26 4" xfId="23790" xr:uid="{00000000-0005-0000-0000-00006B4C0000}"/>
    <cellStyle name="Comma 4 27" xfId="18773" xr:uid="{00000000-0005-0000-0000-00006C4C0000}"/>
    <cellStyle name="Comma 4 27 2" xfId="30672" xr:uid="{00000000-0005-0000-0000-00006D4C0000}"/>
    <cellStyle name="Comma 4 28" xfId="18834" xr:uid="{00000000-0005-0000-0000-00006E4C0000}"/>
    <cellStyle name="Comma 4 28 2" xfId="30701" xr:uid="{00000000-0005-0000-0000-00006F4C0000}"/>
    <cellStyle name="Comma 4 29" xfId="19574" xr:uid="{00000000-0005-0000-0000-0000704C0000}"/>
    <cellStyle name="Comma 4 29 2" xfId="31441" xr:uid="{00000000-0005-0000-0000-0000714C0000}"/>
    <cellStyle name="Comma 4 3" xfId="2376" xr:uid="{00000000-0005-0000-0000-0000724C0000}"/>
    <cellStyle name="Comma 4 3 2" xfId="4159" xr:uid="{00000000-0005-0000-0000-0000734C0000}"/>
    <cellStyle name="Comma 4 3 2 2" xfId="16464" xr:uid="{00000000-0005-0000-0000-0000744C0000}"/>
    <cellStyle name="Comma 4 3 2 3" xfId="15643" xr:uid="{00000000-0005-0000-0000-0000754C0000}"/>
    <cellStyle name="Comma 4 3 2 4" xfId="16465" xr:uid="{00000000-0005-0000-0000-0000764C0000}"/>
    <cellStyle name="Comma 4 3 3" xfId="4160" xr:uid="{00000000-0005-0000-0000-0000774C0000}"/>
    <cellStyle name="Comma 4 3 3 2" xfId="12195" xr:uid="{00000000-0005-0000-0000-0000784C0000}"/>
    <cellStyle name="Comma 4 3 3 3" xfId="8826" xr:uid="{00000000-0005-0000-0000-0000794C0000}"/>
    <cellStyle name="Comma 4 3 4" xfId="4161" xr:uid="{00000000-0005-0000-0000-00007A4C0000}"/>
    <cellStyle name="Comma 4 3 5" xfId="11771" xr:uid="{00000000-0005-0000-0000-00007B4C0000}"/>
    <cellStyle name="Comma 4 3 6" xfId="8401" xr:uid="{00000000-0005-0000-0000-00007C4C0000}"/>
    <cellStyle name="Comma 4 3 7" xfId="18806" xr:uid="{00000000-0005-0000-0000-00007D4C0000}"/>
    <cellStyle name="Comma 4 3 7 2" xfId="30681" xr:uid="{00000000-0005-0000-0000-00007E4C0000}"/>
    <cellStyle name="Comma 4 30" xfId="26727" xr:uid="{00000000-0005-0000-0000-00007F4C0000}"/>
    <cellStyle name="Comma 4 31" xfId="22784" xr:uid="{00000000-0005-0000-0000-0000804C0000}"/>
    <cellStyle name="Comma 4 32" xfId="23524" xr:uid="{00000000-0005-0000-0000-0000814C0000}"/>
    <cellStyle name="Comma 4 33" xfId="34782" xr:uid="{00000000-0005-0000-0000-0000824C0000}"/>
    <cellStyle name="Comma 4 4" xfId="2377" xr:uid="{00000000-0005-0000-0000-0000834C0000}"/>
    <cellStyle name="Comma 4 4 2" xfId="4162" xr:uid="{00000000-0005-0000-0000-0000844C0000}"/>
    <cellStyle name="Comma 4 4 2 2" xfId="4163" xr:uid="{00000000-0005-0000-0000-0000854C0000}"/>
    <cellStyle name="Comma 4 4 2 2 2" xfId="12197" xr:uid="{00000000-0005-0000-0000-0000864C0000}"/>
    <cellStyle name="Comma 4 4 2 2 3" xfId="8828" xr:uid="{00000000-0005-0000-0000-0000874C0000}"/>
    <cellStyle name="Comma 4 4 2 3" xfId="12196" xr:uid="{00000000-0005-0000-0000-0000884C0000}"/>
    <cellStyle name="Comma 4 4 2 4" xfId="8827" xr:uid="{00000000-0005-0000-0000-0000894C0000}"/>
    <cellStyle name="Comma 4 4 3" xfId="4164" xr:uid="{00000000-0005-0000-0000-00008A4C0000}"/>
    <cellStyle name="Comma 4 4 3 2" xfId="4165" xr:uid="{00000000-0005-0000-0000-00008B4C0000}"/>
    <cellStyle name="Comma 4 4 3 2 2" xfId="12199" xr:uid="{00000000-0005-0000-0000-00008C4C0000}"/>
    <cellStyle name="Comma 4 4 3 2 3" xfId="8830" xr:uid="{00000000-0005-0000-0000-00008D4C0000}"/>
    <cellStyle name="Comma 4 4 3 3" xfId="4166" xr:uid="{00000000-0005-0000-0000-00008E4C0000}"/>
    <cellStyle name="Comma 4 4 3 3 2" xfId="12200" xr:uid="{00000000-0005-0000-0000-00008F4C0000}"/>
    <cellStyle name="Comma 4 4 3 3 3" xfId="8831" xr:uid="{00000000-0005-0000-0000-0000904C0000}"/>
    <cellStyle name="Comma 4 4 3 4" xfId="12198" xr:uid="{00000000-0005-0000-0000-0000914C0000}"/>
    <cellStyle name="Comma 4 4 3 5" xfId="8829" xr:uid="{00000000-0005-0000-0000-0000924C0000}"/>
    <cellStyle name="Comma 4 4 4" xfId="4167" xr:uid="{00000000-0005-0000-0000-0000934C0000}"/>
    <cellStyle name="Comma 4 4 4 2" xfId="4168" xr:uid="{00000000-0005-0000-0000-0000944C0000}"/>
    <cellStyle name="Comma 4 4 4 2 2" xfId="12202" xr:uid="{00000000-0005-0000-0000-0000954C0000}"/>
    <cellStyle name="Comma 4 4 4 2 3" xfId="8833" xr:uid="{00000000-0005-0000-0000-0000964C0000}"/>
    <cellStyle name="Comma 4 4 4 3" xfId="12201" xr:uid="{00000000-0005-0000-0000-0000974C0000}"/>
    <cellStyle name="Comma 4 4 4 4" xfId="8832" xr:uid="{00000000-0005-0000-0000-0000984C0000}"/>
    <cellStyle name="Comma 4 4 5" xfId="4169" xr:uid="{00000000-0005-0000-0000-0000994C0000}"/>
    <cellStyle name="Comma 4 4 5 2" xfId="12203" xr:uid="{00000000-0005-0000-0000-00009A4C0000}"/>
    <cellStyle name="Comma 4 4 5 3" xfId="8834" xr:uid="{00000000-0005-0000-0000-00009B4C0000}"/>
    <cellStyle name="Comma 4 4 6" xfId="11772" xr:uid="{00000000-0005-0000-0000-00009C4C0000}"/>
    <cellStyle name="Comma 4 4 7" xfId="8402" xr:uid="{00000000-0005-0000-0000-00009D4C0000}"/>
    <cellStyle name="Comma 4 5" xfId="2378" xr:uid="{00000000-0005-0000-0000-00009E4C0000}"/>
    <cellStyle name="Comma 4 5 2" xfId="11773" xr:uid="{00000000-0005-0000-0000-00009F4C0000}"/>
    <cellStyle name="Comma 4 5 3" xfId="16463" xr:uid="{00000000-0005-0000-0000-0000A04C0000}"/>
    <cellStyle name="Comma 4 5 4" xfId="16462" xr:uid="{00000000-0005-0000-0000-0000A14C0000}"/>
    <cellStyle name="Comma 4 5 5" xfId="8403" xr:uid="{00000000-0005-0000-0000-0000A24C0000}"/>
    <cellStyle name="Comma 4 6" xfId="2379" xr:uid="{00000000-0005-0000-0000-0000A34C0000}"/>
    <cellStyle name="Comma 4 6 2" xfId="11774" xr:uid="{00000000-0005-0000-0000-0000A44C0000}"/>
    <cellStyle name="Comma 4 6 3" xfId="8404" xr:uid="{00000000-0005-0000-0000-0000A54C0000}"/>
    <cellStyle name="Comma 4 7" xfId="2380" xr:uid="{00000000-0005-0000-0000-0000A64C0000}"/>
    <cellStyle name="Comma 4 7 2" xfId="11775" xr:uid="{00000000-0005-0000-0000-0000A74C0000}"/>
    <cellStyle name="Comma 4 7 3" xfId="8405" xr:uid="{00000000-0005-0000-0000-0000A84C0000}"/>
    <cellStyle name="Comma 4 8" xfId="2381" xr:uid="{00000000-0005-0000-0000-0000A94C0000}"/>
    <cellStyle name="Comma 4 8 2" xfId="11776" xr:uid="{00000000-0005-0000-0000-0000AA4C0000}"/>
    <cellStyle name="Comma 4 8 3" xfId="8406" xr:uid="{00000000-0005-0000-0000-0000AB4C0000}"/>
    <cellStyle name="Comma 4 9" xfId="2382" xr:uid="{00000000-0005-0000-0000-0000AC4C0000}"/>
    <cellStyle name="Comma 4 9 2" xfId="11777" xr:uid="{00000000-0005-0000-0000-0000AD4C0000}"/>
    <cellStyle name="Comma 4 9 3" xfId="8407" xr:uid="{00000000-0005-0000-0000-0000AE4C0000}"/>
    <cellStyle name="Comma 4_HistoricResComp" xfId="2383" xr:uid="{00000000-0005-0000-0000-0000AF4C0000}"/>
    <cellStyle name="Comma 5" xfId="2384" xr:uid="{00000000-0005-0000-0000-0000B04C0000}"/>
    <cellStyle name="Comma 5 10" xfId="2385" xr:uid="{00000000-0005-0000-0000-0000B14C0000}"/>
    <cellStyle name="Comma 5 10 2" xfId="11778" xr:uid="{00000000-0005-0000-0000-0000B24C0000}"/>
    <cellStyle name="Comma 5 10 3" xfId="8408" xr:uid="{00000000-0005-0000-0000-0000B34C0000}"/>
    <cellStyle name="Comma 5 11" xfId="2386" xr:uid="{00000000-0005-0000-0000-0000B44C0000}"/>
    <cellStyle name="Comma 5 11 2" xfId="11779" xr:uid="{00000000-0005-0000-0000-0000B54C0000}"/>
    <cellStyle name="Comma 5 11 3" xfId="8409" xr:uid="{00000000-0005-0000-0000-0000B64C0000}"/>
    <cellStyle name="Comma 5 12" xfId="2387" xr:uid="{00000000-0005-0000-0000-0000B74C0000}"/>
    <cellStyle name="Comma 5 12 2" xfId="11780" xr:uid="{00000000-0005-0000-0000-0000B84C0000}"/>
    <cellStyle name="Comma 5 12 3" xfId="8410" xr:uid="{00000000-0005-0000-0000-0000B94C0000}"/>
    <cellStyle name="Comma 5 13" xfId="2388" xr:uid="{00000000-0005-0000-0000-0000BA4C0000}"/>
    <cellStyle name="Comma 5 13 2" xfId="11781" xr:uid="{00000000-0005-0000-0000-0000BB4C0000}"/>
    <cellStyle name="Comma 5 13 3" xfId="8411" xr:uid="{00000000-0005-0000-0000-0000BC4C0000}"/>
    <cellStyle name="Comma 5 14" xfId="2389" xr:uid="{00000000-0005-0000-0000-0000BD4C0000}"/>
    <cellStyle name="Comma 5 14 2" xfId="11782" xr:uid="{00000000-0005-0000-0000-0000BE4C0000}"/>
    <cellStyle name="Comma 5 14 3" xfId="8412" xr:uid="{00000000-0005-0000-0000-0000BF4C0000}"/>
    <cellStyle name="Comma 5 15" xfId="2390" xr:uid="{00000000-0005-0000-0000-0000C04C0000}"/>
    <cellStyle name="Comma 5 15 2" xfId="11783" xr:uid="{00000000-0005-0000-0000-0000C14C0000}"/>
    <cellStyle name="Comma 5 15 3" xfId="8413" xr:uid="{00000000-0005-0000-0000-0000C24C0000}"/>
    <cellStyle name="Comma 5 16" xfId="2391" xr:uid="{00000000-0005-0000-0000-0000C34C0000}"/>
    <cellStyle name="Comma 5 16 2" xfId="11784" xr:uid="{00000000-0005-0000-0000-0000C44C0000}"/>
    <cellStyle name="Comma 5 16 3" xfId="8414" xr:uid="{00000000-0005-0000-0000-0000C54C0000}"/>
    <cellStyle name="Comma 5 17" xfId="2392" xr:uid="{00000000-0005-0000-0000-0000C64C0000}"/>
    <cellStyle name="Comma 5 17 2" xfId="11785" xr:uid="{00000000-0005-0000-0000-0000C74C0000}"/>
    <cellStyle name="Comma 5 17 3" xfId="8415" xr:uid="{00000000-0005-0000-0000-0000C84C0000}"/>
    <cellStyle name="Comma 5 18" xfId="2393" xr:uid="{00000000-0005-0000-0000-0000C94C0000}"/>
    <cellStyle name="Comma 5 18 2" xfId="11786" xr:uid="{00000000-0005-0000-0000-0000CA4C0000}"/>
    <cellStyle name="Comma 5 18 3" xfId="8416" xr:uid="{00000000-0005-0000-0000-0000CB4C0000}"/>
    <cellStyle name="Comma 5 19" xfId="15665" xr:uid="{00000000-0005-0000-0000-0000CC4C0000}"/>
    <cellStyle name="Comma 5 19 2" xfId="16697" xr:uid="{00000000-0005-0000-0000-0000CD4C0000}"/>
    <cellStyle name="Comma 5 2" xfId="2394" xr:uid="{00000000-0005-0000-0000-0000CE4C0000}"/>
    <cellStyle name="Comma 5 2 2" xfId="2395" xr:uid="{00000000-0005-0000-0000-0000CF4C0000}"/>
    <cellStyle name="Comma 5 2 2 2" xfId="4170" xr:uid="{00000000-0005-0000-0000-0000D04C0000}"/>
    <cellStyle name="Comma 5 2 2 2 2" xfId="4171" xr:uid="{00000000-0005-0000-0000-0000D14C0000}"/>
    <cellStyle name="Comma 5 2 2 2 2 2" xfId="12205" xr:uid="{00000000-0005-0000-0000-0000D24C0000}"/>
    <cellStyle name="Comma 5 2 2 2 2 2 2" xfId="18157" xr:uid="{00000000-0005-0000-0000-0000D34C0000}"/>
    <cellStyle name="Comma 5 2 2 2 2 2 2 2" xfId="22693" xr:uid="{00000000-0005-0000-0000-0000D44C0000}"/>
    <cellStyle name="Comma 5 2 2 2 2 2 2 2 2" xfId="34560" xr:uid="{00000000-0005-0000-0000-0000D54C0000}"/>
    <cellStyle name="Comma 5 2 2 2 2 2 2 3" xfId="30584" xr:uid="{00000000-0005-0000-0000-0000D64C0000}"/>
    <cellStyle name="Comma 5 2 2 2 2 2 2 4" xfId="26643" xr:uid="{00000000-0005-0000-0000-0000D74C0000}"/>
    <cellStyle name="Comma 5 2 2 2 2 2 3" xfId="21127" xr:uid="{00000000-0005-0000-0000-0000D84C0000}"/>
    <cellStyle name="Comma 5 2 2 2 2 2 3 2" xfId="32994" xr:uid="{00000000-0005-0000-0000-0000D94C0000}"/>
    <cellStyle name="Comma 5 2 2 2 2 2 4" xfId="29018" xr:uid="{00000000-0005-0000-0000-0000DA4C0000}"/>
    <cellStyle name="Comma 5 2 2 2 2 2 5" xfId="25077" xr:uid="{00000000-0005-0000-0000-0000DB4C0000}"/>
    <cellStyle name="Comma 5 2 2 2 2 3" xfId="15860" xr:uid="{00000000-0005-0000-0000-0000DC4C0000}"/>
    <cellStyle name="Comma 5 2 2 2 2 3 2" xfId="21912" xr:uid="{00000000-0005-0000-0000-0000DD4C0000}"/>
    <cellStyle name="Comma 5 2 2 2 2 3 2 2" xfId="33779" xr:uid="{00000000-0005-0000-0000-0000DE4C0000}"/>
    <cellStyle name="Comma 5 2 2 2 2 3 3" xfId="29803" xr:uid="{00000000-0005-0000-0000-0000DF4C0000}"/>
    <cellStyle name="Comma 5 2 2 2 2 3 4" xfId="25862" xr:uid="{00000000-0005-0000-0000-0000E04C0000}"/>
    <cellStyle name="Comma 5 2 2 2 2 4" xfId="8836" xr:uid="{00000000-0005-0000-0000-0000E14C0000}"/>
    <cellStyle name="Comma 5 2 2 2 2 4 2" xfId="20356" xr:uid="{00000000-0005-0000-0000-0000E24C0000}"/>
    <cellStyle name="Comma 5 2 2 2 2 4 2 2" xfId="32223" xr:uid="{00000000-0005-0000-0000-0000E34C0000}"/>
    <cellStyle name="Comma 5 2 2 2 2 4 3" xfId="28247" xr:uid="{00000000-0005-0000-0000-0000E44C0000}"/>
    <cellStyle name="Comma 5 2 2 2 2 4 4" xfId="24306" xr:uid="{00000000-0005-0000-0000-0000E54C0000}"/>
    <cellStyle name="Comma 5 2 2 2 2 5" xfId="19584" xr:uid="{00000000-0005-0000-0000-0000E64C0000}"/>
    <cellStyle name="Comma 5 2 2 2 2 5 2" xfId="31451" xr:uid="{00000000-0005-0000-0000-0000E74C0000}"/>
    <cellStyle name="Comma 5 2 2 2 2 6" xfId="27475" xr:uid="{00000000-0005-0000-0000-0000E84C0000}"/>
    <cellStyle name="Comma 5 2 2 2 2 7" xfId="23534" xr:uid="{00000000-0005-0000-0000-0000E94C0000}"/>
    <cellStyle name="Comma 5 2 2 2 3" xfId="12204" xr:uid="{00000000-0005-0000-0000-0000EA4C0000}"/>
    <cellStyle name="Comma 5 2 2 2 3 2" xfId="18156" xr:uid="{00000000-0005-0000-0000-0000EB4C0000}"/>
    <cellStyle name="Comma 5 2 2 2 3 2 2" xfId="22692" xr:uid="{00000000-0005-0000-0000-0000EC4C0000}"/>
    <cellStyle name="Comma 5 2 2 2 3 2 2 2" xfId="34559" xr:uid="{00000000-0005-0000-0000-0000ED4C0000}"/>
    <cellStyle name="Comma 5 2 2 2 3 2 3" xfId="30583" xr:uid="{00000000-0005-0000-0000-0000EE4C0000}"/>
    <cellStyle name="Comma 5 2 2 2 3 2 4" xfId="26642" xr:uid="{00000000-0005-0000-0000-0000EF4C0000}"/>
    <cellStyle name="Comma 5 2 2 2 3 3" xfId="21126" xr:uid="{00000000-0005-0000-0000-0000F04C0000}"/>
    <cellStyle name="Comma 5 2 2 2 3 3 2" xfId="32993" xr:uid="{00000000-0005-0000-0000-0000F14C0000}"/>
    <cellStyle name="Comma 5 2 2 2 3 4" xfId="29017" xr:uid="{00000000-0005-0000-0000-0000F24C0000}"/>
    <cellStyle name="Comma 5 2 2 2 3 5" xfId="25076" xr:uid="{00000000-0005-0000-0000-0000F34C0000}"/>
    <cellStyle name="Comma 5 2 2 2 4" xfId="15859" xr:uid="{00000000-0005-0000-0000-0000F44C0000}"/>
    <cellStyle name="Comma 5 2 2 2 4 2" xfId="21911" xr:uid="{00000000-0005-0000-0000-0000F54C0000}"/>
    <cellStyle name="Comma 5 2 2 2 4 2 2" xfId="33778" xr:uid="{00000000-0005-0000-0000-0000F64C0000}"/>
    <cellStyle name="Comma 5 2 2 2 4 3" xfId="29802" xr:uid="{00000000-0005-0000-0000-0000F74C0000}"/>
    <cellStyle name="Comma 5 2 2 2 4 4" xfId="25861" xr:uid="{00000000-0005-0000-0000-0000F84C0000}"/>
    <cellStyle name="Comma 5 2 2 2 5" xfId="8835" xr:uid="{00000000-0005-0000-0000-0000F94C0000}"/>
    <cellStyle name="Comma 5 2 2 2 5 2" xfId="20355" xr:uid="{00000000-0005-0000-0000-0000FA4C0000}"/>
    <cellStyle name="Comma 5 2 2 2 5 2 2" xfId="32222" xr:uid="{00000000-0005-0000-0000-0000FB4C0000}"/>
    <cellStyle name="Comma 5 2 2 2 5 3" xfId="28246" xr:uid="{00000000-0005-0000-0000-0000FC4C0000}"/>
    <cellStyle name="Comma 5 2 2 2 5 4" xfId="24305" xr:uid="{00000000-0005-0000-0000-0000FD4C0000}"/>
    <cellStyle name="Comma 5 2 2 2 6" xfId="18202" xr:uid="{00000000-0005-0000-0000-0000FE4C0000}"/>
    <cellStyle name="Comma 5 2 2 2 6 2" xfId="22737" xr:uid="{00000000-0005-0000-0000-0000FF4C0000}"/>
    <cellStyle name="Comma 5 2 2 2 6 2 2" xfId="34604" xr:uid="{00000000-0005-0000-0000-0000004D0000}"/>
    <cellStyle name="Comma 5 2 2 2 6 3" xfId="30628" xr:uid="{00000000-0005-0000-0000-0000014D0000}"/>
    <cellStyle name="Comma 5 2 2 2 6 4" xfId="26687" xr:uid="{00000000-0005-0000-0000-0000024D0000}"/>
    <cellStyle name="Comma 5 2 2 2 7" xfId="19583" xr:uid="{00000000-0005-0000-0000-0000034D0000}"/>
    <cellStyle name="Comma 5 2 2 2 7 2" xfId="31450" xr:uid="{00000000-0005-0000-0000-0000044D0000}"/>
    <cellStyle name="Comma 5 2 2 2 8" xfId="27474" xr:uid="{00000000-0005-0000-0000-0000054D0000}"/>
    <cellStyle name="Comma 5 2 2 2 9" xfId="23533" xr:uid="{00000000-0005-0000-0000-0000064D0000}"/>
    <cellStyle name="Comma 5 2 2 3" xfId="4172" xr:uid="{00000000-0005-0000-0000-0000074D0000}"/>
    <cellStyle name="Comma 5 2 2 3 2" xfId="12206" xr:uid="{00000000-0005-0000-0000-0000084D0000}"/>
    <cellStyle name="Comma 5 2 2 3 2 2" xfId="18158" xr:uid="{00000000-0005-0000-0000-0000094D0000}"/>
    <cellStyle name="Comma 5 2 2 3 2 2 2" xfId="22694" xr:uid="{00000000-0005-0000-0000-00000A4D0000}"/>
    <cellStyle name="Comma 5 2 2 3 2 2 2 2" xfId="34561" xr:uid="{00000000-0005-0000-0000-00000B4D0000}"/>
    <cellStyle name="Comma 5 2 2 3 2 2 3" xfId="30585" xr:uid="{00000000-0005-0000-0000-00000C4D0000}"/>
    <cellStyle name="Comma 5 2 2 3 2 2 4" xfId="26644" xr:uid="{00000000-0005-0000-0000-00000D4D0000}"/>
    <cellStyle name="Comma 5 2 2 3 2 3" xfId="21128" xr:uid="{00000000-0005-0000-0000-00000E4D0000}"/>
    <cellStyle name="Comma 5 2 2 3 2 3 2" xfId="32995" xr:uid="{00000000-0005-0000-0000-00000F4D0000}"/>
    <cellStyle name="Comma 5 2 2 3 2 4" xfId="29019" xr:uid="{00000000-0005-0000-0000-0000104D0000}"/>
    <cellStyle name="Comma 5 2 2 3 2 5" xfId="25078" xr:uid="{00000000-0005-0000-0000-0000114D0000}"/>
    <cellStyle name="Comma 5 2 2 3 3" xfId="15861" xr:uid="{00000000-0005-0000-0000-0000124D0000}"/>
    <cellStyle name="Comma 5 2 2 3 3 2" xfId="21913" xr:uid="{00000000-0005-0000-0000-0000134D0000}"/>
    <cellStyle name="Comma 5 2 2 3 3 2 2" xfId="33780" xr:uid="{00000000-0005-0000-0000-0000144D0000}"/>
    <cellStyle name="Comma 5 2 2 3 3 3" xfId="29804" xr:uid="{00000000-0005-0000-0000-0000154D0000}"/>
    <cellStyle name="Comma 5 2 2 3 3 4" xfId="25863" xr:uid="{00000000-0005-0000-0000-0000164D0000}"/>
    <cellStyle name="Comma 5 2 2 3 4" xfId="8837" xr:uid="{00000000-0005-0000-0000-0000174D0000}"/>
    <cellStyle name="Comma 5 2 2 3 4 2" xfId="20357" xr:uid="{00000000-0005-0000-0000-0000184D0000}"/>
    <cellStyle name="Comma 5 2 2 3 4 2 2" xfId="32224" xr:uid="{00000000-0005-0000-0000-0000194D0000}"/>
    <cellStyle name="Comma 5 2 2 3 4 3" xfId="28248" xr:uid="{00000000-0005-0000-0000-00001A4D0000}"/>
    <cellStyle name="Comma 5 2 2 3 4 4" xfId="24307" xr:uid="{00000000-0005-0000-0000-00001B4D0000}"/>
    <cellStyle name="Comma 5 2 2 3 5" xfId="18203" xr:uid="{00000000-0005-0000-0000-00001C4D0000}"/>
    <cellStyle name="Comma 5 2 2 3 5 2" xfId="22738" xr:uid="{00000000-0005-0000-0000-00001D4D0000}"/>
    <cellStyle name="Comma 5 2 2 3 5 2 2" xfId="34605" xr:uid="{00000000-0005-0000-0000-00001E4D0000}"/>
    <cellStyle name="Comma 5 2 2 3 5 3" xfId="30629" xr:uid="{00000000-0005-0000-0000-00001F4D0000}"/>
    <cellStyle name="Comma 5 2 2 3 5 4" xfId="26688" xr:uid="{00000000-0005-0000-0000-0000204D0000}"/>
    <cellStyle name="Comma 5 2 2 3 6" xfId="19585" xr:uid="{00000000-0005-0000-0000-0000214D0000}"/>
    <cellStyle name="Comma 5 2 2 3 6 2" xfId="31452" xr:uid="{00000000-0005-0000-0000-0000224D0000}"/>
    <cellStyle name="Comma 5 2 2 3 7" xfId="27476" xr:uid="{00000000-0005-0000-0000-0000234D0000}"/>
    <cellStyle name="Comma 5 2 2 3 8" xfId="23535" xr:uid="{00000000-0005-0000-0000-0000244D0000}"/>
    <cellStyle name="Comma 5 2 2 4" xfId="11788" xr:uid="{00000000-0005-0000-0000-0000254D0000}"/>
    <cellStyle name="Comma 5 2 2 5" xfId="16461" xr:uid="{00000000-0005-0000-0000-0000264D0000}"/>
    <cellStyle name="Comma 5 2 2 6" xfId="15666" xr:uid="{00000000-0005-0000-0000-0000274D0000}"/>
    <cellStyle name="Comma 5 2 2 6 2" xfId="16698" xr:uid="{00000000-0005-0000-0000-0000284D0000}"/>
    <cellStyle name="Comma 5 2 2 6 2 2" xfId="21935" xr:uid="{00000000-0005-0000-0000-0000294D0000}"/>
    <cellStyle name="Comma 5 2 2 6 2 2 2" xfId="33802" xr:uid="{00000000-0005-0000-0000-00002A4D0000}"/>
    <cellStyle name="Comma 5 2 2 6 2 3" xfId="29826" xr:uid="{00000000-0005-0000-0000-00002B4D0000}"/>
    <cellStyle name="Comma 5 2 2 6 2 4" xfId="25885" xr:uid="{00000000-0005-0000-0000-00002C4D0000}"/>
    <cellStyle name="Comma 5 2 2 6 3" xfId="21896" xr:uid="{00000000-0005-0000-0000-00002D4D0000}"/>
    <cellStyle name="Comma 5 2 2 6 3 2" xfId="33763" xr:uid="{00000000-0005-0000-0000-00002E4D0000}"/>
    <cellStyle name="Comma 5 2 2 6 4" xfId="29787" xr:uid="{00000000-0005-0000-0000-00002F4D0000}"/>
    <cellStyle name="Comma 5 2 2 6 5" xfId="25846" xr:uid="{00000000-0005-0000-0000-0000304D0000}"/>
    <cellStyle name="Comma 5 2 2 7" xfId="8418" xr:uid="{00000000-0005-0000-0000-0000314D0000}"/>
    <cellStyle name="Comma 5 2 3" xfId="2396" xr:uid="{00000000-0005-0000-0000-0000324D0000}"/>
    <cellStyle name="Comma 5 2 3 2" xfId="4173" xr:uid="{00000000-0005-0000-0000-0000334D0000}"/>
    <cellStyle name="Comma 5 2 3 2 2" xfId="12207" xr:uid="{00000000-0005-0000-0000-0000344D0000}"/>
    <cellStyle name="Comma 5 2 3 2 2 2" xfId="18159" xr:uid="{00000000-0005-0000-0000-0000354D0000}"/>
    <cellStyle name="Comma 5 2 3 2 2 2 2" xfId="22695" xr:uid="{00000000-0005-0000-0000-0000364D0000}"/>
    <cellStyle name="Comma 5 2 3 2 2 2 2 2" xfId="34562" xr:uid="{00000000-0005-0000-0000-0000374D0000}"/>
    <cellStyle name="Comma 5 2 3 2 2 2 3" xfId="30586" xr:uid="{00000000-0005-0000-0000-0000384D0000}"/>
    <cellStyle name="Comma 5 2 3 2 2 2 4" xfId="26645" xr:uid="{00000000-0005-0000-0000-0000394D0000}"/>
    <cellStyle name="Comma 5 2 3 2 2 3" xfId="21129" xr:uid="{00000000-0005-0000-0000-00003A4D0000}"/>
    <cellStyle name="Comma 5 2 3 2 2 3 2" xfId="32996" xr:uid="{00000000-0005-0000-0000-00003B4D0000}"/>
    <cellStyle name="Comma 5 2 3 2 2 4" xfId="29020" xr:uid="{00000000-0005-0000-0000-00003C4D0000}"/>
    <cellStyle name="Comma 5 2 3 2 2 5" xfId="25079" xr:uid="{00000000-0005-0000-0000-00003D4D0000}"/>
    <cellStyle name="Comma 5 2 3 2 3" xfId="15862" xr:uid="{00000000-0005-0000-0000-00003E4D0000}"/>
    <cellStyle name="Comma 5 2 3 2 3 2" xfId="21914" xr:uid="{00000000-0005-0000-0000-00003F4D0000}"/>
    <cellStyle name="Comma 5 2 3 2 3 2 2" xfId="33781" xr:uid="{00000000-0005-0000-0000-0000404D0000}"/>
    <cellStyle name="Comma 5 2 3 2 3 3" xfId="29805" xr:uid="{00000000-0005-0000-0000-0000414D0000}"/>
    <cellStyle name="Comma 5 2 3 2 3 4" xfId="25864" xr:uid="{00000000-0005-0000-0000-0000424D0000}"/>
    <cellStyle name="Comma 5 2 3 2 4" xfId="8838" xr:uid="{00000000-0005-0000-0000-0000434D0000}"/>
    <cellStyle name="Comma 5 2 3 2 4 2" xfId="20358" xr:uid="{00000000-0005-0000-0000-0000444D0000}"/>
    <cellStyle name="Comma 5 2 3 2 4 2 2" xfId="32225" xr:uid="{00000000-0005-0000-0000-0000454D0000}"/>
    <cellStyle name="Comma 5 2 3 2 4 3" xfId="28249" xr:uid="{00000000-0005-0000-0000-0000464D0000}"/>
    <cellStyle name="Comma 5 2 3 2 4 4" xfId="24308" xr:uid="{00000000-0005-0000-0000-0000474D0000}"/>
    <cellStyle name="Comma 5 2 3 2 5" xfId="18205" xr:uid="{00000000-0005-0000-0000-0000484D0000}"/>
    <cellStyle name="Comma 5 2 3 2 5 2" xfId="22740" xr:uid="{00000000-0005-0000-0000-0000494D0000}"/>
    <cellStyle name="Comma 5 2 3 2 5 2 2" xfId="34607" xr:uid="{00000000-0005-0000-0000-00004A4D0000}"/>
    <cellStyle name="Comma 5 2 3 2 5 3" xfId="30631" xr:uid="{00000000-0005-0000-0000-00004B4D0000}"/>
    <cellStyle name="Comma 5 2 3 2 5 4" xfId="26690" xr:uid="{00000000-0005-0000-0000-00004C4D0000}"/>
    <cellStyle name="Comma 5 2 3 2 6" xfId="19586" xr:uid="{00000000-0005-0000-0000-00004D4D0000}"/>
    <cellStyle name="Comma 5 2 3 2 6 2" xfId="31453" xr:uid="{00000000-0005-0000-0000-00004E4D0000}"/>
    <cellStyle name="Comma 5 2 3 2 7" xfId="27477" xr:uid="{00000000-0005-0000-0000-00004F4D0000}"/>
    <cellStyle name="Comma 5 2 3 2 8" xfId="23536" xr:uid="{00000000-0005-0000-0000-0000504D0000}"/>
    <cellStyle name="Comma 5 2 3 3" xfId="11789" xr:uid="{00000000-0005-0000-0000-0000514D0000}"/>
    <cellStyle name="Comma 5 2 3 4" xfId="8419" xr:uid="{00000000-0005-0000-0000-0000524D0000}"/>
    <cellStyle name="Comma 5 2 3 5" xfId="18204" xr:uid="{00000000-0005-0000-0000-0000534D0000}"/>
    <cellStyle name="Comma 5 2 3 5 2" xfId="22739" xr:uid="{00000000-0005-0000-0000-0000544D0000}"/>
    <cellStyle name="Comma 5 2 3 5 2 2" xfId="34606" xr:uid="{00000000-0005-0000-0000-0000554D0000}"/>
    <cellStyle name="Comma 5 2 3 5 3" xfId="30630" xr:uid="{00000000-0005-0000-0000-0000564D0000}"/>
    <cellStyle name="Comma 5 2 3 5 4" xfId="26689" xr:uid="{00000000-0005-0000-0000-0000574D0000}"/>
    <cellStyle name="Comma 5 2 4" xfId="2397" xr:uid="{00000000-0005-0000-0000-0000584D0000}"/>
    <cellStyle name="Comma 5 2 4 2" xfId="4174" xr:uid="{00000000-0005-0000-0000-0000594D0000}"/>
    <cellStyle name="Comma 5 2 4 2 2" xfId="12208" xr:uid="{00000000-0005-0000-0000-00005A4D0000}"/>
    <cellStyle name="Comma 5 2 4 2 2 2" xfId="18160" xr:uid="{00000000-0005-0000-0000-00005B4D0000}"/>
    <cellStyle name="Comma 5 2 4 2 2 2 2" xfId="22696" xr:uid="{00000000-0005-0000-0000-00005C4D0000}"/>
    <cellStyle name="Comma 5 2 4 2 2 2 2 2" xfId="34563" xr:uid="{00000000-0005-0000-0000-00005D4D0000}"/>
    <cellStyle name="Comma 5 2 4 2 2 2 3" xfId="30587" xr:uid="{00000000-0005-0000-0000-00005E4D0000}"/>
    <cellStyle name="Comma 5 2 4 2 2 2 4" xfId="26646" xr:uid="{00000000-0005-0000-0000-00005F4D0000}"/>
    <cellStyle name="Comma 5 2 4 2 2 3" xfId="21130" xr:uid="{00000000-0005-0000-0000-0000604D0000}"/>
    <cellStyle name="Comma 5 2 4 2 2 3 2" xfId="32997" xr:uid="{00000000-0005-0000-0000-0000614D0000}"/>
    <cellStyle name="Comma 5 2 4 2 2 4" xfId="29021" xr:uid="{00000000-0005-0000-0000-0000624D0000}"/>
    <cellStyle name="Comma 5 2 4 2 2 5" xfId="25080" xr:uid="{00000000-0005-0000-0000-0000634D0000}"/>
    <cellStyle name="Comma 5 2 4 2 3" xfId="15863" xr:uid="{00000000-0005-0000-0000-0000644D0000}"/>
    <cellStyle name="Comma 5 2 4 2 3 2" xfId="21915" xr:uid="{00000000-0005-0000-0000-0000654D0000}"/>
    <cellStyle name="Comma 5 2 4 2 3 2 2" xfId="33782" xr:uid="{00000000-0005-0000-0000-0000664D0000}"/>
    <cellStyle name="Comma 5 2 4 2 3 3" xfId="29806" xr:uid="{00000000-0005-0000-0000-0000674D0000}"/>
    <cellStyle name="Comma 5 2 4 2 3 4" xfId="25865" xr:uid="{00000000-0005-0000-0000-0000684D0000}"/>
    <cellStyle name="Comma 5 2 4 2 4" xfId="8839" xr:uid="{00000000-0005-0000-0000-0000694D0000}"/>
    <cellStyle name="Comma 5 2 4 2 4 2" xfId="20359" xr:uid="{00000000-0005-0000-0000-00006A4D0000}"/>
    <cellStyle name="Comma 5 2 4 2 4 2 2" xfId="32226" xr:uid="{00000000-0005-0000-0000-00006B4D0000}"/>
    <cellStyle name="Comma 5 2 4 2 4 3" xfId="28250" xr:uid="{00000000-0005-0000-0000-00006C4D0000}"/>
    <cellStyle name="Comma 5 2 4 2 4 4" xfId="24309" xr:uid="{00000000-0005-0000-0000-00006D4D0000}"/>
    <cellStyle name="Comma 5 2 4 2 5" xfId="19587" xr:uid="{00000000-0005-0000-0000-00006E4D0000}"/>
    <cellStyle name="Comma 5 2 4 2 5 2" xfId="31454" xr:uid="{00000000-0005-0000-0000-00006F4D0000}"/>
    <cellStyle name="Comma 5 2 4 2 6" xfId="27478" xr:uid="{00000000-0005-0000-0000-0000704D0000}"/>
    <cellStyle name="Comma 5 2 4 2 7" xfId="23537" xr:uid="{00000000-0005-0000-0000-0000714D0000}"/>
    <cellStyle name="Comma 5 2 4 3" xfId="11790" xr:uid="{00000000-0005-0000-0000-0000724D0000}"/>
    <cellStyle name="Comma 5 2 4 4" xfId="8420" xr:uid="{00000000-0005-0000-0000-0000734D0000}"/>
    <cellStyle name="Comma 5 2 5" xfId="2398" xr:uid="{00000000-0005-0000-0000-0000744D0000}"/>
    <cellStyle name="Comma 5 2 5 2" xfId="11791" xr:uid="{00000000-0005-0000-0000-0000754D0000}"/>
    <cellStyle name="Comma 5 2 5 3" xfId="16460" xr:uid="{00000000-0005-0000-0000-0000764D0000}"/>
    <cellStyle name="Comma 5 2 5 3 2" xfId="21934" xr:uid="{00000000-0005-0000-0000-0000774D0000}"/>
    <cellStyle name="Comma 5 2 5 3 2 2" xfId="33801" xr:uid="{00000000-0005-0000-0000-0000784D0000}"/>
    <cellStyle name="Comma 5 2 5 3 3" xfId="29825" xr:uid="{00000000-0005-0000-0000-0000794D0000}"/>
    <cellStyle name="Comma 5 2 5 3 4" xfId="25884" xr:uid="{00000000-0005-0000-0000-00007A4D0000}"/>
    <cellStyle name="Comma 5 2 5 4" xfId="8421" xr:uid="{00000000-0005-0000-0000-00007B4D0000}"/>
    <cellStyle name="Comma 5 2 5 5" xfId="18206" xr:uid="{00000000-0005-0000-0000-00007C4D0000}"/>
    <cellStyle name="Comma 5 2 5 5 2" xfId="22741" xr:uid="{00000000-0005-0000-0000-00007D4D0000}"/>
    <cellStyle name="Comma 5 2 5 5 2 2" xfId="34608" xr:uid="{00000000-0005-0000-0000-00007E4D0000}"/>
    <cellStyle name="Comma 5 2 5 5 3" xfId="30632" xr:uid="{00000000-0005-0000-0000-00007F4D0000}"/>
    <cellStyle name="Comma 5 2 5 5 4" xfId="26691" xr:uid="{00000000-0005-0000-0000-0000804D0000}"/>
    <cellStyle name="Comma 5 2 6" xfId="11787" xr:uid="{00000000-0005-0000-0000-0000814D0000}"/>
    <cellStyle name="Comma 5 2 7" xfId="8417" xr:uid="{00000000-0005-0000-0000-0000824D0000}"/>
    <cellStyle name="Comma 5 2 8" xfId="18794" xr:uid="{00000000-0005-0000-0000-0000834D0000}"/>
    <cellStyle name="Comma 5 2 8 2" xfId="30678" xr:uid="{00000000-0005-0000-0000-0000844D0000}"/>
    <cellStyle name="Comma 5 2_HistoricResComp" xfId="2399" xr:uid="{00000000-0005-0000-0000-0000854D0000}"/>
    <cellStyle name="Comma 5 20" xfId="18780" xr:uid="{00000000-0005-0000-0000-0000864D0000}"/>
    <cellStyle name="Comma 5 20 2" xfId="30674" xr:uid="{00000000-0005-0000-0000-0000874D0000}"/>
    <cellStyle name="Comma 5 3" xfId="2400" xr:uid="{00000000-0005-0000-0000-0000884D0000}"/>
    <cellStyle name="Comma 5 3 2" xfId="4175" xr:uid="{00000000-0005-0000-0000-0000894D0000}"/>
    <cellStyle name="Comma 5 3 2 2" xfId="4176" xr:uid="{00000000-0005-0000-0000-00008A4D0000}"/>
    <cellStyle name="Comma 5 3 2 2 2" xfId="12210" xr:uid="{00000000-0005-0000-0000-00008B4D0000}"/>
    <cellStyle name="Comma 5 3 2 2 3" xfId="8841" xr:uid="{00000000-0005-0000-0000-00008C4D0000}"/>
    <cellStyle name="Comma 5 3 2 3" xfId="12209" xr:uid="{00000000-0005-0000-0000-00008D4D0000}"/>
    <cellStyle name="Comma 5 3 2 4" xfId="8840" xr:uid="{00000000-0005-0000-0000-00008E4D0000}"/>
    <cellStyle name="Comma 5 3 3" xfId="4177" xr:uid="{00000000-0005-0000-0000-00008F4D0000}"/>
    <cellStyle name="Comma 5 3 3 2" xfId="4178" xr:uid="{00000000-0005-0000-0000-0000904D0000}"/>
    <cellStyle name="Comma 5 3 3 2 2" xfId="12212" xr:uid="{00000000-0005-0000-0000-0000914D0000}"/>
    <cellStyle name="Comma 5 3 3 2 3" xfId="8843" xr:uid="{00000000-0005-0000-0000-0000924D0000}"/>
    <cellStyle name="Comma 5 3 3 3" xfId="4179" xr:uid="{00000000-0005-0000-0000-0000934D0000}"/>
    <cellStyle name="Comma 5 3 3 3 2" xfId="12213" xr:uid="{00000000-0005-0000-0000-0000944D0000}"/>
    <cellStyle name="Comma 5 3 3 3 3" xfId="8844" xr:uid="{00000000-0005-0000-0000-0000954D0000}"/>
    <cellStyle name="Comma 5 3 3 4" xfId="12211" xr:uid="{00000000-0005-0000-0000-0000964D0000}"/>
    <cellStyle name="Comma 5 3 3 5" xfId="8842" xr:uid="{00000000-0005-0000-0000-0000974D0000}"/>
    <cellStyle name="Comma 5 3 4" xfId="4180" xr:uid="{00000000-0005-0000-0000-0000984D0000}"/>
    <cellStyle name="Comma 5 3 4 2" xfId="4181" xr:uid="{00000000-0005-0000-0000-0000994D0000}"/>
    <cellStyle name="Comma 5 3 4 2 2" xfId="12215" xr:uid="{00000000-0005-0000-0000-00009A4D0000}"/>
    <cellStyle name="Comma 5 3 4 2 3" xfId="8846" xr:uid="{00000000-0005-0000-0000-00009B4D0000}"/>
    <cellStyle name="Comma 5 3 4 3" xfId="12214" xr:uid="{00000000-0005-0000-0000-00009C4D0000}"/>
    <cellStyle name="Comma 5 3 4 4" xfId="8845" xr:uid="{00000000-0005-0000-0000-00009D4D0000}"/>
    <cellStyle name="Comma 5 3 5" xfId="4182" xr:uid="{00000000-0005-0000-0000-00009E4D0000}"/>
    <cellStyle name="Comma 5 3 5 2" xfId="12216" xr:uid="{00000000-0005-0000-0000-00009F4D0000}"/>
    <cellStyle name="Comma 5 3 5 3" xfId="8847" xr:uid="{00000000-0005-0000-0000-0000A04D0000}"/>
    <cellStyle name="Comma 5 3 6" xfId="11792" xr:uid="{00000000-0005-0000-0000-0000A14D0000}"/>
    <cellStyle name="Comma 5 3 7" xfId="15667" xr:uid="{00000000-0005-0000-0000-0000A24D0000}"/>
    <cellStyle name="Comma 5 3 7 2" xfId="16699" xr:uid="{00000000-0005-0000-0000-0000A34D0000}"/>
    <cellStyle name="Comma 5 3 8" xfId="8422" xr:uid="{00000000-0005-0000-0000-0000A44D0000}"/>
    <cellStyle name="Comma 5 3 9" xfId="18811" xr:uid="{00000000-0005-0000-0000-0000A54D0000}"/>
    <cellStyle name="Comma 5 3 9 2" xfId="30682" xr:uid="{00000000-0005-0000-0000-0000A64D0000}"/>
    <cellStyle name="Comma 5 4" xfId="2401" xr:uid="{00000000-0005-0000-0000-0000A74D0000}"/>
    <cellStyle name="Comma 5 4 2" xfId="4183" xr:uid="{00000000-0005-0000-0000-0000A84D0000}"/>
    <cellStyle name="Comma 5 4 2 2" xfId="12217" xr:uid="{00000000-0005-0000-0000-0000A94D0000}"/>
    <cellStyle name="Comma 5 4 2 3" xfId="15669" xr:uid="{00000000-0005-0000-0000-0000AA4D0000}"/>
    <cellStyle name="Comma 5 4 2 3 2" xfId="21898" xr:uid="{00000000-0005-0000-0000-0000AB4D0000}"/>
    <cellStyle name="Comma 5 4 2 3 2 2" xfId="33765" xr:uid="{00000000-0005-0000-0000-0000AC4D0000}"/>
    <cellStyle name="Comma 5 4 2 3 3" xfId="29789" xr:uid="{00000000-0005-0000-0000-0000AD4D0000}"/>
    <cellStyle name="Comma 5 4 2 3 4" xfId="25848" xr:uid="{00000000-0005-0000-0000-0000AE4D0000}"/>
    <cellStyle name="Comma 5 4 2 4" xfId="8848" xr:uid="{00000000-0005-0000-0000-0000AF4D0000}"/>
    <cellStyle name="Comma 5 4 3" xfId="11793" xr:uid="{00000000-0005-0000-0000-0000B04D0000}"/>
    <cellStyle name="Comma 5 4 4" xfId="16459" xr:uid="{00000000-0005-0000-0000-0000B14D0000}"/>
    <cellStyle name="Comma 5 4 5" xfId="15668" xr:uid="{00000000-0005-0000-0000-0000B24D0000}"/>
    <cellStyle name="Comma 5 4 5 2" xfId="16700" xr:uid="{00000000-0005-0000-0000-0000B34D0000}"/>
    <cellStyle name="Comma 5 4 5 2 2" xfId="21936" xr:uid="{00000000-0005-0000-0000-0000B44D0000}"/>
    <cellStyle name="Comma 5 4 5 2 2 2" xfId="33803" xr:uid="{00000000-0005-0000-0000-0000B54D0000}"/>
    <cellStyle name="Comma 5 4 5 2 3" xfId="29827" xr:uid="{00000000-0005-0000-0000-0000B64D0000}"/>
    <cellStyle name="Comma 5 4 5 2 4" xfId="25886" xr:uid="{00000000-0005-0000-0000-0000B74D0000}"/>
    <cellStyle name="Comma 5 4 5 3" xfId="21897" xr:uid="{00000000-0005-0000-0000-0000B84D0000}"/>
    <cellStyle name="Comma 5 4 5 3 2" xfId="33764" xr:uid="{00000000-0005-0000-0000-0000B94D0000}"/>
    <cellStyle name="Comma 5 4 5 4" xfId="29788" xr:uid="{00000000-0005-0000-0000-0000BA4D0000}"/>
    <cellStyle name="Comma 5 4 5 5" xfId="25847" xr:uid="{00000000-0005-0000-0000-0000BB4D0000}"/>
    <cellStyle name="Comma 5 4 6" xfId="8423" xr:uid="{00000000-0005-0000-0000-0000BC4D0000}"/>
    <cellStyle name="Comma 5 5" xfId="2402" xr:uid="{00000000-0005-0000-0000-0000BD4D0000}"/>
    <cellStyle name="Comma 5 5 2" xfId="4184" xr:uid="{00000000-0005-0000-0000-0000BE4D0000}"/>
    <cellStyle name="Comma 5 5 2 2" xfId="12218" xr:uid="{00000000-0005-0000-0000-0000BF4D0000}"/>
    <cellStyle name="Comma 5 5 2 3" xfId="8849" xr:uid="{00000000-0005-0000-0000-0000C04D0000}"/>
    <cellStyle name="Comma 5 5 3" xfId="4185" xr:uid="{00000000-0005-0000-0000-0000C14D0000}"/>
    <cellStyle name="Comma 5 5 3 2" xfId="12219" xr:uid="{00000000-0005-0000-0000-0000C24D0000}"/>
    <cellStyle name="Comma 5 5 3 2 2" xfId="18161" xr:uid="{00000000-0005-0000-0000-0000C34D0000}"/>
    <cellStyle name="Comma 5 5 3 2 2 2" xfId="22697" xr:uid="{00000000-0005-0000-0000-0000C44D0000}"/>
    <cellStyle name="Comma 5 5 3 2 2 2 2" xfId="34564" xr:uid="{00000000-0005-0000-0000-0000C54D0000}"/>
    <cellStyle name="Comma 5 5 3 2 2 3" xfId="30588" xr:uid="{00000000-0005-0000-0000-0000C64D0000}"/>
    <cellStyle name="Comma 5 5 3 2 2 4" xfId="26647" xr:uid="{00000000-0005-0000-0000-0000C74D0000}"/>
    <cellStyle name="Comma 5 5 3 2 3" xfId="21131" xr:uid="{00000000-0005-0000-0000-0000C84D0000}"/>
    <cellStyle name="Comma 5 5 3 2 3 2" xfId="32998" xr:uid="{00000000-0005-0000-0000-0000C94D0000}"/>
    <cellStyle name="Comma 5 5 3 2 4" xfId="29022" xr:uid="{00000000-0005-0000-0000-0000CA4D0000}"/>
    <cellStyle name="Comma 5 5 3 2 5" xfId="25081" xr:uid="{00000000-0005-0000-0000-0000CB4D0000}"/>
    <cellStyle name="Comma 5 5 3 3" xfId="15867" xr:uid="{00000000-0005-0000-0000-0000CC4D0000}"/>
    <cellStyle name="Comma 5 5 3 3 2" xfId="21916" xr:uid="{00000000-0005-0000-0000-0000CD4D0000}"/>
    <cellStyle name="Comma 5 5 3 3 2 2" xfId="33783" xr:uid="{00000000-0005-0000-0000-0000CE4D0000}"/>
    <cellStyle name="Comma 5 5 3 3 3" xfId="29807" xr:uid="{00000000-0005-0000-0000-0000CF4D0000}"/>
    <cellStyle name="Comma 5 5 3 3 4" xfId="25866" xr:uid="{00000000-0005-0000-0000-0000D04D0000}"/>
    <cellStyle name="Comma 5 5 3 4" xfId="8850" xr:uid="{00000000-0005-0000-0000-0000D14D0000}"/>
    <cellStyle name="Comma 5 5 3 4 2" xfId="20360" xr:uid="{00000000-0005-0000-0000-0000D24D0000}"/>
    <cellStyle name="Comma 5 5 3 4 2 2" xfId="32227" xr:uid="{00000000-0005-0000-0000-0000D34D0000}"/>
    <cellStyle name="Comma 5 5 3 4 3" xfId="28251" xr:uid="{00000000-0005-0000-0000-0000D44D0000}"/>
    <cellStyle name="Comma 5 5 3 4 4" xfId="24310" xr:uid="{00000000-0005-0000-0000-0000D54D0000}"/>
    <cellStyle name="Comma 5 5 3 5" xfId="18208" xr:uid="{00000000-0005-0000-0000-0000D64D0000}"/>
    <cellStyle name="Comma 5 5 3 5 2" xfId="22743" xr:uid="{00000000-0005-0000-0000-0000D74D0000}"/>
    <cellStyle name="Comma 5 5 3 5 2 2" xfId="34610" xr:uid="{00000000-0005-0000-0000-0000D84D0000}"/>
    <cellStyle name="Comma 5 5 3 5 3" xfId="30634" xr:uid="{00000000-0005-0000-0000-0000D94D0000}"/>
    <cellStyle name="Comma 5 5 3 5 4" xfId="26693" xr:uid="{00000000-0005-0000-0000-0000DA4D0000}"/>
    <cellStyle name="Comma 5 5 3 6" xfId="19588" xr:uid="{00000000-0005-0000-0000-0000DB4D0000}"/>
    <cellStyle name="Comma 5 5 3 6 2" xfId="31455" xr:uid="{00000000-0005-0000-0000-0000DC4D0000}"/>
    <cellStyle name="Comma 5 5 3 7" xfId="27479" xr:uid="{00000000-0005-0000-0000-0000DD4D0000}"/>
    <cellStyle name="Comma 5 5 3 8" xfId="23538" xr:uid="{00000000-0005-0000-0000-0000DE4D0000}"/>
    <cellStyle name="Comma 5 5 4" xfId="4186" xr:uid="{00000000-0005-0000-0000-0000DF4D0000}"/>
    <cellStyle name="Comma 5 5 4 2" xfId="12220" xr:uid="{00000000-0005-0000-0000-0000E04D0000}"/>
    <cellStyle name="Comma 5 5 4 2 2" xfId="16458" xr:uid="{00000000-0005-0000-0000-0000E14D0000}"/>
    <cellStyle name="Comma 5 5 4 2 2 2" xfId="21933" xr:uid="{00000000-0005-0000-0000-0000E24D0000}"/>
    <cellStyle name="Comma 5 5 4 2 2 2 2" xfId="33800" xr:uid="{00000000-0005-0000-0000-0000E34D0000}"/>
    <cellStyle name="Comma 5 5 4 2 2 3" xfId="29824" xr:uid="{00000000-0005-0000-0000-0000E44D0000}"/>
    <cellStyle name="Comma 5 5 4 2 2 4" xfId="25883" xr:uid="{00000000-0005-0000-0000-0000E54D0000}"/>
    <cellStyle name="Comma 5 5 4 2 3" xfId="18210" xr:uid="{00000000-0005-0000-0000-0000E64D0000}"/>
    <cellStyle name="Comma 5 5 4 2 3 2" xfId="22745" xr:uid="{00000000-0005-0000-0000-0000E74D0000}"/>
    <cellStyle name="Comma 5 5 4 2 3 2 2" xfId="34612" xr:uid="{00000000-0005-0000-0000-0000E84D0000}"/>
    <cellStyle name="Comma 5 5 4 2 3 3" xfId="30636" xr:uid="{00000000-0005-0000-0000-0000E94D0000}"/>
    <cellStyle name="Comma 5 5 4 2 3 4" xfId="26695" xr:uid="{00000000-0005-0000-0000-0000EA4D0000}"/>
    <cellStyle name="Comma 5 5 4 2 4" xfId="21132" xr:uid="{00000000-0005-0000-0000-0000EB4D0000}"/>
    <cellStyle name="Comma 5 5 4 2 4 2" xfId="32999" xr:uid="{00000000-0005-0000-0000-0000EC4D0000}"/>
    <cellStyle name="Comma 5 5 4 2 5" xfId="29023" xr:uid="{00000000-0005-0000-0000-0000ED4D0000}"/>
    <cellStyle name="Comma 5 5 4 2 6" xfId="25082" xr:uid="{00000000-0005-0000-0000-0000EE4D0000}"/>
    <cellStyle name="Comma 5 5 4 3" xfId="15868" xr:uid="{00000000-0005-0000-0000-0000EF4D0000}"/>
    <cellStyle name="Comma 5 5 4 3 2" xfId="21917" xr:uid="{00000000-0005-0000-0000-0000F04D0000}"/>
    <cellStyle name="Comma 5 5 4 3 2 2" xfId="33784" xr:uid="{00000000-0005-0000-0000-0000F14D0000}"/>
    <cellStyle name="Comma 5 5 4 3 3" xfId="29808" xr:uid="{00000000-0005-0000-0000-0000F24D0000}"/>
    <cellStyle name="Comma 5 5 4 3 4" xfId="25867" xr:uid="{00000000-0005-0000-0000-0000F34D0000}"/>
    <cellStyle name="Comma 5 5 4 4" xfId="8851" xr:uid="{00000000-0005-0000-0000-0000F44D0000}"/>
    <cellStyle name="Comma 5 5 4 4 2" xfId="20361" xr:uid="{00000000-0005-0000-0000-0000F54D0000}"/>
    <cellStyle name="Comma 5 5 4 4 2 2" xfId="32228" xr:uid="{00000000-0005-0000-0000-0000F64D0000}"/>
    <cellStyle name="Comma 5 5 4 4 3" xfId="28252" xr:uid="{00000000-0005-0000-0000-0000F74D0000}"/>
    <cellStyle name="Comma 5 5 4 4 4" xfId="24311" xr:uid="{00000000-0005-0000-0000-0000F84D0000}"/>
    <cellStyle name="Comma 5 5 4 5" xfId="18209" xr:uid="{00000000-0005-0000-0000-0000F94D0000}"/>
    <cellStyle name="Comma 5 5 4 5 2" xfId="22744" xr:uid="{00000000-0005-0000-0000-0000FA4D0000}"/>
    <cellStyle name="Comma 5 5 4 5 2 2" xfId="34611" xr:uid="{00000000-0005-0000-0000-0000FB4D0000}"/>
    <cellStyle name="Comma 5 5 4 5 3" xfId="30635" xr:uid="{00000000-0005-0000-0000-0000FC4D0000}"/>
    <cellStyle name="Comma 5 5 4 5 4" xfId="26694" xr:uid="{00000000-0005-0000-0000-0000FD4D0000}"/>
    <cellStyle name="Comma 5 5 4 6" xfId="19589" xr:uid="{00000000-0005-0000-0000-0000FE4D0000}"/>
    <cellStyle name="Comma 5 5 4 6 2" xfId="31456" xr:uid="{00000000-0005-0000-0000-0000FF4D0000}"/>
    <cellStyle name="Comma 5 5 4 7" xfId="27480" xr:uid="{00000000-0005-0000-0000-0000004E0000}"/>
    <cellStyle name="Comma 5 5 4 8" xfId="23539" xr:uid="{00000000-0005-0000-0000-0000014E0000}"/>
    <cellStyle name="Comma 5 5 5" xfId="4187" xr:uid="{00000000-0005-0000-0000-0000024E0000}"/>
    <cellStyle name="Comma 5 5 5 2" xfId="12221" xr:uid="{00000000-0005-0000-0000-0000034E0000}"/>
    <cellStyle name="Comma 5 5 5 2 2" xfId="18162" xr:uid="{00000000-0005-0000-0000-0000044E0000}"/>
    <cellStyle name="Comma 5 5 5 2 2 2" xfId="22698" xr:uid="{00000000-0005-0000-0000-0000054E0000}"/>
    <cellStyle name="Comma 5 5 5 2 2 2 2" xfId="34565" xr:uid="{00000000-0005-0000-0000-0000064E0000}"/>
    <cellStyle name="Comma 5 5 5 2 2 3" xfId="30589" xr:uid="{00000000-0005-0000-0000-0000074E0000}"/>
    <cellStyle name="Comma 5 5 5 2 2 4" xfId="26648" xr:uid="{00000000-0005-0000-0000-0000084E0000}"/>
    <cellStyle name="Comma 5 5 5 2 3" xfId="21133" xr:uid="{00000000-0005-0000-0000-0000094E0000}"/>
    <cellStyle name="Comma 5 5 5 2 3 2" xfId="33000" xr:uid="{00000000-0005-0000-0000-00000A4E0000}"/>
    <cellStyle name="Comma 5 5 5 2 4" xfId="29024" xr:uid="{00000000-0005-0000-0000-00000B4E0000}"/>
    <cellStyle name="Comma 5 5 5 2 5" xfId="25083" xr:uid="{00000000-0005-0000-0000-00000C4E0000}"/>
    <cellStyle name="Comma 5 5 5 3" xfId="15869" xr:uid="{00000000-0005-0000-0000-00000D4E0000}"/>
    <cellStyle name="Comma 5 5 5 3 2" xfId="21918" xr:uid="{00000000-0005-0000-0000-00000E4E0000}"/>
    <cellStyle name="Comma 5 5 5 3 2 2" xfId="33785" xr:uid="{00000000-0005-0000-0000-00000F4E0000}"/>
    <cellStyle name="Comma 5 5 5 3 3" xfId="29809" xr:uid="{00000000-0005-0000-0000-0000104E0000}"/>
    <cellStyle name="Comma 5 5 5 3 4" xfId="25868" xr:uid="{00000000-0005-0000-0000-0000114E0000}"/>
    <cellStyle name="Comma 5 5 5 4" xfId="16457" xr:uid="{00000000-0005-0000-0000-0000124E0000}"/>
    <cellStyle name="Comma 5 5 5 5" xfId="8852" xr:uid="{00000000-0005-0000-0000-0000134E0000}"/>
    <cellStyle name="Comma 5 5 5 5 2" xfId="20362" xr:uid="{00000000-0005-0000-0000-0000144E0000}"/>
    <cellStyle name="Comma 5 5 5 5 2 2" xfId="32229" xr:uid="{00000000-0005-0000-0000-0000154E0000}"/>
    <cellStyle name="Comma 5 5 5 5 3" xfId="28253" xr:uid="{00000000-0005-0000-0000-0000164E0000}"/>
    <cellStyle name="Comma 5 5 5 5 4" xfId="24312" xr:uid="{00000000-0005-0000-0000-0000174E0000}"/>
    <cellStyle name="Comma 5 5 5 6" xfId="19590" xr:uid="{00000000-0005-0000-0000-0000184E0000}"/>
    <cellStyle name="Comma 5 5 5 6 2" xfId="31457" xr:uid="{00000000-0005-0000-0000-0000194E0000}"/>
    <cellStyle name="Comma 5 5 5 7" xfId="27481" xr:uid="{00000000-0005-0000-0000-00001A4E0000}"/>
    <cellStyle name="Comma 5 5 5 8" xfId="23540" xr:uid="{00000000-0005-0000-0000-00001B4E0000}"/>
    <cellStyle name="Comma 5 5 6" xfId="11794" xr:uid="{00000000-0005-0000-0000-00001C4E0000}"/>
    <cellStyle name="Comma 5 5 7" xfId="8424" xr:uid="{00000000-0005-0000-0000-00001D4E0000}"/>
    <cellStyle name="Comma 5 5 8" xfId="18207" xr:uid="{00000000-0005-0000-0000-00001E4E0000}"/>
    <cellStyle name="Comma 5 5 8 2" xfId="22742" xr:uid="{00000000-0005-0000-0000-00001F4E0000}"/>
    <cellStyle name="Comma 5 5 8 2 2" xfId="34609" xr:uid="{00000000-0005-0000-0000-0000204E0000}"/>
    <cellStyle name="Comma 5 5 8 3" xfId="30633" xr:uid="{00000000-0005-0000-0000-0000214E0000}"/>
    <cellStyle name="Comma 5 5 8 4" xfId="26692" xr:uid="{00000000-0005-0000-0000-0000224E0000}"/>
    <cellStyle name="Comma 5 6" xfId="2403" xr:uid="{00000000-0005-0000-0000-0000234E0000}"/>
    <cellStyle name="Comma 5 6 2" xfId="4188" xr:uid="{00000000-0005-0000-0000-0000244E0000}"/>
    <cellStyle name="Comma 5 6 2 2" xfId="14358" xr:uid="{00000000-0005-0000-0000-0000254E0000}"/>
    <cellStyle name="Comma 5 6 3" xfId="4189" xr:uid="{00000000-0005-0000-0000-0000264E0000}"/>
    <cellStyle name="Comma 5 6 3 2" xfId="12222" xr:uid="{00000000-0005-0000-0000-0000274E0000}"/>
    <cellStyle name="Comma 5 6 3 3" xfId="14376" xr:uid="{00000000-0005-0000-0000-0000284E0000}"/>
    <cellStyle name="Comma 5 6 3 3 2" xfId="21167" xr:uid="{00000000-0005-0000-0000-0000294E0000}"/>
    <cellStyle name="Comma 5 6 3 3 2 2" xfId="33034" xr:uid="{00000000-0005-0000-0000-00002A4E0000}"/>
    <cellStyle name="Comma 5 6 3 3 3" xfId="29058" xr:uid="{00000000-0005-0000-0000-00002B4E0000}"/>
    <cellStyle name="Comma 5 6 3 3 4" xfId="25117" xr:uid="{00000000-0005-0000-0000-00002C4E0000}"/>
    <cellStyle name="Comma 5 6 3 4" xfId="8853" xr:uid="{00000000-0005-0000-0000-00002D4E0000}"/>
    <cellStyle name="Comma 5 6 3 5" xfId="18212" xr:uid="{00000000-0005-0000-0000-00002E4E0000}"/>
    <cellStyle name="Comma 5 6 3 5 2" xfId="22747" xr:uid="{00000000-0005-0000-0000-00002F4E0000}"/>
    <cellStyle name="Comma 5 6 3 5 2 2" xfId="34614" xr:uid="{00000000-0005-0000-0000-0000304E0000}"/>
    <cellStyle name="Comma 5 6 3 5 3" xfId="30638" xr:uid="{00000000-0005-0000-0000-0000314E0000}"/>
    <cellStyle name="Comma 5 6 3 5 4" xfId="26697" xr:uid="{00000000-0005-0000-0000-0000324E0000}"/>
    <cellStyle name="Comma 5 6 4" xfId="11795" xr:uid="{00000000-0005-0000-0000-0000334E0000}"/>
    <cellStyle name="Comma 5 6 5" xfId="16456" xr:uid="{00000000-0005-0000-0000-0000344E0000}"/>
    <cellStyle name="Comma 5 6 5 2" xfId="21932" xr:uid="{00000000-0005-0000-0000-0000354E0000}"/>
    <cellStyle name="Comma 5 6 5 2 2" xfId="33799" xr:uid="{00000000-0005-0000-0000-0000364E0000}"/>
    <cellStyle name="Comma 5 6 5 3" xfId="29823" xr:uid="{00000000-0005-0000-0000-0000374E0000}"/>
    <cellStyle name="Comma 5 6 5 4" xfId="25882" xr:uid="{00000000-0005-0000-0000-0000384E0000}"/>
    <cellStyle name="Comma 5 6 6" xfId="8425" xr:uid="{00000000-0005-0000-0000-0000394E0000}"/>
    <cellStyle name="Comma 5 6 7" xfId="18211" xr:uid="{00000000-0005-0000-0000-00003A4E0000}"/>
    <cellStyle name="Comma 5 6 7 2" xfId="22746" xr:uid="{00000000-0005-0000-0000-00003B4E0000}"/>
    <cellStyle name="Comma 5 6 7 2 2" xfId="34613" xr:uid="{00000000-0005-0000-0000-00003C4E0000}"/>
    <cellStyle name="Comma 5 6 7 3" xfId="30637" xr:uid="{00000000-0005-0000-0000-00003D4E0000}"/>
    <cellStyle name="Comma 5 6 7 4" xfId="26696" xr:uid="{00000000-0005-0000-0000-00003E4E0000}"/>
    <cellStyle name="Comma 5 7" xfId="2404" xr:uid="{00000000-0005-0000-0000-00003F4E0000}"/>
    <cellStyle name="Comma 5 7 2" xfId="11796" xr:uid="{00000000-0005-0000-0000-0000404E0000}"/>
    <cellStyle name="Comma 5 7 2 2" xfId="15839" xr:uid="{00000000-0005-0000-0000-0000414E0000}"/>
    <cellStyle name="Comma 5 7 2 2 2" xfId="21910" xr:uid="{00000000-0005-0000-0000-0000424E0000}"/>
    <cellStyle name="Comma 5 7 2 2 2 2" xfId="33777" xr:uid="{00000000-0005-0000-0000-0000434E0000}"/>
    <cellStyle name="Comma 5 7 2 2 3" xfId="29801" xr:uid="{00000000-0005-0000-0000-0000444E0000}"/>
    <cellStyle name="Comma 5 7 2 2 4" xfId="25860" xr:uid="{00000000-0005-0000-0000-0000454E0000}"/>
    <cellStyle name="Comma 5 7 2 3" xfId="18214" xr:uid="{00000000-0005-0000-0000-0000464E0000}"/>
    <cellStyle name="Comma 5 7 2 3 2" xfId="22749" xr:uid="{00000000-0005-0000-0000-0000474E0000}"/>
    <cellStyle name="Comma 5 7 2 3 2 2" xfId="34616" xr:uid="{00000000-0005-0000-0000-0000484E0000}"/>
    <cellStyle name="Comma 5 7 2 3 3" xfId="30640" xr:uid="{00000000-0005-0000-0000-0000494E0000}"/>
    <cellStyle name="Comma 5 7 2 3 4" xfId="26699" xr:uid="{00000000-0005-0000-0000-00004A4E0000}"/>
    <cellStyle name="Comma 5 7 3" xfId="15838" xr:uid="{00000000-0005-0000-0000-00004B4E0000}"/>
    <cellStyle name="Comma 5 7 3 2" xfId="21909" xr:uid="{00000000-0005-0000-0000-00004C4E0000}"/>
    <cellStyle name="Comma 5 7 3 2 2" xfId="33776" xr:uid="{00000000-0005-0000-0000-00004D4E0000}"/>
    <cellStyle name="Comma 5 7 3 3" xfId="29800" xr:uid="{00000000-0005-0000-0000-00004E4E0000}"/>
    <cellStyle name="Comma 5 7 3 4" xfId="25859" xr:uid="{00000000-0005-0000-0000-00004F4E0000}"/>
    <cellStyle name="Comma 5 7 4" xfId="8426" xr:uid="{00000000-0005-0000-0000-0000504E0000}"/>
    <cellStyle name="Comma 5 7 5" xfId="18213" xr:uid="{00000000-0005-0000-0000-0000514E0000}"/>
    <cellStyle name="Comma 5 7 5 2" xfId="22748" xr:uid="{00000000-0005-0000-0000-0000524E0000}"/>
    <cellStyle name="Comma 5 7 5 2 2" xfId="34615" xr:uid="{00000000-0005-0000-0000-0000534E0000}"/>
    <cellStyle name="Comma 5 7 5 3" xfId="30639" xr:uid="{00000000-0005-0000-0000-0000544E0000}"/>
    <cellStyle name="Comma 5 7 5 4" xfId="26698" xr:uid="{00000000-0005-0000-0000-0000554E0000}"/>
    <cellStyle name="Comma 5 8" xfId="2405" xr:uid="{00000000-0005-0000-0000-0000564E0000}"/>
    <cellStyle name="Comma 5 8 2" xfId="11797" xr:uid="{00000000-0005-0000-0000-0000574E0000}"/>
    <cellStyle name="Comma 5 8 3" xfId="15840" xr:uid="{00000000-0005-0000-0000-0000584E0000}"/>
    <cellStyle name="Comma 5 8 4" xfId="8427" xr:uid="{00000000-0005-0000-0000-0000594E0000}"/>
    <cellStyle name="Comma 5 9" xfId="2406" xr:uid="{00000000-0005-0000-0000-00005A4E0000}"/>
    <cellStyle name="Comma 5 9 2" xfId="11798" xr:uid="{00000000-0005-0000-0000-00005B4E0000}"/>
    <cellStyle name="Comma 5 9 3" xfId="15841" xr:uid="{00000000-0005-0000-0000-00005C4E0000}"/>
    <cellStyle name="Comma 5 9 4" xfId="8428" xr:uid="{00000000-0005-0000-0000-00005D4E0000}"/>
    <cellStyle name="Comma 5_HistoricResComp" xfId="2407" xr:uid="{00000000-0005-0000-0000-00005E4E0000}"/>
    <cellStyle name="Comma 6" xfId="2408" xr:uid="{00000000-0005-0000-0000-00005F4E0000}"/>
    <cellStyle name="Comma 6 10" xfId="2409" xr:uid="{00000000-0005-0000-0000-0000604E0000}"/>
    <cellStyle name="Comma 6 10 2" xfId="11800" xr:uid="{00000000-0005-0000-0000-0000614E0000}"/>
    <cellStyle name="Comma 6 10 3" xfId="8430" xr:uid="{00000000-0005-0000-0000-0000624E0000}"/>
    <cellStyle name="Comma 6 11" xfId="2410" xr:uid="{00000000-0005-0000-0000-0000634E0000}"/>
    <cellStyle name="Comma 6 11 2" xfId="11801" xr:uid="{00000000-0005-0000-0000-0000644E0000}"/>
    <cellStyle name="Comma 6 11 3" xfId="8431" xr:uid="{00000000-0005-0000-0000-0000654E0000}"/>
    <cellStyle name="Comma 6 12" xfId="2411" xr:uid="{00000000-0005-0000-0000-0000664E0000}"/>
    <cellStyle name="Comma 6 12 2" xfId="11802" xr:uid="{00000000-0005-0000-0000-0000674E0000}"/>
    <cellStyle name="Comma 6 12 3" xfId="8432" xr:uid="{00000000-0005-0000-0000-0000684E0000}"/>
    <cellStyle name="Comma 6 13" xfId="2412" xr:uid="{00000000-0005-0000-0000-0000694E0000}"/>
    <cellStyle name="Comma 6 13 2" xfId="11803" xr:uid="{00000000-0005-0000-0000-00006A4E0000}"/>
    <cellStyle name="Comma 6 13 3" xfId="8433" xr:uid="{00000000-0005-0000-0000-00006B4E0000}"/>
    <cellStyle name="Comma 6 14" xfId="2413" xr:uid="{00000000-0005-0000-0000-00006C4E0000}"/>
    <cellStyle name="Comma 6 14 2" xfId="11804" xr:uid="{00000000-0005-0000-0000-00006D4E0000}"/>
    <cellStyle name="Comma 6 14 3" xfId="8434" xr:uid="{00000000-0005-0000-0000-00006E4E0000}"/>
    <cellStyle name="Comma 6 15" xfId="2414" xr:uid="{00000000-0005-0000-0000-00006F4E0000}"/>
    <cellStyle name="Comma 6 15 2" xfId="11805" xr:uid="{00000000-0005-0000-0000-0000704E0000}"/>
    <cellStyle name="Comma 6 15 3" xfId="8435" xr:uid="{00000000-0005-0000-0000-0000714E0000}"/>
    <cellStyle name="Comma 6 16" xfId="2415" xr:uid="{00000000-0005-0000-0000-0000724E0000}"/>
    <cellStyle name="Comma 6 16 2" xfId="11806" xr:uid="{00000000-0005-0000-0000-0000734E0000}"/>
    <cellStyle name="Comma 6 16 3" xfId="8436" xr:uid="{00000000-0005-0000-0000-0000744E0000}"/>
    <cellStyle name="Comma 6 17" xfId="2416" xr:uid="{00000000-0005-0000-0000-0000754E0000}"/>
    <cellStyle name="Comma 6 17 2" xfId="11807" xr:uid="{00000000-0005-0000-0000-0000764E0000}"/>
    <cellStyle name="Comma 6 17 3" xfId="8437" xr:uid="{00000000-0005-0000-0000-0000774E0000}"/>
    <cellStyle name="Comma 6 18" xfId="11799" xr:uid="{00000000-0005-0000-0000-0000784E0000}"/>
    <cellStyle name="Comma 6 19" xfId="15670" xr:uid="{00000000-0005-0000-0000-0000794E0000}"/>
    <cellStyle name="Comma 6 2" xfId="2417" xr:uid="{00000000-0005-0000-0000-00007A4E0000}"/>
    <cellStyle name="Comma 6 2 2" xfId="2418" xr:uid="{00000000-0005-0000-0000-00007B4E0000}"/>
    <cellStyle name="Comma 6 2 2 2" xfId="11809" xr:uid="{00000000-0005-0000-0000-00007C4E0000}"/>
    <cellStyle name="Comma 6 2 2 3" xfId="8439" xr:uid="{00000000-0005-0000-0000-00007D4E0000}"/>
    <cellStyle name="Comma 6 2 3" xfId="2419" xr:uid="{00000000-0005-0000-0000-00007E4E0000}"/>
    <cellStyle name="Comma 6 2 3 2" xfId="11810" xr:uid="{00000000-0005-0000-0000-00007F4E0000}"/>
    <cellStyle name="Comma 6 2 3 3" xfId="14377" xr:uid="{00000000-0005-0000-0000-0000804E0000}"/>
    <cellStyle name="Comma 6 2 3 4" xfId="8440" xr:uid="{00000000-0005-0000-0000-0000814E0000}"/>
    <cellStyle name="Comma 6 2 4" xfId="2420" xr:uid="{00000000-0005-0000-0000-0000824E0000}"/>
    <cellStyle name="Comma 6 2 4 2" xfId="11811" xr:uid="{00000000-0005-0000-0000-0000834E0000}"/>
    <cellStyle name="Comma 6 2 4 3" xfId="8441" xr:uid="{00000000-0005-0000-0000-0000844E0000}"/>
    <cellStyle name="Comma 6 2 5" xfId="2421" xr:uid="{00000000-0005-0000-0000-0000854E0000}"/>
    <cellStyle name="Comma 6 2 5 2" xfId="11812" xr:uid="{00000000-0005-0000-0000-0000864E0000}"/>
    <cellStyle name="Comma 6 2 5 3" xfId="8442" xr:uid="{00000000-0005-0000-0000-0000874E0000}"/>
    <cellStyle name="Comma 6 2 6" xfId="11808" xr:uid="{00000000-0005-0000-0000-0000884E0000}"/>
    <cellStyle name="Comma 6 2 7" xfId="8438" xr:uid="{00000000-0005-0000-0000-0000894E0000}"/>
    <cellStyle name="Comma 6 2 8" xfId="18797" xr:uid="{00000000-0005-0000-0000-00008A4E0000}"/>
    <cellStyle name="Comma 6 2 8 2" xfId="30679" xr:uid="{00000000-0005-0000-0000-00008B4E0000}"/>
    <cellStyle name="Comma 6 20" xfId="8429" xr:uid="{00000000-0005-0000-0000-00008C4E0000}"/>
    <cellStyle name="Comma 6 21" xfId="18783" xr:uid="{00000000-0005-0000-0000-00008D4E0000}"/>
    <cellStyle name="Comma 6 21 2" xfId="30675" xr:uid="{00000000-0005-0000-0000-00008E4E0000}"/>
    <cellStyle name="Comma 6 3" xfId="2422" xr:uid="{00000000-0005-0000-0000-00008F4E0000}"/>
    <cellStyle name="Comma 6 3 2" xfId="4190" xr:uid="{00000000-0005-0000-0000-0000904E0000}"/>
    <cellStyle name="Comma 6 3 2 2" xfId="4191" xr:uid="{00000000-0005-0000-0000-0000914E0000}"/>
    <cellStyle name="Comma 6 3 2 2 2" xfId="12224" xr:uid="{00000000-0005-0000-0000-0000924E0000}"/>
    <cellStyle name="Comma 6 3 2 2 3" xfId="8855" xr:uid="{00000000-0005-0000-0000-0000934E0000}"/>
    <cellStyle name="Comma 6 3 2 3" xfId="12223" xr:uid="{00000000-0005-0000-0000-0000944E0000}"/>
    <cellStyle name="Comma 6 3 2 4" xfId="8854" xr:uid="{00000000-0005-0000-0000-0000954E0000}"/>
    <cellStyle name="Comma 6 3 3" xfId="4192" xr:uid="{00000000-0005-0000-0000-0000964E0000}"/>
    <cellStyle name="Comma 6 3 3 2" xfId="12225" xr:uid="{00000000-0005-0000-0000-0000974E0000}"/>
    <cellStyle name="Comma 6 3 3 3" xfId="8856" xr:uid="{00000000-0005-0000-0000-0000984E0000}"/>
    <cellStyle name="Comma 6 3 4" xfId="11813" xr:uid="{00000000-0005-0000-0000-0000994E0000}"/>
    <cellStyle name="Comma 6 3 5" xfId="14378" xr:uid="{00000000-0005-0000-0000-00009A4E0000}"/>
    <cellStyle name="Comma 6 3 6" xfId="8443" xr:uid="{00000000-0005-0000-0000-00009B4E0000}"/>
    <cellStyle name="Comma 6 3 7" xfId="18814" xr:uid="{00000000-0005-0000-0000-00009C4E0000}"/>
    <cellStyle name="Comma 6 3 7 2" xfId="30683" xr:uid="{00000000-0005-0000-0000-00009D4E0000}"/>
    <cellStyle name="Comma 6 4" xfId="2423" xr:uid="{00000000-0005-0000-0000-00009E4E0000}"/>
    <cellStyle name="Comma 6 4 2" xfId="11814" xr:uid="{00000000-0005-0000-0000-00009F4E0000}"/>
    <cellStyle name="Comma 6 4 3" xfId="8444" xr:uid="{00000000-0005-0000-0000-0000A04E0000}"/>
    <cellStyle name="Comma 6 5" xfId="2424" xr:uid="{00000000-0005-0000-0000-0000A14E0000}"/>
    <cellStyle name="Comma 6 5 2" xfId="11815" xr:uid="{00000000-0005-0000-0000-0000A24E0000}"/>
    <cellStyle name="Comma 6 5 3" xfId="14379" xr:uid="{00000000-0005-0000-0000-0000A34E0000}"/>
    <cellStyle name="Comma 6 5 4" xfId="8445" xr:uid="{00000000-0005-0000-0000-0000A44E0000}"/>
    <cellStyle name="Comma 6 6" xfId="2425" xr:uid="{00000000-0005-0000-0000-0000A54E0000}"/>
    <cellStyle name="Comma 6 6 2" xfId="11816" xr:uid="{00000000-0005-0000-0000-0000A64E0000}"/>
    <cellStyle name="Comma 6 6 3" xfId="8446" xr:uid="{00000000-0005-0000-0000-0000A74E0000}"/>
    <cellStyle name="Comma 6 7" xfId="2426" xr:uid="{00000000-0005-0000-0000-0000A84E0000}"/>
    <cellStyle name="Comma 6 7 2" xfId="11817" xr:uid="{00000000-0005-0000-0000-0000A94E0000}"/>
    <cellStyle name="Comma 6 7 3" xfId="8447" xr:uid="{00000000-0005-0000-0000-0000AA4E0000}"/>
    <cellStyle name="Comma 6 8" xfId="2427" xr:uid="{00000000-0005-0000-0000-0000AB4E0000}"/>
    <cellStyle name="Comma 6 8 2" xfId="11818" xr:uid="{00000000-0005-0000-0000-0000AC4E0000}"/>
    <cellStyle name="Comma 6 8 3" xfId="8448" xr:uid="{00000000-0005-0000-0000-0000AD4E0000}"/>
    <cellStyle name="Comma 6 9" xfId="2428" xr:uid="{00000000-0005-0000-0000-0000AE4E0000}"/>
    <cellStyle name="Comma 6 9 2" xfId="11819" xr:uid="{00000000-0005-0000-0000-0000AF4E0000}"/>
    <cellStyle name="Comma 6 9 3" xfId="8449" xr:uid="{00000000-0005-0000-0000-0000B04E0000}"/>
    <cellStyle name="Comma 6_HistoricResComp" xfId="2429" xr:uid="{00000000-0005-0000-0000-0000B14E0000}"/>
    <cellStyle name="Comma 7" xfId="2430" xr:uid="{00000000-0005-0000-0000-0000B24E0000}"/>
    <cellStyle name="Comma 7 10" xfId="2431" xr:uid="{00000000-0005-0000-0000-0000B34E0000}"/>
    <cellStyle name="Comma 7 10 2" xfId="11821" xr:uid="{00000000-0005-0000-0000-0000B44E0000}"/>
    <cellStyle name="Comma 7 10 3" xfId="8451" xr:uid="{00000000-0005-0000-0000-0000B54E0000}"/>
    <cellStyle name="Comma 7 11" xfId="2432" xr:uid="{00000000-0005-0000-0000-0000B64E0000}"/>
    <cellStyle name="Comma 7 11 2" xfId="11822" xr:uid="{00000000-0005-0000-0000-0000B74E0000}"/>
    <cellStyle name="Comma 7 11 3" xfId="8452" xr:uid="{00000000-0005-0000-0000-0000B84E0000}"/>
    <cellStyle name="Comma 7 12" xfId="2433" xr:uid="{00000000-0005-0000-0000-0000B94E0000}"/>
    <cellStyle name="Comma 7 12 2" xfId="11823" xr:uid="{00000000-0005-0000-0000-0000BA4E0000}"/>
    <cellStyle name="Comma 7 12 3" xfId="8453" xr:uid="{00000000-0005-0000-0000-0000BB4E0000}"/>
    <cellStyle name="Comma 7 13" xfId="2434" xr:uid="{00000000-0005-0000-0000-0000BC4E0000}"/>
    <cellStyle name="Comma 7 13 2" xfId="11824" xr:uid="{00000000-0005-0000-0000-0000BD4E0000}"/>
    <cellStyle name="Comma 7 13 3" xfId="8454" xr:uid="{00000000-0005-0000-0000-0000BE4E0000}"/>
    <cellStyle name="Comma 7 14" xfId="2435" xr:uid="{00000000-0005-0000-0000-0000BF4E0000}"/>
    <cellStyle name="Comma 7 14 2" xfId="11825" xr:uid="{00000000-0005-0000-0000-0000C04E0000}"/>
    <cellStyle name="Comma 7 14 3" xfId="8455" xr:uid="{00000000-0005-0000-0000-0000C14E0000}"/>
    <cellStyle name="Comma 7 15" xfId="2436" xr:uid="{00000000-0005-0000-0000-0000C24E0000}"/>
    <cellStyle name="Comma 7 15 2" xfId="11826" xr:uid="{00000000-0005-0000-0000-0000C34E0000}"/>
    <cellStyle name="Comma 7 15 3" xfId="8456" xr:uid="{00000000-0005-0000-0000-0000C44E0000}"/>
    <cellStyle name="Comma 7 16" xfId="2437" xr:uid="{00000000-0005-0000-0000-0000C54E0000}"/>
    <cellStyle name="Comma 7 16 2" xfId="11827" xr:uid="{00000000-0005-0000-0000-0000C64E0000}"/>
    <cellStyle name="Comma 7 16 3" xfId="8457" xr:uid="{00000000-0005-0000-0000-0000C74E0000}"/>
    <cellStyle name="Comma 7 17" xfId="2438" xr:uid="{00000000-0005-0000-0000-0000C84E0000}"/>
    <cellStyle name="Comma 7 17 2" xfId="11828" xr:uid="{00000000-0005-0000-0000-0000C94E0000}"/>
    <cellStyle name="Comma 7 17 3" xfId="8458" xr:uid="{00000000-0005-0000-0000-0000CA4E0000}"/>
    <cellStyle name="Comma 7 18" xfId="11820" xr:uid="{00000000-0005-0000-0000-0000CB4E0000}"/>
    <cellStyle name="Comma 7 19" xfId="15671" xr:uid="{00000000-0005-0000-0000-0000CC4E0000}"/>
    <cellStyle name="Comma 7 19 2" xfId="16701" xr:uid="{00000000-0005-0000-0000-0000CD4E0000}"/>
    <cellStyle name="Comma 7 2" xfId="2439" xr:uid="{00000000-0005-0000-0000-0000CE4E0000}"/>
    <cellStyle name="Comma 7 2 2" xfId="2440" xr:uid="{00000000-0005-0000-0000-0000CF4E0000}"/>
    <cellStyle name="Comma 7 2 2 2" xfId="11830" xr:uid="{00000000-0005-0000-0000-0000D04E0000}"/>
    <cellStyle name="Comma 7 2 2 3" xfId="8460" xr:uid="{00000000-0005-0000-0000-0000D14E0000}"/>
    <cellStyle name="Comma 7 2 3" xfId="2441" xr:uid="{00000000-0005-0000-0000-0000D24E0000}"/>
    <cellStyle name="Comma 7 2 3 2" xfId="11831" xr:uid="{00000000-0005-0000-0000-0000D34E0000}"/>
    <cellStyle name="Comma 7 2 3 3" xfId="8461" xr:uid="{00000000-0005-0000-0000-0000D44E0000}"/>
    <cellStyle name="Comma 7 2 4" xfId="2442" xr:uid="{00000000-0005-0000-0000-0000D54E0000}"/>
    <cellStyle name="Comma 7 2 4 2" xfId="11832" xr:uid="{00000000-0005-0000-0000-0000D64E0000}"/>
    <cellStyle name="Comma 7 2 4 3" xfId="8462" xr:uid="{00000000-0005-0000-0000-0000D74E0000}"/>
    <cellStyle name="Comma 7 2 5" xfId="2443" xr:uid="{00000000-0005-0000-0000-0000D84E0000}"/>
    <cellStyle name="Comma 7 2 5 2" xfId="11833" xr:uid="{00000000-0005-0000-0000-0000D94E0000}"/>
    <cellStyle name="Comma 7 2 5 3" xfId="8463" xr:uid="{00000000-0005-0000-0000-0000DA4E0000}"/>
    <cellStyle name="Comma 7 2 6" xfId="11829" xr:uid="{00000000-0005-0000-0000-0000DB4E0000}"/>
    <cellStyle name="Comma 7 2 7" xfId="8459" xr:uid="{00000000-0005-0000-0000-0000DC4E0000}"/>
    <cellStyle name="Comma 7 20" xfId="8450" xr:uid="{00000000-0005-0000-0000-0000DD4E0000}"/>
    <cellStyle name="Comma 7 3" xfId="2444" xr:uid="{00000000-0005-0000-0000-0000DE4E0000}"/>
    <cellStyle name="Comma 7 3 2" xfId="4193" xr:uid="{00000000-0005-0000-0000-0000DF4E0000}"/>
    <cellStyle name="Comma 7 3 2 2" xfId="12226" xr:uid="{00000000-0005-0000-0000-0000E04E0000}"/>
    <cellStyle name="Comma 7 3 2 3" xfId="8857" xr:uid="{00000000-0005-0000-0000-0000E14E0000}"/>
    <cellStyle name="Comma 7 3 3" xfId="4194" xr:uid="{00000000-0005-0000-0000-0000E24E0000}"/>
    <cellStyle name="Comma 7 3 3 2" xfId="12227" xr:uid="{00000000-0005-0000-0000-0000E34E0000}"/>
    <cellStyle name="Comma 7 3 3 3" xfId="8858" xr:uid="{00000000-0005-0000-0000-0000E44E0000}"/>
    <cellStyle name="Comma 7 3 4" xfId="11834" xr:uid="{00000000-0005-0000-0000-0000E54E0000}"/>
    <cellStyle name="Comma 7 3 5" xfId="8464" xr:uid="{00000000-0005-0000-0000-0000E64E0000}"/>
    <cellStyle name="Comma 7 4" xfId="2445" xr:uid="{00000000-0005-0000-0000-0000E74E0000}"/>
    <cellStyle name="Comma 7 4 2" xfId="4195" xr:uid="{00000000-0005-0000-0000-0000E84E0000}"/>
    <cellStyle name="Comma 7 4 2 2" xfId="12228" xr:uid="{00000000-0005-0000-0000-0000E94E0000}"/>
    <cellStyle name="Comma 7 4 2 3" xfId="8859" xr:uid="{00000000-0005-0000-0000-0000EA4E0000}"/>
    <cellStyle name="Comma 7 4 3" xfId="11835" xr:uid="{00000000-0005-0000-0000-0000EB4E0000}"/>
    <cellStyle name="Comma 7 4 4" xfId="8465" xr:uid="{00000000-0005-0000-0000-0000EC4E0000}"/>
    <cellStyle name="Comma 7 5" xfId="2446" xr:uid="{00000000-0005-0000-0000-0000ED4E0000}"/>
    <cellStyle name="Comma 7 5 2" xfId="11836" xr:uid="{00000000-0005-0000-0000-0000EE4E0000}"/>
    <cellStyle name="Comma 7 5 3" xfId="8466" xr:uid="{00000000-0005-0000-0000-0000EF4E0000}"/>
    <cellStyle name="Comma 7 6" xfId="2447" xr:uid="{00000000-0005-0000-0000-0000F04E0000}"/>
    <cellStyle name="Comma 7 6 2" xfId="11837" xr:uid="{00000000-0005-0000-0000-0000F14E0000}"/>
    <cellStyle name="Comma 7 6 3" xfId="8467" xr:uid="{00000000-0005-0000-0000-0000F24E0000}"/>
    <cellStyle name="Comma 7 7" xfId="2448" xr:uid="{00000000-0005-0000-0000-0000F34E0000}"/>
    <cellStyle name="Comma 7 7 2" xfId="11838" xr:uid="{00000000-0005-0000-0000-0000F44E0000}"/>
    <cellStyle name="Comma 7 7 3" xfId="8468" xr:uid="{00000000-0005-0000-0000-0000F54E0000}"/>
    <cellStyle name="Comma 7 8" xfId="2449" xr:uid="{00000000-0005-0000-0000-0000F64E0000}"/>
    <cellStyle name="Comma 7 8 2" xfId="11839" xr:uid="{00000000-0005-0000-0000-0000F74E0000}"/>
    <cellStyle name="Comma 7 8 3" xfId="8469" xr:uid="{00000000-0005-0000-0000-0000F84E0000}"/>
    <cellStyle name="Comma 7 9" xfId="2450" xr:uid="{00000000-0005-0000-0000-0000F94E0000}"/>
    <cellStyle name="Comma 7 9 2" xfId="11840" xr:uid="{00000000-0005-0000-0000-0000FA4E0000}"/>
    <cellStyle name="Comma 7 9 3" xfId="8470" xr:uid="{00000000-0005-0000-0000-0000FB4E0000}"/>
    <cellStyle name="Comma 7_HistoricResComp" xfId="2451" xr:uid="{00000000-0005-0000-0000-0000FC4E0000}"/>
    <cellStyle name="Comma 8" xfId="2452" xr:uid="{00000000-0005-0000-0000-0000FD4E0000}"/>
    <cellStyle name="Comma 8 10" xfId="2453" xr:uid="{00000000-0005-0000-0000-0000FE4E0000}"/>
    <cellStyle name="Comma 8 10 2" xfId="11842" xr:uid="{00000000-0005-0000-0000-0000FF4E0000}"/>
    <cellStyle name="Comma 8 10 3" xfId="8472" xr:uid="{00000000-0005-0000-0000-0000004F0000}"/>
    <cellStyle name="Comma 8 11" xfId="2454" xr:uid="{00000000-0005-0000-0000-0000014F0000}"/>
    <cellStyle name="Comma 8 11 2" xfId="11843" xr:uid="{00000000-0005-0000-0000-0000024F0000}"/>
    <cellStyle name="Comma 8 11 3" xfId="8473" xr:uid="{00000000-0005-0000-0000-0000034F0000}"/>
    <cellStyle name="Comma 8 12" xfId="2455" xr:uid="{00000000-0005-0000-0000-0000044F0000}"/>
    <cellStyle name="Comma 8 12 2" xfId="11844" xr:uid="{00000000-0005-0000-0000-0000054F0000}"/>
    <cellStyle name="Comma 8 12 3" xfId="8474" xr:uid="{00000000-0005-0000-0000-0000064F0000}"/>
    <cellStyle name="Comma 8 13" xfId="2456" xr:uid="{00000000-0005-0000-0000-0000074F0000}"/>
    <cellStyle name="Comma 8 13 2" xfId="11845" xr:uid="{00000000-0005-0000-0000-0000084F0000}"/>
    <cellStyle name="Comma 8 13 3" xfId="8475" xr:uid="{00000000-0005-0000-0000-0000094F0000}"/>
    <cellStyle name="Comma 8 14" xfId="2457" xr:uid="{00000000-0005-0000-0000-00000A4F0000}"/>
    <cellStyle name="Comma 8 14 2" xfId="11846" xr:uid="{00000000-0005-0000-0000-00000B4F0000}"/>
    <cellStyle name="Comma 8 14 3" xfId="8476" xr:uid="{00000000-0005-0000-0000-00000C4F0000}"/>
    <cellStyle name="Comma 8 15" xfId="2458" xr:uid="{00000000-0005-0000-0000-00000D4F0000}"/>
    <cellStyle name="Comma 8 15 2" xfId="11847" xr:uid="{00000000-0005-0000-0000-00000E4F0000}"/>
    <cellStyle name="Comma 8 15 3" xfId="8477" xr:uid="{00000000-0005-0000-0000-00000F4F0000}"/>
    <cellStyle name="Comma 8 16" xfId="2459" xr:uid="{00000000-0005-0000-0000-0000104F0000}"/>
    <cellStyle name="Comma 8 16 2" xfId="11848" xr:uid="{00000000-0005-0000-0000-0000114F0000}"/>
    <cellStyle name="Comma 8 16 3" xfId="8478" xr:uid="{00000000-0005-0000-0000-0000124F0000}"/>
    <cellStyle name="Comma 8 17" xfId="2460" xr:uid="{00000000-0005-0000-0000-0000134F0000}"/>
    <cellStyle name="Comma 8 17 2" xfId="11849" xr:uid="{00000000-0005-0000-0000-0000144F0000}"/>
    <cellStyle name="Comma 8 17 3" xfId="8479" xr:uid="{00000000-0005-0000-0000-0000154F0000}"/>
    <cellStyle name="Comma 8 18" xfId="11841" xr:uid="{00000000-0005-0000-0000-0000164F0000}"/>
    <cellStyle name="Comma 8 19" xfId="15672" xr:uid="{00000000-0005-0000-0000-0000174F0000}"/>
    <cellStyle name="Comma 8 19 2" xfId="21899" xr:uid="{00000000-0005-0000-0000-0000184F0000}"/>
    <cellStyle name="Comma 8 19 2 2" xfId="33766" xr:uid="{00000000-0005-0000-0000-0000194F0000}"/>
    <cellStyle name="Comma 8 19 3" xfId="29790" xr:uid="{00000000-0005-0000-0000-00001A4F0000}"/>
    <cellStyle name="Comma 8 19 4" xfId="25849" xr:uid="{00000000-0005-0000-0000-00001B4F0000}"/>
    <cellStyle name="Comma 8 2" xfId="2461" xr:uid="{00000000-0005-0000-0000-00001C4F0000}"/>
    <cellStyle name="Comma 8 2 2" xfId="4196" xr:uid="{00000000-0005-0000-0000-00001D4F0000}"/>
    <cellStyle name="Comma 8 2 2 2" xfId="12229" xr:uid="{00000000-0005-0000-0000-00001E4F0000}"/>
    <cellStyle name="Comma 8 2 2 3" xfId="8860" xr:uid="{00000000-0005-0000-0000-00001F4F0000}"/>
    <cellStyle name="Comma 8 2 3" xfId="4197" xr:uid="{00000000-0005-0000-0000-0000204F0000}"/>
    <cellStyle name="Comma 8 2 3 2" xfId="12230" xr:uid="{00000000-0005-0000-0000-0000214F0000}"/>
    <cellStyle name="Comma 8 2 3 3" xfId="8861" xr:uid="{00000000-0005-0000-0000-0000224F0000}"/>
    <cellStyle name="Comma 8 2 4" xfId="11850" xr:uid="{00000000-0005-0000-0000-0000234F0000}"/>
    <cellStyle name="Comma 8 2 5" xfId="14382" xr:uid="{00000000-0005-0000-0000-0000244F0000}"/>
    <cellStyle name="Comma 8 2 6" xfId="8480" xr:uid="{00000000-0005-0000-0000-0000254F0000}"/>
    <cellStyle name="Comma 8 20" xfId="8471" xr:uid="{00000000-0005-0000-0000-0000264F0000}"/>
    <cellStyle name="Comma 8 21" xfId="34669" xr:uid="{00000000-0005-0000-0000-0000274F0000}"/>
    <cellStyle name="Comma 8 3" xfId="2462" xr:uid="{00000000-0005-0000-0000-0000284F0000}"/>
    <cellStyle name="Comma 8 3 2" xfId="11851" xr:uid="{00000000-0005-0000-0000-0000294F0000}"/>
    <cellStyle name="Comma 8 3 3" xfId="8481" xr:uid="{00000000-0005-0000-0000-00002A4F0000}"/>
    <cellStyle name="Comma 8 4" xfId="2463" xr:uid="{00000000-0005-0000-0000-00002B4F0000}"/>
    <cellStyle name="Comma 8 4 2" xfId="11852" xr:uid="{00000000-0005-0000-0000-00002C4F0000}"/>
    <cellStyle name="Comma 8 4 3" xfId="8482" xr:uid="{00000000-0005-0000-0000-00002D4F0000}"/>
    <cellStyle name="Comma 8 5" xfId="2464" xr:uid="{00000000-0005-0000-0000-00002E4F0000}"/>
    <cellStyle name="Comma 8 5 2" xfId="11853" xr:uid="{00000000-0005-0000-0000-00002F4F0000}"/>
    <cellStyle name="Comma 8 5 3" xfId="8483" xr:uid="{00000000-0005-0000-0000-0000304F0000}"/>
    <cellStyle name="Comma 8 6" xfId="2465" xr:uid="{00000000-0005-0000-0000-0000314F0000}"/>
    <cellStyle name="Comma 8 6 2" xfId="11854" xr:uid="{00000000-0005-0000-0000-0000324F0000}"/>
    <cellStyle name="Comma 8 6 3" xfId="8484" xr:uid="{00000000-0005-0000-0000-0000334F0000}"/>
    <cellStyle name="Comma 8 7" xfId="2466" xr:uid="{00000000-0005-0000-0000-0000344F0000}"/>
    <cellStyle name="Comma 8 7 2" xfId="11855" xr:uid="{00000000-0005-0000-0000-0000354F0000}"/>
    <cellStyle name="Comma 8 7 3" xfId="8485" xr:uid="{00000000-0005-0000-0000-0000364F0000}"/>
    <cellStyle name="Comma 8 8" xfId="2467" xr:uid="{00000000-0005-0000-0000-0000374F0000}"/>
    <cellStyle name="Comma 8 8 2" xfId="11856" xr:uid="{00000000-0005-0000-0000-0000384F0000}"/>
    <cellStyle name="Comma 8 8 3" xfId="14381" xr:uid="{00000000-0005-0000-0000-0000394F0000}"/>
    <cellStyle name="Comma 8 8 4" xfId="8486" xr:uid="{00000000-0005-0000-0000-00003A4F0000}"/>
    <cellStyle name="Comma 8 9" xfId="2468" xr:uid="{00000000-0005-0000-0000-00003B4F0000}"/>
    <cellStyle name="Comma 8 9 2" xfId="11857" xr:uid="{00000000-0005-0000-0000-00003C4F0000}"/>
    <cellStyle name="Comma 8 9 3" xfId="8487" xr:uid="{00000000-0005-0000-0000-00003D4F0000}"/>
    <cellStyle name="Comma 8_HistoricResComp" xfId="2469" xr:uid="{00000000-0005-0000-0000-00003E4F0000}"/>
    <cellStyle name="Comma 9" xfId="2470" xr:uid="{00000000-0005-0000-0000-00003F4F0000}"/>
    <cellStyle name="Comma 9 2" xfId="4198" xr:uid="{00000000-0005-0000-0000-0000404F0000}"/>
    <cellStyle name="Comma 9 2 2" xfId="12231" xr:uid="{00000000-0005-0000-0000-0000414F0000}"/>
    <cellStyle name="Comma 9 2 3" xfId="8862" xr:uid="{00000000-0005-0000-0000-0000424F0000}"/>
    <cellStyle name="Comma 9 3" xfId="14429" xr:uid="{00000000-0005-0000-0000-0000434F0000}"/>
    <cellStyle name="Comma 9 4" xfId="14430" xr:uid="{00000000-0005-0000-0000-0000444F0000}"/>
    <cellStyle name="Comma 9 5" xfId="14431" xr:uid="{00000000-0005-0000-0000-0000454F0000}"/>
    <cellStyle name="Comma0" xfId="60" xr:uid="{00000000-0005-0000-0000-0000464F0000}"/>
    <cellStyle name="Comma0 2" xfId="2471" xr:uid="{00000000-0005-0000-0000-0000474F0000}"/>
    <cellStyle name="Comma0 2 2" xfId="11858" xr:uid="{00000000-0005-0000-0000-0000484F0000}"/>
    <cellStyle name="Comma0 2 3" xfId="8488" xr:uid="{00000000-0005-0000-0000-0000494F0000}"/>
    <cellStyle name="Comma0 3" xfId="11021" xr:uid="{00000000-0005-0000-0000-00004A4F0000}"/>
    <cellStyle name="Comma0 4" xfId="7652" xr:uid="{00000000-0005-0000-0000-00004B4F0000}"/>
    <cellStyle name="Commentaire" xfId="4199" xr:uid="{00000000-0005-0000-0000-00004C4F0000}"/>
    <cellStyle name="Constants" xfId="34787" xr:uid="{00000000-0005-0000-0000-00004D4F0000}"/>
    <cellStyle name="cPercent0" xfId="2472" xr:uid="{00000000-0005-0000-0000-00004E4F0000}"/>
    <cellStyle name="cPercent0 2" xfId="11859" xr:uid="{00000000-0005-0000-0000-00004F4F0000}"/>
    <cellStyle name="cPercent0 3" xfId="8489" xr:uid="{00000000-0005-0000-0000-0000504F0000}"/>
    <cellStyle name="cPercent1" xfId="2473" xr:uid="{00000000-0005-0000-0000-0000514F0000}"/>
    <cellStyle name="cPercent1 2" xfId="11860" xr:uid="{00000000-0005-0000-0000-0000524F0000}"/>
    <cellStyle name="cPercent1 3" xfId="8490" xr:uid="{00000000-0005-0000-0000-0000534F0000}"/>
    <cellStyle name="cPercent2" xfId="2474" xr:uid="{00000000-0005-0000-0000-0000544F0000}"/>
    <cellStyle name="cPercent2 2" xfId="11861" xr:uid="{00000000-0005-0000-0000-0000554F0000}"/>
    <cellStyle name="cPercent2 3" xfId="8491" xr:uid="{00000000-0005-0000-0000-0000564F0000}"/>
    <cellStyle name="cTextB" xfId="2475" xr:uid="{00000000-0005-0000-0000-0000574F0000}"/>
    <cellStyle name="cTextBCen" xfId="2476" xr:uid="{00000000-0005-0000-0000-0000584F0000}"/>
    <cellStyle name="cTextBCenSm" xfId="2477" xr:uid="{00000000-0005-0000-0000-0000594F0000}"/>
    <cellStyle name="cTextBCenSm 2" xfId="2478" xr:uid="{00000000-0005-0000-0000-00005A4F0000}"/>
    <cellStyle name="cTextBCenSm 3" xfId="2479" xr:uid="{00000000-0005-0000-0000-00005B4F0000}"/>
    <cellStyle name="cTextBCenSm_Sheet2" xfId="2480" xr:uid="{00000000-0005-0000-0000-00005C4F0000}"/>
    <cellStyle name="cTextCen" xfId="2481" xr:uid="{00000000-0005-0000-0000-00005D4F0000}"/>
    <cellStyle name="cTextCen 2" xfId="11862" xr:uid="{00000000-0005-0000-0000-00005E4F0000}"/>
    <cellStyle name="cTextCen 3" xfId="8492" xr:uid="{00000000-0005-0000-0000-00005F4F0000}"/>
    <cellStyle name="cTextGenWrap" xfId="2482" xr:uid="{00000000-0005-0000-0000-0000604F0000}"/>
    <cellStyle name="cTextGenWrap 2" xfId="11863" xr:uid="{00000000-0005-0000-0000-0000614F0000}"/>
    <cellStyle name="cTextGenWrap 3" xfId="8493" xr:uid="{00000000-0005-0000-0000-0000624F0000}"/>
    <cellStyle name="cTextI" xfId="2483" xr:uid="{00000000-0005-0000-0000-0000634F0000}"/>
    <cellStyle name="cTextSm" xfId="2484" xr:uid="{00000000-0005-0000-0000-0000644F0000}"/>
    <cellStyle name="cTextSm 2" xfId="2485" xr:uid="{00000000-0005-0000-0000-0000654F0000}"/>
    <cellStyle name="cTextSm 3" xfId="2486" xr:uid="{00000000-0005-0000-0000-0000664F0000}"/>
    <cellStyle name="cTextSm_Sheet2" xfId="2487" xr:uid="{00000000-0005-0000-0000-0000674F0000}"/>
    <cellStyle name="cTextU" xfId="2488" xr:uid="{00000000-0005-0000-0000-0000684F0000}"/>
    <cellStyle name="Currency 10" xfId="2489" xr:uid="{00000000-0005-0000-0000-0000694F0000}"/>
    <cellStyle name="Currency 11" xfId="2490" xr:uid="{00000000-0005-0000-0000-00006A4F0000}"/>
    <cellStyle name="Currency 12" xfId="2491" xr:uid="{00000000-0005-0000-0000-00006B4F0000}"/>
    <cellStyle name="Currency 12 2" xfId="11864" xr:uid="{00000000-0005-0000-0000-00006C4F0000}"/>
    <cellStyle name="Currency 12 3" xfId="8494" xr:uid="{00000000-0005-0000-0000-00006D4F0000}"/>
    <cellStyle name="Currency 13" xfId="2492" xr:uid="{00000000-0005-0000-0000-00006E4F0000}"/>
    <cellStyle name="Currency 13 2" xfId="11865" xr:uid="{00000000-0005-0000-0000-00006F4F0000}"/>
    <cellStyle name="Currency 13 3" xfId="8495" xr:uid="{00000000-0005-0000-0000-0000704F0000}"/>
    <cellStyle name="Currency 14" xfId="2493" xr:uid="{00000000-0005-0000-0000-0000714F0000}"/>
    <cellStyle name="Currency 15" xfId="22772" xr:uid="{00000000-0005-0000-0000-0000724F0000}"/>
    <cellStyle name="Currency 2" xfId="61" xr:uid="{00000000-0005-0000-0000-0000734F0000}"/>
    <cellStyle name="Currency 2 10" xfId="7653" xr:uid="{00000000-0005-0000-0000-0000744F0000}"/>
    <cellStyle name="Currency 2 2" xfId="2494" xr:uid="{00000000-0005-0000-0000-0000754F0000}"/>
    <cellStyle name="Currency 2 2 2" xfId="11866" xr:uid="{00000000-0005-0000-0000-0000764F0000}"/>
    <cellStyle name="Currency 2 2 3" xfId="8496" xr:uid="{00000000-0005-0000-0000-0000774F0000}"/>
    <cellStyle name="Currency 2 3" xfId="2495" xr:uid="{00000000-0005-0000-0000-0000784F0000}"/>
    <cellStyle name="Currency 2 3 2" xfId="11867" xr:uid="{00000000-0005-0000-0000-0000794F0000}"/>
    <cellStyle name="Currency 2 3 3" xfId="8497" xr:uid="{00000000-0005-0000-0000-00007A4F0000}"/>
    <cellStyle name="Currency 2 4" xfId="2496" xr:uid="{00000000-0005-0000-0000-00007B4F0000}"/>
    <cellStyle name="Currency 2 4 2" xfId="11868" xr:uid="{00000000-0005-0000-0000-00007C4F0000}"/>
    <cellStyle name="Currency 2 4 3" xfId="8498" xr:uid="{00000000-0005-0000-0000-00007D4F0000}"/>
    <cellStyle name="Currency 2 5" xfId="2497" xr:uid="{00000000-0005-0000-0000-00007E4F0000}"/>
    <cellStyle name="Currency 2 5 2" xfId="11869" xr:uid="{00000000-0005-0000-0000-00007F4F0000}"/>
    <cellStyle name="Currency 2 5 3" xfId="8499" xr:uid="{00000000-0005-0000-0000-0000804F0000}"/>
    <cellStyle name="Currency 2 6" xfId="2498" xr:uid="{00000000-0005-0000-0000-0000814F0000}"/>
    <cellStyle name="Currency 2 6 2" xfId="11870" xr:uid="{00000000-0005-0000-0000-0000824F0000}"/>
    <cellStyle name="Currency 2 6 3" xfId="8500" xr:uid="{00000000-0005-0000-0000-0000834F0000}"/>
    <cellStyle name="Currency 2 7" xfId="2499" xr:uid="{00000000-0005-0000-0000-0000844F0000}"/>
    <cellStyle name="Currency 2 8" xfId="2500" xr:uid="{00000000-0005-0000-0000-0000854F0000}"/>
    <cellStyle name="Currency 2 9" xfId="11022" xr:uid="{00000000-0005-0000-0000-0000864F0000}"/>
    <cellStyle name="Currency 3" xfId="2501" xr:uid="{00000000-0005-0000-0000-0000874F0000}"/>
    <cellStyle name="Currency 3 2" xfId="2502" xr:uid="{00000000-0005-0000-0000-0000884F0000}"/>
    <cellStyle name="Currency 3 2 2" xfId="11872" xr:uid="{00000000-0005-0000-0000-0000894F0000}"/>
    <cellStyle name="Currency 3 2 3" xfId="8502" xr:uid="{00000000-0005-0000-0000-00008A4F0000}"/>
    <cellStyle name="Currency 3 3" xfId="2503" xr:uid="{00000000-0005-0000-0000-00008B4F0000}"/>
    <cellStyle name="Currency 3 3 2" xfId="11873" xr:uid="{00000000-0005-0000-0000-00008C4F0000}"/>
    <cellStyle name="Currency 3 3 3" xfId="8503" xr:uid="{00000000-0005-0000-0000-00008D4F0000}"/>
    <cellStyle name="Currency 3 4" xfId="11871" xr:uid="{00000000-0005-0000-0000-00008E4F0000}"/>
    <cellStyle name="Currency 3 5" xfId="8501" xr:uid="{00000000-0005-0000-0000-00008F4F0000}"/>
    <cellStyle name="Currency 3_monthly report" xfId="2504" xr:uid="{00000000-0005-0000-0000-0000904F0000}"/>
    <cellStyle name="Currency 4" xfId="2505" xr:uid="{00000000-0005-0000-0000-0000914F0000}"/>
    <cellStyle name="Currency 4 2" xfId="11874" xr:uid="{00000000-0005-0000-0000-0000924F0000}"/>
    <cellStyle name="Currency 4 3" xfId="8504" xr:uid="{00000000-0005-0000-0000-0000934F0000}"/>
    <cellStyle name="Currency 5" xfId="2506" xr:uid="{00000000-0005-0000-0000-0000944F0000}"/>
    <cellStyle name="Currency 6" xfId="2507" xr:uid="{00000000-0005-0000-0000-0000954F0000}"/>
    <cellStyle name="Currency 6 2" xfId="11875" xr:uid="{00000000-0005-0000-0000-0000964F0000}"/>
    <cellStyle name="Currency 6 3" xfId="8505" xr:uid="{00000000-0005-0000-0000-0000974F0000}"/>
    <cellStyle name="Currency 7" xfId="2508" xr:uid="{00000000-0005-0000-0000-0000984F0000}"/>
    <cellStyle name="Currency 8" xfId="2509" xr:uid="{00000000-0005-0000-0000-0000994F0000}"/>
    <cellStyle name="Currency 9" xfId="2510" xr:uid="{00000000-0005-0000-0000-00009A4F0000}"/>
    <cellStyle name="CustomizationCells" xfId="4200" xr:uid="{00000000-0005-0000-0000-00009B4F0000}"/>
    <cellStyle name="Date" xfId="34670" xr:uid="{00000000-0005-0000-0000-00009C4F0000}"/>
    <cellStyle name="Dec(1)" xfId="34671" xr:uid="{00000000-0005-0000-0000-00009D4F0000}"/>
    <cellStyle name="Dec(2)" xfId="34672" xr:uid="{00000000-0005-0000-0000-00009E4F0000}"/>
    <cellStyle name="Decimal 0, derecha" xfId="34673" xr:uid="{00000000-0005-0000-0000-00009F4F0000}"/>
    <cellStyle name="Decimal 2, derecha" xfId="34674" xr:uid="{00000000-0005-0000-0000-0000A04F0000}"/>
    <cellStyle name="Descripciones" xfId="34675" xr:uid="{00000000-0005-0000-0000-0000A14F0000}"/>
    <cellStyle name="Dezimal_Energiekosten_test 2" xfId="14432" xr:uid="{00000000-0005-0000-0000-0000A24F0000}"/>
    <cellStyle name="Eingabe" xfId="3973" xr:uid="{00000000-0005-0000-0000-0000A34F0000}"/>
    <cellStyle name="Enc. der" xfId="34676" xr:uid="{00000000-0005-0000-0000-0000A44F0000}"/>
    <cellStyle name="Enc. izq" xfId="34677" xr:uid="{00000000-0005-0000-0000-0000A54F0000}"/>
    <cellStyle name="Encabezado" xfId="34678" xr:uid="{00000000-0005-0000-0000-0000A64F0000}"/>
    <cellStyle name="Encabezado 4" xfId="34679" xr:uid="{00000000-0005-0000-0000-0000A74F0000}"/>
    <cellStyle name="Énfasis1" xfId="34680" xr:uid="{00000000-0005-0000-0000-0000A84F0000}"/>
    <cellStyle name="Énfasis2" xfId="34681" xr:uid="{00000000-0005-0000-0000-0000A94F0000}"/>
    <cellStyle name="Énfasis3" xfId="34682" xr:uid="{00000000-0005-0000-0000-0000AA4F0000}"/>
    <cellStyle name="Énfasis4" xfId="34683" xr:uid="{00000000-0005-0000-0000-0000AB4F0000}"/>
    <cellStyle name="Énfasis5" xfId="34684" xr:uid="{00000000-0005-0000-0000-0000AC4F0000}"/>
    <cellStyle name="Énfasis6" xfId="34685" xr:uid="{00000000-0005-0000-0000-0000AD4F0000}"/>
    <cellStyle name="entero" xfId="34686" xr:uid="{00000000-0005-0000-0000-0000AE4F0000}"/>
    <cellStyle name="Entrada" xfId="34687" xr:uid="{00000000-0005-0000-0000-0000AF4F0000}"/>
    <cellStyle name="Entrée" xfId="4201" xr:uid="{00000000-0005-0000-0000-0000B04F0000}"/>
    <cellStyle name="Ergebnis" xfId="3974" xr:uid="{00000000-0005-0000-0000-0000B14F0000}"/>
    <cellStyle name="Erklärender Text" xfId="3975" xr:uid="{00000000-0005-0000-0000-0000B24F0000}"/>
    <cellStyle name="Estilo 1" xfId="34688" xr:uid="{00000000-0005-0000-0000-0000B34F0000}"/>
    <cellStyle name="Etiqueta" xfId="34689" xr:uid="{00000000-0005-0000-0000-0000B44F0000}"/>
    <cellStyle name="Euro" xfId="2511" xr:uid="{00000000-0005-0000-0000-0000B54F0000}"/>
    <cellStyle name="Euro 10" xfId="4202" xr:uid="{00000000-0005-0000-0000-0000B64F0000}"/>
    <cellStyle name="Euro 10 2" xfId="12232" xr:uid="{00000000-0005-0000-0000-0000B74F0000}"/>
    <cellStyle name="Euro 10 3" xfId="8863" xr:uid="{00000000-0005-0000-0000-0000B84F0000}"/>
    <cellStyle name="Euro 11" xfId="11876" xr:uid="{00000000-0005-0000-0000-0000B94F0000}"/>
    <cellStyle name="Euro 12" xfId="8506" xr:uid="{00000000-0005-0000-0000-0000BA4F0000}"/>
    <cellStyle name="Euro 13" xfId="34690" xr:uid="{00000000-0005-0000-0000-0000BB4F0000}"/>
    <cellStyle name="Euro 2" xfId="2512" xr:uid="{00000000-0005-0000-0000-0000BC4F0000}"/>
    <cellStyle name="Euro 2 2" xfId="4203" xr:uid="{00000000-0005-0000-0000-0000BD4F0000}"/>
    <cellStyle name="Euro 2 2 2" xfId="4204" xr:uid="{00000000-0005-0000-0000-0000BE4F0000}"/>
    <cellStyle name="Euro 2 2 2 2" xfId="12234" xr:uid="{00000000-0005-0000-0000-0000BF4F0000}"/>
    <cellStyle name="Euro 2 2 2 3" xfId="8865" xr:uid="{00000000-0005-0000-0000-0000C04F0000}"/>
    <cellStyle name="Euro 2 2 3" xfId="4205" xr:uid="{00000000-0005-0000-0000-0000C14F0000}"/>
    <cellStyle name="Euro 2 2 3 2" xfId="12235" xr:uid="{00000000-0005-0000-0000-0000C24F0000}"/>
    <cellStyle name="Euro 2 2 3 3" xfId="8866" xr:uid="{00000000-0005-0000-0000-0000C34F0000}"/>
    <cellStyle name="Euro 2 2 4" xfId="12233" xr:uid="{00000000-0005-0000-0000-0000C44F0000}"/>
    <cellStyle name="Euro 2 2 5" xfId="15673" xr:uid="{00000000-0005-0000-0000-0000C54F0000}"/>
    <cellStyle name="Euro 2 2 5 2" xfId="16702" xr:uid="{00000000-0005-0000-0000-0000C64F0000}"/>
    <cellStyle name="Euro 2 2 6" xfId="8864" xr:uid="{00000000-0005-0000-0000-0000C74F0000}"/>
    <cellStyle name="Euro 2 3" xfId="4206" xr:uid="{00000000-0005-0000-0000-0000C84F0000}"/>
    <cellStyle name="Euro 2 3 2" xfId="4207" xr:uid="{00000000-0005-0000-0000-0000C94F0000}"/>
    <cellStyle name="Euro 2 3 2 2" xfId="4208" xr:uid="{00000000-0005-0000-0000-0000CA4F0000}"/>
    <cellStyle name="Euro 2 3 2 2 2" xfId="12238" xr:uid="{00000000-0005-0000-0000-0000CB4F0000}"/>
    <cellStyle name="Euro 2 3 2 2 3" xfId="8869" xr:uid="{00000000-0005-0000-0000-0000CC4F0000}"/>
    <cellStyle name="Euro 2 3 2 3" xfId="12237" xr:uid="{00000000-0005-0000-0000-0000CD4F0000}"/>
    <cellStyle name="Euro 2 3 2 4" xfId="8868" xr:uid="{00000000-0005-0000-0000-0000CE4F0000}"/>
    <cellStyle name="Euro 2 3 3" xfId="4209" xr:uid="{00000000-0005-0000-0000-0000CF4F0000}"/>
    <cellStyle name="Euro 2 3 3 2" xfId="4210" xr:uid="{00000000-0005-0000-0000-0000D04F0000}"/>
    <cellStyle name="Euro 2 3 3 2 2" xfId="12240" xr:uid="{00000000-0005-0000-0000-0000D14F0000}"/>
    <cellStyle name="Euro 2 3 3 2 3" xfId="8871" xr:uid="{00000000-0005-0000-0000-0000D24F0000}"/>
    <cellStyle name="Euro 2 3 3 3" xfId="4211" xr:uid="{00000000-0005-0000-0000-0000D34F0000}"/>
    <cellStyle name="Euro 2 3 3 3 2" xfId="12241" xr:uid="{00000000-0005-0000-0000-0000D44F0000}"/>
    <cellStyle name="Euro 2 3 3 3 3" xfId="8872" xr:uid="{00000000-0005-0000-0000-0000D54F0000}"/>
    <cellStyle name="Euro 2 3 3 4" xfId="12239" xr:uid="{00000000-0005-0000-0000-0000D64F0000}"/>
    <cellStyle name="Euro 2 3 3 5" xfId="8870" xr:uid="{00000000-0005-0000-0000-0000D74F0000}"/>
    <cellStyle name="Euro 2 3 4" xfId="4212" xr:uid="{00000000-0005-0000-0000-0000D84F0000}"/>
    <cellStyle name="Euro 2 3 4 2" xfId="4213" xr:uid="{00000000-0005-0000-0000-0000D94F0000}"/>
    <cellStyle name="Euro 2 3 4 2 2" xfId="12243" xr:uid="{00000000-0005-0000-0000-0000DA4F0000}"/>
    <cellStyle name="Euro 2 3 4 2 3" xfId="8874" xr:uid="{00000000-0005-0000-0000-0000DB4F0000}"/>
    <cellStyle name="Euro 2 3 4 3" xfId="12242" xr:uid="{00000000-0005-0000-0000-0000DC4F0000}"/>
    <cellStyle name="Euro 2 3 4 4" xfId="8873" xr:uid="{00000000-0005-0000-0000-0000DD4F0000}"/>
    <cellStyle name="Euro 2 3 5" xfId="4214" xr:uid="{00000000-0005-0000-0000-0000DE4F0000}"/>
    <cellStyle name="Euro 2 3 5 2" xfId="12244" xr:uid="{00000000-0005-0000-0000-0000DF4F0000}"/>
    <cellStyle name="Euro 2 3 5 3" xfId="8875" xr:uid="{00000000-0005-0000-0000-0000E04F0000}"/>
    <cellStyle name="Euro 2 3 6" xfId="12236" xr:uid="{00000000-0005-0000-0000-0000E14F0000}"/>
    <cellStyle name="Euro 2 3 7" xfId="8867" xr:uid="{00000000-0005-0000-0000-0000E24F0000}"/>
    <cellStyle name="Euro 2 4" xfId="4215" xr:uid="{00000000-0005-0000-0000-0000E34F0000}"/>
    <cellStyle name="Euro 2 4 2" xfId="12245" xr:uid="{00000000-0005-0000-0000-0000E44F0000}"/>
    <cellStyle name="Euro 2 4 3" xfId="14437" xr:uid="{00000000-0005-0000-0000-0000E54F0000}"/>
    <cellStyle name="Euro 2 4 4" xfId="8876" xr:uid="{00000000-0005-0000-0000-0000E64F0000}"/>
    <cellStyle name="Euro 2 5" xfId="4216" xr:uid="{00000000-0005-0000-0000-0000E74F0000}"/>
    <cellStyle name="Euro 2 5 2" xfId="12246" xr:uid="{00000000-0005-0000-0000-0000E84F0000}"/>
    <cellStyle name="Euro 2 5 3" xfId="8877" xr:uid="{00000000-0005-0000-0000-0000E94F0000}"/>
    <cellStyle name="Euro 2 6" xfId="11877" xr:uid="{00000000-0005-0000-0000-0000EA4F0000}"/>
    <cellStyle name="Euro 2 7" xfId="8507" xr:uid="{00000000-0005-0000-0000-0000EB4F0000}"/>
    <cellStyle name="Euro 3" xfId="2513" xr:uid="{00000000-0005-0000-0000-0000EC4F0000}"/>
    <cellStyle name="Euro 3 2" xfId="4217" xr:uid="{00000000-0005-0000-0000-0000ED4F0000}"/>
    <cellStyle name="Euro 3 2 2" xfId="4218" xr:uid="{00000000-0005-0000-0000-0000EE4F0000}"/>
    <cellStyle name="Euro 3 2 2 2" xfId="12248" xr:uid="{00000000-0005-0000-0000-0000EF4F0000}"/>
    <cellStyle name="Euro 3 2 2 3" xfId="8879" xr:uid="{00000000-0005-0000-0000-0000F04F0000}"/>
    <cellStyle name="Euro 3 2 3" xfId="4219" xr:uid="{00000000-0005-0000-0000-0000F14F0000}"/>
    <cellStyle name="Euro 3 2 3 2" xfId="12249" xr:uid="{00000000-0005-0000-0000-0000F24F0000}"/>
    <cellStyle name="Euro 3 2 3 3" xfId="8880" xr:uid="{00000000-0005-0000-0000-0000F34F0000}"/>
    <cellStyle name="Euro 3 2 4" xfId="12247" xr:uid="{00000000-0005-0000-0000-0000F44F0000}"/>
    <cellStyle name="Euro 3 2 5" xfId="8878" xr:uid="{00000000-0005-0000-0000-0000F54F0000}"/>
    <cellStyle name="Euro 3 3" xfId="4220" xr:uid="{00000000-0005-0000-0000-0000F64F0000}"/>
    <cellStyle name="Euro 3 3 2" xfId="4221" xr:uid="{00000000-0005-0000-0000-0000F74F0000}"/>
    <cellStyle name="Euro 3 3 2 2" xfId="4222" xr:uid="{00000000-0005-0000-0000-0000F84F0000}"/>
    <cellStyle name="Euro 3 3 2 2 2" xfId="12252" xr:uid="{00000000-0005-0000-0000-0000F94F0000}"/>
    <cellStyle name="Euro 3 3 2 2 3" xfId="8883" xr:uid="{00000000-0005-0000-0000-0000FA4F0000}"/>
    <cellStyle name="Euro 3 3 2 3" xfId="12251" xr:uid="{00000000-0005-0000-0000-0000FB4F0000}"/>
    <cellStyle name="Euro 3 3 2 4" xfId="8882" xr:uid="{00000000-0005-0000-0000-0000FC4F0000}"/>
    <cellStyle name="Euro 3 3 3" xfId="4223" xr:uid="{00000000-0005-0000-0000-0000FD4F0000}"/>
    <cellStyle name="Euro 3 3 3 2" xfId="4224" xr:uid="{00000000-0005-0000-0000-0000FE4F0000}"/>
    <cellStyle name="Euro 3 3 3 2 2" xfId="12254" xr:uid="{00000000-0005-0000-0000-0000FF4F0000}"/>
    <cellStyle name="Euro 3 3 3 2 3" xfId="8885" xr:uid="{00000000-0005-0000-0000-000000500000}"/>
    <cellStyle name="Euro 3 3 3 3" xfId="4225" xr:uid="{00000000-0005-0000-0000-000001500000}"/>
    <cellStyle name="Euro 3 3 3 3 2" xfId="12255" xr:uid="{00000000-0005-0000-0000-000002500000}"/>
    <cellStyle name="Euro 3 3 3 3 3" xfId="8886" xr:uid="{00000000-0005-0000-0000-000003500000}"/>
    <cellStyle name="Euro 3 3 3 4" xfId="12253" xr:uid="{00000000-0005-0000-0000-000004500000}"/>
    <cellStyle name="Euro 3 3 3 5" xfId="8884" xr:uid="{00000000-0005-0000-0000-000005500000}"/>
    <cellStyle name="Euro 3 3 4" xfId="4226" xr:uid="{00000000-0005-0000-0000-000006500000}"/>
    <cellStyle name="Euro 3 3 4 2" xfId="4227" xr:uid="{00000000-0005-0000-0000-000007500000}"/>
    <cellStyle name="Euro 3 3 4 2 2" xfId="12257" xr:uid="{00000000-0005-0000-0000-000008500000}"/>
    <cellStyle name="Euro 3 3 4 2 3" xfId="8888" xr:uid="{00000000-0005-0000-0000-000009500000}"/>
    <cellStyle name="Euro 3 3 4 3" xfId="12256" xr:uid="{00000000-0005-0000-0000-00000A500000}"/>
    <cellStyle name="Euro 3 3 4 4" xfId="8887" xr:uid="{00000000-0005-0000-0000-00000B500000}"/>
    <cellStyle name="Euro 3 3 5" xfId="4228" xr:uid="{00000000-0005-0000-0000-00000C500000}"/>
    <cellStyle name="Euro 3 3 5 2" xfId="12258" xr:uid="{00000000-0005-0000-0000-00000D500000}"/>
    <cellStyle name="Euro 3 3 5 3" xfId="8889" xr:uid="{00000000-0005-0000-0000-00000E500000}"/>
    <cellStyle name="Euro 3 3 6" xfId="12250" xr:uid="{00000000-0005-0000-0000-00000F500000}"/>
    <cellStyle name="Euro 3 3 7" xfId="15675" xr:uid="{00000000-0005-0000-0000-000010500000}"/>
    <cellStyle name="Euro 3 3 7 2" xfId="16704" xr:uid="{00000000-0005-0000-0000-000011500000}"/>
    <cellStyle name="Euro 3 3 8" xfId="8881" xr:uid="{00000000-0005-0000-0000-000012500000}"/>
    <cellStyle name="Euro 3 4" xfId="4229" xr:uid="{00000000-0005-0000-0000-000013500000}"/>
    <cellStyle name="Euro 3 4 2" xfId="12259" xr:uid="{00000000-0005-0000-0000-000014500000}"/>
    <cellStyle name="Euro 3 4 3" xfId="8890" xr:uid="{00000000-0005-0000-0000-000015500000}"/>
    <cellStyle name="Euro 3 5" xfId="11878" xr:uid="{00000000-0005-0000-0000-000016500000}"/>
    <cellStyle name="Euro 3 6" xfId="15674" xr:uid="{00000000-0005-0000-0000-000017500000}"/>
    <cellStyle name="Euro 3 6 2" xfId="16703" xr:uid="{00000000-0005-0000-0000-000018500000}"/>
    <cellStyle name="Euro 3 7" xfId="8508" xr:uid="{00000000-0005-0000-0000-000019500000}"/>
    <cellStyle name="Euro 4" xfId="4230" xr:uid="{00000000-0005-0000-0000-00001A500000}"/>
    <cellStyle name="Euro 4 2" xfId="4231" xr:uid="{00000000-0005-0000-0000-00001B500000}"/>
    <cellStyle name="Euro 4 2 2" xfId="4232" xr:uid="{00000000-0005-0000-0000-00001C500000}"/>
    <cellStyle name="Euro 4 2 2 2" xfId="4233" xr:uid="{00000000-0005-0000-0000-00001D500000}"/>
    <cellStyle name="Euro 4 2 2 2 2" xfId="12263" xr:uid="{00000000-0005-0000-0000-00001E500000}"/>
    <cellStyle name="Euro 4 2 2 2 3" xfId="8894" xr:uid="{00000000-0005-0000-0000-00001F500000}"/>
    <cellStyle name="Euro 4 2 2 3" xfId="12262" xr:uid="{00000000-0005-0000-0000-000020500000}"/>
    <cellStyle name="Euro 4 2 2 4" xfId="8893" xr:uid="{00000000-0005-0000-0000-000021500000}"/>
    <cellStyle name="Euro 4 2 3" xfId="4234" xr:uid="{00000000-0005-0000-0000-000022500000}"/>
    <cellStyle name="Euro 4 2 3 2" xfId="4235" xr:uid="{00000000-0005-0000-0000-000023500000}"/>
    <cellStyle name="Euro 4 2 3 2 2" xfId="12265" xr:uid="{00000000-0005-0000-0000-000024500000}"/>
    <cellStyle name="Euro 4 2 3 2 3" xfId="8896" xr:uid="{00000000-0005-0000-0000-000025500000}"/>
    <cellStyle name="Euro 4 2 3 3" xfId="4236" xr:uid="{00000000-0005-0000-0000-000026500000}"/>
    <cellStyle name="Euro 4 2 3 3 2" xfId="12266" xr:uid="{00000000-0005-0000-0000-000027500000}"/>
    <cellStyle name="Euro 4 2 3 3 3" xfId="8897" xr:uid="{00000000-0005-0000-0000-000028500000}"/>
    <cellStyle name="Euro 4 2 3 4" xfId="12264" xr:uid="{00000000-0005-0000-0000-000029500000}"/>
    <cellStyle name="Euro 4 2 3 5" xfId="8895" xr:uid="{00000000-0005-0000-0000-00002A500000}"/>
    <cellStyle name="Euro 4 2 4" xfId="4237" xr:uid="{00000000-0005-0000-0000-00002B500000}"/>
    <cellStyle name="Euro 4 2 4 2" xfId="12267" xr:uid="{00000000-0005-0000-0000-00002C500000}"/>
    <cellStyle name="Euro 4 2 4 3" xfId="8898" xr:uid="{00000000-0005-0000-0000-00002D500000}"/>
    <cellStyle name="Euro 4 2 5" xfId="4238" xr:uid="{00000000-0005-0000-0000-00002E500000}"/>
    <cellStyle name="Euro 4 2 5 2" xfId="12268" xr:uid="{00000000-0005-0000-0000-00002F500000}"/>
    <cellStyle name="Euro 4 2 5 3" xfId="8899" xr:uid="{00000000-0005-0000-0000-000030500000}"/>
    <cellStyle name="Euro 4 2 6" xfId="12261" xr:uid="{00000000-0005-0000-0000-000031500000}"/>
    <cellStyle name="Euro 4 2 7" xfId="8892" xr:uid="{00000000-0005-0000-0000-000032500000}"/>
    <cellStyle name="Euro 4 3" xfId="4239" xr:uid="{00000000-0005-0000-0000-000033500000}"/>
    <cellStyle name="Euro 4 3 2" xfId="4240" xr:uid="{00000000-0005-0000-0000-000034500000}"/>
    <cellStyle name="Euro 4 3 2 2" xfId="12270" xr:uid="{00000000-0005-0000-0000-000035500000}"/>
    <cellStyle name="Euro 4 3 2 3" xfId="8901" xr:uid="{00000000-0005-0000-0000-000036500000}"/>
    <cellStyle name="Euro 4 3 3" xfId="12269" xr:uid="{00000000-0005-0000-0000-000037500000}"/>
    <cellStyle name="Euro 4 3 4" xfId="8900" xr:uid="{00000000-0005-0000-0000-000038500000}"/>
    <cellStyle name="Euro 4 4" xfId="4241" xr:uid="{00000000-0005-0000-0000-000039500000}"/>
    <cellStyle name="Euro 4 4 2" xfId="12271" xr:uid="{00000000-0005-0000-0000-00003A500000}"/>
    <cellStyle name="Euro 4 4 3" xfId="8902" xr:uid="{00000000-0005-0000-0000-00003B500000}"/>
    <cellStyle name="Euro 4 5" xfId="4242" xr:uid="{00000000-0005-0000-0000-00003C500000}"/>
    <cellStyle name="Euro 4 5 2" xfId="12272" xr:uid="{00000000-0005-0000-0000-00003D500000}"/>
    <cellStyle name="Euro 4 5 3" xfId="8903" xr:uid="{00000000-0005-0000-0000-00003E500000}"/>
    <cellStyle name="Euro 4 6" xfId="12260" xr:uid="{00000000-0005-0000-0000-00003F500000}"/>
    <cellStyle name="Euro 4 7" xfId="8891" xr:uid="{00000000-0005-0000-0000-000040500000}"/>
    <cellStyle name="Euro 5" xfId="4243" xr:uid="{00000000-0005-0000-0000-000041500000}"/>
    <cellStyle name="Euro 5 2" xfId="4244" xr:uid="{00000000-0005-0000-0000-000042500000}"/>
    <cellStyle name="Euro 5 2 2" xfId="4245" xr:uid="{00000000-0005-0000-0000-000043500000}"/>
    <cellStyle name="Euro 5 2 2 2" xfId="12275" xr:uid="{00000000-0005-0000-0000-000044500000}"/>
    <cellStyle name="Euro 5 2 2 3" xfId="8906" xr:uid="{00000000-0005-0000-0000-000045500000}"/>
    <cellStyle name="Euro 5 2 3" xfId="12274" xr:uid="{00000000-0005-0000-0000-000046500000}"/>
    <cellStyle name="Euro 5 2 4" xfId="8905" xr:uid="{00000000-0005-0000-0000-000047500000}"/>
    <cellStyle name="Euro 5 3" xfId="4246" xr:uid="{00000000-0005-0000-0000-000048500000}"/>
    <cellStyle name="Euro 5 3 2" xfId="4247" xr:uid="{00000000-0005-0000-0000-000049500000}"/>
    <cellStyle name="Euro 5 3 2 2" xfId="12277" xr:uid="{00000000-0005-0000-0000-00004A500000}"/>
    <cellStyle name="Euro 5 3 2 3" xfId="8908" xr:uid="{00000000-0005-0000-0000-00004B500000}"/>
    <cellStyle name="Euro 5 3 3" xfId="4248" xr:uid="{00000000-0005-0000-0000-00004C500000}"/>
    <cellStyle name="Euro 5 3 3 2" xfId="12278" xr:uid="{00000000-0005-0000-0000-00004D500000}"/>
    <cellStyle name="Euro 5 3 3 3" xfId="8909" xr:uid="{00000000-0005-0000-0000-00004E500000}"/>
    <cellStyle name="Euro 5 3 4" xfId="12276" xr:uid="{00000000-0005-0000-0000-00004F500000}"/>
    <cellStyle name="Euro 5 3 5" xfId="8907" xr:uid="{00000000-0005-0000-0000-000050500000}"/>
    <cellStyle name="Euro 5 4" xfId="4249" xr:uid="{00000000-0005-0000-0000-000051500000}"/>
    <cellStyle name="Euro 5 4 2" xfId="4250" xr:uid="{00000000-0005-0000-0000-000052500000}"/>
    <cellStyle name="Euro 5 4 2 2" xfId="12280" xr:uid="{00000000-0005-0000-0000-000053500000}"/>
    <cellStyle name="Euro 5 4 2 3" xfId="8911" xr:uid="{00000000-0005-0000-0000-000054500000}"/>
    <cellStyle name="Euro 5 4 3" xfId="12279" xr:uid="{00000000-0005-0000-0000-000055500000}"/>
    <cellStyle name="Euro 5 4 4" xfId="8910" xr:uid="{00000000-0005-0000-0000-000056500000}"/>
    <cellStyle name="Euro 5 5" xfId="4251" xr:uid="{00000000-0005-0000-0000-000057500000}"/>
    <cellStyle name="Euro 5 5 2" xfId="12281" xr:uid="{00000000-0005-0000-0000-000058500000}"/>
    <cellStyle name="Euro 5 5 3" xfId="8912" xr:uid="{00000000-0005-0000-0000-000059500000}"/>
    <cellStyle name="Euro 5 6" xfId="12273" xr:uid="{00000000-0005-0000-0000-00005A500000}"/>
    <cellStyle name="Euro 5 7" xfId="8904" xr:uid="{00000000-0005-0000-0000-00005B500000}"/>
    <cellStyle name="Euro 6" xfId="4252" xr:uid="{00000000-0005-0000-0000-00005C500000}"/>
    <cellStyle name="Euro 6 2" xfId="4253" xr:uid="{00000000-0005-0000-0000-00005D500000}"/>
    <cellStyle name="Euro 6 2 2" xfId="12283" xr:uid="{00000000-0005-0000-0000-00005E500000}"/>
    <cellStyle name="Euro 6 2 3" xfId="8914" xr:uid="{00000000-0005-0000-0000-00005F500000}"/>
    <cellStyle name="Euro 6 3" xfId="4254" xr:uid="{00000000-0005-0000-0000-000060500000}"/>
    <cellStyle name="Euro 6 3 2" xfId="12284" xr:uid="{00000000-0005-0000-0000-000061500000}"/>
    <cellStyle name="Euro 6 3 3" xfId="8915" xr:uid="{00000000-0005-0000-0000-000062500000}"/>
    <cellStyle name="Euro 6 4" xfId="12282" xr:uid="{00000000-0005-0000-0000-000063500000}"/>
    <cellStyle name="Euro 6 5" xfId="8913" xr:uid="{00000000-0005-0000-0000-000064500000}"/>
    <cellStyle name="Euro 7" xfId="4255" xr:uid="{00000000-0005-0000-0000-000065500000}"/>
    <cellStyle name="Euro 7 2" xfId="12285" xr:uid="{00000000-0005-0000-0000-000066500000}"/>
    <cellStyle name="Euro 7 3" xfId="14439" xr:uid="{00000000-0005-0000-0000-000067500000}"/>
    <cellStyle name="Euro 7 4" xfId="14440" xr:uid="{00000000-0005-0000-0000-000068500000}"/>
    <cellStyle name="Euro 7 5" xfId="8916" xr:uid="{00000000-0005-0000-0000-000069500000}"/>
    <cellStyle name="Euro 8" xfId="4256" xr:uid="{00000000-0005-0000-0000-00006A500000}"/>
    <cellStyle name="Euro 8 2" xfId="12286" xr:uid="{00000000-0005-0000-0000-00006B500000}"/>
    <cellStyle name="Euro 8 3" xfId="8917" xr:uid="{00000000-0005-0000-0000-00006C500000}"/>
    <cellStyle name="Euro 9" xfId="4257" xr:uid="{00000000-0005-0000-0000-00006D500000}"/>
    <cellStyle name="Euro 9 2" xfId="12287" xr:uid="{00000000-0005-0000-0000-00006E500000}"/>
    <cellStyle name="Euro 9 3" xfId="8918" xr:uid="{00000000-0005-0000-0000-00006F500000}"/>
    <cellStyle name="Explanatory Text" xfId="7601" builtinId="53" customBuiltin="1"/>
    <cellStyle name="Explanatory Text 10" xfId="2514" xr:uid="{00000000-0005-0000-0000-000071500000}"/>
    <cellStyle name="Explanatory Text 11" xfId="2515" xr:uid="{00000000-0005-0000-0000-000072500000}"/>
    <cellStyle name="Explanatory Text 12" xfId="2516" xr:uid="{00000000-0005-0000-0000-000073500000}"/>
    <cellStyle name="Explanatory Text 13" xfId="2517" xr:uid="{00000000-0005-0000-0000-000074500000}"/>
    <cellStyle name="Explanatory Text 2" xfId="2518" xr:uid="{00000000-0005-0000-0000-000075500000}"/>
    <cellStyle name="Explanatory Text 2 10" xfId="2519" xr:uid="{00000000-0005-0000-0000-000076500000}"/>
    <cellStyle name="Explanatory Text 2 11" xfId="2520" xr:uid="{00000000-0005-0000-0000-000077500000}"/>
    <cellStyle name="Explanatory Text 2 12" xfId="2521" xr:uid="{00000000-0005-0000-0000-000078500000}"/>
    <cellStyle name="Explanatory Text 2 13" xfId="2522" xr:uid="{00000000-0005-0000-0000-000079500000}"/>
    <cellStyle name="Explanatory Text 2 14" xfId="2523" xr:uid="{00000000-0005-0000-0000-00007A500000}"/>
    <cellStyle name="Explanatory Text 2 15" xfId="2524" xr:uid="{00000000-0005-0000-0000-00007B500000}"/>
    <cellStyle name="Explanatory Text 2 16" xfId="2525" xr:uid="{00000000-0005-0000-0000-00007C500000}"/>
    <cellStyle name="Explanatory Text 2 2" xfId="2526" xr:uid="{00000000-0005-0000-0000-00007D500000}"/>
    <cellStyle name="Explanatory Text 2 2 2" xfId="2527" xr:uid="{00000000-0005-0000-0000-00007E500000}"/>
    <cellStyle name="Explanatory Text 2 2 3" xfId="2528" xr:uid="{00000000-0005-0000-0000-00007F500000}"/>
    <cellStyle name="Explanatory Text 2 2 4" xfId="2529" xr:uid="{00000000-0005-0000-0000-000080500000}"/>
    <cellStyle name="Explanatory Text 2 2 5" xfId="2530" xr:uid="{00000000-0005-0000-0000-000081500000}"/>
    <cellStyle name="Explanatory Text 2 3" xfId="2531" xr:uid="{00000000-0005-0000-0000-000082500000}"/>
    <cellStyle name="Explanatory Text 2 4" xfId="2532" xr:uid="{00000000-0005-0000-0000-000083500000}"/>
    <cellStyle name="Explanatory Text 2 5" xfId="2533" xr:uid="{00000000-0005-0000-0000-000084500000}"/>
    <cellStyle name="Explanatory Text 2 6" xfId="2534" xr:uid="{00000000-0005-0000-0000-000085500000}"/>
    <cellStyle name="Explanatory Text 2 7" xfId="2535" xr:uid="{00000000-0005-0000-0000-000086500000}"/>
    <cellStyle name="Explanatory Text 2 8" xfId="2536" xr:uid="{00000000-0005-0000-0000-000087500000}"/>
    <cellStyle name="Explanatory Text 2 9" xfId="2537" xr:uid="{00000000-0005-0000-0000-000088500000}"/>
    <cellStyle name="Explanatory Text 3" xfId="2538" xr:uid="{00000000-0005-0000-0000-000089500000}"/>
    <cellStyle name="Explanatory Text 3 10" xfId="2539" xr:uid="{00000000-0005-0000-0000-00008A500000}"/>
    <cellStyle name="Explanatory Text 3 2" xfId="2540" xr:uid="{00000000-0005-0000-0000-00008B500000}"/>
    <cellStyle name="Explanatory Text 3 2 2" xfId="2541" xr:uid="{00000000-0005-0000-0000-00008C500000}"/>
    <cellStyle name="Explanatory Text 3 2 3" xfId="2542" xr:uid="{00000000-0005-0000-0000-00008D500000}"/>
    <cellStyle name="Explanatory Text 3 2 4" xfId="2543" xr:uid="{00000000-0005-0000-0000-00008E500000}"/>
    <cellStyle name="Explanatory Text 3 2 5" xfId="2544" xr:uid="{00000000-0005-0000-0000-00008F500000}"/>
    <cellStyle name="Explanatory Text 3 3" xfId="2545" xr:uid="{00000000-0005-0000-0000-000090500000}"/>
    <cellStyle name="Explanatory Text 3 4" xfId="2546" xr:uid="{00000000-0005-0000-0000-000091500000}"/>
    <cellStyle name="Explanatory Text 3 5" xfId="2547" xr:uid="{00000000-0005-0000-0000-000092500000}"/>
    <cellStyle name="Explanatory Text 3 6" xfId="2548" xr:uid="{00000000-0005-0000-0000-000093500000}"/>
    <cellStyle name="Explanatory Text 3 7" xfId="2549" xr:uid="{00000000-0005-0000-0000-000094500000}"/>
    <cellStyle name="Explanatory Text 3 8" xfId="2550" xr:uid="{00000000-0005-0000-0000-000095500000}"/>
    <cellStyle name="Explanatory Text 3 9" xfId="2551" xr:uid="{00000000-0005-0000-0000-000096500000}"/>
    <cellStyle name="Explanatory Text 4" xfId="2552" xr:uid="{00000000-0005-0000-0000-000097500000}"/>
    <cellStyle name="Explanatory Text 4 2" xfId="2553" xr:uid="{00000000-0005-0000-0000-000098500000}"/>
    <cellStyle name="Explanatory Text 4 3" xfId="2554" xr:uid="{00000000-0005-0000-0000-000099500000}"/>
    <cellStyle name="Explanatory Text 4 4" xfId="2555" xr:uid="{00000000-0005-0000-0000-00009A500000}"/>
    <cellStyle name="Explanatory Text 4 5" xfId="2556" xr:uid="{00000000-0005-0000-0000-00009B500000}"/>
    <cellStyle name="Explanatory Text 4 6" xfId="2557" xr:uid="{00000000-0005-0000-0000-00009C500000}"/>
    <cellStyle name="Explanatory Text 4 7" xfId="2558" xr:uid="{00000000-0005-0000-0000-00009D500000}"/>
    <cellStyle name="Explanatory Text 5" xfId="2559" xr:uid="{00000000-0005-0000-0000-00009E500000}"/>
    <cellStyle name="Explanatory Text 5 2" xfId="2560" xr:uid="{00000000-0005-0000-0000-00009F500000}"/>
    <cellStyle name="Explanatory Text 6" xfId="2561" xr:uid="{00000000-0005-0000-0000-0000A0500000}"/>
    <cellStyle name="Explanatory Text 7" xfId="2562" xr:uid="{00000000-0005-0000-0000-0000A1500000}"/>
    <cellStyle name="Explanatory Text 8" xfId="2563" xr:uid="{00000000-0005-0000-0000-0000A2500000}"/>
    <cellStyle name="Explanatory Text 9" xfId="2564" xr:uid="{00000000-0005-0000-0000-0000A3500000}"/>
    <cellStyle name="Fixed" xfId="34691" xr:uid="{00000000-0005-0000-0000-0000A4500000}"/>
    <cellStyle name="Float" xfId="3976" xr:uid="{00000000-0005-0000-0000-0000A5500000}"/>
    <cellStyle name="Float 10" xfId="4258" xr:uid="{00000000-0005-0000-0000-0000A6500000}"/>
    <cellStyle name="Float 10 2" xfId="12288" xr:uid="{00000000-0005-0000-0000-0000A7500000}"/>
    <cellStyle name="Float 10 3" xfId="8919" xr:uid="{00000000-0005-0000-0000-0000A8500000}"/>
    <cellStyle name="Float 11" xfId="4259" xr:uid="{00000000-0005-0000-0000-0000A9500000}"/>
    <cellStyle name="Float 11 2" xfId="12289" xr:uid="{00000000-0005-0000-0000-0000AA500000}"/>
    <cellStyle name="Float 11 3" xfId="8920" xr:uid="{00000000-0005-0000-0000-0000AB500000}"/>
    <cellStyle name="Float 12" xfId="4260" xr:uid="{00000000-0005-0000-0000-0000AC500000}"/>
    <cellStyle name="Float 12 2" xfId="12290" xr:uid="{00000000-0005-0000-0000-0000AD500000}"/>
    <cellStyle name="Float 12 3" xfId="8921" xr:uid="{00000000-0005-0000-0000-0000AE500000}"/>
    <cellStyle name="Float 13" xfId="12110" xr:uid="{00000000-0005-0000-0000-0000AF500000}"/>
    <cellStyle name="Float 14" xfId="8742" xr:uid="{00000000-0005-0000-0000-0000B0500000}"/>
    <cellStyle name="Float 2" xfId="4261" xr:uid="{00000000-0005-0000-0000-0000B1500000}"/>
    <cellStyle name="Float 2 2" xfId="4262" xr:uid="{00000000-0005-0000-0000-0000B2500000}"/>
    <cellStyle name="Float 2 2 2" xfId="12292" xr:uid="{00000000-0005-0000-0000-0000B3500000}"/>
    <cellStyle name="Float 2 2 2 2" xfId="14441" xr:uid="{00000000-0005-0000-0000-0000B4500000}"/>
    <cellStyle name="Float 2 2 3" xfId="8923" xr:uid="{00000000-0005-0000-0000-0000B5500000}"/>
    <cellStyle name="Float 2 3" xfId="12291" xr:uid="{00000000-0005-0000-0000-0000B6500000}"/>
    <cellStyle name="Float 2 3 2" xfId="14442" xr:uid="{00000000-0005-0000-0000-0000B7500000}"/>
    <cellStyle name="Float 2 4" xfId="8922" xr:uid="{00000000-0005-0000-0000-0000B8500000}"/>
    <cellStyle name="Float 3" xfId="4263" xr:uid="{00000000-0005-0000-0000-0000B9500000}"/>
    <cellStyle name="Float 3 2" xfId="4264" xr:uid="{00000000-0005-0000-0000-0000BA500000}"/>
    <cellStyle name="Float 3 2 2" xfId="4265" xr:uid="{00000000-0005-0000-0000-0000BB500000}"/>
    <cellStyle name="Float 3 2 2 2" xfId="12295" xr:uid="{00000000-0005-0000-0000-0000BC500000}"/>
    <cellStyle name="Float 3 2 2 3" xfId="8926" xr:uid="{00000000-0005-0000-0000-0000BD500000}"/>
    <cellStyle name="Float 3 2 3" xfId="4266" xr:uid="{00000000-0005-0000-0000-0000BE500000}"/>
    <cellStyle name="Float 3 2 3 2" xfId="12296" xr:uid="{00000000-0005-0000-0000-0000BF500000}"/>
    <cellStyle name="Float 3 2 3 3" xfId="8927" xr:uid="{00000000-0005-0000-0000-0000C0500000}"/>
    <cellStyle name="Float 3 2 4" xfId="12294" xr:uid="{00000000-0005-0000-0000-0000C1500000}"/>
    <cellStyle name="Float 3 2 5" xfId="8925" xr:uid="{00000000-0005-0000-0000-0000C2500000}"/>
    <cellStyle name="Float 3 3" xfId="4267" xr:uid="{00000000-0005-0000-0000-0000C3500000}"/>
    <cellStyle name="Float 3 3 2" xfId="4268" xr:uid="{00000000-0005-0000-0000-0000C4500000}"/>
    <cellStyle name="Float 3 3 2 2" xfId="4269" xr:uid="{00000000-0005-0000-0000-0000C5500000}"/>
    <cellStyle name="Float 3 3 2 2 2" xfId="12299" xr:uid="{00000000-0005-0000-0000-0000C6500000}"/>
    <cellStyle name="Float 3 3 2 2 3" xfId="8930" xr:uid="{00000000-0005-0000-0000-0000C7500000}"/>
    <cellStyle name="Float 3 3 2 3" xfId="12298" xr:uid="{00000000-0005-0000-0000-0000C8500000}"/>
    <cellStyle name="Float 3 3 2 4" xfId="8929" xr:uid="{00000000-0005-0000-0000-0000C9500000}"/>
    <cellStyle name="Float 3 3 3" xfId="4270" xr:uid="{00000000-0005-0000-0000-0000CA500000}"/>
    <cellStyle name="Float 3 3 3 2" xfId="4271" xr:uid="{00000000-0005-0000-0000-0000CB500000}"/>
    <cellStyle name="Float 3 3 3 2 2" xfId="12301" xr:uid="{00000000-0005-0000-0000-0000CC500000}"/>
    <cellStyle name="Float 3 3 3 2 3" xfId="8932" xr:uid="{00000000-0005-0000-0000-0000CD500000}"/>
    <cellStyle name="Float 3 3 3 3" xfId="4272" xr:uid="{00000000-0005-0000-0000-0000CE500000}"/>
    <cellStyle name="Float 3 3 3 3 2" xfId="12302" xr:uid="{00000000-0005-0000-0000-0000CF500000}"/>
    <cellStyle name="Float 3 3 3 3 3" xfId="8933" xr:uid="{00000000-0005-0000-0000-0000D0500000}"/>
    <cellStyle name="Float 3 3 3 4" xfId="12300" xr:uid="{00000000-0005-0000-0000-0000D1500000}"/>
    <cellStyle name="Float 3 3 3 5" xfId="8931" xr:uid="{00000000-0005-0000-0000-0000D2500000}"/>
    <cellStyle name="Float 3 3 4" xfId="4273" xr:uid="{00000000-0005-0000-0000-0000D3500000}"/>
    <cellStyle name="Float 3 3 4 2" xfId="4274" xr:uid="{00000000-0005-0000-0000-0000D4500000}"/>
    <cellStyle name="Float 3 3 4 2 2" xfId="12304" xr:uid="{00000000-0005-0000-0000-0000D5500000}"/>
    <cellStyle name="Float 3 3 4 2 3" xfId="8935" xr:uid="{00000000-0005-0000-0000-0000D6500000}"/>
    <cellStyle name="Float 3 3 4 3" xfId="12303" xr:uid="{00000000-0005-0000-0000-0000D7500000}"/>
    <cellStyle name="Float 3 3 4 4" xfId="8934" xr:uid="{00000000-0005-0000-0000-0000D8500000}"/>
    <cellStyle name="Float 3 3 5" xfId="4275" xr:uid="{00000000-0005-0000-0000-0000D9500000}"/>
    <cellStyle name="Float 3 3 5 2" xfId="12305" xr:uid="{00000000-0005-0000-0000-0000DA500000}"/>
    <cellStyle name="Float 3 3 5 3" xfId="8936" xr:uid="{00000000-0005-0000-0000-0000DB500000}"/>
    <cellStyle name="Float 3 3 6" xfId="12297" xr:uid="{00000000-0005-0000-0000-0000DC500000}"/>
    <cellStyle name="Float 3 3 7" xfId="8928" xr:uid="{00000000-0005-0000-0000-0000DD500000}"/>
    <cellStyle name="Float 3 4" xfId="4276" xr:uid="{00000000-0005-0000-0000-0000DE500000}"/>
    <cellStyle name="Float 3 4 2" xfId="12306" xr:uid="{00000000-0005-0000-0000-0000DF500000}"/>
    <cellStyle name="Float 3 4 3" xfId="14493" xr:uid="{00000000-0005-0000-0000-0000E0500000}"/>
    <cellStyle name="Float 3 4 4" xfId="8937" xr:uid="{00000000-0005-0000-0000-0000E1500000}"/>
    <cellStyle name="Float 3 5" xfId="4277" xr:uid="{00000000-0005-0000-0000-0000E2500000}"/>
    <cellStyle name="Float 3 5 2" xfId="12307" xr:uid="{00000000-0005-0000-0000-0000E3500000}"/>
    <cellStyle name="Float 3 5 3" xfId="8938" xr:uid="{00000000-0005-0000-0000-0000E4500000}"/>
    <cellStyle name="Float 3 6" xfId="12293" xr:uid="{00000000-0005-0000-0000-0000E5500000}"/>
    <cellStyle name="Float 3 7" xfId="15676" xr:uid="{00000000-0005-0000-0000-0000E6500000}"/>
    <cellStyle name="Float 3 7 2" xfId="16705" xr:uid="{00000000-0005-0000-0000-0000E7500000}"/>
    <cellStyle name="Float 3 8" xfId="8924" xr:uid="{00000000-0005-0000-0000-0000E8500000}"/>
    <cellStyle name="Float 4" xfId="4278" xr:uid="{00000000-0005-0000-0000-0000E9500000}"/>
    <cellStyle name="Float 4 2" xfId="4279" xr:uid="{00000000-0005-0000-0000-0000EA500000}"/>
    <cellStyle name="Float 4 2 2" xfId="4280" xr:uid="{00000000-0005-0000-0000-0000EB500000}"/>
    <cellStyle name="Float 4 2 2 2" xfId="4281" xr:uid="{00000000-0005-0000-0000-0000EC500000}"/>
    <cellStyle name="Float 4 2 2 2 2" xfId="12311" xr:uid="{00000000-0005-0000-0000-0000ED500000}"/>
    <cellStyle name="Float 4 2 2 2 3" xfId="8942" xr:uid="{00000000-0005-0000-0000-0000EE500000}"/>
    <cellStyle name="Float 4 2 2 3" xfId="12310" xr:uid="{00000000-0005-0000-0000-0000EF500000}"/>
    <cellStyle name="Float 4 2 2 4" xfId="8941" xr:uid="{00000000-0005-0000-0000-0000F0500000}"/>
    <cellStyle name="Float 4 2 3" xfId="4282" xr:uid="{00000000-0005-0000-0000-0000F1500000}"/>
    <cellStyle name="Float 4 2 3 2" xfId="4283" xr:uid="{00000000-0005-0000-0000-0000F2500000}"/>
    <cellStyle name="Float 4 2 3 2 2" xfId="12313" xr:uid="{00000000-0005-0000-0000-0000F3500000}"/>
    <cellStyle name="Float 4 2 3 2 3" xfId="8944" xr:uid="{00000000-0005-0000-0000-0000F4500000}"/>
    <cellStyle name="Float 4 2 3 3" xfId="4284" xr:uid="{00000000-0005-0000-0000-0000F5500000}"/>
    <cellStyle name="Float 4 2 3 3 2" xfId="12314" xr:uid="{00000000-0005-0000-0000-0000F6500000}"/>
    <cellStyle name="Float 4 2 3 3 3" xfId="8945" xr:uid="{00000000-0005-0000-0000-0000F7500000}"/>
    <cellStyle name="Float 4 2 3 4" xfId="12312" xr:uid="{00000000-0005-0000-0000-0000F8500000}"/>
    <cellStyle name="Float 4 2 3 5" xfId="8943" xr:uid="{00000000-0005-0000-0000-0000F9500000}"/>
    <cellStyle name="Float 4 2 4" xfId="4285" xr:uid="{00000000-0005-0000-0000-0000FA500000}"/>
    <cellStyle name="Float 4 2 4 2" xfId="4286" xr:uid="{00000000-0005-0000-0000-0000FB500000}"/>
    <cellStyle name="Float 4 2 4 2 2" xfId="12316" xr:uid="{00000000-0005-0000-0000-0000FC500000}"/>
    <cellStyle name="Float 4 2 4 2 3" xfId="8947" xr:uid="{00000000-0005-0000-0000-0000FD500000}"/>
    <cellStyle name="Float 4 2 4 3" xfId="12315" xr:uid="{00000000-0005-0000-0000-0000FE500000}"/>
    <cellStyle name="Float 4 2 4 4" xfId="8946" xr:uid="{00000000-0005-0000-0000-0000FF500000}"/>
    <cellStyle name="Float 4 2 5" xfId="4287" xr:uid="{00000000-0005-0000-0000-000000510000}"/>
    <cellStyle name="Float 4 2 5 2" xfId="12317" xr:uid="{00000000-0005-0000-0000-000001510000}"/>
    <cellStyle name="Float 4 2 5 3" xfId="8948" xr:uid="{00000000-0005-0000-0000-000002510000}"/>
    <cellStyle name="Float 4 2 6" xfId="12309" xr:uid="{00000000-0005-0000-0000-000003510000}"/>
    <cellStyle name="Float 4 2 7" xfId="8940" xr:uid="{00000000-0005-0000-0000-000004510000}"/>
    <cellStyle name="Float 4 3" xfId="4288" xr:uid="{00000000-0005-0000-0000-000005510000}"/>
    <cellStyle name="Float 4 3 2" xfId="4289" xr:uid="{00000000-0005-0000-0000-000006510000}"/>
    <cellStyle name="Float 4 3 2 2" xfId="12319" xr:uid="{00000000-0005-0000-0000-000007510000}"/>
    <cellStyle name="Float 4 3 2 3" xfId="8950" xr:uid="{00000000-0005-0000-0000-000008510000}"/>
    <cellStyle name="Float 4 3 3" xfId="12318" xr:uid="{00000000-0005-0000-0000-000009510000}"/>
    <cellStyle name="Float 4 3 4" xfId="8949" xr:uid="{00000000-0005-0000-0000-00000A510000}"/>
    <cellStyle name="Float 4 4" xfId="4290" xr:uid="{00000000-0005-0000-0000-00000B510000}"/>
    <cellStyle name="Float 4 4 2" xfId="12320" xr:uid="{00000000-0005-0000-0000-00000C510000}"/>
    <cellStyle name="Float 4 4 3" xfId="8951" xr:uid="{00000000-0005-0000-0000-00000D510000}"/>
    <cellStyle name="Float 4 5" xfId="4291" xr:uid="{00000000-0005-0000-0000-00000E510000}"/>
    <cellStyle name="Float 4 5 2" xfId="12321" xr:uid="{00000000-0005-0000-0000-00000F510000}"/>
    <cellStyle name="Float 4 5 3" xfId="8952" xr:uid="{00000000-0005-0000-0000-000010510000}"/>
    <cellStyle name="Float 4 6" xfId="12308" xr:uid="{00000000-0005-0000-0000-000011510000}"/>
    <cellStyle name="Float 4 7" xfId="16609" xr:uid="{00000000-0005-0000-0000-000012510000}"/>
    <cellStyle name="Float 4 7 2" xfId="17396" xr:uid="{00000000-0005-0000-0000-000013510000}"/>
    <cellStyle name="Float 4 8" xfId="8939" xr:uid="{00000000-0005-0000-0000-000014510000}"/>
    <cellStyle name="Float 5" xfId="4292" xr:uid="{00000000-0005-0000-0000-000015510000}"/>
    <cellStyle name="Float 5 2" xfId="4293" xr:uid="{00000000-0005-0000-0000-000016510000}"/>
    <cellStyle name="Float 5 2 2" xfId="4294" xr:uid="{00000000-0005-0000-0000-000017510000}"/>
    <cellStyle name="Float 5 2 2 2" xfId="4295" xr:uid="{00000000-0005-0000-0000-000018510000}"/>
    <cellStyle name="Float 5 2 2 2 2" xfId="12325" xr:uid="{00000000-0005-0000-0000-000019510000}"/>
    <cellStyle name="Float 5 2 2 2 3" xfId="8956" xr:uid="{00000000-0005-0000-0000-00001A510000}"/>
    <cellStyle name="Float 5 2 2 3" xfId="12324" xr:uid="{00000000-0005-0000-0000-00001B510000}"/>
    <cellStyle name="Float 5 2 2 4" xfId="8955" xr:uid="{00000000-0005-0000-0000-00001C510000}"/>
    <cellStyle name="Float 5 2 3" xfId="4296" xr:uid="{00000000-0005-0000-0000-00001D510000}"/>
    <cellStyle name="Float 5 2 3 2" xfId="4297" xr:uid="{00000000-0005-0000-0000-00001E510000}"/>
    <cellStyle name="Float 5 2 3 2 2" xfId="12327" xr:uid="{00000000-0005-0000-0000-00001F510000}"/>
    <cellStyle name="Float 5 2 3 2 3" xfId="8958" xr:uid="{00000000-0005-0000-0000-000020510000}"/>
    <cellStyle name="Float 5 2 3 3" xfId="4298" xr:uid="{00000000-0005-0000-0000-000021510000}"/>
    <cellStyle name="Float 5 2 3 3 2" xfId="12328" xr:uid="{00000000-0005-0000-0000-000022510000}"/>
    <cellStyle name="Float 5 2 3 3 3" xfId="8959" xr:uid="{00000000-0005-0000-0000-000023510000}"/>
    <cellStyle name="Float 5 2 3 4" xfId="12326" xr:uid="{00000000-0005-0000-0000-000024510000}"/>
    <cellStyle name="Float 5 2 3 5" xfId="8957" xr:uid="{00000000-0005-0000-0000-000025510000}"/>
    <cellStyle name="Float 5 2 4" xfId="4299" xr:uid="{00000000-0005-0000-0000-000026510000}"/>
    <cellStyle name="Float 5 2 4 2" xfId="12329" xr:uid="{00000000-0005-0000-0000-000027510000}"/>
    <cellStyle name="Float 5 2 4 3" xfId="8960" xr:uid="{00000000-0005-0000-0000-000028510000}"/>
    <cellStyle name="Float 5 2 5" xfId="4300" xr:uid="{00000000-0005-0000-0000-000029510000}"/>
    <cellStyle name="Float 5 2 5 2" xfId="12330" xr:uid="{00000000-0005-0000-0000-00002A510000}"/>
    <cellStyle name="Float 5 2 5 3" xfId="8961" xr:uid="{00000000-0005-0000-0000-00002B510000}"/>
    <cellStyle name="Float 5 2 6" xfId="12323" xr:uid="{00000000-0005-0000-0000-00002C510000}"/>
    <cellStyle name="Float 5 2 7" xfId="8954" xr:uid="{00000000-0005-0000-0000-00002D510000}"/>
    <cellStyle name="Float 5 3" xfId="4301" xr:uid="{00000000-0005-0000-0000-00002E510000}"/>
    <cellStyle name="Float 5 3 2" xfId="4302" xr:uid="{00000000-0005-0000-0000-00002F510000}"/>
    <cellStyle name="Float 5 3 2 2" xfId="12332" xr:uid="{00000000-0005-0000-0000-000030510000}"/>
    <cellStyle name="Float 5 3 2 3" xfId="8963" xr:uid="{00000000-0005-0000-0000-000031510000}"/>
    <cellStyle name="Float 5 3 3" xfId="12331" xr:uid="{00000000-0005-0000-0000-000032510000}"/>
    <cellStyle name="Float 5 3 4" xfId="8962" xr:uid="{00000000-0005-0000-0000-000033510000}"/>
    <cellStyle name="Float 5 4" xfId="4303" xr:uid="{00000000-0005-0000-0000-000034510000}"/>
    <cellStyle name="Float 5 4 2" xfId="12333" xr:uid="{00000000-0005-0000-0000-000035510000}"/>
    <cellStyle name="Float 5 4 3" xfId="8964" xr:uid="{00000000-0005-0000-0000-000036510000}"/>
    <cellStyle name="Float 5 5" xfId="4304" xr:uid="{00000000-0005-0000-0000-000037510000}"/>
    <cellStyle name="Float 5 5 2" xfId="12334" xr:uid="{00000000-0005-0000-0000-000038510000}"/>
    <cellStyle name="Float 5 5 3" xfId="8965" xr:uid="{00000000-0005-0000-0000-000039510000}"/>
    <cellStyle name="Float 5 6" xfId="12322" xr:uid="{00000000-0005-0000-0000-00003A510000}"/>
    <cellStyle name="Float 5 7" xfId="8953" xr:uid="{00000000-0005-0000-0000-00003B510000}"/>
    <cellStyle name="Float 6" xfId="4305" xr:uid="{00000000-0005-0000-0000-00003C510000}"/>
    <cellStyle name="Float 6 2" xfId="4306" xr:uid="{00000000-0005-0000-0000-00003D510000}"/>
    <cellStyle name="Float 6 2 2" xfId="4307" xr:uid="{00000000-0005-0000-0000-00003E510000}"/>
    <cellStyle name="Float 6 2 2 2" xfId="12337" xr:uid="{00000000-0005-0000-0000-00003F510000}"/>
    <cellStyle name="Float 6 2 2 3" xfId="8968" xr:uid="{00000000-0005-0000-0000-000040510000}"/>
    <cellStyle name="Float 6 2 3" xfId="12336" xr:uid="{00000000-0005-0000-0000-000041510000}"/>
    <cellStyle name="Float 6 2 4" xfId="8967" xr:uid="{00000000-0005-0000-0000-000042510000}"/>
    <cellStyle name="Float 6 3" xfId="4308" xr:uid="{00000000-0005-0000-0000-000043510000}"/>
    <cellStyle name="Float 6 3 2" xfId="4309" xr:uid="{00000000-0005-0000-0000-000044510000}"/>
    <cellStyle name="Float 6 3 2 2" xfId="12339" xr:uid="{00000000-0005-0000-0000-000045510000}"/>
    <cellStyle name="Float 6 3 2 3" xfId="8970" xr:uid="{00000000-0005-0000-0000-000046510000}"/>
    <cellStyle name="Float 6 3 3" xfId="4310" xr:uid="{00000000-0005-0000-0000-000047510000}"/>
    <cellStyle name="Float 6 3 3 2" xfId="12340" xr:uid="{00000000-0005-0000-0000-000048510000}"/>
    <cellStyle name="Float 6 3 3 3" xfId="8971" xr:uid="{00000000-0005-0000-0000-000049510000}"/>
    <cellStyle name="Float 6 3 4" xfId="12338" xr:uid="{00000000-0005-0000-0000-00004A510000}"/>
    <cellStyle name="Float 6 3 5" xfId="8969" xr:uid="{00000000-0005-0000-0000-00004B510000}"/>
    <cellStyle name="Float 6 4" xfId="4311" xr:uid="{00000000-0005-0000-0000-00004C510000}"/>
    <cellStyle name="Float 6 4 2" xfId="4312" xr:uid="{00000000-0005-0000-0000-00004D510000}"/>
    <cellStyle name="Float 6 4 2 2" xfId="12342" xr:uid="{00000000-0005-0000-0000-00004E510000}"/>
    <cellStyle name="Float 6 4 2 3" xfId="8973" xr:uid="{00000000-0005-0000-0000-00004F510000}"/>
    <cellStyle name="Float 6 4 3" xfId="12341" xr:uid="{00000000-0005-0000-0000-000050510000}"/>
    <cellStyle name="Float 6 4 4" xfId="8972" xr:uid="{00000000-0005-0000-0000-000051510000}"/>
    <cellStyle name="Float 6 5" xfId="4313" xr:uid="{00000000-0005-0000-0000-000052510000}"/>
    <cellStyle name="Float 6 5 2" xfId="12343" xr:uid="{00000000-0005-0000-0000-000053510000}"/>
    <cellStyle name="Float 6 5 3" xfId="8974" xr:uid="{00000000-0005-0000-0000-000054510000}"/>
    <cellStyle name="Float 6 6" xfId="12335" xr:uid="{00000000-0005-0000-0000-000055510000}"/>
    <cellStyle name="Float 6 7" xfId="8966" xr:uid="{00000000-0005-0000-0000-000056510000}"/>
    <cellStyle name="Float 7" xfId="4314" xr:uid="{00000000-0005-0000-0000-000057510000}"/>
    <cellStyle name="Float 7 2" xfId="4315" xr:uid="{00000000-0005-0000-0000-000058510000}"/>
    <cellStyle name="Float 7 2 2" xfId="12345" xr:uid="{00000000-0005-0000-0000-000059510000}"/>
    <cellStyle name="Float 7 2 3" xfId="8976" xr:uid="{00000000-0005-0000-0000-00005A510000}"/>
    <cellStyle name="Float 7 3" xfId="4316" xr:uid="{00000000-0005-0000-0000-00005B510000}"/>
    <cellStyle name="Float 7 3 2" xfId="12346" xr:uid="{00000000-0005-0000-0000-00005C510000}"/>
    <cellStyle name="Float 7 3 3" xfId="8977" xr:uid="{00000000-0005-0000-0000-00005D510000}"/>
    <cellStyle name="Float 7 4" xfId="12344" xr:uid="{00000000-0005-0000-0000-00005E510000}"/>
    <cellStyle name="Float 7 5" xfId="8975" xr:uid="{00000000-0005-0000-0000-00005F510000}"/>
    <cellStyle name="Float 8" xfId="4317" xr:uid="{00000000-0005-0000-0000-000060510000}"/>
    <cellStyle name="Float 8 2" xfId="12347" xr:uid="{00000000-0005-0000-0000-000061510000}"/>
    <cellStyle name="Float 8 3" xfId="14499" xr:uid="{00000000-0005-0000-0000-000062510000}"/>
    <cellStyle name="Float 8 4" xfId="8978" xr:uid="{00000000-0005-0000-0000-000063510000}"/>
    <cellStyle name="Float 9" xfId="4318" xr:uid="{00000000-0005-0000-0000-000064510000}"/>
    <cellStyle name="Float 9 2" xfId="12348" xr:uid="{00000000-0005-0000-0000-000065510000}"/>
    <cellStyle name="Float 9 3" xfId="8979" xr:uid="{00000000-0005-0000-0000-000066510000}"/>
    <cellStyle name="Float_ADDON" xfId="4319" xr:uid="{00000000-0005-0000-0000-000067510000}"/>
    <cellStyle name="Gilsans" xfId="2565" xr:uid="{00000000-0005-0000-0000-000068510000}"/>
    <cellStyle name="Gilsansl" xfId="2566" xr:uid="{00000000-0005-0000-0000-000069510000}"/>
    <cellStyle name="Good" xfId="6" builtinId="26" customBuiltin="1"/>
    <cellStyle name="Good 10" xfId="2567" xr:uid="{00000000-0005-0000-0000-00006B510000}"/>
    <cellStyle name="Good 11" xfId="2568" xr:uid="{00000000-0005-0000-0000-00006C510000}"/>
    <cellStyle name="Good 12" xfId="2569" xr:uid="{00000000-0005-0000-0000-00006D510000}"/>
    <cellStyle name="Good 13" xfId="2570" xr:uid="{00000000-0005-0000-0000-00006E510000}"/>
    <cellStyle name="Good 2" xfId="2571" xr:uid="{00000000-0005-0000-0000-00006F510000}"/>
    <cellStyle name="Good 2 10" xfId="2572" xr:uid="{00000000-0005-0000-0000-000070510000}"/>
    <cellStyle name="Good 2 11" xfId="2573" xr:uid="{00000000-0005-0000-0000-000071510000}"/>
    <cellStyle name="Good 2 12" xfId="2574" xr:uid="{00000000-0005-0000-0000-000072510000}"/>
    <cellStyle name="Good 2 13" xfId="2575" xr:uid="{00000000-0005-0000-0000-000073510000}"/>
    <cellStyle name="Good 2 14" xfId="2576" xr:uid="{00000000-0005-0000-0000-000074510000}"/>
    <cellStyle name="Good 2 15" xfId="2577" xr:uid="{00000000-0005-0000-0000-000075510000}"/>
    <cellStyle name="Good 2 16" xfId="2578" xr:uid="{00000000-0005-0000-0000-000076510000}"/>
    <cellStyle name="Good 2 2" xfId="2579" xr:uid="{00000000-0005-0000-0000-000077510000}"/>
    <cellStyle name="Good 2 2 2" xfId="2580" xr:uid="{00000000-0005-0000-0000-000078510000}"/>
    <cellStyle name="Good 2 2 3" xfId="2581" xr:uid="{00000000-0005-0000-0000-000079510000}"/>
    <cellStyle name="Good 2 2 4" xfId="2582" xr:uid="{00000000-0005-0000-0000-00007A510000}"/>
    <cellStyle name="Good 2 2 5" xfId="2583" xr:uid="{00000000-0005-0000-0000-00007B510000}"/>
    <cellStyle name="Good 2 3" xfId="2584" xr:uid="{00000000-0005-0000-0000-00007C510000}"/>
    <cellStyle name="Good 2 4" xfId="2585" xr:uid="{00000000-0005-0000-0000-00007D510000}"/>
    <cellStyle name="Good 2 5" xfId="2586" xr:uid="{00000000-0005-0000-0000-00007E510000}"/>
    <cellStyle name="Good 2 6" xfId="2587" xr:uid="{00000000-0005-0000-0000-00007F510000}"/>
    <cellStyle name="Good 2 7" xfId="2588" xr:uid="{00000000-0005-0000-0000-000080510000}"/>
    <cellStyle name="Good 2 8" xfId="2589" xr:uid="{00000000-0005-0000-0000-000081510000}"/>
    <cellStyle name="Good 2 9" xfId="2590" xr:uid="{00000000-0005-0000-0000-000082510000}"/>
    <cellStyle name="Good 3" xfId="2591" xr:uid="{00000000-0005-0000-0000-000083510000}"/>
    <cellStyle name="Good 3 2" xfId="2592" xr:uid="{00000000-0005-0000-0000-000084510000}"/>
    <cellStyle name="Good 3 3" xfId="2593" xr:uid="{00000000-0005-0000-0000-000085510000}"/>
    <cellStyle name="Good 3 4" xfId="2594" xr:uid="{00000000-0005-0000-0000-000086510000}"/>
    <cellStyle name="Good 3 5" xfId="2595" xr:uid="{00000000-0005-0000-0000-000087510000}"/>
    <cellStyle name="Good 3 6" xfId="2596" xr:uid="{00000000-0005-0000-0000-000088510000}"/>
    <cellStyle name="Good 4" xfId="2597" xr:uid="{00000000-0005-0000-0000-000089510000}"/>
    <cellStyle name="Good 4 2" xfId="2598" xr:uid="{00000000-0005-0000-0000-00008A510000}"/>
    <cellStyle name="Good 5" xfId="2599" xr:uid="{00000000-0005-0000-0000-00008B510000}"/>
    <cellStyle name="Good 5 2" xfId="2600" xr:uid="{00000000-0005-0000-0000-00008C510000}"/>
    <cellStyle name="Good 6" xfId="2601" xr:uid="{00000000-0005-0000-0000-00008D510000}"/>
    <cellStyle name="Good 6 2" xfId="2602" xr:uid="{00000000-0005-0000-0000-00008E510000}"/>
    <cellStyle name="Good 7" xfId="2603" xr:uid="{00000000-0005-0000-0000-00008F510000}"/>
    <cellStyle name="Good 7 2" xfId="2604" xr:uid="{00000000-0005-0000-0000-000090510000}"/>
    <cellStyle name="Good 8" xfId="2605" xr:uid="{00000000-0005-0000-0000-000091510000}"/>
    <cellStyle name="Good 8 2" xfId="2606" xr:uid="{00000000-0005-0000-0000-000092510000}"/>
    <cellStyle name="Good 9" xfId="2607" xr:uid="{00000000-0005-0000-0000-000093510000}"/>
    <cellStyle name="Grey" xfId="34692" xr:uid="{00000000-0005-0000-0000-000094510000}"/>
    <cellStyle name="Gut" xfId="3977" xr:uid="{00000000-0005-0000-0000-000095510000}"/>
    <cellStyle name="HEADER" xfId="34693" xr:uid="{00000000-0005-0000-0000-000096510000}"/>
    <cellStyle name="Heading 1" xfId="7593" builtinId="16" customBuiltin="1"/>
    <cellStyle name="Heading 1 10" xfId="2608" xr:uid="{00000000-0005-0000-0000-000098510000}"/>
    <cellStyle name="Heading 1 11" xfId="2609" xr:uid="{00000000-0005-0000-0000-000099510000}"/>
    <cellStyle name="Heading 1 12" xfId="2610" xr:uid="{00000000-0005-0000-0000-00009A510000}"/>
    <cellStyle name="Heading 1 13" xfId="2611" xr:uid="{00000000-0005-0000-0000-00009B510000}"/>
    <cellStyle name="Heading 1 14" xfId="2612" xr:uid="{00000000-0005-0000-0000-00009C510000}"/>
    <cellStyle name="Heading 1 15" xfId="2613" xr:uid="{00000000-0005-0000-0000-00009D510000}"/>
    <cellStyle name="Heading 1 16" xfId="2614" xr:uid="{00000000-0005-0000-0000-00009E510000}"/>
    <cellStyle name="Heading 1 17" xfId="2615" xr:uid="{00000000-0005-0000-0000-00009F510000}"/>
    <cellStyle name="Heading 1 18" xfId="2616" xr:uid="{00000000-0005-0000-0000-0000A0510000}"/>
    <cellStyle name="Heading 1 19" xfId="2617" xr:uid="{00000000-0005-0000-0000-0000A1510000}"/>
    <cellStyle name="Heading 1 2" xfId="2618" xr:uid="{00000000-0005-0000-0000-0000A2510000}"/>
    <cellStyle name="Heading 1 2 10" xfId="2619" xr:uid="{00000000-0005-0000-0000-0000A3510000}"/>
    <cellStyle name="Heading 1 2 11" xfId="2620" xr:uid="{00000000-0005-0000-0000-0000A4510000}"/>
    <cellStyle name="Heading 1 2 12" xfId="2621" xr:uid="{00000000-0005-0000-0000-0000A5510000}"/>
    <cellStyle name="Heading 1 2 13" xfId="2622" xr:uid="{00000000-0005-0000-0000-0000A6510000}"/>
    <cellStyle name="Heading 1 2 14" xfId="2623" xr:uid="{00000000-0005-0000-0000-0000A7510000}"/>
    <cellStyle name="Heading 1 2 15" xfId="2624" xr:uid="{00000000-0005-0000-0000-0000A8510000}"/>
    <cellStyle name="Heading 1 2 16" xfId="2625" xr:uid="{00000000-0005-0000-0000-0000A9510000}"/>
    <cellStyle name="Heading 1 2 2" xfId="2626" xr:uid="{00000000-0005-0000-0000-0000AA510000}"/>
    <cellStyle name="Heading 1 2 2 2" xfId="2627" xr:uid="{00000000-0005-0000-0000-0000AB510000}"/>
    <cellStyle name="Heading 1 2 2 3" xfId="2628" xr:uid="{00000000-0005-0000-0000-0000AC510000}"/>
    <cellStyle name="Heading 1 2 2 4" xfId="2629" xr:uid="{00000000-0005-0000-0000-0000AD510000}"/>
    <cellStyle name="Heading 1 2 2 5" xfId="2630" xr:uid="{00000000-0005-0000-0000-0000AE510000}"/>
    <cellStyle name="Heading 1 2 3" xfId="2631" xr:uid="{00000000-0005-0000-0000-0000AF510000}"/>
    <cellStyle name="Heading 1 2 4" xfId="2632" xr:uid="{00000000-0005-0000-0000-0000B0510000}"/>
    <cellStyle name="Heading 1 2 5" xfId="2633" xr:uid="{00000000-0005-0000-0000-0000B1510000}"/>
    <cellStyle name="Heading 1 2 6" xfId="2634" xr:uid="{00000000-0005-0000-0000-0000B2510000}"/>
    <cellStyle name="Heading 1 2 7" xfId="2635" xr:uid="{00000000-0005-0000-0000-0000B3510000}"/>
    <cellStyle name="Heading 1 2 8" xfId="2636" xr:uid="{00000000-0005-0000-0000-0000B4510000}"/>
    <cellStyle name="Heading 1 2 9" xfId="2637" xr:uid="{00000000-0005-0000-0000-0000B5510000}"/>
    <cellStyle name="Heading 1 20" xfId="2638" xr:uid="{00000000-0005-0000-0000-0000B6510000}"/>
    <cellStyle name="Heading 1 21" xfId="2639" xr:uid="{00000000-0005-0000-0000-0000B7510000}"/>
    <cellStyle name="Heading 1 22" xfId="2640" xr:uid="{00000000-0005-0000-0000-0000B8510000}"/>
    <cellStyle name="Heading 1 3" xfId="2641" xr:uid="{00000000-0005-0000-0000-0000B9510000}"/>
    <cellStyle name="Heading 1 3 2" xfId="2642" xr:uid="{00000000-0005-0000-0000-0000BA510000}"/>
    <cellStyle name="Heading 1 3 3" xfId="2643" xr:uid="{00000000-0005-0000-0000-0000BB510000}"/>
    <cellStyle name="Heading 1 3 4" xfId="2644" xr:uid="{00000000-0005-0000-0000-0000BC510000}"/>
    <cellStyle name="Heading 1 3 5" xfId="2645" xr:uid="{00000000-0005-0000-0000-0000BD510000}"/>
    <cellStyle name="Heading 1 3 6" xfId="2646" xr:uid="{00000000-0005-0000-0000-0000BE510000}"/>
    <cellStyle name="Heading 1 4" xfId="2647" xr:uid="{00000000-0005-0000-0000-0000BF510000}"/>
    <cellStyle name="Heading 1 4 2" xfId="2648" xr:uid="{00000000-0005-0000-0000-0000C0510000}"/>
    <cellStyle name="Heading 1 5" xfId="2649" xr:uid="{00000000-0005-0000-0000-0000C1510000}"/>
    <cellStyle name="Heading 1 5 2" xfId="2650" xr:uid="{00000000-0005-0000-0000-0000C2510000}"/>
    <cellStyle name="Heading 1 6" xfId="2651" xr:uid="{00000000-0005-0000-0000-0000C3510000}"/>
    <cellStyle name="Heading 1 7" xfId="2652" xr:uid="{00000000-0005-0000-0000-0000C4510000}"/>
    <cellStyle name="Heading 1 8" xfId="2653" xr:uid="{00000000-0005-0000-0000-0000C5510000}"/>
    <cellStyle name="Heading 1 9" xfId="2654" xr:uid="{00000000-0005-0000-0000-0000C6510000}"/>
    <cellStyle name="Heading 2" xfId="7594" builtinId="17" customBuiltin="1"/>
    <cellStyle name="Heading 2 10" xfId="2655" xr:uid="{00000000-0005-0000-0000-0000C8510000}"/>
    <cellStyle name="Heading 2 11" xfId="2656" xr:uid="{00000000-0005-0000-0000-0000C9510000}"/>
    <cellStyle name="Heading 2 12" xfId="2657" xr:uid="{00000000-0005-0000-0000-0000CA510000}"/>
    <cellStyle name="Heading 2 13" xfId="2658" xr:uid="{00000000-0005-0000-0000-0000CB510000}"/>
    <cellStyle name="Heading 2 14" xfId="2659" xr:uid="{00000000-0005-0000-0000-0000CC510000}"/>
    <cellStyle name="Heading 2 15" xfId="2660" xr:uid="{00000000-0005-0000-0000-0000CD510000}"/>
    <cellStyle name="Heading 2 16" xfId="2661" xr:uid="{00000000-0005-0000-0000-0000CE510000}"/>
    <cellStyle name="Heading 2 17" xfId="2662" xr:uid="{00000000-0005-0000-0000-0000CF510000}"/>
    <cellStyle name="Heading 2 18" xfId="2663" xr:uid="{00000000-0005-0000-0000-0000D0510000}"/>
    <cellStyle name="Heading 2 19" xfId="2664" xr:uid="{00000000-0005-0000-0000-0000D1510000}"/>
    <cellStyle name="Heading 2 2" xfId="2665" xr:uid="{00000000-0005-0000-0000-0000D2510000}"/>
    <cellStyle name="Heading 2 2 10" xfId="2666" xr:uid="{00000000-0005-0000-0000-0000D3510000}"/>
    <cellStyle name="Heading 2 2 11" xfId="2667" xr:uid="{00000000-0005-0000-0000-0000D4510000}"/>
    <cellStyle name="Heading 2 2 12" xfId="2668" xr:uid="{00000000-0005-0000-0000-0000D5510000}"/>
    <cellStyle name="Heading 2 2 13" xfId="2669" xr:uid="{00000000-0005-0000-0000-0000D6510000}"/>
    <cellStyle name="Heading 2 2 14" xfId="2670" xr:uid="{00000000-0005-0000-0000-0000D7510000}"/>
    <cellStyle name="Heading 2 2 15" xfId="2671" xr:uid="{00000000-0005-0000-0000-0000D8510000}"/>
    <cellStyle name="Heading 2 2 16" xfId="2672" xr:uid="{00000000-0005-0000-0000-0000D9510000}"/>
    <cellStyle name="Heading 2 2 2" xfId="2673" xr:uid="{00000000-0005-0000-0000-0000DA510000}"/>
    <cellStyle name="Heading 2 2 2 2" xfId="2674" xr:uid="{00000000-0005-0000-0000-0000DB510000}"/>
    <cellStyle name="Heading 2 2 2 3" xfId="2675" xr:uid="{00000000-0005-0000-0000-0000DC510000}"/>
    <cellStyle name="Heading 2 2 2 4" xfId="2676" xr:uid="{00000000-0005-0000-0000-0000DD510000}"/>
    <cellStyle name="Heading 2 2 2 5" xfId="2677" xr:uid="{00000000-0005-0000-0000-0000DE510000}"/>
    <cellStyle name="Heading 2 2 3" xfId="2678" xr:uid="{00000000-0005-0000-0000-0000DF510000}"/>
    <cellStyle name="Heading 2 2 4" xfId="2679" xr:uid="{00000000-0005-0000-0000-0000E0510000}"/>
    <cellStyle name="Heading 2 2 5" xfId="2680" xr:uid="{00000000-0005-0000-0000-0000E1510000}"/>
    <cellStyle name="Heading 2 2 6" xfId="2681" xr:uid="{00000000-0005-0000-0000-0000E2510000}"/>
    <cellStyle name="Heading 2 2 7" xfId="2682" xr:uid="{00000000-0005-0000-0000-0000E3510000}"/>
    <cellStyle name="Heading 2 2 8" xfId="2683" xr:uid="{00000000-0005-0000-0000-0000E4510000}"/>
    <cellStyle name="Heading 2 2 9" xfId="2684" xr:uid="{00000000-0005-0000-0000-0000E5510000}"/>
    <cellStyle name="Heading 2 20" xfId="2685" xr:uid="{00000000-0005-0000-0000-0000E6510000}"/>
    <cellStyle name="Heading 2 21" xfId="2686" xr:uid="{00000000-0005-0000-0000-0000E7510000}"/>
    <cellStyle name="Heading 2 22" xfId="2687" xr:uid="{00000000-0005-0000-0000-0000E8510000}"/>
    <cellStyle name="Heading 2 3" xfId="2688" xr:uid="{00000000-0005-0000-0000-0000E9510000}"/>
    <cellStyle name="Heading 2 3 2" xfId="2689" xr:uid="{00000000-0005-0000-0000-0000EA510000}"/>
    <cellStyle name="Heading 2 3 3" xfId="2690" xr:uid="{00000000-0005-0000-0000-0000EB510000}"/>
    <cellStyle name="Heading 2 3 4" xfId="2691" xr:uid="{00000000-0005-0000-0000-0000EC510000}"/>
    <cellStyle name="Heading 2 3 5" xfId="2692" xr:uid="{00000000-0005-0000-0000-0000ED510000}"/>
    <cellStyle name="Heading 2 3 6" xfId="2693" xr:uid="{00000000-0005-0000-0000-0000EE510000}"/>
    <cellStyle name="Heading 2 4" xfId="2694" xr:uid="{00000000-0005-0000-0000-0000EF510000}"/>
    <cellStyle name="Heading 2 4 2" xfId="2695" xr:uid="{00000000-0005-0000-0000-0000F0510000}"/>
    <cellStyle name="Heading 2 5" xfId="2696" xr:uid="{00000000-0005-0000-0000-0000F1510000}"/>
    <cellStyle name="Heading 2 5 2" xfId="2697" xr:uid="{00000000-0005-0000-0000-0000F2510000}"/>
    <cellStyle name="Heading 2 6" xfId="2698" xr:uid="{00000000-0005-0000-0000-0000F3510000}"/>
    <cellStyle name="Heading 2 6 2" xfId="2699" xr:uid="{00000000-0005-0000-0000-0000F4510000}"/>
    <cellStyle name="Heading 2 7" xfId="2700" xr:uid="{00000000-0005-0000-0000-0000F5510000}"/>
    <cellStyle name="Heading 2 7 2" xfId="2701" xr:uid="{00000000-0005-0000-0000-0000F6510000}"/>
    <cellStyle name="Heading 2 8" xfId="2702" xr:uid="{00000000-0005-0000-0000-0000F7510000}"/>
    <cellStyle name="Heading 2 8 2" xfId="2703" xr:uid="{00000000-0005-0000-0000-0000F8510000}"/>
    <cellStyle name="Heading 2 9" xfId="2704" xr:uid="{00000000-0005-0000-0000-0000F9510000}"/>
    <cellStyle name="Heading 3" xfId="7595" builtinId="18" customBuiltin="1"/>
    <cellStyle name="Heading 3 10" xfId="2705" xr:uid="{00000000-0005-0000-0000-0000FB510000}"/>
    <cellStyle name="Heading 3 11" xfId="2706" xr:uid="{00000000-0005-0000-0000-0000FC510000}"/>
    <cellStyle name="Heading 3 12" xfId="2707" xr:uid="{00000000-0005-0000-0000-0000FD510000}"/>
    <cellStyle name="Heading 3 13" xfId="2708" xr:uid="{00000000-0005-0000-0000-0000FE510000}"/>
    <cellStyle name="Heading 3 14" xfId="2709" xr:uid="{00000000-0005-0000-0000-0000FF510000}"/>
    <cellStyle name="Heading 3 15" xfId="2710" xr:uid="{00000000-0005-0000-0000-000000520000}"/>
    <cellStyle name="Heading 3 16" xfId="2711" xr:uid="{00000000-0005-0000-0000-000001520000}"/>
    <cellStyle name="Heading 3 17" xfId="2712" xr:uid="{00000000-0005-0000-0000-000002520000}"/>
    <cellStyle name="Heading 3 18" xfId="2713" xr:uid="{00000000-0005-0000-0000-000003520000}"/>
    <cellStyle name="Heading 3 19" xfId="2714" xr:uid="{00000000-0005-0000-0000-000004520000}"/>
    <cellStyle name="Heading 3 2" xfId="2715" xr:uid="{00000000-0005-0000-0000-000005520000}"/>
    <cellStyle name="Heading 3 2 10" xfId="2716" xr:uid="{00000000-0005-0000-0000-000006520000}"/>
    <cellStyle name="Heading 3 2 11" xfId="2717" xr:uid="{00000000-0005-0000-0000-000007520000}"/>
    <cellStyle name="Heading 3 2 12" xfId="2718" xr:uid="{00000000-0005-0000-0000-000008520000}"/>
    <cellStyle name="Heading 3 2 13" xfId="2719" xr:uid="{00000000-0005-0000-0000-000009520000}"/>
    <cellStyle name="Heading 3 2 14" xfId="2720" xr:uid="{00000000-0005-0000-0000-00000A520000}"/>
    <cellStyle name="Heading 3 2 15" xfId="2721" xr:uid="{00000000-0005-0000-0000-00000B520000}"/>
    <cellStyle name="Heading 3 2 16" xfId="2722" xr:uid="{00000000-0005-0000-0000-00000C520000}"/>
    <cellStyle name="Heading 3 2 2" xfId="2723" xr:uid="{00000000-0005-0000-0000-00000D520000}"/>
    <cellStyle name="Heading 3 2 2 2" xfId="2724" xr:uid="{00000000-0005-0000-0000-00000E520000}"/>
    <cellStyle name="Heading 3 2 2 3" xfId="2725" xr:uid="{00000000-0005-0000-0000-00000F520000}"/>
    <cellStyle name="Heading 3 2 2 4" xfId="2726" xr:uid="{00000000-0005-0000-0000-000010520000}"/>
    <cellStyle name="Heading 3 2 2 5" xfId="2727" xr:uid="{00000000-0005-0000-0000-000011520000}"/>
    <cellStyle name="Heading 3 2 3" xfId="2728" xr:uid="{00000000-0005-0000-0000-000012520000}"/>
    <cellStyle name="Heading 3 2 4" xfId="2729" xr:uid="{00000000-0005-0000-0000-000013520000}"/>
    <cellStyle name="Heading 3 2 5" xfId="2730" xr:uid="{00000000-0005-0000-0000-000014520000}"/>
    <cellStyle name="Heading 3 2 6" xfId="2731" xr:uid="{00000000-0005-0000-0000-000015520000}"/>
    <cellStyle name="Heading 3 2 7" xfId="2732" xr:uid="{00000000-0005-0000-0000-000016520000}"/>
    <cellStyle name="Heading 3 2 8" xfId="2733" xr:uid="{00000000-0005-0000-0000-000017520000}"/>
    <cellStyle name="Heading 3 2 9" xfId="2734" xr:uid="{00000000-0005-0000-0000-000018520000}"/>
    <cellStyle name="Heading 3 20" xfId="2735" xr:uid="{00000000-0005-0000-0000-000019520000}"/>
    <cellStyle name="Heading 3 21" xfId="2736" xr:uid="{00000000-0005-0000-0000-00001A520000}"/>
    <cellStyle name="Heading 3 22" xfId="2737" xr:uid="{00000000-0005-0000-0000-00001B520000}"/>
    <cellStyle name="Heading 3 3" xfId="2738" xr:uid="{00000000-0005-0000-0000-00001C520000}"/>
    <cellStyle name="Heading 3 3 2" xfId="2739" xr:uid="{00000000-0005-0000-0000-00001D520000}"/>
    <cellStyle name="Heading 3 3 3" xfId="2740" xr:uid="{00000000-0005-0000-0000-00001E520000}"/>
    <cellStyle name="Heading 3 3 4" xfId="2741" xr:uid="{00000000-0005-0000-0000-00001F520000}"/>
    <cellStyle name="Heading 3 3 5" xfId="2742" xr:uid="{00000000-0005-0000-0000-000020520000}"/>
    <cellStyle name="Heading 3 3 6" xfId="2743" xr:uid="{00000000-0005-0000-0000-000021520000}"/>
    <cellStyle name="Heading 3 4" xfId="2744" xr:uid="{00000000-0005-0000-0000-000022520000}"/>
    <cellStyle name="Heading 3 4 2" xfId="2745" xr:uid="{00000000-0005-0000-0000-000023520000}"/>
    <cellStyle name="Heading 3 5" xfId="2746" xr:uid="{00000000-0005-0000-0000-000024520000}"/>
    <cellStyle name="Heading 3 5 2" xfId="2747" xr:uid="{00000000-0005-0000-0000-000025520000}"/>
    <cellStyle name="Heading 3 6" xfId="2748" xr:uid="{00000000-0005-0000-0000-000026520000}"/>
    <cellStyle name="Heading 3 6 2" xfId="2749" xr:uid="{00000000-0005-0000-0000-000027520000}"/>
    <cellStyle name="Heading 3 7" xfId="2750" xr:uid="{00000000-0005-0000-0000-000028520000}"/>
    <cellStyle name="Heading 3 7 2" xfId="2751" xr:uid="{00000000-0005-0000-0000-000029520000}"/>
    <cellStyle name="Heading 3 8" xfId="2752" xr:uid="{00000000-0005-0000-0000-00002A520000}"/>
    <cellStyle name="Heading 3 8 2" xfId="2753" xr:uid="{00000000-0005-0000-0000-00002B520000}"/>
    <cellStyle name="Heading 3 9" xfId="2754" xr:uid="{00000000-0005-0000-0000-00002C520000}"/>
    <cellStyle name="Heading 4" xfId="7596" builtinId="19" customBuiltin="1"/>
    <cellStyle name="Heading 4 10" xfId="2755" xr:uid="{00000000-0005-0000-0000-00002E520000}"/>
    <cellStyle name="Heading 4 11" xfId="2756" xr:uid="{00000000-0005-0000-0000-00002F520000}"/>
    <cellStyle name="Heading 4 12" xfId="2757" xr:uid="{00000000-0005-0000-0000-000030520000}"/>
    <cellStyle name="Heading 4 13" xfId="2758" xr:uid="{00000000-0005-0000-0000-000031520000}"/>
    <cellStyle name="Heading 4 14" xfId="2759" xr:uid="{00000000-0005-0000-0000-000032520000}"/>
    <cellStyle name="Heading 4 15" xfId="2760" xr:uid="{00000000-0005-0000-0000-000033520000}"/>
    <cellStyle name="Heading 4 16" xfId="2761" xr:uid="{00000000-0005-0000-0000-000034520000}"/>
    <cellStyle name="Heading 4 17" xfId="2762" xr:uid="{00000000-0005-0000-0000-000035520000}"/>
    <cellStyle name="Heading 4 18" xfId="2763" xr:uid="{00000000-0005-0000-0000-000036520000}"/>
    <cellStyle name="Heading 4 19" xfId="2764" xr:uid="{00000000-0005-0000-0000-000037520000}"/>
    <cellStyle name="Heading 4 2" xfId="2765" xr:uid="{00000000-0005-0000-0000-000038520000}"/>
    <cellStyle name="Heading 4 2 10" xfId="2766" xr:uid="{00000000-0005-0000-0000-000039520000}"/>
    <cellStyle name="Heading 4 2 11" xfId="2767" xr:uid="{00000000-0005-0000-0000-00003A520000}"/>
    <cellStyle name="Heading 4 2 12" xfId="2768" xr:uid="{00000000-0005-0000-0000-00003B520000}"/>
    <cellStyle name="Heading 4 2 13" xfId="2769" xr:uid="{00000000-0005-0000-0000-00003C520000}"/>
    <cellStyle name="Heading 4 2 14" xfId="2770" xr:uid="{00000000-0005-0000-0000-00003D520000}"/>
    <cellStyle name="Heading 4 2 15" xfId="2771" xr:uid="{00000000-0005-0000-0000-00003E520000}"/>
    <cellStyle name="Heading 4 2 16" xfId="2772" xr:uid="{00000000-0005-0000-0000-00003F520000}"/>
    <cellStyle name="Heading 4 2 2" xfId="2773" xr:uid="{00000000-0005-0000-0000-000040520000}"/>
    <cellStyle name="Heading 4 2 2 2" xfId="2774" xr:uid="{00000000-0005-0000-0000-000041520000}"/>
    <cellStyle name="Heading 4 2 2 3" xfId="2775" xr:uid="{00000000-0005-0000-0000-000042520000}"/>
    <cellStyle name="Heading 4 2 2 4" xfId="2776" xr:uid="{00000000-0005-0000-0000-000043520000}"/>
    <cellStyle name="Heading 4 2 2 5" xfId="2777" xr:uid="{00000000-0005-0000-0000-000044520000}"/>
    <cellStyle name="Heading 4 2 3" xfId="2778" xr:uid="{00000000-0005-0000-0000-000045520000}"/>
    <cellStyle name="Heading 4 2 4" xfId="2779" xr:uid="{00000000-0005-0000-0000-000046520000}"/>
    <cellStyle name="Heading 4 2 5" xfId="2780" xr:uid="{00000000-0005-0000-0000-000047520000}"/>
    <cellStyle name="Heading 4 2 6" xfId="2781" xr:uid="{00000000-0005-0000-0000-000048520000}"/>
    <cellStyle name="Heading 4 2 7" xfId="2782" xr:uid="{00000000-0005-0000-0000-000049520000}"/>
    <cellStyle name="Heading 4 2 8" xfId="2783" xr:uid="{00000000-0005-0000-0000-00004A520000}"/>
    <cellStyle name="Heading 4 2 9" xfId="2784" xr:uid="{00000000-0005-0000-0000-00004B520000}"/>
    <cellStyle name="Heading 4 20" xfId="2785" xr:uid="{00000000-0005-0000-0000-00004C520000}"/>
    <cellStyle name="Heading 4 21" xfId="2786" xr:uid="{00000000-0005-0000-0000-00004D520000}"/>
    <cellStyle name="Heading 4 22" xfId="2787" xr:uid="{00000000-0005-0000-0000-00004E520000}"/>
    <cellStyle name="Heading 4 3" xfId="2788" xr:uid="{00000000-0005-0000-0000-00004F520000}"/>
    <cellStyle name="Heading 4 3 2" xfId="2789" xr:uid="{00000000-0005-0000-0000-000050520000}"/>
    <cellStyle name="Heading 4 3 3" xfId="2790" xr:uid="{00000000-0005-0000-0000-000051520000}"/>
    <cellStyle name="Heading 4 3 4" xfId="2791" xr:uid="{00000000-0005-0000-0000-000052520000}"/>
    <cellStyle name="Heading 4 3 5" xfId="2792" xr:uid="{00000000-0005-0000-0000-000053520000}"/>
    <cellStyle name="Heading 4 3 6" xfId="2793" xr:uid="{00000000-0005-0000-0000-000054520000}"/>
    <cellStyle name="Heading 4 4" xfId="2794" xr:uid="{00000000-0005-0000-0000-000055520000}"/>
    <cellStyle name="Heading 4 4 2" xfId="2795" xr:uid="{00000000-0005-0000-0000-000056520000}"/>
    <cellStyle name="Heading 4 5" xfId="2796" xr:uid="{00000000-0005-0000-0000-000057520000}"/>
    <cellStyle name="Heading 4 5 2" xfId="2797" xr:uid="{00000000-0005-0000-0000-000058520000}"/>
    <cellStyle name="Heading 4 6" xfId="2798" xr:uid="{00000000-0005-0000-0000-000059520000}"/>
    <cellStyle name="Heading 4 7" xfId="2799" xr:uid="{00000000-0005-0000-0000-00005A520000}"/>
    <cellStyle name="Heading 4 8" xfId="2800" xr:uid="{00000000-0005-0000-0000-00005B520000}"/>
    <cellStyle name="Heading 4 9" xfId="2801" xr:uid="{00000000-0005-0000-0000-00005C520000}"/>
    <cellStyle name="Heading1" xfId="34694" xr:uid="{00000000-0005-0000-0000-00005D520000}"/>
    <cellStyle name="Heading2" xfId="34695" xr:uid="{00000000-0005-0000-0000-00005E520000}"/>
    <cellStyle name="Headline" xfId="34786" xr:uid="{00000000-0005-0000-0000-00005F520000}"/>
    <cellStyle name="HIGHLIGHT" xfId="34696" xr:uid="{00000000-0005-0000-0000-000060520000}"/>
    <cellStyle name="Hyperlink" xfId="7585" builtinId="8"/>
    <cellStyle name="Hyperlink 2" xfId="2802" xr:uid="{00000000-0005-0000-0000-000062520000}"/>
    <cellStyle name="Hyperlink 2 2" xfId="2803" xr:uid="{00000000-0005-0000-0000-000063520000}"/>
    <cellStyle name="Hyperlink 2 2 2" xfId="14501" xr:uid="{00000000-0005-0000-0000-000064520000}"/>
    <cellStyle name="Hyperlink 2 2 2 2" xfId="14502" xr:uid="{00000000-0005-0000-0000-000065520000}"/>
    <cellStyle name="Hyperlink 2 2 3" xfId="14500" xr:uid="{00000000-0005-0000-0000-000066520000}"/>
    <cellStyle name="Hyperlink 2 3" xfId="2804" xr:uid="{00000000-0005-0000-0000-000067520000}"/>
    <cellStyle name="Hyperlink 2 3 2" xfId="14504" xr:uid="{00000000-0005-0000-0000-000068520000}"/>
    <cellStyle name="Hyperlink 2 3 3" xfId="14503" xr:uid="{00000000-0005-0000-0000-000069520000}"/>
    <cellStyle name="Hyperlink 2 4" xfId="22766" xr:uid="{00000000-0005-0000-0000-00006A520000}"/>
    <cellStyle name="Hyperlink 2 5" xfId="34799" xr:uid="{00000000-0005-0000-0000-00006B520000}"/>
    <cellStyle name="Hyperlink 3" xfId="46" xr:uid="{00000000-0005-0000-0000-00006C520000}"/>
    <cellStyle name="Hyperlink 3 2" xfId="15677" xr:uid="{00000000-0005-0000-0000-00006D520000}"/>
    <cellStyle name="Hyperlink 4" xfId="15678" xr:uid="{00000000-0005-0000-0000-00006E520000}"/>
    <cellStyle name="Hyperlink 5" xfId="22774" xr:uid="{00000000-0005-0000-0000-00006F520000}"/>
    <cellStyle name="iComma0" xfId="2805" xr:uid="{00000000-0005-0000-0000-000070520000}"/>
    <cellStyle name="iComma1" xfId="2806" xr:uid="{00000000-0005-0000-0000-000071520000}"/>
    <cellStyle name="iComma2" xfId="2807" xr:uid="{00000000-0005-0000-0000-000072520000}"/>
    <cellStyle name="iCurrency0" xfId="2808" xr:uid="{00000000-0005-0000-0000-000073520000}"/>
    <cellStyle name="iCurrency0 2" xfId="11879" xr:uid="{00000000-0005-0000-0000-000074520000}"/>
    <cellStyle name="iCurrency0 3" xfId="8509" xr:uid="{00000000-0005-0000-0000-000075520000}"/>
    <cellStyle name="iCurrency2" xfId="2809" xr:uid="{00000000-0005-0000-0000-000076520000}"/>
    <cellStyle name="iCurrency2 2" xfId="11880" xr:uid="{00000000-0005-0000-0000-000077520000}"/>
    <cellStyle name="iCurrency2 3" xfId="8510" xr:uid="{00000000-0005-0000-0000-000078520000}"/>
    <cellStyle name="iDateDM" xfId="2810" xr:uid="{00000000-0005-0000-0000-000079520000}"/>
    <cellStyle name="iDateDM 2" xfId="11881" xr:uid="{00000000-0005-0000-0000-00007A520000}"/>
    <cellStyle name="iDateDM 3" xfId="8511" xr:uid="{00000000-0005-0000-0000-00007B520000}"/>
    <cellStyle name="iDateDMY" xfId="2811" xr:uid="{00000000-0005-0000-0000-00007C520000}"/>
    <cellStyle name="iDateDMY 2" xfId="11882" xr:uid="{00000000-0005-0000-0000-00007D520000}"/>
    <cellStyle name="iDateDMY 3" xfId="8512" xr:uid="{00000000-0005-0000-0000-00007E520000}"/>
    <cellStyle name="iDateMY" xfId="2812" xr:uid="{00000000-0005-0000-0000-00007F520000}"/>
    <cellStyle name="iDateMY 2" xfId="11883" xr:uid="{00000000-0005-0000-0000-000080520000}"/>
    <cellStyle name="iDateMY 3" xfId="8513" xr:uid="{00000000-0005-0000-0000-000081520000}"/>
    <cellStyle name="iDateT24" xfId="2813" xr:uid="{00000000-0005-0000-0000-000082520000}"/>
    <cellStyle name="iDateT24 2" xfId="11884" xr:uid="{00000000-0005-0000-0000-000083520000}"/>
    <cellStyle name="iDateT24 3" xfId="8514" xr:uid="{00000000-0005-0000-0000-000084520000}"/>
    <cellStyle name="Incorrecto" xfId="34697" xr:uid="{00000000-0005-0000-0000-000085520000}"/>
    <cellStyle name="Input" xfId="7" builtinId="20" customBuiltin="1"/>
    <cellStyle name="Input [yellow]" xfId="34698" xr:uid="{00000000-0005-0000-0000-000087520000}"/>
    <cellStyle name="Input 10" xfId="2814" xr:uid="{00000000-0005-0000-0000-000088520000}"/>
    <cellStyle name="Input 11" xfId="2815" xr:uid="{00000000-0005-0000-0000-000089520000}"/>
    <cellStyle name="Input 12" xfId="2816" xr:uid="{00000000-0005-0000-0000-00008A520000}"/>
    <cellStyle name="Input 13" xfId="2817" xr:uid="{00000000-0005-0000-0000-00008B520000}"/>
    <cellStyle name="Input 14" xfId="2818" xr:uid="{00000000-0005-0000-0000-00008C520000}"/>
    <cellStyle name="Input 15" xfId="2819" xr:uid="{00000000-0005-0000-0000-00008D520000}"/>
    <cellStyle name="Input 16" xfId="2820" xr:uid="{00000000-0005-0000-0000-00008E520000}"/>
    <cellStyle name="Input 17" xfId="2821" xr:uid="{00000000-0005-0000-0000-00008F520000}"/>
    <cellStyle name="Input 18" xfId="2822" xr:uid="{00000000-0005-0000-0000-000090520000}"/>
    <cellStyle name="Input 19" xfId="2823" xr:uid="{00000000-0005-0000-0000-000091520000}"/>
    <cellStyle name="Input 2" xfId="2824" xr:uid="{00000000-0005-0000-0000-000092520000}"/>
    <cellStyle name="Input 2 10" xfId="2825" xr:uid="{00000000-0005-0000-0000-000093520000}"/>
    <cellStyle name="Input 2 11" xfId="2826" xr:uid="{00000000-0005-0000-0000-000094520000}"/>
    <cellStyle name="Input 2 12" xfId="2827" xr:uid="{00000000-0005-0000-0000-000095520000}"/>
    <cellStyle name="Input 2 13" xfId="2828" xr:uid="{00000000-0005-0000-0000-000096520000}"/>
    <cellStyle name="Input 2 14" xfId="2829" xr:uid="{00000000-0005-0000-0000-000097520000}"/>
    <cellStyle name="Input 2 15" xfId="2830" xr:uid="{00000000-0005-0000-0000-000098520000}"/>
    <cellStyle name="Input 2 16" xfId="2831" xr:uid="{00000000-0005-0000-0000-000099520000}"/>
    <cellStyle name="Input 2 17" xfId="2832" xr:uid="{00000000-0005-0000-0000-00009A520000}"/>
    <cellStyle name="Input 2 18" xfId="2833" xr:uid="{00000000-0005-0000-0000-00009B520000}"/>
    <cellStyle name="Input 2 2" xfId="2834" xr:uid="{00000000-0005-0000-0000-00009C520000}"/>
    <cellStyle name="Input 2 2 2" xfId="2835" xr:uid="{00000000-0005-0000-0000-00009D520000}"/>
    <cellStyle name="Input 2 2 3" xfId="2836" xr:uid="{00000000-0005-0000-0000-00009E520000}"/>
    <cellStyle name="Input 2 2 4" xfId="2837" xr:uid="{00000000-0005-0000-0000-00009F520000}"/>
    <cellStyle name="Input 2 2 5" xfId="2838" xr:uid="{00000000-0005-0000-0000-0000A0520000}"/>
    <cellStyle name="Input 2 3" xfId="2839" xr:uid="{00000000-0005-0000-0000-0000A1520000}"/>
    <cellStyle name="Input 2 4" xfId="2840" xr:uid="{00000000-0005-0000-0000-0000A2520000}"/>
    <cellStyle name="Input 2 5" xfId="2841" xr:uid="{00000000-0005-0000-0000-0000A3520000}"/>
    <cellStyle name="Input 2 6" xfId="2842" xr:uid="{00000000-0005-0000-0000-0000A4520000}"/>
    <cellStyle name="Input 2 7" xfId="2843" xr:uid="{00000000-0005-0000-0000-0000A5520000}"/>
    <cellStyle name="Input 2 8" xfId="2844" xr:uid="{00000000-0005-0000-0000-0000A6520000}"/>
    <cellStyle name="Input 2 9" xfId="2845" xr:uid="{00000000-0005-0000-0000-0000A7520000}"/>
    <cellStyle name="Input 20" xfId="2846" xr:uid="{00000000-0005-0000-0000-0000A8520000}"/>
    <cellStyle name="Input 21" xfId="2847" xr:uid="{00000000-0005-0000-0000-0000A9520000}"/>
    <cellStyle name="Input 22" xfId="2848" xr:uid="{00000000-0005-0000-0000-0000AA520000}"/>
    <cellStyle name="Input 23" xfId="2849" xr:uid="{00000000-0005-0000-0000-0000AB520000}"/>
    <cellStyle name="Input 24" xfId="2850" xr:uid="{00000000-0005-0000-0000-0000AC520000}"/>
    <cellStyle name="Input 25" xfId="2851" xr:uid="{00000000-0005-0000-0000-0000AD520000}"/>
    <cellStyle name="Input 3" xfId="2852" xr:uid="{00000000-0005-0000-0000-0000AE520000}"/>
    <cellStyle name="Input 3 2" xfId="2853" xr:uid="{00000000-0005-0000-0000-0000AF520000}"/>
    <cellStyle name="Input 3 2 2" xfId="4320" xr:uid="{00000000-0005-0000-0000-0000B0520000}"/>
    <cellStyle name="Input 3 2 2 2" xfId="14505" xr:uid="{00000000-0005-0000-0000-0000B1520000}"/>
    <cellStyle name="Input 3 3" xfId="2854" xr:uid="{00000000-0005-0000-0000-0000B2520000}"/>
    <cellStyle name="Input 3 3 2" xfId="14506" xr:uid="{00000000-0005-0000-0000-0000B3520000}"/>
    <cellStyle name="Input 3 4" xfId="2855" xr:uid="{00000000-0005-0000-0000-0000B4520000}"/>
    <cellStyle name="Input 3 5" xfId="2856" xr:uid="{00000000-0005-0000-0000-0000B5520000}"/>
    <cellStyle name="Input 3 6" xfId="2857" xr:uid="{00000000-0005-0000-0000-0000B6520000}"/>
    <cellStyle name="Input 3 7" xfId="2858" xr:uid="{00000000-0005-0000-0000-0000B7520000}"/>
    <cellStyle name="Input 3 8" xfId="2859" xr:uid="{00000000-0005-0000-0000-0000B8520000}"/>
    <cellStyle name="Input 4" xfId="2860" xr:uid="{00000000-0005-0000-0000-0000B9520000}"/>
    <cellStyle name="Input 4 2" xfId="2861" xr:uid="{00000000-0005-0000-0000-0000BA520000}"/>
    <cellStyle name="Input 4 3" xfId="2862" xr:uid="{00000000-0005-0000-0000-0000BB520000}"/>
    <cellStyle name="Input 4 4" xfId="2863" xr:uid="{00000000-0005-0000-0000-0000BC520000}"/>
    <cellStyle name="Input 5" xfId="2864" xr:uid="{00000000-0005-0000-0000-0000BD520000}"/>
    <cellStyle name="Input 5 2" xfId="2865" xr:uid="{00000000-0005-0000-0000-0000BE520000}"/>
    <cellStyle name="Input 5 3" xfId="2866" xr:uid="{00000000-0005-0000-0000-0000BF520000}"/>
    <cellStyle name="Input 5 4" xfId="2867" xr:uid="{00000000-0005-0000-0000-0000C0520000}"/>
    <cellStyle name="Input 6" xfId="2868" xr:uid="{00000000-0005-0000-0000-0000C1520000}"/>
    <cellStyle name="Input 6 2" xfId="2869" xr:uid="{00000000-0005-0000-0000-0000C2520000}"/>
    <cellStyle name="Input 6 3" xfId="2870" xr:uid="{00000000-0005-0000-0000-0000C3520000}"/>
    <cellStyle name="Input 7" xfId="2871" xr:uid="{00000000-0005-0000-0000-0000C4520000}"/>
    <cellStyle name="Input 7 2" xfId="2872" xr:uid="{00000000-0005-0000-0000-0000C5520000}"/>
    <cellStyle name="Input 8" xfId="2873" xr:uid="{00000000-0005-0000-0000-0000C6520000}"/>
    <cellStyle name="Input 8 2" xfId="2874" xr:uid="{00000000-0005-0000-0000-0000C7520000}"/>
    <cellStyle name="Input 9" xfId="2875" xr:uid="{00000000-0005-0000-0000-0000C8520000}"/>
    <cellStyle name="Insatisfaisant" xfId="4321" xr:uid="{00000000-0005-0000-0000-0000C9520000}"/>
    <cellStyle name="iPercent0" xfId="2876" xr:uid="{00000000-0005-0000-0000-0000CA520000}"/>
    <cellStyle name="iPercent0 2" xfId="11885" xr:uid="{00000000-0005-0000-0000-0000CB520000}"/>
    <cellStyle name="iPercent0 3" xfId="8515" xr:uid="{00000000-0005-0000-0000-0000CC520000}"/>
    <cellStyle name="iPercent1" xfId="2877" xr:uid="{00000000-0005-0000-0000-0000CD520000}"/>
    <cellStyle name="iPercent1 2" xfId="11886" xr:uid="{00000000-0005-0000-0000-0000CE520000}"/>
    <cellStyle name="iPercent1 3" xfId="8516" xr:uid="{00000000-0005-0000-0000-0000CF520000}"/>
    <cellStyle name="iTextB" xfId="2878" xr:uid="{00000000-0005-0000-0000-0000D0520000}"/>
    <cellStyle name="iTextCen" xfId="2879" xr:uid="{00000000-0005-0000-0000-0000D1520000}"/>
    <cellStyle name="iTextCen 2" xfId="11887" xr:uid="{00000000-0005-0000-0000-0000D2520000}"/>
    <cellStyle name="iTextCen 3" xfId="8517" xr:uid="{00000000-0005-0000-0000-0000D3520000}"/>
    <cellStyle name="iTextGen" xfId="2880" xr:uid="{00000000-0005-0000-0000-0000D4520000}"/>
    <cellStyle name="iTextGen 2" xfId="11888" xr:uid="{00000000-0005-0000-0000-0000D5520000}"/>
    <cellStyle name="iTextGen 3" xfId="8518" xr:uid="{00000000-0005-0000-0000-0000D6520000}"/>
    <cellStyle name="iTextGenProt" xfId="2881" xr:uid="{00000000-0005-0000-0000-0000D7520000}"/>
    <cellStyle name="iTextGenProt 2" xfId="11889" xr:uid="{00000000-0005-0000-0000-0000D8520000}"/>
    <cellStyle name="iTextGenProt 3" xfId="8519" xr:uid="{00000000-0005-0000-0000-0000D9520000}"/>
    <cellStyle name="iTextGenWrap" xfId="2882" xr:uid="{00000000-0005-0000-0000-0000DA520000}"/>
    <cellStyle name="iTextGenWrap 2" xfId="11890" xr:uid="{00000000-0005-0000-0000-0000DB520000}"/>
    <cellStyle name="iTextGenWrap 3" xfId="8520" xr:uid="{00000000-0005-0000-0000-0000DC520000}"/>
    <cellStyle name="iTextI" xfId="2883" xr:uid="{00000000-0005-0000-0000-0000DD520000}"/>
    <cellStyle name="iTextSm" xfId="2884" xr:uid="{00000000-0005-0000-0000-0000DE520000}"/>
    <cellStyle name="iTextSm 2" xfId="2885" xr:uid="{00000000-0005-0000-0000-0000DF520000}"/>
    <cellStyle name="iTextSm 3" xfId="2886" xr:uid="{00000000-0005-0000-0000-0000E0520000}"/>
    <cellStyle name="iTextSm_Sheet2" xfId="2887" xr:uid="{00000000-0005-0000-0000-0000E1520000}"/>
    <cellStyle name="iTextU" xfId="2888" xr:uid="{00000000-0005-0000-0000-0000E2520000}"/>
    <cellStyle name="Komma 5" xfId="4322" xr:uid="{00000000-0005-0000-0000-0000E3520000}"/>
    <cellStyle name="Komma 5 2" xfId="4323" xr:uid="{00000000-0005-0000-0000-0000E4520000}"/>
    <cellStyle name="Komma 5 2 2" xfId="12350" xr:uid="{00000000-0005-0000-0000-0000E5520000}"/>
    <cellStyle name="Komma 5 2 2 2" xfId="14507" xr:uid="{00000000-0005-0000-0000-0000E6520000}"/>
    <cellStyle name="Komma 5 2 3" xfId="8981" xr:uid="{00000000-0005-0000-0000-0000E7520000}"/>
    <cellStyle name="Komma 5 3" xfId="12349" xr:uid="{00000000-0005-0000-0000-0000E8520000}"/>
    <cellStyle name="Komma 5 3 2" xfId="14508" xr:uid="{00000000-0005-0000-0000-0000E9520000}"/>
    <cellStyle name="Komma 5 4" xfId="8980" xr:uid="{00000000-0005-0000-0000-0000EA520000}"/>
    <cellStyle name="Lien hypertexte 2" xfId="4324" xr:uid="{00000000-0005-0000-0000-0000EB520000}"/>
    <cellStyle name="Lien hypertexte 2 2" xfId="14509" xr:uid="{00000000-0005-0000-0000-0000EC520000}"/>
    <cellStyle name="Lien hypertexte 2 2 2" xfId="14510" xr:uid="{00000000-0005-0000-0000-0000ED520000}"/>
    <cellStyle name="Lien hypertexte 2 2 2 2" xfId="14511" xr:uid="{00000000-0005-0000-0000-0000EE520000}"/>
    <cellStyle name="Lien hypertexte 2 3" xfId="14512" xr:uid="{00000000-0005-0000-0000-0000EF520000}"/>
    <cellStyle name="Lien hypertexte 2 3 2" xfId="14513" xr:uid="{00000000-0005-0000-0000-0000F0520000}"/>
    <cellStyle name="Linea horizontal" xfId="34699" xr:uid="{00000000-0005-0000-0000-0000F1520000}"/>
    <cellStyle name="Linea Inferior" xfId="34700" xr:uid="{00000000-0005-0000-0000-0000F2520000}"/>
    <cellStyle name="Linea Superior" xfId="34701" xr:uid="{00000000-0005-0000-0000-0000F3520000}"/>
    <cellStyle name="Linea Tipo" xfId="34702" xr:uid="{00000000-0005-0000-0000-0000F4520000}"/>
    <cellStyle name="Linked Cell" xfId="7599" builtinId="24" customBuiltin="1"/>
    <cellStyle name="Linked Cell 10" xfId="2889" xr:uid="{00000000-0005-0000-0000-0000F6520000}"/>
    <cellStyle name="Linked Cell 11" xfId="2890" xr:uid="{00000000-0005-0000-0000-0000F7520000}"/>
    <cellStyle name="Linked Cell 12" xfId="2891" xr:uid="{00000000-0005-0000-0000-0000F8520000}"/>
    <cellStyle name="Linked Cell 13" xfId="2892" xr:uid="{00000000-0005-0000-0000-0000F9520000}"/>
    <cellStyle name="Linked Cell 2" xfId="2893" xr:uid="{00000000-0005-0000-0000-0000FA520000}"/>
    <cellStyle name="Linked Cell 2 10" xfId="2894" xr:uid="{00000000-0005-0000-0000-0000FB520000}"/>
    <cellStyle name="Linked Cell 2 11" xfId="2895" xr:uid="{00000000-0005-0000-0000-0000FC520000}"/>
    <cellStyle name="Linked Cell 2 12" xfId="2896" xr:uid="{00000000-0005-0000-0000-0000FD520000}"/>
    <cellStyle name="Linked Cell 2 13" xfId="2897" xr:uid="{00000000-0005-0000-0000-0000FE520000}"/>
    <cellStyle name="Linked Cell 2 14" xfId="2898" xr:uid="{00000000-0005-0000-0000-0000FF520000}"/>
    <cellStyle name="Linked Cell 2 15" xfId="2899" xr:uid="{00000000-0005-0000-0000-000000530000}"/>
    <cellStyle name="Linked Cell 2 16" xfId="2900" xr:uid="{00000000-0005-0000-0000-000001530000}"/>
    <cellStyle name="Linked Cell 2 2" xfId="2901" xr:uid="{00000000-0005-0000-0000-000002530000}"/>
    <cellStyle name="Linked Cell 2 2 2" xfId="2902" xr:uid="{00000000-0005-0000-0000-000003530000}"/>
    <cellStyle name="Linked Cell 2 2 3" xfId="2903" xr:uid="{00000000-0005-0000-0000-000004530000}"/>
    <cellStyle name="Linked Cell 2 2 4" xfId="2904" xr:uid="{00000000-0005-0000-0000-000005530000}"/>
    <cellStyle name="Linked Cell 2 2 5" xfId="2905" xr:uid="{00000000-0005-0000-0000-000006530000}"/>
    <cellStyle name="Linked Cell 2 3" xfId="2906" xr:uid="{00000000-0005-0000-0000-000007530000}"/>
    <cellStyle name="Linked Cell 2 4" xfId="2907" xr:uid="{00000000-0005-0000-0000-000008530000}"/>
    <cellStyle name="Linked Cell 2 5" xfId="2908" xr:uid="{00000000-0005-0000-0000-000009530000}"/>
    <cellStyle name="Linked Cell 2 6" xfId="2909" xr:uid="{00000000-0005-0000-0000-00000A530000}"/>
    <cellStyle name="Linked Cell 2 7" xfId="2910" xr:uid="{00000000-0005-0000-0000-00000B530000}"/>
    <cellStyle name="Linked Cell 2 8" xfId="2911" xr:uid="{00000000-0005-0000-0000-00000C530000}"/>
    <cellStyle name="Linked Cell 2 9" xfId="2912" xr:uid="{00000000-0005-0000-0000-00000D530000}"/>
    <cellStyle name="Linked Cell 3" xfId="2913" xr:uid="{00000000-0005-0000-0000-00000E530000}"/>
    <cellStyle name="Linked Cell 3 2" xfId="2914" xr:uid="{00000000-0005-0000-0000-00000F530000}"/>
    <cellStyle name="Linked Cell 3 3" xfId="2915" xr:uid="{00000000-0005-0000-0000-000010530000}"/>
    <cellStyle name="Linked Cell 3 4" xfId="2916" xr:uid="{00000000-0005-0000-0000-000011530000}"/>
    <cellStyle name="Linked Cell 3 5" xfId="2917" xr:uid="{00000000-0005-0000-0000-000012530000}"/>
    <cellStyle name="Linked Cell 3 6" xfId="2918" xr:uid="{00000000-0005-0000-0000-000013530000}"/>
    <cellStyle name="Linked Cell 4" xfId="2919" xr:uid="{00000000-0005-0000-0000-000014530000}"/>
    <cellStyle name="Linked Cell 4 2" xfId="2920" xr:uid="{00000000-0005-0000-0000-000015530000}"/>
    <cellStyle name="Linked Cell 5" xfId="2921" xr:uid="{00000000-0005-0000-0000-000016530000}"/>
    <cellStyle name="Linked Cell 5 2" xfId="2922" xr:uid="{00000000-0005-0000-0000-000017530000}"/>
    <cellStyle name="Linked Cell 6" xfId="2923" xr:uid="{00000000-0005-0000-0000-000018530000}"/>
    <cellStyle name="Linked Cell 7" xfId="2924" xr:uid="{00000000-0005-0000-0000-000019530000}"/>
    <cellStyle name="Linked Cell 8" xfId="2925" xr:uid="{00000000-0005-0000-0000-00001A530000}"/>
    <cellStyle name="Linked Cell 9" xfId="2926" xr:uid="{00000000-0005-0000-0000-00001B530000}"/>
    <cellStyle name="Migliaia_tab emissioni" xfId="8" xr:uid="{00000000-0005-0000-0000-00001C530000}"/>
    <cellStyle name="miles" xfId="34703" xr:uid="{00000000-0005-0000-0000-00001D530000}"/>
    <cellStyle name="Miles 1 dec" xfId="34704" xr:uid="{00000000-0005-0000-0000-00001E530000}"/>
    <cellStyle name="Miles_Cap18" xfId="34705" xr:uid="{00000000-0005-0000-0000-00001F530000}"/>
    <cellStyle name="Millares 2" xfId="34706" xr:uid="{00000000-0005-0000-0000-000020530000}"/>
    <cellStyle name="Millares_sct16" xfId="34707" xr:uid="{00000000-0005-0000-0000-000021530000}"/>
    <cellStyle name="Neutral" xfId="9" builtinId="28" customBuiltin="1"/>
    <cellStyle name="Neutral 10" xfId="2927" xr:uid="{00000000-0005-0000-0000-000023530000}"/>
    <cellStyle name="Neutral 11" xfId="2928" xr:uid="{00000000-0005-0000-0000-000024530000}"/>
    <cellStyle name="Neutral 12" xfId="2929" xr:uid="{00000000-0005-0000-0000-000025530000}"/>
    <cellStyle name="Neutral 13" xfId="2930" xr:uid="{00000000-0005-0000-0000-000026530000}"/>
    <cellStyle name="Neutral 14" xfId="22776" xr:uid="{00000000-0005-0000-0000-000027530000}"/>
    <cellStyle name="Neutral 2" xfId="2931" xr:uid="{00000000-0005-0000-0000-000028530000}"/>
    <cellStyle name="Neutral 2 10" xfId="2932" xr:uid="{00000000-0005-0000-0000-000029530000}"/>
    <cellStyle name="Neutral 2 11" xfId="2933" xr:uid="{00000000-0005-0000-0000-00002A530000}"/>
    <cellStyle name="Neutral 2 12" xfId="2934" xr:uid="{00000000-0005-0000-0000-00002B530000}"/>
    <cellStyle name="Neutral 2 13" xfId="2935" xr:uid="{00000000-0005-0000-0000-00002C530000}"/>
    <cellStyle name="Neutral 2 14" xfId="2936" xr:uid="{00000000-0005-0000-0000-00002D530000}"/>
    <cellStyle name="Neutral 2 15" xfId="2937" xr:uid="{00000000-0005-0000-0000-00002E530000}"/>
    <cellStyle name="Neutral 2 16" xfId="2938" xr:uid="{00000000-0005-0000-0000-00002F530000}"/>
    <cellStyle name="Neutral 2 2" xfId="2939" xr:uid="{00000000-0005-0000-0000-000030530000}"/>
    <cellStyle name="Neutral 2 2 2" xfId="2940" xr:uid="{00000000-0005-0000-0000-000031530000}"/>
    <cellStyle name="Neutral 2 2 3" xfId="2941" xr:uid="{00000000-0005-0000-0000-000032530000}"/>
    <cellStyle name="Neutral 2 2 4" xfId="2942" xr:uid="{00000000-0005-0000-0000-000033530000}"/>
    <cellStyle name="Neutral 2 2 5" xfId="2943" xr:uid="{00000000-0005-0000-0000-000034530000}"/>
    <cellStyle name="Neutral 2 3" xfId="2944" xr:uid="{00000000-0005-0000-0000-000035530000}"/>
    <cellStyle name="Neutral 2 4" xfId="2945" xr:uid="{00000000-0005-0000-0000-000036530000}"/>
    <cellStyle name="Neutral 2 5" xfId="2946" xr:uid="{00000000-0005-0000-0000-000037530000}"/>
    <cellStyle name="Neutral 2 6" xfId="2947" xr:uid="{00000000-0005-0000-0000-000038530000}"/>
    <cellStyle name="Neutral 2 7" xfId="2948" xr:uid="{00000000-0005-0000-0000-000039530000}"/>
    <cellStyle name="Neutral 2 8" xfId="2949" xr:uid="{00000000-0005-0000-0000-00003A530000}"/>
    <cellStyle name="Neutral 2 9" xfId="2950" xr:uid="{00000000-0005-0000-0000-00003B530000}"/>
    <cellStyle name="Neutral 3" xfId="2951" xr:uid="{00000000-0005-0000-0000-00003C530000}"/>
    <cellStyle name="Neutral 3 2" xfId="2952" xr:uid="{00000000-0005-0000-0000-00003D530000}"/>
    <cellStyle name="Neutral 3 3" xfId="2953" xr:uid="{00000000-0005-0000-0000-00003E530000}"/>
    <cellStyle name="Neutral 3 4" xfId="2954" xr:uid="{00000000-0005-0000-0000-00003F530000}"/>
    <cellStyle name="Neutral 3 5" xfId="2955" xr:uid="{00000000-0005-0000-0000-000040530000}"/>
    <cellStyle name="Neutral 3 6" xfId="2956" xr:uid="{00000000-0005-0000-0000-000041530000}"/>
    <cellStyle name="Neutral 3 7" xfId="14514" xr:uid="{00000000-0005-0000-0000-000042530000}"/>
    <cellStyle name="Neutral 4" xfId="2957" xr:uid="{00000000-0005-0000-0000-000043530000}"/>
    <cellStyle name="Neutral 4 2" xfId="2958" xr:uid="{00000000-0005-0000-0000-000044530000}"/>
    <cellStyle name="Neutral 5" xfId="2959" xr:uid="{00000000-0005-0000-0000-000045530000}"/>
    <cellStyle name="Neutral 5 2" xfId="2960" xr:uid="{00000000-0005-0000-0000-000046530000}"/>
    <cellStyle name="Neutral 6" xfId="2961" xr:uid="{00000000-0005-0000-0000-000047530000}"/>
    <cellStyle name="Neutral 6 2" xfId="2962" xr:uid="{00000000-0005-0000-0000-000048530000}"/>
    <cellStyle name="Neutral 7" xfId="2963" xr:uid="{00000000-0005-0000-0000-000049530000}"/>
    <cellStyle name="Neutral 7 2" xfId="2964" xr:uid="{00000000-0005-0000-0000-00004A530000}"/>
    <cellStyle name="Neutral 8" xfId="2965" xr:uid="{00000000-0005-0000-0000-00004B530000}"/>
    <cellStyle name="Neutral 8 2" xfId="2966" xr:uid="{00000000-0005-0000-0000-00004C530000}"/>
    <cellStyle name="Neutral 9" xfId="2967" xr:uid="{00000000-0005-0000-0000-00004D530000}"/>
    <cellStyle name="Neutre" xfId="4325" xr:uid="{00000000-0005-0000-0000-00004E530000}"/>
    <cellStyle name="Nick's Standard" xfId="2968" xr:uid="{00000000-0005-0000-0000-00004F530000}"/>
    <cellStyle name="no dec" xfId="34708" xr:uid="{00000000-0005-0000-0000-000050530000}"/>
    <cellStyle name="Normal" xfId="0" builtinId="0"/>
    <cellStyle name="Normal - Style1" xfId="34709" xr:uid="{00000000-0005-0000-0000-000052530000}"/>
    <cellStyle name="Normal 10" xfId="10" xr:uid="{00000000-0005-0000-0000-000053530000}"/>
    <cellStyle name="Normal 10 2" xfId="92" xr:uid="{00000000-0005-0000-0000-000054530000}"/>
    <cellStyle name="Normal 10 2 2" xfId="11037" xr:uid="{00000000-0005-0000-0000-000055530000}"/>
    <cellStyle name="Normal 10 2 2 2" xfId="14516" xr:uid="{00000000-0005-0000-0000-000056530000}"/>
    <cellStyle name="Normal 10 2 2 3" xfId="15644" xr:uid="{00000000-0005-0000-0000-000057530000}"/>
    <cellStyle name="Normal 10 2 2 4" xfId="17423" xr:uid="{00000000-0005-0000-0000-000058530000}"/>
    <cellStyle name="Normal 10 2 2 4 2" xfId="21959" xr:uid="{00000000-0005-0000-0000-000059530000}"/>
    <cellStyle name="Normal 10 2 2 4 2 2" xfId="33826" xr:uid="{00000000-0005-0000-0000-00005A530000}"/>
    <cellStyle name="Normal 10 2 2 4 3" xfId="29850" xr:uid="{00000000-0005-0000-0000-00005B530000}"/>
    <cellStyle name="Normal 10 2 2 4 4" xfId="25909" xr:uid="{00000000-0005-0000-0000-00005C530000}"/>
    <cellStyle name="Normal 10 2 2 5" xfId="20393" xr:uid="{00000000-0005-0000-0000-00005D530000}"/>
    <cellStyle name="Normal 10 2 2 5 2" xfId="32260" xr:uid="{00000000-0005-0000-0000-00005E530000}"/>
    <cellStyle name="Normal 10 2 2 6" xfId="28284" xr:uid="{00000000-0005-0000-0000-00005F530000}"/>
    <cellStyle name="Normal 10 2 2 7" xfId="24343" xr:uid="{00000000-0005-0000-0000-000060530000}"/>
    <cellStyle name="Normal 10 2 3" xfId="14375" xr:uid="{00000000-0005-0000-0000-000061530000}"/>
    <cellStyle name="Normal 10 2 3 2" xfId="21166" xr:uid="{00000000-0005-0000-0000-000062530000}"/>
    <cellStyle name="Normal 10 2 3 2 2" xfId="33033" xr:uid="{00000000-0005-0000-0000-000063530000}"/>
    <cellStyle name="Normal 10 2 3 3" xfId="29057" xr:uid="{00000000-0005-0000-0000-000064530000}"/>
    <cellStyle name="Normal 10 2 3 4" xfId="25116" xr:uid="{00000000-0005-0000-0000-000065530000}"/>
    <cellStyle name="Normal 10 2 4" xfId="14515" xr:uid="{00000000-0005-0000-0000-000066530000}"/>
    <cellStyle name="Normal 10 2 5" xfId="7667" xr:uid="{00000000-0005-0000-0000-000067530000}"/>
    <cellStyle name="Normal 10 2 5 2" xfId="19621" xr:uid="{00000000-0005-0000-0000-000068530000}"/>
    <cellStyle name="Normal 10 2 5 2 2" xfId="31488" xr:uid="{00000000-0005-0000-0000-000069530000}"/>
    <cellStyle name="Normal 10 2 5 3" xfId="27512" xr:uid="{00000000-0005-0000-0000-00006A530000}"/>
    <cellStyle name="Normal 10 2 5 4" xfId="23571" xr:uid="{00000000-0005-0000-0000-00006B530000}"/>
    <cellStyle name="Normal 10 2 6" xfId="18848" xr:uid="{00000000-0005-0000-0000-00006C530000}"/>
    <cellStyle name="Normal 10 2 6 2" xfId="30715" xr:uid="{00000000-0005-0000-0000-00006D530000}"/>
    <cellStyle name="Normal 10 2 7" xfId="26741" xr:uid="{00000000-0005-0000-0000-00006E530000}"/>
    <cellStyle name="Normal 10 2 8" xfId="22798" xr:uid="{00000000-0005-0000-0000-00006F530000}"/>
    <cellStyle name="Normal 10 3" xfId="10978" xr:uid="{00000000-0005-0000-0000-000070530000}"/>
    <cellStyle name="Normal 10 3 2" xfId="14517" xr:uid="{00000000-0005-0000-0000-000071530000}"/>
    <cellStyle name="Normal 10 4" xfId="7617" xr:uid="{00000000-0005-0000-0000-000072530000}"/>
    <cellStyle name="Normal 10 5" xfId="18245" xr:uid="{00000000-0005-0000-0000-000073530000}"/>
    <cellStyle name="Normal 10 6" xfId="34710" xr:uid="{00000000-0005-0000-0000-000074530000}"/>
    <cellStyle name="Normal 100" xfId="18246" xr:uid="{00000000-0005-0000-0000-000075530000}"/>
    <cellStyle name="Normal 101" xfId="18247" xr:uid="{00000000-0005-0000-0000-000076530000}"/>
    <cellStyle name="Normal 102" xfId="18248" xr:uid="{00000000-0005-0000-0000-000077530000}"/>
    <cellStyle name="Normal 103" xfId="18249" xr:uid="{00000000-0005-0000-0000-000078530000}"/>
    <cellStyle name="Normal 104" xfId="18250" xr:uid="{00000000-0005-0000-0000-000079530000}"/>
    <cellStyle name="Normal 105" xfId="18251" xr:uid="{00000000-0005-0000-0000-00007A530000}"/>
    <cellStyle name="Normal 106" xfId="18252" xr:uid="{00000000-0005-0000-0000-00007B530000}"/>
    <cellStyle name="Normal 107" xfId="18253" xr:uid="{00000000-0005-0000-0000-00007C530000}"/>
    <cellStyle name="Normal 108" xfId="18254" xr:uid="{00000000-0005-0000-0000-00007D530000}"/>
    <cellStyle name="Normal 109" xfId="18255" xr:uid="{00000000-0005-0000-0000-00007E530000}"/>
    <cellStyle name="Normal 11" xfId="42" xr:uid="{00000000-0005-0000-0000-00007F530000}"/>
    <cellStyle name="Normal 11 10" xfId="14518" xr:uid="{00000000-0005-0000-0000-000080530000}"/>
    <cellStyle name="Normal 11 10 2" xfId="18215" xr:uid="{00000000-0005-0000-0000-000081530000}"/>
    <cellStyle name="Normal 11 10 2 2" xfId="22750" xr:uid="{00000000-0005-0000-0000-000082530000}"/>
    <cellStyle name="Normal 11 10 2 2 2" xfId="34617" xr:uid="{00000000-0005-0000-0000-000083530000}"/>
    <cellStyle name="Normal 11 10 2 3" xfId="30641" xr:uid="{00000000-0005-0000-0000-000084530000}"/>
    <cellStyle name="Normal 11 10 2 4" xfId="26700" xr:uid="{00000000-0005-0000-0000-000085530000}"/>
    <cellStyle name="Normal 11 10 3" xfId="21275" xr:uid="{00000000-0005-0000-0000-000086530000}"/>
    <cellStyle name="Normal 11 10 3 2" xfId="33142" xr:uid="{00000000-0005-0000-0000-000087530000}"/>
    <cellStyle name="Normal 11 10 4" xfId="29166" xr:uid="{00000000-0005-0000-0000-000088530000}"/>
    <cellStyle name="Normal 11 10 5" xfId="25225" xr:uid="{00000000-0005-0000-0000-000089530000}"/>
    <cellStyle name="Normal 11 11" xfId="22765" xr:uid="{00000000-0005-0000-0000-00008A530000}"/>
    <cellStyle name="Normal 11 12" xfId="34711" xr:uid="{00000000-0005-0000-0000-00008B530000}"/>
    <cellStyle name="Normal 11 2" xfId="2969" xr:uid="{00000000-0005-0000-0000-00008C530000}"/>
    <cellStyle name="Normal 11 2 10" xfId="27415" xr:uid="{00000000-0005-0000-0000-00008D530000}"/>
    <cellStyle name="Normal 11 2 11" xfId="23472" xr:uid="{00000000-0005-0000-0000-00008E530000}"/>
    <cellStyle name="Normal 11 2 2" xfId="4326" xr:uid="{00000000-0005-0000-0000-00008F530000}"/>
    <cellStyle name="Normal 11 2 2 2" xfId="4327" xr:uid="{00000000-0005-0000-0000-000090530000}"/>
    <cellStyle name="Normal 11 2 2 2 2" xfId="12352" xr:uid="{00000000-0005-0000-0000-000091530000}"/>
    <cellStyle name="Normal 11 2 2 2 3" xfId="8983" xr:uid="{00000000-0005-0000-0000-000092530000}"/>
    <cellStyle name="Normal 11 2 2 3" xfId="12351" xr:uid="{00000000-0005-0000-0000-000093530000}"/>
    <cellStyle name="Normal 11 2 2 4" xfId="8982" xr:uid="{00000000-0005-0000-0000-000094530000}"/>
    <cellStyle name="Normal 11 2 3" xfId="4328" xr:uid="{00000000-0005-0000-0000-000095530000}"/>
    <cellStyle name="Normal 11 2 3 2" xfId="4329" xr:uid="{00000000-0005-0000-0000-000096530000}"/>
    <cellStyle name="Normal 11 2 3 2 2" xfId="12354" xr:uid="{00000000-0005-0000-0000-000097530000}"/>
    <cellStyle name="Normal 11 2 3 2 3" xfId="8985" xr:uid="{00000000-0005-0000-0000-000098530000}"/>
    <cellStyle name="Normal 11 2 3 3" xfId="12353" xr:uid="{00000000-0005-0000-0000-000099530000}"/>
    <cellStyle name="Normal 11 2 3 3 2" xfId="18163" xr:uid="{00000000-0005-0000-0000-00009A530000}"/>
    <cellStyle name="Normal 11 2 3 3 2 2" xfId="22699" xr:uid="{00000000-0005-0000-0000-00009B530000}"/>
    <cellStyle name="Normal 11 2 3 3 2 2 2" xfId="34566" xr:uid="{00000000-0005-0000-0000-00009C530000}"/>
    <cellStyle name="Normal 11 2 3 3 2 3" xfId="30590" xr:uid="{00000000-0005-0000-0000-00009D530000}"/>
    <cellStyle name="Normal 11 2 3 3 2 4" xfId="26649" xr:uid="{00000000-0005-0000-0000-00009E530000}"/>
    <cellStyle name="Normal 11 2 3 3 3" xfId="21134" xr:uid="{00000000-0005-0000-0000-00009F530000}"/>
    <cellStyle name="Normal 11 2 3 3 3 2" xfId="33001" xr:uid="{00000000-0005-0000-0000-0000A0530000}"/>
    <cellStyle name="Normal 11 2 3 3 4" xfId="29025" xr:uid="{00000000-0005-0000-0000-0000A1530000}"/>
    <cellStyle name="Normal 11 2 3 3 5" xfId="25084" xr:uid="{00000000-0005-0000-0000-0000A2530000}"/>
    <cellStyle name="Normal 11 2 3 4" xfId="15899" xr:uid="{00000000-0005-0000-0000-0000A3530000}"/>
    <cellStyle name="Normal 11 2 3 4 2" xfId="21919" xr:uid="{00000000-0005-0000-0000-0000A4530000}"/>
    <cellStyle name="Normal 11 2 3 4 2 2" xfId="33786" xr:uid="{00000000-0005-0000-0000-0000A5530000}"/>
    <cellStyle name="Normal 11 2 3 4 3" xfId="29810" xr:uid="{00000000-0005-0000-0000-0000A6530000}"/>
    <cellStyle name="Normal 11 2 3 4 4" xfId="25869" xr:uid="{00000000-0005-0000-0000-0000A7530000}"/>
    <cellStyle name="Normal 11 2 3 5" xfId="8984" xr:uid="{00000000-0005-0000-0000-0000A8530000}"/>
    <cellStyle name="Normal 11 2 3 5 2" xfId="20363" xr:uid="{00000000-0005-0000-0000-0000A9530000}"/>
    <cellStyle name="Normal 11 2 3 5 2 2" xfId="32230" xr:uid="{00000000-0005-0000-0000-0000AA530000}"/>
    <cellStyle name="Normal 11 2 3 5 3" xfId="28254" xr:uid="{00000000-0005-0000-0000-0000AB530000}"/>
    <cellStyle name="Normal 11 2 3 5 4" xfId="24313" xr:uid="{00000000-0005-0000-0000-0000AC530000}"/>
    <cellStyle name="Normal 11 2 3 6" xfId="18216" xr:uid="{00000000-0005-0000-0000-0000AD530000}"/>
    <cellStyle name="Normal 11 2 3 6 2" xfId="22751" xr:uid="{00000000-0005-0000-0000-0000AE530000}"/>
    <cellStyle name="Normal 11 2 3 6 2 2" xfId="34618" xr:uid="{00000000-0005-0000-0000-0000AF530000}"/>
    <cellStyle name="Normal 11 2 3 6 3" xfId="30642" xr:uid="{00000000-0005-0000-0000-0000B0530000}"/>
    <cellStyle name="Normal 11 2 3 6 4" xfId="26701" xr:uid="{00000000-0005-0000-0000-0000B1530000}"/>
    <cellStyle name="Normal 11 2 3 7" xfId="19591" xr:uid="{00000000-0005-0000-0000-0000B2530000}"/>
    <cellStyle name="Normal 11 2 3 7 2" xfId="31458" xr:uid="{00000000-0005-0000-0000-0000B3530000}"/>
    <cellStyle name="Normal 11 2 3 8" xfId="27482" xr:uid="{00000000-0005-0000-0000-0000B4530000}"/>
    <cellStyle name="Normal 11 2 3 9" xfId="23541" xr:uid="{00000000-0005-0000-0000-0000B5530000}"/>
    <cellStyle name="Normal 11 2 4" xfId="4330" xr:uid="{00000000-0005-0000-0000-0000B6530000}"/>
    <cellStyle name="Normal 11 2 4 2" xfId="12355" xr:uid="{00000000-0005-0000-0000-0000B7530000}"/>
    <cellStyle name="Normal 11 2 4 3" xfId="8986" xr:uid="{00000000-0005-0000-0000-0000B8530000}"/>
    <cellStyle name="Normal 11 2 5" xfId="11891" xr:uid="{00000000-0005-0000-0000-0000B9530000}"/>
    <cellStyle name="Normal 11 2 5 2" xfId="18097" xr:uid="{00000000-0005-0000-0000-0000BA530000}"/>
    <cellStyle name="Normal 11 2 5 2 2" xfId="22633" xr:uid="{00000000-0005-0000-0000-0000BB530000}"/>
    <cellStyle name="Normal 11 2 5 2 2 2" xfId="34500" xr:uid="{00000000-0005-0000-0000-0000BC530000}"/>
    <cellStyle name="Normal 11 2 5 2 3" xfId="30524" xr:uid="{00000000-0005-0000-0000-0000BD530000}"/>
    <cellStyle name="Normal 11 2 5 2 4" xfId="26583" xr:uid="{00000000-0005-0000-0000-0000BE530000}"/>
    <cellStyle name="Normal 11 2 5 3" xfId="21067" xr:uid="{00000000-0005-0000-0000-0000BF530000}"/>
    <cellStyle name="Normal 11 2 5 3 2" xfId="32934" xr:uid="{00000000-0005-0000-0000-0000C0530000}"/>
    <cellStyle name="Normal 11 2 5 4" xfId="28958" xr:uid="{00000000-0005-0000-0000-0000C1530000}"/>
    <cellStyle name="Normal 11 2 5 5" xfId="25017" xr:uid="{00000000-0005-0000-0000-0000C2530000}"/>
    <cellStyle name="Normal 11 2 6" xfId="15580" xr:uid="{00000000-0005-0000-0000-0000C3530000}"/>
    <cellStyle name="Normal 11 2 6 2" xfId="21844" xr:uid="{00000000-0005-0000-0000-0000C4530000}"/>
    <cellStyle name="Normal 11 2 6 2 2" xfId="33711" xr:uid="{00000000-0005-0000-0000-0000C5530000}"/>
    <cellStyle name="Normal 11 2 6 3" xfId="29735" xr:uid="{00000000-0005-0000-0000-0000C6530000}"/>
    <cellStyle name="Normal 11 2 6 4" xfId="25794" xr:uid="{00000000-0005-0000-0000-0000C7530000}"/>
    <cellStyle name="Normal 11 2 7" xfId="14371" xr:uid="{00000000-0005-0000-0000-0000C8530000}"/>
    <cellStyle name="Normal 11 2 7 2" xfId="16617" xr:uid="{00000000-0005-0000-0000-0000C9530000}"/>
    <cellStyle name="Normal 11 2 8" xfId="8521" xr:uid="{00000000-0005-0000-0000-0000CA530000}"/>
    <cellStyle name="Normal 11 2 8 2" xfId="20295" xr:uid="{00000000-0005-0000-0000-0000CB530000}"/>
    <cellStyle name="Normal 11 2 8 2 2" xfId="32162" xr:uid="{00000000-0005-0000-0000-0000CC530000}"/>
    <cellStyle name="Normal 11 2 8 3" xfId="28186" xr:uid="{00000000-0005-0000-0000-0000CD530000}"/>
    <cellStyle name="Normal 11 2 8 4" xfId="24245" xr:uid="{00000000-0005-0000-0000-0000CE530000}"/>
    <cellStyle name="Normal 11 2 9" xfId="19522" xr:uid="{00000000-0005-0000-0000-0000CF530000}"/>
    <cellStyle name="Normal 11 2 9 2" xfId="31389" xr:uid="{00000000-0005-0000-0000-0000D0530000}"/>
    <cellStyle name="Normal 11 3" xfId="4331" xr:uid="{00000000-0005-0000-0000-0000D1530000}"/>
    <cellStyle name="Normal 11 3 2" xfId="4332" xr:uid="{00000000-0005-0000-0000-0000D2530000}"/>
    <cellStyle name="Normal 11 3 2 2" xfId="4333" xr:uid="{00000000-0005-0000-0000-0000D3530000}"/>
    <cellStyle name="Normal 11 3 2 2 2" xfId="12358" xr:uid="{00000000-0005-0000-0000-0000D4530000}"/>
    <cellStyle name="Normal 11 3 2 2 2 2" xfId="18165" xr:uid="{00000000-0005-0000-0000-0000D5530000}"/>
    <cellStyle name="Normal 11 3 2 2 2 2 2" xfId="22701" xr:uid="{00000000-0005-0000-0000-0000D6530000}"/>
    <cellStyle name="Normal 11 3 2 2 2 2 2 2" xfId="34568" xr:uid="{00000000-0005-0000-0000-0000D7530000}"/>
    <cellStyle name="Normal 11 3 2 2 2 2 3" xfId="30592" xr:uid="{00000000-0005-0000-0000-0000D8530000}"/>
    <cellStyle name="Normal 11 3 2 2 2 2 4" xfId="26651" xr:uid="{00000000-0005-0000-0000-0000D9530000}"/>
    <cellStyle name="Normal 11 3 2 2 2 3" xfId="21136" xr:uid="{00000000-0005-0000-0000-0000DA530000}"/>
    <cellStyle name="Normal 11 3 2 2 2 3 2" xfId="33003" xr:uid="{00000000-0005-0000-0000-0000DB530000}"/>
    <cellStyle name="Normal 11 3 2 2 2 4" xfId="29027" xr:uid="{00000000-0005-0000-0000-0000DC530000}"/>
    <cellStyle name="Normal 11 3 2 2 2 5" xfId="25086" xr:uid="{00000000-0005-0000-0000-0000DD530000}"/>
    <cellStyle name="Normal 11 3 2 2 3" xfId="15901" xr:uid="{00000000-0005-0000-0000-0000DE530000}"/>
    <cellStyle name="Normal 11 3 2 2 3 2" xfId="21921" xr:uid="{00000000-0005-0000-0000-0000DF530000}"/>
    <cellStyle name="Normal 11 3 2 2 3 2 2" xfId="33788" xr:uid="{00000000-0005-0000-0000-0000E0530000}"/>
    <cellStyle name="Normal 11 3 2 2 3 3" xfId="29812" xr:uid="{00000000-0005-0000-0000-0000E1530000}"/>
    <cellStyle name="Normal 11 3 2 2 3 4" xfId="25871" xr:uid="{00000000-0005-0000-0000-0000E2530000}"/>
    <cellStyle name="Normal 11 3 2 2 4" xfId="8989" xr:uid="{00000000-0005-0000-0000-0000E3530000}"/>
    <cellStyle name="Normal 11 3 2 2 4 2" xfId="20365" xr:uid="{00000000-0005-0000-0000-0000E4530000}"/>
    <cellStyle name="Normal 11 3 2 2 4 2 2" xfId="32232" xr:uid="{00000000-0005-0000-0000-0000E5530000}"/>
    <cellStyle name="Normal 11 3 2 2 4 3" xfId="28256" xr:uid="{00000000-0005-0000-0000-0000E6530000}"/>
    <cellStyle name="Normal 11 3 2 2 4 4" xfId="24315" xr:uid="{00000000-0005-0000-0000-0000E7530000}"/>
    <cellStyle name="Normal 11 3 2 2 5" xfId="19593" xr:uid="{00000000-0005-0000-0000-0000E8530000}"/>
    <cellStyle name="Normal 11 3 2 2 5 2" xfId="31460" xr:uid="{00000000-0005-0000-0000-0000E9530000}"/>
    <cellStyle name="Normal 11 3 2 2 6" xfId="27484" xr:uid="{00000000-0005-0000-0000-0000EA530000}"/>
    <cellStyle name="Normal 11 3 2 2 7" xfId="23543" xr:uid="{00000000-0005-0000-0000-0000EB530000}"/>
    <cellStyle name="Normal 11 3 2 3" xfId="12357" xr:uid="{00000000-0005-0000-0000-0000EC530000}"/>
    <cellStyle name="Normal 11 3 2 3 2" xfId="18164" xr:uid="{00000000-0005-0000-0000-0000ED530000}"/>
    <cellStyle name="Normal 11 3 2 3 2 2" xfId="22700" xr:uid="{00000000-0005-0000-0000-0000EE530000}"/>
    <cellStyle name="Normal 11 3 2 3 2 2 2" xfId="34567" xr:uid="{00000000-0005-0000-0000-0000EF530000}"/>
    <cellStyle name="Normal 11 3 2 3 2 3" xfId="30591" xr:uid="{00000000-0005-0000-0000-0000F0530000}"/>
    <cellStyle name="Normal 11 3 2 3 2 4" xfId="26650" xr:uid="{00000000-0005-0000-0000-0000F1530000}"/>
    <cellStyle name="Normal 11 3 2 3 3" xfId="21135" xr:uid="{00000000-0005-0000-0000-0000F2530000}"/>
    <cellStyle name="Normal 11 3 2 3 3 2" xfId="33002" xr:uid="{00000000-0005-0000-0000-0000F3530000}"/>
    <cellStyle name="Normal 11 3 2 3 4" xfId="29026" xr:uid="{00000000-0005-0000-0000-0000F4530000}"/>
    <cellStyle name="Normal 11 3 2 3 5" xfId="25085" xr:uid="{00000000-0005-0000-0000-0000F5530000}"/>
    <cellStyle name="Normal 11 3 2 4" xfId="15900" xr:uid="{00000000-0005-0000-0000-0000F6530000}"/>
    <cellStyle name="Normal 11 3 2 4 2" xfId="21920" xr:uid="{00000000-0005-0000-0000-0000F7530000}"/>
    <cellStyle name="Normal 11 3 2 4 2 2" xfId="33787" xr:uid="{00000000-0005-0000-0000-0000F8530000}"/>
    <cellStyle name="Normal 11 3 2 4 3" xfId="29811" xr:uid="{00000000-0005-0000-0000-0000F9530000}"/>
    <cellStyle name="Normal 11 3 2 4 4" xfId="25870" xr:uid="{00000000-0005-0000-0000-0000FA530000}"/>
    <cellStyle name="Normal 11 3 2 5" xfId="8988" xr:uid="{00000000-0005-0000-0000-0000FB530000}"/>
    <cellStyle name="Normal 11 3 2 5 2" xfId="20364" xr:uid="{00000000-0005-0000-0000-0000FC530000}"/>
    <cellStyle name="Normal 11 3 2 5 2 2" xfId="32231" xr:uid="{00000000-0005-0000-0000-0000FD530000}"/>
    <cellStyle name="Normal 11 3 2 5 3" xfId="28255" xr:uid="{00000000-0005-0000-0000-0000FE530000}"/>
    <cellStyle name="Normal 11 3 2 5 4" xfId="24314" xr:uid="{00000000-0005-0000-0000-0000FF530000}"/>
    <cellStyle name="Normal 11 3 2 6" xfId="18218" xr:uid="{00000000-0005-0000-0000-000000540000}"/>
    <cellStyle name="Normal 11 3 2 6 2" xfId="22753" xr:uid="{00000000-0005-0000-0000-000001540000}"/>
    <cellStyle name="Normal 11 3 2 6 2 2" xfId="34620" xr:uid="{00000000-0005-0000-0000-000002540000}"/>
    <cellStyle name="Normal 11 3 2 6 3" xfId="30644" xr:uid="{00000000-0005-0000-0000-000003540000}"/>
    <cellStyle name="Normal 11 3 2 6 4" xfId="26703" xr:uid="{00000000-0005-0000-0000-000004540000}"/>
    <cellStyle name="Normal 11 3 2 7" xfId="19592" xr:uid="{00000000-0005-0000-0000-000005540000}"/>
    <cellStyle name="Normal 11 3 2 7 2" xfId="31459" xr:uid="{00000000-0005-0000-0000-000006540000}"/>
    <cellStyle name="Normal 11 3 2 8" xfId="27483" xr:uid="{00000000-0005-0000-0000-000007540000}"/>
    <cellStyle name="Normal 11 3 2 9" xfId="23542" xr:uid="{00000000-0005-0000-0000-000008540000}"/>
    <cellStyle name="Normal 11 3 3" xfId="4334" xr:uid="{00000000-0005-0000-0000-000009540000}"/>
    <cellStyle name="Normal 11 3 3 2" xfId="12359" xr:uid="{00000000-0005-0000-0000-00000A540000}"/>
    <cellStyle name="Normal 11 3 3 3" xfId="8990" xr:uid="{00000000-0005-0000-0000-00000B540000}"/>
    <cellStyle name="Normal 11 3 4" xfId="4335" xr:uid="{00000000-0005-0000-0000-00000C540000}"/>
    <cellStyle name="Normal 11 3 4 2" xfId="12360" xr:uid="{00000000-0005-0000-0000-00000D540000}"/>
    <cellStyle name="Normal 11 3 4 3" xfId="8991" xr:uid="{00000000-0005-0000-0000-00000E540000}"/>
    <cellStyle name="Normal 11 3 5" xfId="12356" xr:uid="{00000000-0005-0000-0000-00000F540000}"/>
    <cellStyle name="Normal 11 3 5 2" xfId="14519" xr:uid="{00000000-0005-0000-0000-000010540000}"/>
    <cellStyle name="Normal 11 3 5 2 2" xfId="21276" xr:uid="{00000000-0005-0000-0000-000011540000}"/>
    <cellStyle name="Normal 11 3 5 2 2 2" xfId="33143" xr:uid="{00000000-0005-0000-0000-000012540000}"/>
    <cellStyle name="Normal 11 3 5 2 3" xfId="29167" xr:uid="{00000000-0005-0000-0000-000013540000}"/>
    <cellStyle name="Normal 11 3 5 2 4" xfId="25226" xr:uid="{00000000-0005-0000-0000-000014540000}"/>
    <cellStyle name="Normal 11 3 6" xfId="8987" xr:uid="{00000000-0005-0000-0000-000015540000}"/>
    <cellStyle name="Normal 11 3 7" xfId="18217" xr:uid="{00000000-0005-0000-0000-000016540000}"/>
    <cellStyle name="Normal 11 3 7 2" xfId="22752" xr:uid="{00000000-0005-0000-0000-000017540000}"/>
    <cellStyle name="Normal 11 3 7 2 2" xfId="34619" xr:uid="{00000000-0005-0000-0000-000018540000}"/>
    <cellStyle name="Normal 11 3 7 3" xfId="30643" xr:uid="{00000000-0005-0000-0000-000019540000}"/>
    <cellStyle name="Normal 11 3 7 4" xfId="26702" xr:uid="{00000000-0005-0000-0000-00001A540000}"/>
    <cellStyle name="Normal 11 4" xfId="4336" xr:uid="{00000000-0005-0000-0000-00001B540000}"/>
    <cellStyle name="Normal 11 4 2" xfId="4337" xr:uid="{00000000-0005-0000-0000-00001C540000}"/>
    <cellStyle name="Normal 11 4 2 2" xfId="12362" xr:uid="{00000000-0005-0000-0000-00001D540000}"/>
    <cellStyle name="Normal 11 4 2 3" xfId="8993" xr:uid="{00000000-0005-0000-0000-00001E540000}"/>
    <cellStyle name="Normal 11 4 3" xfId="4338" xr:uid="{00000000-0005-0000-0000-00001F540000}"/>
    <cellStyle name="Normal 11 4 3 2" xfId="12363" xr:uid="{00000000-0005-0000-0000-000020540000}"/>
    <cellStyle name="Normal 11 4 3 3" xfId="8994" xr:uid="{00000000-0005-0000-0000-000021540000}"/>
    <cellStyle name="Normal 11 4 4" xfId="12361" xr:uid="{00000000-0005-0000-0000-000022540000}"/>
    <cellStyle name="Normal 11 4 5" xfId="8992" xr:uid="{00000000-0005-0000-0000-000023540000}"/>
    <cellStyle name="Normal 11 5" xfId="4339" xr:uid="{00000000-0005-0000-0000-000024540000}"/>
    <cellStyle name="Normal 11 5 2" xfId="4340" xr:uid="{00000000-0005-0000-0000-000025540000}"/>
    <cellStyle name="Normal 11 5 2 2" xfId="12365" xr:uid="{00000000-0005-0000-0000-000026540000}"/>
    <cellStyle name="Normal 11 5 2 2 2" xfId="18166" xr:uid="{00000000-0005-0000-0000-000027540000}"/>
    <cellStyle name="Normal 11 5 2 2 2 2" xfId="22702" xr:uid="{00000000-0005-0000-0000-000028540000}"/>
    <cellStyle name="Normal 11 5 2 2 2 2 2" xfId="34569" xr:uid="{00000000-0005-0000-0000-000029540000}"/>
    <cellStyle name="Normal 11 5 2 2 2 3" xfId="30593" xr:uid="{00000000-0005-0000-0000-00002A540000}"/>
    <cellStyle name="Normal 11 5 2 2 2 4" xfId="26652" xr:uid="{00000000-0005-0000-0000-00002B540000}"/>
    <cellStyle name="Normal 11 5 2 2 3" xfId="21137" xr:uid="{00000000-0005-0000-0000-00002C540000}"/>
    <cellStyle name="Normal 11 5 2 2 3 2" xfId="33004" xr:uid="{00000000-0005-0000-0000-00002D540000}"/>
    <cellStyle name="Normal 11 5 2 2 4" xfId="29028" xr:uid="{00000000-0005-0000-0000-00002E540000}"/>
    <cellStyle name="Normal 11 5 2 2 5" xfId="25087" xr:uid="{00000000-0005-0000-0000-00002F540000}"/>
    <cellStyle name="Normal 11 5 2 3" xfId="15902" xr:uid="{00000000-0005-0000-0000-000030540000}"/>
    <cellStyle name="Normal 11 5 2 3 2" xfId="21922" xr:uid="{00000000-0005-0000-0000-000031540000}"/>
    <cellStyle name="Normal 11 5 2 3 2 2" xfId="33789" xr:uid="{00000000-0005-0000-0000-000032540000}"/>
    <cellStyle name="Normal 11 5 2 3 3" xfId="29813" xr:uid="{00000000-0005-0000-0000-000033540000}"/>
    <cellStyle name="Normal 11 5 2 3 4" xfId="25872" xr:uid="{00000000-0005-0000-0000-000034540000}"/>
    <cellStyle name="Normal 11 5 2 4" xfId="14570" xr:uid="{00000000-0005-0000-0000-000035540000}"/>
    <cellStyle name="Normal 11 5 2 5" xfId="8996" xr:uid="{00000000-0005-0000-0000-000036540000}"/>
    <cellStyle name="Normal 11 5 2 5 2" xfId="20366" xr:uid="{00000000-0005-0000-0000-000037540000}"/>
    <cellStyle name="Normal 11 5 2 5 2 2" xfId="32233" xr:uid="{00000000-0005-0000-0000-000038540000}"/>
    <cellStyle name="Normal 11 5 2 5 3" xfId="28257" xr:uid="{00000000-0005-0000-0000-000039540000}"/>
    <cellStyle name="Normal 11 5 2 5 4" xfId="24316" xr:uid="{00000000-0005-0000-0000-00003A540000}"/>
    <cellStyle name="Normal 11 5 2 6" xfId="19594" xr:uid="{00000000-0005-0000-0000-00003B540000}"/>
    <cellStyle name="Normal 11 5 2 6 2" xfId="31461" xr:uid="{00000000-0005-0000-0000-00003C540000}"/>
    <cellStyle name="Normal 11 5 2 7" xfId="27485" xr:uid="{00000000-0005-0000-0000-00003D540000}"/>
    <cellStyle name="Normal 11 5 2 8" xfId="23544" xr:uid="{00000000-0005-0000-0000-00003E540000}"/>
    <cellStyle name="Normal 11 5 3" xfId="12364" xr:uid="{00000000-0005-0000-0000-00003F540000}"/>
    <cellStyle name="Normal 11 5 4" xfId="8995" xr:uid="{00000000-0005-0000-0000-000040540000}"/>
    <cellStyle name="Normal 11 6" xfId="4341" xr:uid="{00000000-0005-0000-0000-000041540000}"/>
    <cellStyle name="Normal 11 6 2" xfId="12366" xr:uid="{00000000-0005-0000-0000-000042540000}"/>
    <cellStyle name="Normal 11 6 3" xfId="8997" xr:uid="{00000000-0005-0000-0000-000043540000}"/>
    <cellStyle name="Normal 11 7" xfId="11006" xr:uid="{00000000-0005-0000-0000-000044540000}"/>
    <cellStyle name="Normal 11 8" xfId="7644" xr:uid="{00000000-0005-0000-0000-000045540000}"/>
    <cellStyle name="Normal 11 9" xfId="18256" xr:uid="{00000000-0005-0000-0000-000046540000}"/>
    <cellStyle name="Normal 110" xfId="18257" xr:uid="{00000000-0005-0000-0000-000047540000}"/>
    <cellStyle name="Normal 111" xfId="18258" xr:uid="{00000000-0005-0000-0000-000048540000}"/>
    <cellStyle name="Normal 112" xfId="18259" xr:uid="{00000000-0005-0000-0000-000049540000}"/>
    <cellStyle name="Normal 113" xfId="18260" xr:uid="{00000000-0005-0000-0000-00004A540000}"/>
    <cellStyle name="Normal 114" xfId="18261" xr:uid="{00000000-0005-0000-0000-00004B540000}"/>
    <cellStyle name="Normal 115" xfId="18262" xr:uid="{00000000-0005-0000-0000-00004C540000}"/>
    <cellStyle name="Normal 116" xfId="18263" xr:uid="{00000000-0005-0000-0000-00004D540000}"/>
    <cellStyle name="Normal 117" xfId="18264" xr:uid="{00000000-0005-0000-0000-00004E540000}"/>
    <cellStyle name="Normal 118" xfId="18265" xr:uid="{00000000-0005-0000-0000-00004F540000}"/>
    <cellStyle name="Normal 119" xfId="18266" xr:uid="{00000000-0005-0000-0000-000050540000}"/>
    <cellStyle name="Normal 12" xfId="2970" xr:uid="{00000000-0005-0000-0000-000051540000}"/>
    <cellStyle name="Normal 12 10" xfId="27416" xr:uid="{00000000-0005-0000-0000-000052540000}"/>
    <cellStyle name="Normal 12 11" xfId="23473" xr:uid="{00000000-0005-0000-0000-000053540000}"/>
    <cellStyle name="Normal 12 12" xfId="34712" xr:uid="{00000000-0005-0000-0000-000054540000}"/>
    <cellStyle name="Normal 12 2" xfId="4342" xr:uid="{00000000-0005-0000-0000-000055540000}"/>
    <cellStyle name="Normal 12 2 2" xfId="12367" xr:uid="{00000000-0005-0000-0000-000056540000}"/>
    <cellStyle name="Normal 12 2 2 2" xfId="15679" xr:uid="{00000000-0005-0000-0000-000057540000}"/>
    <cellStyle name="Normal 12 2 2 3" xfId="18167" xr:uid="{00000000-0005-0000-0000-000058540000}"/>
    <cellStyle name="Normal 12 2 2 3 2" xfId="22703" xr:uid="{00000000-0005-0000-0000-000059540000}"/>
    <cellStyle name="Normal 12 2 2 3 2 2" xfId="34570" xr:uid="{00000000-0005-0000-0000-00005A540000}"/>
    <cellStyle name="Normal 12 2 2 3 3" xfId="30594" xr:uid="{00000000-0005-0000-0000-00005B540000}"/>
    <cellStyle name="Normal 12 2 2 3 4" xfId="26653" xr:uid="{00000000-0005-0000-0000-00005C540000}"/>
    <cellStyle name="Normal 12 2 2 4" xfId="21138" xr:uid="{00000000-0005-0000-0000-00005D540000}"/>
    <cellStyle name="Normal 12 2 2 4 2" xfId="33005" xr:uid="{00000000-0005-0000-0000-00005E540000}"/>
    <cellStyle name="Normal 12 2 2 5" xfId="29029" xr:uid="{00000000-0005-0000-0000-00005F540000}"/>
    <cellStyle name="Normal 12 2 2 6" xfId="25088" xr:uid="{00000000-0005-0000-0000-000060540000}"/>
    <cellStyle name="Normal 12 2 3" xfId="15903" xr:uid="{00000000-0005-0000-0000-000061540000}"/>
    <cellStyle name="Normal 12 2 3 2" xfId="21923" xr:uid="{00000000-0005-0000-0000-000062540000}"/>
    <cellStyle name="Normal 12 2 3 2 2" xfId="33790" xr:uid="{00000000-0005-0000-0000-000063540000}"/>
    <cellStyle name="Normal 12 2 3 3" xfId="29814" xr:uid="{00000000-0005-0000-0000-000064540000}"/>
    <cellStyle name="Normal 12 2 3 4" xfId="25873" xr:uid="{00000000-0005-0000-0000-000065540000}"/>
    <cellStyle name="Normal 12 2 4" xfId="14373" xr:uid="{00000000-0005-0000-0000-000066540000}"/>
    <cellStyle name="Normal 12 2 4 2" xfId="16618" xr:uid="{00000000-0005-0000-0000-000067540000}"/>
    <cellStyle name="Normal 12 2 5" xfId="8998" xr:uid="{00000000-0005-0000-0000-000068540000}"/>
    <cellStyle name="Normal 12 2 5 2" xfId="20367" xr:uid="{00000000-0005-0000-0000-000069540000}"/>
    <cellStyle name="Normal 12 2 5 2 2" xfId="32234" xr:uid="{00000000-0005-0000-0000-00006A540000}"/>
    <cellStyle name="Normal 12 2 5 3" xfId="28258" xr:uid="{00000000-0005-0000-0000-00006B540000}"/>
    <cellStyle name="Normal 12 2 5 4" xfId="24317" xr:uid="{00000000-0005-0000-0000-00006C540000}"/>
    <cellStyle name="Normal 12 2 6" xfId="19595" xr:uid="{00000000-0005-0000-0000-00006D540000}"/>
    <cellStyle name="Normal 12 2 6 2" xfId="31462" xr:uid="{00000000-0005-0000-0000-00006E540000}"/>
    <cellStyle name="Normal 12 2 7" xfId="27486" xr:uid="{00000000-0005-0000-0000-00006F540000}"/>
    <cellStyle name="Normal 12 2 8" xfId="23545" xr:uid="{00000000-0005-0000-0000-000070540000}"/>
    <cellStyle name="Normal 12 3" xfId="11892" xr:uid="{00000000-0005-0000-0000-000071540000}"/>
    <cellStyle name="Normal 12 3 2" xfId="14370" xr:uid="{00000000-0005-0000-0000-000072540000}"/>
    <cellStyle name="Normal 12 3 2 2" xfId="21164" xr:uid="{00000000-0005-0000-0000-000073540000}"/>
    <cellStyle name="Normal 12 3 2 2 2" xfId="33031" xr:uid="{00000000-0005-0000-0000-000074540000}"/>
    <cellStyle name="Normal 12 3 2 3" xfId="29055" xr:uid="{00000000-0005-0000-0000-000075540000}"/>
    <cellStyle name="Normal 12 3 2 4" xfId="25114" xr:uid="{00000000-0005-0000-0000-000076540000}"/>
    <cellStyle name="Normal 12 3 3" xfId="18098" xr:uid="{00000000-0005-0000-0000-000077540000}"/>
    <cellStyle name="Normal 12 3 3 2" xfId="22634" xr:uid="{00000000-0005-0000-0000-000078540000}"/>
    <cellStyle name="Normal 12 3 3 2 2" xfId="34501" xr:uid="{00000000-0005-0000-0000-000079540000}"/>
    <cellStyle name="Normal 12 3 3 3" xfId="30525" xr:uid="{00000000-0005-0000-0000-00007A540000}"/>
    <cellStyle name="Normal 12 3 3 4" xfId="26584" xr:uid="{00000000-0005-0000-0000-00007B540000}"/>
    <cellStyle name="Normal 12 3 4" xfId="21068" xr:uid="{00000000-0005-0000-0000-00007C540000}"/>
    <cellStyle name="Normal 12 3 4 2" xfId="32935" xr:uid="{00000000-0005-0000-0000-00007D540000}"/>
    <cellStyle name="Normal 12 3 5" xfId="28959" xr:uid="{00000000-0005-0000-0000-00007E540000}"/>
    <cellStyle name="Normal 12 3 6" xfId="25018" xr:uid="{00000000-0005-0000-0000-00007F540000}"/>
    <cellStyle name="Normal 12 4" xfId="15581" xr:uid="{00000000-0005-0000-0000-000080540000}"/>
    <cellStyle name="Normal 12 4 2" xfId="14350" xr:uid="{00000000-0005-0000-0000-000081540000}"/>
    <cellStyle name="Normal 12 4 3" xfId="21845" xr:uid="{00000000-0005-0000-0000-000082540000}"/>
    <cellStyle name="Normal 12 4 3 2" xfId="33712" xr:uid="{00000000-0005-0000-0000-000083540000}"/>
    <cellStyle name="Normal 12 4 4" xfId="29736" xr:uid="{00000000-0005-0000-0000-000084540000}"/>
    <cellStyle name="Normal 12 4 5" xfId="25795" xr:uid="{00000000-0005-0000-0000-000085540000}"/>
    <cellStyle name="Normal 12 5" xfId="14372" xr:uid="{00000000-0005-0000-0000-000086540000}"/>
    <cellStyle name="Normal 12 6" xfId="8522" xr:uid="{00000000-0005-0000-0000-000087540000}"/>
    <cellStyle name="Normal 12 6 2" xfId="20296" xr:uid="{00000000-0005-0000-0000-000088540000}"/>
    <cellStyle name="Normal 12 6 2 2" xfId="32163" xr:uid="{00000000-0005-0000-0000-000089540000}"/>
    <cellStyle name="Normal 12 6 3" xfId="28187" xr:uid="{00000000-0005-0000-0000-00008A540000}"/>
    <cellStyle name="Normal 12 6 4" xfId="24246" xr:uid="{00000000-0005-0000-0000-00008B540000}"/>
    <cellStyle name="Normal 12 7" xfId="18219" xr:uid="{00000000-0005-0000-0000-00008C540000}"/>
    <cellStyle name="Normal 12 7 2" xfId="22754" xr:uid="{00000000-0005-0000-0000-00008D540000}"/>
    <cellStyle name="Normal 12 7 2 2" xfId="34621" xr:uid="{00000000-0005-0000-0000-00008E540000}"/>
    <cellStyle name="Normal 12 7 3" xfId="30645" xr:uid="{00000000-0005-0000-0000-00008F540000}"/>
    <cellStyle name="Normal 12 7 4" xfId="26704" xr:uid="{00000000-0005-0000-0000-000090540000}"/>
    <cellStyle name="Normal 12 8" xfId="18267" xr:uid="{00000000-0005-0000-0000-000091540000}"/>
    <cellStyle name="Normal 12 9" xfId="19523" xr:uid="{00000000-0005-0000-0000-000092540000}"/>
    <cellStyle name="Normal 12 9 2" xfId="31390" xr:uid="{00000000-0005-0000-0000-000093540000}"/>
    <cellStyle name="Normal 120" xfId="18268" xr:uid="{00000000-0005-0000-0000-000094540000}"/>
    <cellStyle name="Normal 121" xfId="18269" xr:uid="{00000000-0005-0000-0000-000095540000}"/>
    <cellStyle name="Normal 122" xfId="18270" xr:uid="{00000000-0005-0000-0000-000096540000}"/>
    <cellStyle name="Normal 123" xfId="18271" xr:uid="{00000000-0005-0000-0000-000097540000}"/>
    <cellStyle name="Normal 123 2" xfId="18272" xr:uid="{00000000-0005-0000-0000-000098540000}"/>
    <cellStyle name="Normal 123_OENZ Onshore 2P" xfId="18273" xr:uid="{00000000-0005-0000-0000-000099540000}"/>
    <cellStyle name="Normal 124" xfId="18274" xr:uid="{00000000-0005-0000-0000-00009A540000}"/>
    <cellStyle name="Normal 125" xfId="18275" xr:uid="{00000000-0005-0000-0000-00009B540000}"/>
    <cellStyle name="Normal 126" xfId="18276" xr:uid="{00000000-0005-0000-0000-00009C540000}"/>
    <cellStyle name="Normal 127" xfId="18277" xr:uid="{00000000-0005-0000-0000-00009D540000}"/>
    <cellStyle name="Normal 128" xfId="18278" xr:uid="{00000000-0005-0000-0000-00009E540000}"/>
    <cellStyle name="Normal 129" xfId="18279" xr:uid="{00000000-0005-0000-0000-00009F540000}"/>
    <cellStyle name="Normal 13" xfId="2971" xr:uid="{00000000-0005-0000-0000-0000A0540000}"/>
    <cellStyle name="Normal 13 10" xfId="23474" xr:uid="{00000000-0005-0000-0000-0000A1540000}"/>
    <cellStyle name="Normal 13 11" xfId="34713" xr:uid="{00000000-0005-0000-0000-0000A2540000}"/>
    <cellStyle name="Normal 13 2" xfId="11893" xr:uid="{00000000-0005-0000-0000-0000A3540000}"/>
    <cellStyle name="Normal 13 2 2" xfId="14572" xr:uid="{00000000-0005-0000-0000-0000A4540000}"/>
    <cellStyle name="Normal 13 2 3" xfId="14354" xr:uid="{00000000-0005-0000-0000-0000A5540000}"/>
    <cellStyle name="Normal 13 2 4" xfId="18099" xr:uid="{00000000-0005-0000-0000-0000A6540000}"/>
    <cellStyle name="Normal 13 2 4 2" xfId="22635" xr:uid="{00000000-0005-0000-0000-0000A7540000}"/>
    <cellStyle name="Normal 13 2 4 2 2" xfId="34502" xr:uid="{00000000-0005-0000-0000-0000A8540000}"/>
    <cellStyle name="Normal 13 2 4 3" xfId="30526" xr:uid="{00000000-0005-0000-0000-0000A9540000}"/>
    <cellStyle name="Normal 13 2 4 4" xfId="26585" xr:uid="{00000000-0005-0000-0000-0000AA540000}"/>
    <cellStyle name="Normal 13 2 5" xfId="21069" xr:uid="{00000000-0005-0000-0000-0000AB540000}"/>
    <cellStyle name="Normal 13 2 5 2" xfId="32936" xr:uid="{00000000-0005-0000-0000-0000AC540000}"/>
    <cellStyle name="Normal 13 2 6" xfId="28960" xr:uid="{00000000-0005-0000-0000-0000AD540000}"/>
    <cellStyle name="Normal 13 2 7" xfId="25019" xr:uid="{00000000-0005-0000-0000-0000AE540000}"/>
    <cellStyle name="Normal 13 3" xfId="15582" xr:uid="{00000000-0005-0000-0000-0000AF540000}"/>
    <cellStyle name="Normal 13 3 2" xfId="14573" xr:uid="{00000000-0005-0000-0000-0000B0540000}"/>
    <cellStyle name="Normal 13 3 3" xfId="21846" xr:uid="{00000000-0005-0000-0000-0000B1540000}"/>
    <cellStyle name="Normal 13 3 3 2" xfId="33713" xr:uid="{00000000-0005-0000-0000-0000B2540000}"/>
    <cellStyle name="Normal 13 3 4" xfId="29737" xr:uid="{00000000-0005-0000-0000-0000B3540000}"/>
    <cellStyle name="Normal 13 3 5" xfId="25796" xr:uid="{00000000-0005-0000-0000-0000B4540000}"/>
    <cellStyle name="Normal 13 4" xfId="14571" xr:uid="{00000000-0005-0000-0000-0000B5540000}"/>
    <cellStyle name="Normal 13 5" xfId="15908" xr:uid="{00000000-0005-0000-0000-0000B6540000}"/>
    <cellStyle name="Normal 13 5 2" xfId="16762" xr:uid="{00000000-0005-0000-0000-0000B7540000}"/>
    <cellStyle name="Normal 13 6" xfId="8523" xr:uid="{00000000-0005-0000-0000-0000B8540000}"/>
    <cellStyle name="Normal 13 6 2" xfId="20297" xr:uid="{00000000-0005-0000-0000-0000B9540000}"/>
    <cellStyle name="Normal 13 6 2 2" xfId="32164" xr:uid="{00000000-0005-0000-0000-0000BA540000}"/>
    <cellStyle name="Normal 13 6 3" xfId="28188" xr:uid="{00000000-0005-0000-0000-0000BB540000}"/>
    <cellStyle name="Normal 13 6 4" xfId="24247" xr:uid="{00000000-0005-0000-0000-0000BC540000}"/>
    <cellStyle name="Normal 13 7" xfId="18280" xr:uid="{00000000-0005-0000-0000-0000BD540000}"/>
    <cellStyle name="Normal 13 8" xfId="19524" xr:uid="{00000000-0005-0000-0000-0000BE540000}"/>
    <cellStyle name="Normal 13 8 2" xfId="31391" xr:uid="{00000000-0005-0000-0000-0000BF540000}"/>
    <cellStyle name="Normal 13 9" xfId="27417" xr:uid="{00000000-0005-0000-0000-0000C0540000}"/>
    <cellStyle name="Normal 130" xfId="18281" xr:uid="{00000000-0005-0000-0000-0000C1540000}"/>
    <cellStyle name="Normal 131" xfId="18282" xr:uid="{00000000-0005-0000-0000-0000C2540000}"/>
    <cellStyle name="Normal 132" xfId="18283" xr:uid="{00000000-0005-0000-0000-0000C3540000}"/>
    <cellStyle name="Normal 133" xfId="18284" xr:uid="{00000000-0005-0000-0000-0000C4540000}"/>
    <cellStyle name="Normal 134" xfId="18285" xr:uid="{00000000-0005-0000-0000-0000C5540000}"/>
    <cellStyle name="Normal 135" xfId="18286" xr:uid="{00000000-0005-0000-0000-0000C6540000}"/>
    <cellStyle name="Normal 136" xfId="18287" xr:uid="{00000000-0005-0000-0000-0000C7540000}"/>
    <cellStyle name="Normal 137" xfId="18288" xr:uid="{00000000-0005-0000-0000-0000C8540000}"/>
    <cellStyle name="Normal 138" xfId="18289" xr:uid="{00000000-0005-0000-0000-0000C9540000}"/>
    <cellStyle name="Normal 139" xfId="18290" xr:uid="{00000000-0005-0000-0000-0000CA540000}"/>
    <cellStyle name="Normal 14" xfId="2972" xr:uid="{00000000-0005-0000-0000-0000CB540000}"/>
    <cellStyle name="Normal 14 10" xfId="34714" xr:uid="{00000000-0005-0000-0000-0000CC540000}"/>
    <cellStyle name="Normal 14 2" xfId="11894" xr:uid="{00000000-0005-0000-0000-0000CD540000}"/>
    <cellStyle name="Normal 14 2 2" xfId="18100" xr:uid="{00000000-0005-0000-0000-0000CE540000}"/>
    <cellStyle name="Normal 14 2 2 2" xfId="22636" xr:uid="{00000000-0005-0000-0000-0000CF540000}"/>
    <cellStyle name="Normal 14 2 2 2 2" xfId="34503" xr:uid="{00000000-0005-0000-0000-0000D0540000}"/>
    <cellStyle name="Normal 14 2 2 3" xfId="30527" xr:uid="{00000000-0005-0000-0000-0000D1540000}"/>
    <cellStyle name="Normal 14 2 2 4" xfId="26586" xr:uid="{00000000-0005-0000-0000-0000D2540000}"/>
    <cellStyle name="Normal 14 2 3" xfId="21070" xr:uid="{00000000-0005-0000-0000-0000D3540000}"/>
    <cellStyle name="Normal 14 2 3 2" xfId="32937" xr:uid="{00000000-0005-0000-0000-0000D4540000}"/>
    <cellStyle name="Normal 14 2 4" xfId="28961" xr:uid="{00000000-0005-0000-0000-0000D5540000}"/>
    <cellStyle name="Normal 14 2 5" xfId="25020" xr:uid="{00000000-0005-0000-0000-0000D6540000}"/>
    <cellStyle name="Normal 14 3" xfId="15583" xr:uid="{00000000-0005-0000-0000-0000D7540000}"/>
    <cellStyle name="Normal 14 3 2" xfId="21847" xr:uid="{00000000-0005-0000-0000-0000D8540000}"/>
    <cellStyle name="Normal 14 3 2 2" xfId="33714" xr:uid="{00000000-0005-0000-0000-0000D9540000}"/>
    <cellStyle name="Normal 14 3 3" xfId="29738" xr:uid="{00000000-0005-0000-0000-0000DA540000}"/>
    <cellStyle name="Normal 14 3 4" xfId="25797" xr:uid="{00000000-0005-0000-0000-0000DB540000}"/>
    <cellStyle name="Normal 14 4" xfId="14574" xr:uid="{00000000-0005-0000-0000-0000DC540000}"/>
    <cellStyle name="Normal 14 5" xfId="8524" xr:uid="{00000000-0005-0000-0000-0000DD540000}"/>
    <cellStyle name="Normal 14 5 2" xfId="20298" xr:uid="{00000000-0005-0000-0000-0000DE540000}"/>
    <cellStyle name="Normal 14 5 2 2" xfId="32165" xr:uid="{00000000-0005-0000-0000-0000DF540000}"/>
    <cellStyle name="Normal 14 5 3" xfId="28189" xr:uid="{00000000-0005-0000-0000-0000E0540000}"/>
    <cellStyle name="Normal 14 5 4" xfId="24248" xr:uid="{00000000-0005-0000-0000-0000E1540000}"/>
    <cellStyle name="Normal 14 6" xfId="18291" xr:uid="{00000000-0005-0000-0000-0000E2540000}"/>
    <cellStyle name="Normal 14 7" xfId="19525" xr:uid="{00000000-0005-0000-0000-0000E3540000}"/>
    <cellStyle name="Normal 14 7 2" xfId="31392" xr:uid="{00000000-0005-0000-0000-0000E4540000}"/>
    <cellStyle name="Normal 14 8" xfId="27418" xr:uid="{00000000-0005-0000-0000-0000E5540000}"/>
    <cellStyle name="Normal 14 9" xfId="23475" xr:uid="{00000000-0005-0000-0000-0000E6540000}"/>
    <cellStyle name="Normal 140" xfId="18292" xr:uid="{00000000-0005-0000-0000-0000E7540000}"/>
    <cellStyle name="Normal 141" xfId="18293" xr:uid="{00000000-0005-0000-0000-0000E8540000}"/>
    <cellStyle name="Normal 142" xfId="18294" xr:uid="{00000000-0005-0000-0000-0000E9540000}"/>
    <cellStyle name="Normal 143" xfId="18295" xr:uid="{00000000-0005-0000-0000-0000EA540000}"/>
    <cellStyle name="Normal 144" xfId="18296" xr:uid="{00000000-0005-0000-0000-0000EB540000}"/>
    <cellStyle name="Normal 145" xfId="18297" xr:uid="{00000000-0005-0000-0000-0000EC540000}"/>
    <cellStyle name="Normal 146" xfId="18298" xr:uid="{00000000-0005-0000-0000-0000ED540000}"/>
    <cellStyle name="Normal 147" xfId="18299" xr:uid="{00000000-0005-0000-0000-0000EE540000}"/>
    <cellStyle name="Normal 147 2" xfId="18300" xr:uid="{00000000-0005-0000-0000-0000EF540000}"/>
    <cellStyle name="Normal 148" xfId="18301" xr:uid="{00000000-0005-0000-0000-0000F0540000}"/>
    <cellStyle name="Normal 149" xfId="18302" xr:uid="{00000000-0005-0000-0000-0000F1540000}"/>
    <cellStyle name="Normal 15" xfId="2973" xr:uid="{00000000-0005-0000-0000-0000F2540000}"/>
    <cellStyle name="Normal 15 10" xfId="34715" xr:uid="{00000000-0005-0000-0000-0000F3540000}"/>
    <cellStyle name="Normal 15 2" xfId="11895" xr:uid="{00000000-0005-0000-0000-0000F4540000}"/>
    <cellStyle name="Normal 15 2 2" xfId="18101" xr:uid="{00000000-0005-0000-0000-0000F5540000}"/>
    <cellStyle name="Normal 15 2 2 2" xfId="22637" xr:uid="{00000000-0005-0000-0000-0000F6540000}"/>
    <cellStyle name="Normal 15 2 2 2 2" xfId="34504" xr:uid="{00000000-0005-0000-0000-0000F7540000}"/>
    <cellStyle name="Normal 15 2 2 2 3" xfId="26719" xr:uid="{00000000-0005-0000-0000-0000F8540000}"/>
    <cellStyle name="Normal 15 2 2 3" xfId="30528" xr:uid="{00000000-0005-0000-0000-0000F9540000}"/>
    <cellStyle name="Normal 15 2 2 4" xfId="26587" xr:uid="{00000000-0005-0000-0000-0000FA540000}"/>
    <cellStyle name="Normal 15 2 3" xfId="21071" xr:uid="{00000000-0005-0000-0000-0000FB540000}"/>
    <cellStyle name="Normal 15 2 3 2" xfId="32938" xr:uid="{00000000-0005-0000-0000-0000FC540000}"/>
    <cellStyle name="Normal 15 2 4" xfId="28962" xr:uid="{00000000-0005-0000-0000-0000FD540000}"/>
    <cellStyle name="Normal 15 2 5" xfId="25021" xr:uid="{00000000-0005-0000-0000-0000FE540000}"/>
    <cellStyle name="Normal 15 3" xfId="15584" xr:uid="{00000000-0005-0000-0000-0000FF540000}"/>
    <cellStyle name="Normal 15 3 2" xfId="21848" xr:uid="{00000000-0005-0000-0000-000000550000}"/>
    <cellStyle name="Normal 15 3 2 2" xfId="33715" xr:uid="{00000000-0005-0000-0000-000001550000}"/>
    <cellStyle name="Normal 15 3 3" xfId="29739" xr:uid="{00000000-0005-0000-0000-000002550000}"/>
    <cellStyle name="Normal 15 3 4" xfId="25798" xr:uid="{00000000-0005-0000-0000-000003550000}"/>
    <cellStyle name="Normal 15 4" xfId="8525" xr:uid="{00000000-0005-0000-0000-000004550000}"/>
    <cellStyle name="Normal 15 4 2" xfId="20299" xr:uid="{00000000-0005-0000-0000-000005550000}"/>
    <cellStyle name="Normal 15 4 2 2" xfId="32166" xr:uid="{00000000-0005-0000-0000-000006550000}"/>
    <cellStyle name="Normal 15 4 3" xfId="28190" xr:uid="{00000000-0005-0000-0000-000007550000}"/>
    <cellStyle name="Normal 15 4 4" xfId="24249" xr:uid="{00000000-0005-0000-0000-000008550000}"/>
    <cellStyle name="Normal 15 5" xfId="18225" xr:uid="{00000000-0005-0000-0000-000009550000}"/>
    <cellStyle name="Normal 15 5 2" xfId="22760" xr:uid="{00000000-0005-0000-0000-00000A550000}"/>
    <cellStyle name="Normal 15 5 2 2" xfId="34627" xr:uid="{00000000-0005-0000-0000-00000B550000}"/>
    <cellStyle name="Normal 15 5 3" xfId="22775" xr:uid="{00000000-0005-0000-0000-00000C550000}"/>
    <cellStyle name="Normal 15 5 3 2" xfId="34633" xr:uid="{00000000-0005-0000-0000-00000D550000}"/>
    <cellStyle name="Normal 15 5 4" xfId="30651" xr:uid="{00000000-0005-0000-0000-00000E550000}"/>
    <cellStyle name="Normal 15 5 5" xfId="26710" xr:uid="{00000000-0005-0000-0000-00000F550000}"/>
    <cellStyle name="Normal 15 6" xfId="18303" xr:uid="{00000000-0005-0000-0000-000010550000}"/>
    <cellStyle name="Normal 15 7" xfId="19526" xr:uid="{00000000-0005-0000-0000-000011550000}"/>
    <cellStyle name="Normal 15 7 2" xfId="31393" xr:uid="{00000000-0005-0000-0000-000012550000}"/>
    <cellStyle name="Normal 15 8" xfId="27419" xr:uid="{00000000-0005-0000-0000-000013550000}"/>
    <cellStyle name="Normal 15 9" xfId="23476" xr:uid="{00000000-0005-0000-0000-000014550000}"/>
    <cellStyle name="Normal 150" xfId="18304" xr:uid="{00000000-0005-0000-0000-000015550000}"/>
    <cellStyle name="Normal 151" xfId="18305" xr:uid="{00000000-0005-0000-0000-000016550000}"/>
    <cellStyle name="Normal 152" xfId="18306" xr:uid="{00000000-0005-0000-0000-000017550000}"/>
    <cellStyle name="Normal 153" xfId="18307" xr:uid="{00000000-0005-0000-0000-000018550000}"/>
    <cellStyle name="Normal 154" xfId="18308" xr:uid="{00000000-0005-0000-0000-000019550000}"/>
    <cellStyle name="Normal 155" xfId="18309" xr:uid="{00000000-0005-0000-0000-00001A550000}"/>
    <cellStyle name="Normal 155 2" xfId="18310" xr:uid="{00000000-0005-0000-0000-00001B550000}"/>
    <cellStyle name="Normal 156" xfId="18311" xr:uid="{00000000-0005-0000-0000-00001C550000}"/>
    <cellStyle name="Normal 157" xfId="18312" xr:uid="{00000000-0005-0000-0000-00001D550000}"/>
    <cellStyle name="Normal 158" xfId="18313" xr:uid="{00000000-0005-0000-0000-00001E550000}"/>
    <cellStyle name="Normal 159" xfId="18314" xr:uid="{00000000-0005-0000-0000-00001F550000}"/>
    <cellStyle name="Normal 16" xfId="2974" xr:uid="{00000000-0005-0000-0000-000020550000}"/>
    <cellStyle name="Normal 16 2" xfId="11896" xr:uid="{00000000-0005-0000-0000-000021550000}"/>
    <cellStyle name="Normal 16 2 2" xfId="18316" xr:uid="{00000000-0005-0000-0000-000022550000}"/>
    <cellStyle name="Normal 16 3" xfId="8526" xr:uid="{00000000-0005-0000-0000-000023550000}"/>
    <cellStyle name="Normal 16 4" xfId="18315" xr:uid="{00000000-0005-0000-0000-000024550000}"/>
    <cellStyle name="Normal 16 5" xfId="34716" xr:uid="{00000000-0005-0000-0000-000025550000}"/>
    <cellStyle name="Normal 16_OENZ Onshore 2P" xfId="18317" xr:uid="{00000000-0005-0000-0000-000026550000}"/>
    <cellStyle name="Normal 160" xfId="18318" xr:uid="{00000000-0005-0000-0000-000027550000}"/>
    <cellStyle name="Normal 161" xfId="18319" xr:uid="{00000000-0005-0000-0000-000028550000}"/>
    <cellStyle name="Normal 162" xfId="18320" xr:uid="{00000000-0005-0000-0000-000029550000}"/>
    <cellStyle name="Normal 163" xfId="18321" xr:uid="{00000000-0005-0000-0000-00002A550000}"/>
    <cellStyle name="Normal 164" xfId="18322" xr:uid="{00000000-0005-0000-0000-00002B550000}"/>
    <cellStyle name="Normal 164 2" xfId="18323" xr:uid="{00000000-0005-0000-0000-00002C550000}"/>
    <cellStyle name="Normal 165" xfId="18324" xr:uid="{00000000-0005-0000-0000-00002D550000}"/>
    <cellStyle name="Normal 165 2" xfId="18325" xr:uid="{00000000-0005-0000-0000-00002E550000}"/>
    <cellStyle name="Normal 166" xfId="18326" xr:uid="{00000000-0005-0000-0000-00002F550000}"/>
    <cellStyle name="Normal 167" xfId="18327" xr:uid="{00000000-0005-0000-0000-000030550000}"/>
    <cellStyle name="Normal 168" xfId="18328" xr:uid="{00000000-0005-0000-0000-000031550000}"/>
    <cellStyle name="Normal 169" xfId="18329" xr:uid="{00000000-0005-0000-0000-000032550000}"/>
    <cellStyle name="Normal 17" xfId="2975" xr:uid="{00000000-0005-0000-0000-000033550000}"/>
    <cellStyle name="Normal 17 2" xfId="11897" xr:uid="{00000000-0005-0000-0000-000034550000}"/>
    <cellStyle name="Normal 17 2 2" xfId="18331" xr:uid="{00000000-0005-0000-0000-000035550000}"/>
    <cellStyle name="Normal 17 3" xfId="8527" xr:uid="{00000000-0005-0000-0000-000036550000}"/>
    <cellStyle name="Normal 17 4" xfId="18330" xr:uid="{00000000-0005-0000-0000-000037550000}"/>
    <cellStyle name="Normal 17 5" xfId="34717" xr:uid="{00000000-0005-0000-0000-000038550000}"/>
    <cellStyle name="Normal 17_OENZ Onshore 2P" xfId="18332" xr:uid="{00000000-0005-0000-0000-000039550000}"/>
    <cellStyle name="Normal 170" xfId="18333" xr:uid="{00000000-0005-0000-0000-00003A550000}"/>
    <cellStyle name="Normal 171" xfId="18334" xr:uid="{00000000-0005-0000-0000-00003B550000}"/>
    <cellStyle name="Normal 172" xfId="18335" xr:uid="{00000000-0005-0000-0000-00003C550000}"/>
    <cellStyle name="Normal 173" xfId="18241" xr:uid="{00000000-0005-0000-0000-00003D550000}"/>
    <cellStyle name="Normal 174" xfId="18336" xr:uid="{00000000-0005-0000-0000-00003E550000}"/>
    <cellStyle name="Normal 175" xfId="18337" xr:uid="{00000000-0005-0000-0000-00003F550000}"/>
    <cellStyle name="Normal 176" xfId="18338" xr:uid="{00000000-0005-0000-0000-000040550000}"/>
    <cellStyle name="Normal 176 2" xfId="18339" xr:uid="{00000000-0005-0000-0000-000041550000}"/>
    <cellStyle name="Normal 177" xfId="18340" xr:uid="{00000000-0005-0000-0000-000042550000}"/>
    <cellStyle name="Normal 177 2" xfId="18341" xr:uid="{00000000-0005-0000-0000-000043550000}"/>
    <cellStyle name="Normal 178" xfId="18342" xr:uid="{00000000-0005-0000-0000-000044550000}"/>
    <cellStyle name="Normal 178 2" xfId="18343" xr:uid="{00000000-0005-0000-0000-000045550000}"/>
    <cellStyle name="Normal 179" xfId="18344" xr:uid="{00000000-0005-0000-0000-000046550000}"/>
    <cellStyle name="Normal 179 2" xfId="18345" xr:uid="{00000000-0005-0000-0000-000047550000}"/>
    <cellStyle name="Normal 18" xfId="2976" xr:uid="{00000000-0005-0000-0000-000048550000}"/>
    <cellStyle name="Normal 18 2" xfId="18347" xr:uid="{00000000-0005-0000-0000-000049550000}"/>
    <cellStyle name="Normal 18 3" xfId="18346" xr:uid="{00000000-0005-0000-0000-00004A550000}"/>
    <cellStyle name="Normal 18 4" xfId="34718" xr:uid="{00000000-0005-0000-0000-00004B550000}"/>
    <cellStyle name="Normal 18_OENZ Onshore 2P" xfId="18348" xr:uid="{00000000-0005-0000-0000-00004C550000}"/>
    <cellStyle name="Normal 180" xfId="18349" xr:uid="{00000000-0005-0000-0000-00004D550000}"/>
    <cellStyle name="Normal 180 2" xfId="18350" xr:uid="{00000000-0005-0000-0000-00004E550000}"/>
    <cellStyle name="Normal 181" xfId="18351" xr:uid="{00000000-0005-0000-0000-00004F550000}"/>
    <cellStyle name="Normal 181 2" xfId="18352" xr:uid="{00000000-0005-0000-0000-000050550000}"/>
    <cellStyle name="Normal 182" xfId="18353" xr:uid="{00000000-0005-0000-0000-000051550000}"/>
    <cellStyle name="Normal 182 2" xfId="18354" xr:uid="{00000000-0005-0000-0000-000052550000}"/>
    <cellStyle name="Normal 183" xfId="18355" xr:uid="{00000000-0005-0000-0000-000053550000}"/>
    <cellStyle name="Normal 184" xfId="18356" xr:uid="{00000000-0005-0000-0000-000054550000}"/>
    <cellStyle name="Normal 185" xfId="18357" xr:uid="{00000000-0005-0000-0000-000055550000}"/>
    <cellStyle name="Normal 186" xfId="18358" xr:uid="{00000000-0005-0000-0000-000056550000}"/>
    <cellStyle name="Normal 187" xfId="18359" xr:uid="{00000000-0005-0000-0000-000057550000}"/>
    <cellStyle name="Normal 188" xfId="18360" xr:uid="{00000000-0005-0000-0000-000058550000}"/>
    <cellStyle name="Normal 189" xfId="18361" xr:uid="{00000000-0005-0000-0000-000059550000}"/>
    <cellStyle name="Normal 19" xfId="2977" xr:uid="{00000000-0005-0000-0000-00005A550000}"/>
    <cellStyle name="Normal 19 2" xfId="11898" xr:uid="{00000000-0005-0000-0000-00005B550000}"/>
    <cellStyle name="Normal 19 3" xfId="8528" xr:uid="{00000000-0005-0000-0000-00005C550000}"/>
    <cellStyle name="Normal 19 4" xfId="18362" xr:uid="{00000000-0005-0000-0000-00005D550000}"/>
    <cellStyle name="Normal 19 5" xfId="34719" xr:uid="{00000000-0005-0000-0000-00005E550000}"/>
    <cellStyle name="Normal 190" xfId="18363" xr:uid="{00000000-0005-0000-0000-00005F550000}"/>
    <cellStyle name="Normal 191" xfId="18364" xr:uid="{00000000-0005-0000-0000-000060550000}"/>
    <cellStyle name="Normal 192" xfId="18365" xr:uid="{00000000-0005-0000-0000-000061550000}"/>
    <cellStyle name="Normal 193" xfId="18366" xr:uid="{00000000-0005-0000-0000-000062550000}"/>
    <cellStyle name="Normal 194" xfId="18367" xr:uid="{00000000-0005-0000-0000-000063550000}"/>
    <cellStyle name="Normal 195" xfId="18368" xr:uid="{00000000-0005-0000-0000-000064550000}"/>
    <cellStyle name="Normal 196" xfId="18369" xr:uid="{00000000-0005-0000-0000-000065550000}"/>
    <cellStyle name="Normal 197" xfId="18370" xr:uid="{00000000-0005-0000-0000-000066550000}"/>
    <cellStyle name="Normal 198" xfId="18239" xr:uid="{00000000-0005-0000-0000-000067550000}"/>
    <cellStyle name="Normal 198 2" xfId="18643" xr:uid="{00000000-0005-0000-0000-000068550000}"/>
    <cellStyle name="Normal 199" xfId="18240" xr:uid="{00000000-0005-0000-0000-000069550000}"/>
    <cellStyle name="Normal 199 2" xfId="18644" xr:uid="{00000000-0005-0000-0000-00006A550000}"/>
    <cellStyle name="Normal 2" xfId="11" xr:uid="{00000000-0005-0000-0000-00006B550000}"/>
    <cellStyle name="Normal 2 10" xfId="2978" xr:uid="{00000000-0005-0000-0000-00006C550000}"/>
    <cellStyle name="Normal 2 10 2" xfId="11899" xr:uid="{00000000-0005-0000-0000-00006D550000}"/>
    <cellStyle name="Normal 2 10 2 2" xfId="18102" xr:uid="{00000000-0005-0000-0000-00006E550000}"/>
    <cellStyle name="Normal 2 10 2 2 2" xfId="22638" xr:uid="{00000000-0005-0000-0000-00006F550000}"/>
    <cellStyle name="Normal 2 10 2 2 2 2" xfId="34505" xr:uid="{00000000-0005-0000-0000-000070550000}"/>
    <cellStyle name="Normal 2 10 2 2 3" xfId="30529" xr:uid="{00000000-0005-0000-0000-000071550000}"/>
    <cellStyle name="Normal 2 10 2 2 4" xfId="26588" xr:uid="{00000000-0005-0000-0000-000072550000}"/>
    <cellStyle name="Normal 2 10 2 3" xfId="21072" xr:uid="{00000000-0005-0000-0000-000073550000}"/>
    <cellStyle name="Normal 2 10 2 3 2" xfId="32939" xr:uid="{00000000-0005-0000-0000-000074550000}"/>
    <cellStyle name="Normal 2 10 2 4" xfId="28963" xr:uid="{00000000-0005-0000-0000-000075550000}"/>
    <cellStyle name="Normal 2 10 2 5" xfId="25022" xr:uid="{00000000-0005-0000-0000-000076550000}"/>
    <cellStyle name="Normal 2 10 3" xfId="15585" xr:uid="{00000000-0005-0000-0000-000077550000}"/>
    <cellStyle name="Normal 2 10 3 2" xfId="21849" xr:uid="{00000000-0005-0000-0000-000078550000}"/>
    <cellStyle name="Normal 2 10 3 2 2" xfId="33716" xr:uid="{00000000-0005-0000-0000-000079550000}"/>
    <cellStyle name="Normal 2 10 3 3" xfId="29740" xr:uid="{00000000-0005-0000-0000-00007A550000}"/>
    <cellStyle name="Normal 2 10 3 4" xfId="25799" xr:uid="{00000000-0005-0000-0000-00007B550000}"/>
    <cellStyle name="Normal 2 10 4" xfId="8529" xr:uid="{00000000-0005-0000-0000-00007C550000}"/>
    <cellStyle name="Normal 2 10 4 2" xfId="20300" xr:uid="{00000000-0005-0000-0000-00007D550000}"/>
    <cellStyle name="Normal 2 10 4 2 2" xfId="32167" xr:uid="{00000000-0005-0000-0000-00007E550000}"/>
    <cellStyle name="Normal 2 10 4 3" xfId="28191" xr:uid="{00000000-0005-0000-0000-00007F550000}"/>
    <cellStyle name="Normal 2 10 4 4" xfId="24250" xr:uid="{00000000-0005-0000-0000-000080550000}"/>
    <cellStyle name="Normal 2 10 5" xfId="19527" xr:uid="{00000000-0005-0000-0000-000081550000}"/>
    <cellStyle name="Normal 2 10 5 2" xfId="31394" xr:uid="{00000000-0005-0000-0000-000082550000}"/>
    <cellStyle name="Normal 2 10 6" xfId="27420" xr:uid="{00000000-0005-0000-0000-000083550000}"/>
    <cellStyle name="Normal 2 10 7" xfId="23477" xr:uid="{00000000-0005-0000-0000-000084550000}"/>
    <cellStyle name="Normal 2 11" xfId="2979" xr:uid="{00000000-0005-0000-0000-000085550000}"/>
    <cellStyle name="Normal 2 11 2" xfId="11900" xr:uid="{00000000-0005-0000-0000-000086550000}"/>
    <cellStyle name="Normal 2 11 3" xfId="8530" xr:uid="{00000000-0005-0000-0000-000087550000}"/>
    <cellStyle name="Normal 2 12" xfId="2980" xr:uid="{00000000-0005-0000-0000-000088550000}"/>
    <cellStyle name="Normal 2 12 2" xfId="11901" xr:uid="{00000000-0005-0000-0000-000089550000}"/>
    <cellStyle name="Normal 2 12 3" xfId="8531" xr:uid="{00000000-0005-0000-0000-00008A550000}"/>
    <cellStyle name="Normal 2 13" xfId="2981" xr:uid="{00000000-0005-0000-0000-00008B550000}"/>
    <cellStyle name="Normal 2 13 2" xfId="11902" xr:uid="{00000000-0005-0000-0000-00008C550000}"/>
    <cellStyle name="Normal 2 13 3" xfId="8532" xr:uid="{00000000-0005-0000-0000-00008D550000}"/>
    <cellStyle name="Normal 2 14" xfId="2982" xr:uid="{00000000-0005-0000-0000-00008E550000}"/>
    <cellStyle name="Normal 2 14 2" xfId="11903" xr:uid="{00000000-0005-0000-0000-00008F550000}"/>
    <cellStyle name="Normal 2 14 3" xfId="8533" xr:uid="{00000000-0005-0000-0000-000090550000}"/>
    <cellStyle name="Normal 2 15" xfId="2983" xr:uid="{00000000-0005-0000-0000-000091550000}"/>
    <cellStyle name="Normal 2 15 2" xfId="11904" xr:uid="{00000000-0005-0000-0000-000092550000}"/>
    <cellStyle name="Normal 2 15 3" xfId="8534" xr:uid="{00000000-0005-0000-0000-000093550000}"/>
    <cellStyle name="Normal 2 16" xfId="2984" xr:uid="{00000000-0005-0000-0000-000094550000}"/>
    <cellStyle name="Normal 2 17" xfId="7586" xr:uid="{00000000-0005-0000-0000-000095550000}"/>
    <cellStyle name="Normal 2 18" xfId="7592" xr:uid="{00000000-0005-0000-0000-000096550000}"/>
    <cellStyle name="Normal 2 19" xfId="10979" xr:uid="{00000000-0005-0000-0000-000097550000}"/>
    <cellStyle name="Normal 2 2" xfId="62" xr:uid="{00000000-0005-0000-0000-000098550000}"/>
    <cellStyle name="Normal 2 2 10" xfId="2985" xr:uid="{00000000-0005-0000-0000-000099550000}"/>
    <cellStyle name="Normal 2 2 10 2" xfId="11905" xr:uid="{00000000-0005-0000-0000-00009A550000}"/>
    <cellStyle name="Normal 2 2 10 2 2" xfId="18103" xr:uid="{00000000-0005-0000-0000-00009B550000}"/>
    <cellStyle name="Normal 2 2 10 2 2 2" xfId="22639" xr:uid="{00000000-0005-0000-0000-00009C550000}"/>
    <cellStyle name="Normal 2 2 10 2 2 2 2" xfId="34506" xr:uid="{00000000-0005-0000-0000-00009D550000}"/>
    <cellStyle name="Normal 2 2 10 2 2 3" xfId="30530" xr:uid="{00000000-0005-0000-0000-00009E550000}"/>
    <cellStyle name="Normal 2 2 10 2 2 4" xfId="26589" xr:uid="{00000000-0005-0000-0000-00009F550000}"/>
    <cellStyle name="Normal 2 2 10 2 3" xfId="21073" xr:uid="{00000000-0005-0000-0000-0000A0550000}"/>
    <cellStyle name="Normal 2 2 10 2 3 2" xfId="32940" xr:uid="{00000000-0005-0000-0000-0000A1550000}"/>
    <cellStyle name="Normal 2 2 10 2 4" xfId="28964" xr:uid="{00000000-0005-0000-0000-0000A2550000}"/>
    <cellStyle name="Normal 2 2 10 2 5" xfId="25023" xr:uid="{00000000-0005-0000-0000-0000A3550000}"/>
    <cellStyle name="Normal 2 2 10 3" xfId="15586" xr:uid="{00000000-0005-0000-0000-0000A4550000}"/>
    <cellStyle name="Normal 2 2 10 3 2" xfId="21850" xr:uid="{00000000-0005-0000-0000-0000A5550000}"/>
    <cellStyle name="Normal 2 2 10 3 2 2" xfId="33717" xr:uid="{00000000-0005-0000-0000-0000A6550000}"/>
    <cellStyle name="Normal 2 2 10 3 3" xfId="29741" xr:uid="{00000000-0005-0000-0000-0000A7550000}"/>
    <cellStyle name="Normal 2 2 10 3 4" xfId="25800" xr:uid="{00000000-0005-0000-0000-0000A8550000}"/>
    <cellStyle name="Normal 2 2 10 4" xfId="8535" xr:uid="{00000000-0005-0000-0000-0000A9550000}"/>
    <cellStyle name="Normal 2 2 10 4 2" xfId="20301" xr:uid="{00000000-0005-0000-0000-0000AA550000}"/>
    <cellStyle name="Normal 2 2 10 4 2 2" xfId="32168" xr:uid="{00000000-0005-0000-0000-0000AB550000}"/>
    <cellStyle name="Normal 2 2 10 4 3" xfId="28192" xr:uid="{00000000-0005-0000-0000-0000AC550000}"/>
    <cellStyle name="Normal 2 2 10 4 4" xfId="24251" xr:uid="{00000000-0005-0000-0000-0000AD550000}"/>
    <cellStyle name="Normal 2 2 10 5" xfId="19528" xr:uid="{00000000-0005-0000-0000-0000AE550000}"/>
    <cellStyle name="Normal 2 2 10 5 2" xfId="31395" xr:uid="{00000000-0005-0000-0000-0000AF550000}"/>
    <cellStyle name="Normal 2 2 10 6" xfId="27421" xr:uid="{00000000-0005-0000-0000-0000B0550000}"/>
    <cellStyle name="Normal 2 2 10 7" xfId="23478" xr:uid="{00000000-0005-0000-0000-0000B1550000}"/>
    <cellStyle name="Normal 2 2 11" xfId="11023" xr:uid="{00000000-0005-0000-0000-0000B2550000}"/>
    <cellStyle name="Normal 2 2 12" xfId="15909" xr:uid="{00000000-0005-0000-0000-0000B3550000}"/>
    <cellStyle name="Normal 2 2 13" xfId="7654" xr:uid="{00000000-0005-0000-0000-0000B4550000}"/>
    <cellStyle name="Normal 2 2 14" xfId="18371" xr:uid="{00000000-0005-0000-0000-0000B5550000}"/>
    <cellStyle name="Normal 2 2 2" xfId="63" xr:uid="{00000000-0005-0000-0000-0000B6550000}"/>
    <cellStyle name="Normal 2 2 2 2" xfId="14576" xr:uid="{00000000-0005-0000-0000-0000B7550000}"/>
    <cellStyle name="Normal 2 2 2 2 2" xfId="14581" xr:uid="{00000000-0005-0000-0000-0000B8550000}"/>
    <cellStyle name="Normal 2 2 2 3" xfId="14575" xr:uid="{00000000-0005-0000-0000-0000B9550000}"/>
    <cellStyle name="Normal 2 2 3" xfId="64" xr:uid="{00000000-0005-0000-0000-0000BA550000}"/>
    <cellStyle name="Normal 2 2 3 2" xfId="14583" xr:uid="{00000000-0005-0000-0000-0000BB550000}"/>
    <cellStyle name="Normal 2 2 3 3" xfId="14582" xr:uid="{00000000-0005-0000-0000-0000BC550000}"/>
    <cellStyle name="Normal 2 2 4" xfId="65" xr:uid="{00000000-0005-0000-0000-0000BD550000}"/>
    <cellStyle name="Normal 2 2 5" xfId="2986" xr:uid="{00000000-0005-0000-0000-0000BE550000}"/>
    <cellStyle name="Normal 2 2 5 2" xfId="11906" xr:uid="{00000000-0005-0000-0000-0000BF550000}"/>
    <cellStyle name="Normal 2 2 5 2 2" xfId="18104" xr:uid="{00000000-0005-0000-0000-0000C0550000}"/>
    <cellStyle name="Normal 2 2 5 2 2 2" xfId="22640" xr:uid="{00000000-0005-0000-0000-0000C1550000}"/>
    <cellStyle name="Normal 2 2 5 2 2 2 2" xfId="34507" xr:uid="{00000000-0005-0000-0000-0000C2550000}"/>
    <cellStyle name="Normal 2 2 5 2 2 3" xfId="30531" xr:uid="{00000000-0005-0000-0000-0000C3550000}"/>
    <cellStyle name="Normal 2 2 5 2 2 4" xfId="26590" xr:uid="{00000000-0005-0000-0000-0000C4550000}"/>
    <cellStyle name="Normal 2 2 5 2 3" xfId="21074" xr:uid="{00000000-0005-0000-0000-0000C5550000}"/>
    <cellStyle name="Normal 2 2 5 2 3 2" xfId="32941" xr:uid="{00000000-0005-0000-0000-0000C6550000}"/>
    <cellStyle name="Normal 2 2 5 2 4" xfId="28965" xr:uid="{00000000-0005-0000-0000-0000C7550000}"/>
    <cellStyle name="Normal 2 2 5 2 5" xfId="25024" xr:uid="{00000000-0005-0000-0000-0000C8550000}"/>
    <cellStyle name="Normal 2 2 5 3" xfId="15587" xr:uid="{00000000-0005-0000-0000-0000C9550000}"/>
    <cellStyle name="Normal 2 2 5 3 2" xfId="21851" xr:uid="{00000000-0005-0000-0000-0000CA550000}"/>
    <cellStyle name="Normal 2 2 5 3 2 2" xfId="33718" xr:uid="{00000000-0005-0000-0000-0000CB550000}"/>
    <cellStyle name="Normal 2 2 5 3 3" xfId="29742" xr:uid="{00000000-0005-0000-0000-0000CC550000}"/>
    <cellStyle name="Normal 2 2 5 3 4" xfId="25801" xr:uid="{00000000-0005-0000-0000-0000CD550000}"/>
    <cellStyle name="Normal 2 2 5 4" xfId="8536" xr:uid="{00000000-0005-0000-0000-0000CE550000}"/>
    <cellStyle name="Normal 2 2 5 4 2" xfId="20302" xr:uid="{00000000-0005-0000-0000-0000CF550000}"/>
    <cellStyle name="Normal 2 2 5 4 2 2" xfId="32169" xr:uid="{00000000-0005-0000-0000-0000D0550000}"/>
    <cellStyle name="Normal 2 2 5 4 3" xfId="28193" xr:uid="{00000000-0005-0000-0000-0000D1550000}"/>
    <cellStyle name="Normal 2 2 5 4 4" xfId="24252" xr:uid="{00000000-0005-0000-0000-0000D2550000}"/>
    <cellStyle name="Normal 2 2 5 5" xfId="19529" xr:uid="{00000000-0005-0000-0000-0000D3550000}"/>
    <cellStyle name="Normal 2 2 5 5 2" xfId="31396" xr:uid="{00000000-0005-0000-0000-0000D4550000}"/>
    <cellStyle name="Normal 2 2 5 6" xfId="27422" xr:uid="{00000000-0005-0000-0000-0000D5550000}"/>
    <cellStyle name="Normal 2 2 5 7" xfId="23479" xr:uid="{00000000-0005-0000-0000-0000D6550000}"/>
    <cellStyle name="Normal 2 2 6" xfId="2987" xr:uid="{00000000-0005-0000-0000-0000D7550000}"/>
    <cellStyle name="Normal 2 2 6 2" xfId="11907" xr:uid="{00000000-0005-0000-0000-0000D8550000}"/>
    <cellStyle name="Normal 2 2 6 2 2" xfId="18105" xr:uid="{00000000-0005-0000-0000-0000D9550000}"/>
    <cellStyle name="Normal 2 2 6 2 2 2" xfId="22641" xr:uid="{00000000-0005-0000-0000-0000DA550000}"/>
    <cellStyle name="Normal 2 2 6 2 2 2 2" xfId="34508" xr:uid="{00000000-0005-0000-0000-0000DB550000}"/>
    <cellStyle name="Normal 2 2 6 2 2 3" xfId="30532" xr:uid="{00000000-0005-0000-0000-0000DC550000}"/>
    <cellStyle name="Normal 2 2 6 2 2 4" xfId="26591" xr:uid="{00000000-0005-0000-0000-0000DD550000}"/>
    <cellStyle name="Normal 2 2 6 2 3" xfId="21075" xr:uid="{00000000-0005-0000-0000-0000DE550000}"/>
    <cellStyle name="Normal 2 2 6 2 3 2" xfId="32942" xr:uid="{00000000-0005-0000-0000-0000DF550000}"/>
    <cellStyle name="Normal 2 2 6 2 4" xfId="28966" xr:uid="{00000000-0005-0000-0000-0000E0550000}"/>
    <cellStyle name="Normal 2 2 6 2 5" xfId="25025" xr:uid="{00000000-0005-0000-0000-0000E1550000}"/>
    <cellStyle name="Normal 2 2 6 3" xfId="15588" xr:uid="{00000000-0005-0000-0000-0000E2550000}"/>
    <cellStyle name="Normal 2 2 6 3 2" xfId="21852" xr:uid="{00000000-0005-0000-0000-0000E3550000}"/>
    <cellStyle name="Normal 2 2 6 3 2 2" xfId="33719" xr:uid="{00000000-0005-0000-0000-0000E4550000}"/>
    <cellStyle name="Normal 2 2 6 3 3" xfId="29743" xr:uid="{00000000-0005-0000-0000-0000E5550000}"/>
    <cellStyle name="Normal 2 2 6 3 4" xfId="25802" xr:uid="{00000000-0005-0000-0000-0000E6550000}"/>
    <cellStyle name="Normal 2 2 6 4" xfId="8537" xr:uid="{00000000-0005-0000-0000-0000E7550000}"/>
    <cellStyle name="Normal 2 2 6 4 2" xfId="20303" xr:uid="{00000000-0005-0000-0000-0000E8550000}"/>
    <cellStyle name="Normal 2 2 6 4 2 2" xfId="32170" xr:uid="{00000000-0005-0000-0000-0000E9550000}"/>
    <cellStyle name="Normal 2 2 6 4 3" xfId="28194" xr:uid="{00000000-0005-0000-0000-0000EA550000}"/>
    <cellStyle name="Normal 2 2 6 4 4" xfId="24253" xr:uid="{00000000-0005-0000-0000-0000EB550000}"/>
    <cellStyle name="Normal 2 2 6 5" xfId="19530" xr:uid="{00000000-0005-0000-0000-0000EC550000}"/>
    <cellStyle name="Normal 2 2 6 5 2" xfId="31397" xr:uid="{00000000-0005-0000-0000-0000ED550000}"/>
    <cellStyle name="Normal 2 2 6 6" xfId="27423" xr:uid="{00000000-0005-0000-0000-0000EE550000}"/>
    <cellStyle name="Normal 2 2 6 7" xfId="23480" xr:uid="{00000000-0005-0000-0000-0000EF550000}"/>
    <cellStyle name="Normal 2 2 7" xfId="2988" xr:uid="{00000000-0005-0000-0000-0000F0550000}"/>
    <cellStyle name="Normal 2 2 7 2" xfId="11908" xr:uid="{00000000-0005-0000-0000-0000F1550000}"/>
    <cellStyle name="Normal 2 2 7 2 2" xfId="18106" xr:uid="{00000000-0005-0000-0000-0000F2550000}"/>
    <cellStyle name="Normal 2 2 7 2 2 2" xfId="22642" xr:uid="{00000000-0005-0000-0000-0000F3550000}"/>
    <cellStyle name="Normal 2 2 7 2 2 2 2" xfId="34509" xr:uid="{00000000-0005-0000-0000-0000F4550000}"/>
    <cellStyle name="Normal 2 2 7 2 2 3" xfId="30533" xr:uid="{00000000-0005-0000-0000-0000F5550000}"/>
    <cellStyle name="Normal 2 2 7 2 2 4" xfId="26592" xr:uid="{00000000-0005-0000-0000-0000F6550000}"/>
    <cellStyle name="Normal 2 2 7 2 3" xfId="21076" xr:uid="{00000000-0005-0000-0000-0000F7550000}"/>
    <cellStyle name="Normal 2 2 7 2 3 2" xfId="32943" xr:uid="{00000000-0005-0000-0000-0000F8550000}"/>
    <cellStyle name="Normal 2 2 7 2 4" xfId="28967" xr:uid="{00000000-0005-0000-0000-0000F9550000}"/>
    <cellStyle name="Normal 2 2 7 2 5" xfId="25026" xr:uid="{00000000-0005-0000-0000-0000FA550000}"/>
    <cellStyle name="Normal 2 2 7 3" xfId="15589" xr:uid="{00000000-0005-0000-0000-0000FB550000}"/>
    <cellStyle name="Normal 2 2 7 3 2" xfId="21853" xr:uid="{00000000-0005-0000-0000-0000FC550000}"/>
    <cellStyle name="Normal 2 2 7 3 2 2" xfId="33720" xr:uid="{00000000-0005-0000-0000-0000FD550000}"/>
    <cellStyle name="Normal 2 2 7 3 3" xfId="29744" xr:uid="{00000000-0005-0000-0000-0000FE550000}"/>
    <cellStyle name="Normal 2 2 7 3 4" xfId="25803" xr:uid="{00000000-0005-0000-0000-0000FF550000}"/>
    <cellStyle name="Normal 2 2 7 4" xfId="8538" xr:uid="{00000000-0005-0000-0000-000000560000}"/>
    <cellStyle name="Normal 2 2 7 4 2" xfId="20304" xr:uid="{00000000-0005-0000-0000-000001560000}"/>
    <cellStyle name="Normal 2 2 7 4 2 2" xfId="32171" xr:uid="{00000000-0005-0000-0000-000002560000}"/>
    <cellStyle name="Normal 2 2 7 4 3" xfId="28195" xr:uid="{00000000-0005-0000-0000-000003560000}"/>
    <cellStyle name="Normal 2 2 7 4 4" xfId="24254" xr:uid="{00000000-0005-0000-0000-000004560000}"/>
    <cellStyle name="Normal 2 2 7 5" xfId="19531" xr:uid="{00000000-0005-0000-0000-000005560000}"/>
    <cellStyle name="Normal 2 2 7 5 2" xfId="31398" xr:uid="{00000000-0005-0000-0000-000006560000}"/>
    <cellStyle name="Normal 2 2 7 6" xfId="27424" xr:uid="{00000000-0005-0000-0000-000007560000}"/>
    <cellStyle name="Normal 2 2 7 7" xfId="23481" xr:uid="{00000000-0005-0000-0000-000008560000}"/>
    <cellStyle name="Normal 2 2 8" xfId="2989" xr:uid="{00000000-0005-0000-0000-000009560000}"/>
    <cellStyle name="Normal 2 2 8 2" xfId="11909" xr:uid="{00000000-0005-0000-0000-00000A560000}"/>
    <cellStyle name="Normal 2 2 8 2 2" xfId="18107" xr:uid="{00000000-0005-0000-0000-00000B560000}"/>
    <cellStyle name="Normal 2 2 8 2 2 2" xfId="22643" xr:uid="{00000000-0005-0000-0000-00000C560000}"/>
    <cellStyle name="Normal 2 2 8 2 2 2 2" xfId="34510" xr:uid="{00000000-0005-0000-0000-00000D560000}"/>
    <cellStyle name="Normal 2 2 8 2 2 3" xfId="30534" xr:uid="{00000000-0005-0000-0000-00000E560000}"/>
    <cellStyle name="Normal 2 2 8 2 2 4" xfId="26593" xr:uid="{00000000-0005-0000-0000-00000F560000}"/>
    <cellStyle name="Normal 2 2 8 2 3" xfId="21077" xr:uid="{00000000-0005-0000-0000-000010560000}"/>
    <cellStyle name="Normal 2 2 8 2 3 2" xfId="32944" xr:uid="{00000000-0005-0000-0000-000011560000}"/>
    <cellStyle name="Normal 2 2 8 2 4" xfId="28968" xr:uid="{00000000-0005-0000-0000-000012560000}"/>
    <cellStyle name="Normal 2 2 8 2 5" xfId="25027" xr:uid="{00000000-0005-0000-0000-000013560000}"/>
    <cellStyle name="Normal 2 2 8 3" xfId="15590" xr:uid="{00000000-0005-0000-0000-000014560000}"/>
    <cellStyle name="Normal 2 2 8 3 2" xfId="21854" xr:uid="{00000000-0005-0000-0000-000015560000}"/>
    <cellStyle name="Normal 2 2 8 3 2 2" xfId="33721" xr:uid="{00000000-0005-0000-0000-000016560000}"/>
    <cellStyle name="Normal 2 2 8 3 3" xfId="29745" xr:uid="{00000000-0005-0000-0000-000017560000}"/>
    <cellStyle name="Normal 2 2 8 3 4" xfId="25804" xr:uid="{00000000-0005-0000-0000-000018560000}"/>
    <cellStyle name="Normal 2 2 8 4" xfId="8539" xr:uid="{00000000-0005-0000-0000-000019560000}"/>
    <cellStyle name="Normal 2 2 8 4 2" xfId="20305" xr:uid="{00000000-0005-0000-0000-00001A560000}"/>
    <cellStyle name="Normal 2 2 8 4 2 2" xfId="32172" xr:uid="{00000000-0005-0000-0000-00001B560000}"/>
    <cellStyle name="Normal 2 2 8 4 3" xfId="28196" xr:uid="{00000000-0005-0000-0000-00001C560000}"/>
    <cellStyle name="Normal 2 2 8 4 4" xfId="24255" xr:uid="{00000000-0005-0000-0000-00001D560000}"/>
    <cellStyle name="Normal 2 2 8 5" xfId="19532" xr:uid="{00000000-0005-0000-0000-00001E560000}"/>
    <cellStyle name="Normal 2 2 8 5 2" xfId="31399" xr:uid="{00000000-0005-0000-0000-00001F560000}"/>
    <cellStyle name="Normal 2 2 8 6" xfId="27425" xr:uid="{00000000-0005-0000-0000-000020560000}"/>
    <cellStyle name="Normal 2 2 8 7" xfId="23482" xr:uid="{00000000-0005-0000-0000-000021560000}"/>
    <cellStyle name="Normal 2 2 9" xfId="2990" xr:uid="{00000000-0005-0000-0000-000022560000}"/>
    <cellStyle name="Normal 2 2 9 2" xfId="11910" xr:uid="{00000000-0005-0000-0000-000023560000}"/>
    <cellStyle name="Normal 2 2 9 2 2" xfId="18108" xr:uid="{00000000-0005-0000-0000-000024560000}"/>
    <cellStyle name="Normal 2 2 9 2 2 2" xfId="22644" xr:uid="{00000000-0005-0000-0000-000025560000}"/>
    <cellStyle name="Normal 2 2 9 2 2 2 2" xfId="34511" xr:uid="{00000000-0005-0000-0000-000026560000}"/>
    <cellStyle name="Normal 2 2 9 2 2 3" xfId="30535" xr:uid="{00000000-0005-0000-0000-000027560000}"/>
    <cellStyle name="Normal 2 2 9 2 2 4" xfId="26594" xr:uid="{00000000-0005-0000-0000-000028560000}"/>
    <cellStyle name="Normal 2 2 9 2 3" xfId="21078" xr:uid="{00000000-0005-0000-0000-000029560000}"/>
    <cellStyle name="Normal 2 2 9 2 3 2" xfId="32945" xr:uid="{00000000-0005-0000-0000-00002A560000}"/>
    <cellStyle name="Normal 2 2 9 2 4" xfId="28969" xr:uid="{00000000-0005-0000-0000-00002B560000}"/>
    <cellStyle name="Normal 2 2 9 2 5" xfId="25028" xr:uid="{00000000-0005-0000-0000-00002C560000}"/>
    <cellStyle name="Normal 2 2 9 3" xfId="15591" xr:uid="{00000000-0005-0000-0000-00002D560000}"/>
    <cellStyle name="Normal 2 2 9 3 2" xfId="21855" xr:uid="{00000000-0005-0000-0000-00002E560000}"/>
    <cellStyle name="Normal 2 2 9 3 2 2" xfId="33722" xr:uid="{00000000-0005-0000-0000-00002F560000}"/>
    <cellStyle name="Normal 2 2 9 3 3" xfId="29746" xr:uid="{00000000-0005-0000-0000-000030560000}"/>
    <cellStyle name="Normal 2 2 9 3 4" xfId="25805" xr:uid="{00000000-0005-0000-0000-000031560000}"/>
    <cellStyle name="Normal 2 2 9 4" xfId="8540" xr:uid="{00000000-0005-0000-0000-000032560000}"/>
    <cellStyle name="Normal 2 2 9 4 2" xfId="20306" xr:uid="{00000000-0005-0000-0000-000033560000}"/>
    <cellStyle name="Normal 2 2 9 4 2 2" xfId="32173" xr:uid="{00000000-0005-0000-0000-000034560000}"/>
    <cellStyle name="Normal 2 2 9 4 3" xfId="28197" xr:uid="{00000000-0005-0000-0000-000035560000}"/>
    <cellStyle name="Normal 2 2 9 4 4" xfId="24256" xr:uid="{00000000-0005-0000-0000-000036560000}"/>
    <cellStyle name="Normal 2 2 9 5" xfId="19533" xr:uid="{00000000-0005-0000-0000-000037560000}"/>
    <cellStyle name="Normal 2 2 9 5 2" xfId="31400" xr:uid="{00000000-0005-0000-0000-000038560000}"/>
    <cellStyle name="Normal 2 2 9 6" xfId="27426" xr:uid="{00000000-0005-0000-0000-000039560000}"/>
    <cellStyle name="Normal 2 2 9 7" xfId="23483" xr:uid="{00000000-0005-0000-0000-00003A560000}"/>
    <cellStyle name="Normal 2 2_EDB010" xfId="66" xr:uid="{00000000-0005-0000-0000-00003B560000}"/>
    <cellStyle name="Normal 2 20" xfId="34720" xr:uid="{00000000-0005-0000-0000-00003C560000}"/>
    <cellStyle name="Normal 2 3" xfId="67" xr:uid="{00000000-0005-0000-0000-00003D560000}"/>
    <cellStyle name="Normal 2 3 10" xfId="15910" xr:uid="{00000000-0005-0000-0000-00003E560000}"/>
    <cellStyle name="Normal 2 3 11" xfId="34721" xr:uid="{00000000-0005-0000-0000-00003F560000}"/>
    <cellStyle name="Normal 2 3 2" xfId="2991" xr:uid="{00000000-0005-0000-0000-000040560000}"/>
    <cellStyle name="Normal 2 3 2 2" xfId="11911" xr:uid="{00000000-0005-0000-0000-000041560000}"/>
    <cellStyle name="Normal 2 3 2 2 2" xfId="14586" xr:uid="{00000000-0005-0000-0000-000042560000}"/>
    <cellStyle name="Normal 2 3 2 2 3" xfId="18109" xr:uid="{00000000-0005-0000-0000-000043560000}"/>
    <cellStyle name="Normal 2 3 2 2 3 2" xfId="22645" xr:uid="{00000000-0005-0000-0000-000044560000}"/>
    <cellStyle name="Normal 2 3 2 2 3 2 2" xfId="34512" xr:uid="{00000000-0005-0000-0000-000045560000}"/>
    <cellStyle name="Normal 2 3 2 2 3 3" xfId="30536" xr:uid="{00000000-0005-0000-0000-000046560000}"/>
    <cellStyle name="Normal 2 3 2 2 3 4" xfId="26595" xr:uid="{00000000-0005-0000-0000-000047560000}"/>
    <cellStyle name="Normal 2 3 2 2 4" xfId="21079" xr:uid="{00000000-0005-0000-0000-000048560000}"/>
    <cellStyle name="Normal 2 3 2 2 4 2" xfId="32946" xr:uid="{00000000-0005-0000-0000-000049560000}"/>
    <cellStyle name="Normal 2 3 2 2 5" xfId="28970" xr:uid="{00000000-0005-0000-0000-00004A560000}"/>
    <cellStyle name="Normal 2 3 2 2 6" xfId="25029" xr:uid="{00000000-0005-0000-0000-00004B560000}"/>
    <cellStyle name="Normal 2 3 2 3" xfId="15592" xr:uid="{00000000-0005-0000-0000-00004C560000}"/>
    <cellStyle name="Normal 2 3 2 3 2" xfId="21856" xr:uid="{00000000-0005-0000-0000-00004D560000}"/>
    <cellStyle name="Normal 2 3 2 3 2 2" xfId="33723" xr:uid="{00000000-0005-0000-0000-00004E560000}"/>
    <cellStyle name="Normal 2 3 2 3 3" xfId="29747" xr:uid="{00000000-0005-0000-0000-00004F560000}"/>
    <cellStyle name="Normal 2 3 2 3 4" xfId="25806" xr:uid="{00000000-0005-0000-0000-000050560000}"/>
    <cellStyle name="Normal 2 3 2 4" xfId="14585" xr:uid="{00000000-0005-0000-0000-000051560000}"/>
    <cellStyle name="Normal 2 3 2 5" xfId="8541" xr:uid="{00000000-0005-0000-0000-000052560000}"/>
    <cellStyle name="Normal 2 3 2 5 2" xfId="20307" xr:uid="{00000000-0005-0000-0000-000053560000}"/>
    <cellStyle name="Normal 2 3 2 5 2 2" xfId="32174" xr:uid="{00000000-0005-0000-0000-000054560000}"/>
    <cellStyle name="Normal 2 3 2 5 3" xfId="28198" xr:uid="{00000000-0005-0000-0000-000055560000}"/>
    <cellStyle name="Normal 2 3 2 5 4" xfId="24257" xr:uid="{00000000-0005-0000-0000-000056560000}"/>
    <cellStyle name="Normal 2 3 2 6" xfId="19534" xr:uid="{00000000-0005-0000-0000-000057560000}"/>
    <cellStyle name="Normal 2 3 2 6 2" xfId="31401" xr:uid="{00000000-0005-0000-0000-000058560000}"/>
    <cellStyle name="Normal 2 3 2 7" xfId="27427" xr:uid="{00000000-0005-0000-0000-000059560000}"/>
    <cellStyle name="Normal 2 3 2 8" xfId="23484" xr:uid="{00000000-0005-0000-0000-00005A560000}"/>
    <cellStyle name="Normal 2 3 3" xfId="2992" xr:uid="{00000000-0005-0000-0000-00005B560000}"/>
    <cellStyle name="Normal 2 3 3 2" xfId="11912" xr:uid="{00000000-0005-0000-0000-00005C560000}"/>
    <cellStyle name="Normal 2 3 3 2 2" xfId="14588" xr:uid="{00000000-0005-0000-0000-00005D560000}"/>
    <cellStyle name="Normal 2 3 3 2 3" xfId="18110" xr:uid="{00000000-0005-0000-0000-00005E560000}"/>
    <cellStyle name="Normal 2 3 3 2 3 2" xfId="22646" xr:uid="{00000000-0005-0000-0000-00005F560000}"/>
    <cellStyle name="Normal 2 3 3 2 3 2 2" xfId="34513" xr:uid="{00000000-0005-0000-0000-000060560000}"/>
    <cellStyle name="Normal 2 3 3 2 3 3" xfId="30537" xr:uid="{00000000-0005-0000-0000-000061560000}"/>
    <cellStyle name="Normal 2 3 3 2 3 4" xfId="26596" xr:uid="{00000000-0005-0000-0000-000062560000}"/>
    <cellStyle name="Normal 2 3 3 2 4" xfId="21080" xr:uid="{00000000-0005-0000-0000-000063560000}"/>
    <cellStyle name="Normal 2 3 3 2 4 2" xfId="32947" xr:uid="{00000000-0005-0000-0000-000064560000}"/>
    <cellStyle name="Normal 2 3 3 2 5" xfId="28971" xr:uid="{00000000-0005-0000-0000-000065560000}"/>
    <cellStyle name="Normal 2 3 3 2 6" xfId="25030" xr:uid="{00000000-0005-0000-0000-000066560000}"/>
    <cellStyle name="Normal 2 3 3 3" xfId="15593" xr:uid="{00000000-0005-0000-0000-000067560000}"/>
    <cellStyle name="Normal 2 3 3 3 2" xfId="21857" xr:uid="{00000000-0005-0000-0000-000068560000}"/>
    <cellStyle name="Normal 2 3 3 3 2 2" xfId="33724" xr:uid="{00000000-0005-0000-0000-000069560000}"/>
    <cellStyle name="Normal 2 3 3 3 3" xfId="29748" xr:uid="{00000000-0005-0000-0000-00006A560000}"/>
    <cellStyle name="Normal 2 3 3 3 4" xfId="25807" xr:uid="{00000000-0005-0000-0000-00006B560000}"/>
    <cellStyle name="Normal 2 3 3 4" xfId="14587" xr:uid="{00000000-0005-0000-0000-00006C560000}"/>
    <cellStyle name="Normal 2 3 3 5" xfId="8542" xr:uid="{00000000-0005-0000-0000-00006D560000}"/>
    <cellStyle name="Normal 2 3 3 5 2" xfId="20308" xr:uid="{00000000-0005-0000-0000-00006E560000}"/>
    <cellStyle name="Normal 2 3 3 5 2 2" xfId="32175" xr:uid="{00000000-0005-0000-0000-00006F560000}"/>
    <cellStyle name="Normal 2 3 3 5 3" xfId="28199" xr:uid="{00000000-0005-0000-0000-000070560000}"/>
    <cellStyle name="Normal 2 3 3 5 4" xfId="24258" xr:uid="{00000000-0005-0000-0000-000071560000}"/>
    <cellStyle name="Normal 2 3 3 6" xfId="19535" xr:uid="{00000000-0005-0000-0000-000072560000}"/>
    <cellStyle name="Normal 2 3 3 6 2" xfId="31402" xr:uid="{00000000-0005-0000-0000-000073560000}"/>
    <cellStyle name="Normal 2 3 3 7" xfId="27428" xr:uid="{00000000-0005-0000-0000-000074560000}"/>
    <cellStyle name="Normal 2 3 3 8" xfId="23485" xr:uid="{00000000-0005-0000-0000-000075560000}"/>
    <cellStyle name="Normal 2 3 4" xfId="2993" xr:uid="{00000000-0005-0000-0000-000076560000}"/>
    <cellStyle name="Normal 2 3 4 2" xfId="11913" xr:uid="{00000000-0005-0000-0000-000077560000}"/>
    <cellStyle name="Normal 2 3 4 2 2" xfId="18111" xr:uid="{00000000-0005-0000-0000-000078560000}"/>
    <cellStyle name="Normal 2 3 4 2 2 2" xfId="22647" xr:uid="{00000000-0005-0000-0000-000079560000}"/>
    <cellStyle name="Normal 2 3 4 2 2 2 2" xfId="34514" xr:uid="{00000000-0005-0000-0000-00007A560000}"/>
    <cellStyle name="Normal 2 3 4 2 2 3" xfId="30538" xr:uid="{00000000-0005-0000-0000-00007B560000}"/>
    <cellStyle name="Normal 2 3 4 2 2 4" xfId="26597" xr:uid="{00000000-0005-0000-0000-00007C560000}"/>
    <cellStyle name="Normal 2 3 4 2 3" xfId="21081" xr:uid="{00000000-0005-0000-0000-00007D560000}"/>
    <cellStyle name="Normal 2 3 4 2 3 2" xfId="32948" xr:uid="{00000000-0005-0000-0000-00007E560000}"/>
    <cellStyle name="Normal 2 3 4 2 4" xfId="28972" xr:uid="{00000000-0005-0000-0000-00007F560000}"/>
    <cellStyle name="Normal 2 3 4 2 5" xfId="25031" xr:uid="{00000000-0005-0000-0000-000080560000}"/>
    <cellStyle name="Normal 2 3 4 3" xfId="15594" xr:uid="{00000000-0005-0000-0000-000081560000}"/>
    <cellStyle name="Normal 2 3 4 3 2" xfId="21858" xr:uid="{00000000-0005-0000-0000-000082560000}"/>
    <cellStyle name="Normal 2 3 4 3 2 2" xfId="33725" xr:uid="{00000000-0005-0000-0000-000083560000}"/>
    <cellStyle name="Normal 2 3 4 3 3" xfId="29749" xr:uid="{00000000-0005-0000-0000-000084560000}"/>
    <cellStyle name="Normal 2 3 4 3 4" xfId="25808" xr:uid="{00000000-0005-0000-0000-000085560000}"/>
    <cellStyle name="Normal 2 3 4 4" xfId="14584" xr:uid="{00000000-0005-0000-0000-000086560000}"/>
    <cellStyle name="Normal 2 3 4 5" xfId="8543" xr:uid="{00000000-0005-0000-0000-000087560000}"/>
    <cellStyle name="Normal 2 3 4 5 2" xfId="20309" xr:uid="{00000000-0005-0000-0000-000088560000}"/>
    <cellStyle name="Normal 2 3 4 5 2 2" xfId="32176" xr:uid="{00000000-0005-0000-0000-000089560000}"/>
    <cellStyle name="Normal 2 3 4 5 3" xfId="28200" xr:uid="{00000000-0005-0000-0000-00008A560000}"/>
    <cellStyle name="Normal 2 3 4 5 4" xfId="24259" xr:uid="{00000000-0005-0000-0000-00008B560000}"/>
    <cellStyle name="Normal 2 3 4 6" xfId="19536" xr:uid="{00000000-0005-0000-0000-00008C560000}"/>
    <cellStyle name="Normal 2 3 4 6 2" xfId="31403" xr:uid="{00000000-0005-0000-0000-00008D560000}"/>
    <cellStyle name="Normal 2 3 4 7" xfId="27429" xr:uid="{00000000-0005-0000-0000-00008E560000}"/>
    <cellStyle name="Normal 2 3 4 8" xfId="23486" xr:uid="{00000000-0005-0000-0000-00008F560000}"/>
    <cellStyle name="Normal 2 3 5" xfId="2994" xr:uid="{00000000-0005-0000-0000-000090560000}"/>
    <cellStyle name="Normal 2 3 5 2" xfId="11914" xr:uid="{00000000-0005-0000-0000-000091560000}"/>
    <cellStyle name="Normal 2 3 5 2 2" xfId="18112" xr:uid="{00000000-0005-0000-0000-000092560000}"/>
    <cellStyle name="Normal 2 3 5 2 2 2" xfId="22648" xr:uid="{00000000-0005-0000-0000-000093560000}"/>
    <cellStyle name="Normal 2 3 5 2 2 2 2" xfId="34515" xr:uid="{00000000-0005-0000-0000-000094560000}"/>
    <cellStyle name="Normal 2 3 5 2 2 3" xfId="30539" xr:uid="{00000000-0005-0000-0000-000095560000}"/>
    <cellStyle name="Normal 2 3 5 2 2 4" xfId="26598" xr:uid="{00000000-0005-0000-0000-000096560000}"/>
    <cellStyle name="Normal 2 3 5 2 3" xfId="21082" xr:uid="{00000000-0005-0000-0000-000097560000}"/>
    <cellStyle name="Normal 2 3 5 2 3 2" xfId="32949" xr:uid="{00000000-0005-0000-0000-000098560000}"/>
    <cellStyle name="Normal 2 3 5 2 4" xfId="28973" xr:uid="{00000000-0005-0000-0000-000099560000}"/>
    <cellStyle name="Normal 2 3 5 2 5" xfId="25032" xr:uid="{00000000-0005-0000-0000-00009A560000}"/>
    <cellStyle name="Normal 2 3 5 3" xfId="15595" xr:uid="{00000000-0005-0000-0000-00009B560000}"/>
    <cellStyle name="Normal 2 3 5 3 2" xfId="21859" xr:uid="{00000000-0005-0000-0000-00009C560000}"/>
    <cellStyle name="Normal 2 3 5 3 2 2" xfId="33726" xr:uid="{00000000-0005-0000-0000-00009D560000}"/>
    <cellStyle name="Normal 2 3 5 3 3" xfId="29750" xr:uid="{00000000-0005-0000-0000-00009E560000}"/>
    <cellStyle name="Normal 2 3 5 3 4" xfId="25809" xr:uid="{00000000-0005-0000-0000-00009F560000}"/>
    <cellStyle name="Normal 2 3 5 4" xfId="8544" xr:uid="{00000000-0005-0000-0000-0000A0560000}"/>
    <cellStyle name="Normal 2 3 5 4 2" xfId="20310" xr:uid="{00000000-0005-0000-0000-0000A1560000}"/>
    <cellStyle name="Normal 2 3 5 4 2 2" xfId="32177" xr:uid="{00000000-0005-0000-0000-0000A2560000}"/>
    <cellStyle name="Normal 2 3 5 4 3" xfId="28201" xr:uid="{00000000-0005-0000-0000-0000A3560000}"/>
    <cellStyle name="Normal 2 3 5 4 4" xfId="24260" xr:uid="{00000000-0005-0000-0000-0000A4560000}"/>
    <cellStyle name="Normal 2 3 5 5" xfId="19537" xr:uid="{00000000-0005-0000-0000-0000A5560000}"/>
    <cellStyle name="Normal 2 3 5 5 2" xfId="31404" xr:uid="{00000000-0005-0000-0000-0000A6560000}"/>
    <cellStyle name="Normal 2 3 5 6" xfId="27430" xr:uid="{00000000-0005-0000-0000-0000A7560000}"/>
    <cellStyle name="Normal 2 3 5 7" xfId="23487" xr:uid="{00000000-0005-0000-0000-0000A8560000}"/>
    <cellStyle name="Normal 2 3 6" xfId="2995" xr:uid="{00000000-0005-0000-0000-0000A9560000}"/>
    <cellStyle name="Normal 2 3 6 2" xfId="11915" xr:uid="{00000000-0005-0000-0000-0000AA560000}"/>
    <cellStyle name="Normal 2 3 6 2 2" xfId="18113" xr:uid="{00000000-0005-0000-0000-0000AB560000}"/>
    <cellStyle name="Normal 2 3 6 2 2 2" xfId="22649" xr:uid="{00000000-0005-0000-0000-0000AC560000}"/>
    <cellStyle name="Normal 2 3 6 2 2 2 2" xfId="34516" xr:uid="{00000000-0005-0000-0000-0000AD560000}"/>
    <cellStyle name="Normal 2 3 6 2 2 3" xfId="30540" xr:uid="{00000000-0005-0000-0000-0000AE560000}"/>
    <cellStyle name="Normal 2 3 6 2 2 4" xfId="26599" xr:uid="{00000000-0005-0000-0000-0000AF560000}"/>
    <cellStyle name="Normal 2 3 6 2 3" xfId="21083" xr:uid="{00000000-0005-0000-0000-0000B0560000}"/>
    <cellStyle name="Normal 2 3 6 2 3 2" xfId="32950" xr:uid="{00000000-0005-0000-0000-0000B1560000}"/>
    <cellStyle name="Normal 2 3 6 2 4" xfId="28974" xr:uid="{00000000-0005-0000-0000-0000B2560000}"/>
    <cellStyle name="Normal 2 3 6 2 5" xfId="25033" xr:uid="{00000000-0005-0000-0000-0000B3560000}"/>
    <cellStyle name="Normal 2 3 6 3" xfId="15596" xr:uid="{00000000-0005-0000-0000-0000B4560000}"/>
    <cellStyle name="Normal 2 3 6 3 2" xfId="21860" xr:uid="{00000000-0005-0000-0000-0000B5560000}"/>
    <cellStyle name="Normal 2 3 6 3 2 2" xfId="33727" xr:uid="{00000000-0005-0000-0000-0000B6560000}"/>
    <cellStyle name="Normal 2 3 6 3 3" xfId="29751" xr:uid="{00000000-0005-0000-0000-0000B7560000}"/>
    <cellStyle name="Normal 2 3 6 3 4" xfId="25810" xr:uid="{00000000-0005-0000-0000-0000B8560000}"/>
    <cellStyle name="Normal 2 3 6 4" xfId="8545" xr:uid="{00000000-0005-0000-0000-0000B9560000}"/>
    <cellStyle name="Normal 2 3 6 4 2" xfId="20311" xr:uid="{00000000-0005-0000-0000-0000BA560000}"/>
    <cellStyle name="Normal 2 3 6 4 2 2" xfId="32178" xr:uid="{00000000-0005-0000-0000-0000BB560000}"/>
    <cellStyle name="Normal 2 3 6 4 3" xfId="28202" xr:uid="{00000000-0005-0000-0000-0000BC560000}"/>
    <cellStyle name="Normal 2 3 6 4 4" xfId="24261" xr:uid="{00000000-0005-0000-0000-0000BD560000}"/>
    <cellStyle name="Normal 2 3 6 5" xfId="19538" xr:uid="{00000000-0005-0000-0000-0000BE560000}"/>
    <cellStyle name="Normal 2 3 6 5 2" xfId="31405" xr:uid="{00000000-0005-0000-0000-0000BF560000}"/>
    <cellStyle name="Normal 2 3 6 6" xfId="27431" xr:uid="{00000000-0005-0000-0000-0000C0560000}"/>
    <cellStyle name="Normal 2 3 6 7" xfId="23488" xr:uid="{00000000-0005-0000-0000-0000C1560000}"/>
    <cellStyle name="Normal 2 3 7" xfId="2996" xr:uid="{00000000-0005-0000-0000-0000C2560000}"/>
    <cellStyle name="Normal 2 3 7 2" xfId="11916" xr:uid="{00000000-0005-0000-0000-0000C3560000}"/>
    <cellStyle name="Normal 2 3 7 2 2" xfId="18114" xr:uid="{00000000-0005-0000-0000-0000C4560000}"/>
    <cellStyle name="Normal 2 3 7 2 2 2" xfId="22650" xr:uid="{00000000-0005-0000-0000-0000C5560000}"/>
    <cellStyle name="Normal 2 3 7 2 2 2 2" xfId="34517" xr:uid="{00000000-0005-0000-0000-0000C6560000}"/>
    <cellStyle name="Normal 2 3 7 2 2 3" xfId="30541" xr:uid="{00000000-0005-0000-0000-0000C7560000}"/>
    <cellStyle name="Normal 2 3 7 2 2 4" xfId="26600" xr:uid="{00000000-0005-0000-0000-0000C8560000}"/>
    <cellStyle name="Normal 2 3 7 2 3" xfId="21084" xr:uid="{00000000-0005-0000-0000-0000C9560000}"/>
    <cellStyle name="Normal 2 3 7 2 3 2" xfId="32951" xr:uid="{00000000-0005-0000-0000-0000CA560000}"/>
    <cellStyle name="Normal 2 3 7 2 4" xfId="28975" xr:uid="{00000000-0005-0000-0000-0000CB560000}"/>
    <cellStyle name="Normal 2 3 7 2 5" xfId="25034" xr:uid="{00000000-0005-0000-0000-0000CC560000}"/>
    <cellStyle name="Normal 2 3 7 3" xfId="15597" xr:uid="{00000000-0005-0000-0000-0000CD560000}"/>
    <cellStyle name="Normal 2 3 7 3 2" xfId="21861" xr:uid="{00000000-0005-0000-0000-0000CE560000}"/>
    <cellStyle name="Normal 2 3 7 3 2 2" xfId="33728" xr:uid="{00000000-0005-0000-0000-0000CF560000}"/>
    <cellStyle name="Normal 2 3 7 3 3" xfId="29752" xr:uid="{00000000-0005-0000-0000-0000D0560000}"/>
    <cellStyle name="Normal 2 3 7 3 4" xfId="25811" xr:uid="{00000000-0005-0000-0000-0000D1560000}"/>
    <cellStyle name="Normal 2 3 7 4" xfId="8546" xr:uid="{00000000-0005-0000-0000-0000D2560000}"/>
    <cellStyle name="Normal 2 3 7 4 2" xfId="20312" xr:uid="{00000000-0005-0000-0000-0000D3560000}"/>
    <cellStyle name="Normal 2 3 7 4 2 2" xfId="32179" xr:uid="{00000000-0005-0000-0000-0000D4560000}"/>
    <cellStyle name="Normal 2 3 7 4 3" xfId="28203" xr:uid="{00000000-0005-0000-0000-0000D5560000}"/>
    <cellStyle name="Normal 2 3 7 4 4" xfId="24262" xr:uid="{00000000-0005-0000-0000-0000D6560000}"/>
    <cellStyle name="Normal 2 3 7 5" xfId="19539" xr:uid="{00000000-0005-0000-0000-0000D7560000}"/>
    <cellStyle name="Normal 2 3 7 5 2" xfId="31406" xr:uid="{00000000-0005-0000-0000-0000D8560000}"/>
    <cellStyle name="Normal 2 3 7 6" xfId="27432" xr:uid="{00000000-0005-0000-0000-0000D9560000}"/>
    <cellStyle name="Normal 2 3 7 7" xfId="23489" xr:uid="{00000000-0005-0000-0000-0000DA560000}"/>
    <cellStyle name="Normal 2 3 8" xfId="2997" xr:uid="{00000000-0005-0000-0000-0000DB560000}"/>
    <cellStyle name="Normal 2 3 8 2" xfId="11917" xr:uid="{00000000-0005-0000-0000-0000DC560000}"/>
    <cellStyle name="Normal 2 3 8 2 2" xfId="18115" xr:uid="{00000000-0005-0000-0000-0000DD560000}"/>
    <cellStyle name="Normal 2 3 8 2 2 2" xfId="22651" xr:uid="{00000000-0005-0000-0000-0000DE560000}"/>
    <cellStyle name="Normal 2 3 8 2 2 2 2" xfId="34518" xr:uid="{00000000-0005-0000-0000-0000DF560000}"/>
    <cellStyle name="Normal 2 3 8 2 2 3" xfId="30542" xr:uid="{00000000-0005-0000-0000-0000E0560000}"/>
    <cellStyle name="Normal 2 3 8 2 2 4" xfId="26601" xr:uid="{00000000-0005-0000-0000-0000E1560000}"/>
    <cellStyle name="Normal 2 3 8 2 3" xfId="21085" xr:uid="{00000000-0005-0000-0000-0000E2560000}"/>
    <cellStyle name="Normal 2 3 8 2 3 2" xfId="32952" xr:uid="{00000000-0005-0000-0000-0000E3560000}"/>
    <cellStyle name="Normal 2 3 8 2 4" xfId="28976" xr:uid="{00000000-0005-0000-0000-0000E4560000}"/>
    <cellStyle name="Normal 2 3 8 2 5" xfId="25035" xr:uid="{00000000-0005-0000-0000-0000E5560000}"/>
    <cellStyle name="Normal 2 3 8 3" xfId="15598" xr:uid="{00000000-0005-0000-0000-0000E6560000}"/>
    <cellStyle name="Normal 2 3 8 3 2" xfId="21862" xr:uid="{00000000-0005-0000-0000-0000E7560000}"/>
    <cellStyle name="Normal 2 3 8 3 2 2" xfId="33729" xr:uid="{00000000-0005-0000-0000-0000E8560000}"/>
    <cellStyle name="Normal 2 3 8 3 3" xfId="29753" xr:uid="{00000000-0005-0000-0000-0000E9560000}"/>
    <cellStyle name="Normal 2 3 8 3 4" xfId="25812" xr:uid="{00000000-0005-0000-0000-0000EA560000}"/>
    <cellStyle name="Normal 2 3 8 4" xfId="8547" xr:uid="{00000000-0005-0000-0000-0000EB560000}"/>
    <cellStyle name="Normal 2 3 8 4 2" xfId="20313" xr:uid="{00000000-0005-0000-0000-0000EC560000}"/>
    <cellStyle name="Normal 2 3 8 4 2 2" xfId="32180" xr:uid="{00000000-0005-0000-0000-0000ED560000}"/>
    <cellStyle name="Normal 2 3 8 4 3" xfId="28204" xr:uid="{00000000-0005-0000-0000-0000EE560000}"/>
    <cellStyle name="Normal 2 3 8 4 4" xfId="24263" xr:uid="{00000000-0005-0000-0000-0000EF560000}"/>
    <cellStyle name="Normal 2 3 8 5" xfId="19540" xr:uid="{00000000-0005-0000-0000-0000F0560000}"/>
    <cellStyle name="Normal 2 3 8 5 2" xfId="31407" xr:uid="{00000000-0005-0000-0000-0000F1560000}"/>
    <cellStyle name="Normal 2 3 8 6" xfId="27433" xr:uid="{00000000-0005-0000-0000-0000F2560000}"/>
    <cellStyle name="Normal 2 3 8 7" xfId="23490" xr:uid="{00000000-0005-0000-0000-0000F3560000}"/>
    <cellStyle name="Normal 2 3 9" xfId="2998" xr:uid="{00000000-0005-0000-0000-0000F4560000}"/>
    <cellStyle name="Normal 2 3 9 2" xfId="11918" xr:uid="{00000000-0005-0000-0000-0000F5560000}"/>
    <cellStyle name="Normal 2 3 9 2 2" xfId="18116" xr:uid="{00000000-0005-0000-0000-0000F6560000}"/>
    <cellStyle name="Normal 2 3 9 2 2 2" xfId="22652" xr:uid="{00000000-0005-0000-0000-0000F7560000}"/>
    <cellStyle name="Normal 2 3 9 2 2 2 2" xfId="34519" xr:uid="{00000000-0005-0000-0000-0000F8560000}"/>
    <cellStyle name="Normal 2 3 9 2 2 3" xfId="30543" xr:uid="{00000000-0005-0000-0000-0000F9560000}"/>
    <cellStyle name="Normal 2 3 9 2 2 4" xfId="26602" xr:uid="{00000000-0005-0000-0000-0000FA560000}"/>
    <cellStyle name="Normal 2 3 9 2 3" xfId="21086" xr:uid="{00000000-0005-0000-0000-0000FB560000}"/>
    <cellStyle name="Normal 2 3 9 2 3 2" xfId="32953" xr:uid="{00000000-0005-0000-0000-0000FC560000}"/>
    <cellStyle name="Normal 2 3 9 2 4" xfId="28977" xr:uid="{00000000-0005-0000-0000-0000FD560000}"/>
    <cellStyle name="Normal 2 3 9 2 5" xfId="25036" xr:uid="{00000000-0005-0000-0000-0000FE560000}"/>
    <cellStyle name="Normal 2 3 9 3" xfId="15599" xr:uid="{00000000-0005-0000-0000-0000FF560000}"/>
    <cellStyle name="Normal 2 3 9 3 2" xfId="21863" xr:uid="{00000000-0005-0000-0000-000000570000}"/>
    <cellStyle name="Normal 2 3 9 3 2 2" xfId="33730" xr:uid="{00000000-0005-0000-0000-000001570000}"/>
    <cellStyle name="Normal 2 3 9 3 3" xfId="29754" xr:uid="{00000000-0005-0000-0000-000002570000}"/>
    <cellStyle name="Normal 2 3 9 3 4" xfId="25813" xr:uid="{00000000-0005-0000-0000-000003570000}"/>
    <cellStyle name="Normal 2 3 9 4" xfId="8548" xr:uid="{00000000-0005-0000-0000-000004570000}"/>
    <cellStyle name="Normal 2 3 9 4 2" xfId="20314" xr:uid="{00000000-0005-0000-0000-000005570000}"/>
    <cellStyle name="Normal 2 3 9 4 2 2" xfId="32181" xr:uid="{00000000-0005-0000-0000-000006570000}"/>
    <cellStyle name="Normal 2 3 9 4 3" xfId="28205" xr:uid="{00000000-0005-0000-0000-000007570000}"/>
    <cellStyle name="Normal 2 3 9 4 4" xfId="24264" xr:uid="{00000000-0005-0000-0000-000008570000}"/>
    <cellStyle name="Normal 2 3 9 5" xfId="19541" xr:uid="{00000000-0005-0000-0000-000009570000}"/>
    <cellStyle name="Normal 2 3 9 5 2" xfId="31408" xr:uid="{00000000-0005-0000-0000-00000A570000}"/>
    <cellStyle name="Normal 2 3 9 6" xfId="27434" xr:uid="{00000000-0005-0000-0000-00000B570000}"/>
    <cellStyle name="Normal 2 3 9 7" xfId="23491" xr:uid="{00000000-0005-0000-0000-00000C570000}"/>
    <cellStyle name="Normal 2 4" xfId="68" xr:uid="{00000000-0005-0000-0000-00000D570000}"/>
    <cellStyle name="Normal 2 4 10" xfId="11024" xr:uid="{00000000-0005-0000-0000-00000E570000}"/>
    <cellStyle name="Normal 2 4 11" xfId="7655" xr:uid="{00000000-0005-0000-0000-00000F570000}"/>
    <cellStyle name="Normal 2 4 2" xfId="2999" xr:uid="{00000000-0005-0000-0000-000010570000}"/>
    <cellStyle name="Normal 2 4 2 2" xfId="11919" xr:uid="{00000000-0005-0000-0000-000011570000}"/>
    <cellStyle name="Normal 2 4 2 2 2" xfId="14590" xr:uid="{00000000-0005-0000-0000-000012570000}"/>
    <cellStyle name="Normal 2 4 2 2 3" xfId="18117" xr:uid="{00000000-0005-0000-0000-000013570000}"/>
    <cellStyle name="Normal 2 4 2 2 3 2" xfId="22653" xr:uid="{00000000-0005-0000-0000-000014570000}"/>
    <cellStyle name="Normal 2 4 2 2 3 2 2" xfId="34520" xr:uid="{00000000-0005-0000-0000-000015570000}"/>
    <cellStyle name="Normal 2 4 2 2 3 3" xfId="30544" xr:uid="{00000000-0005-0000-0000-000016570000}"/>
    <cellStyle name="Normal 2 4 2 2 3 4" xfId="26603" xr:uid="{00000000-0005-0000-0000-000017570000}"/>
    <cellStyle name="Normal 2 4 2 2 4" xfId="21087" xr:uid="{00000000-0005-0000-0000-000018570000}"/>
    <cellStyle name="Normal 2 4 2 2 4 2" xfId="32954" xr:uid="{00000000-0005-0000-0000-000019570000}"/>
    <cellStyle name="Normal 2 4 2 2 5" xfId="28978" xr:uid="{00000000-0005-0000-0000-00001A570000}"/>
    <cellStyle name="Normal 2 4 2 2 6" xfId="25037" xr:uid="{00000000-0005-0000-0000-00001B570000}"/>
    <cellStyle name="Normal 2 4 2 3" xfId="15600" xr:uid="{00000000-0005-0000-0000-00001C570000}"/>
    <cellStyle name="Normal 2 4 2 3 2" xfId="21864" xr:uid="{00000000-0005-0000-0000-00001D570000}"/>
    <cellStyle name="Normal 2 4 2 3 2 2" xfId="33731" xr:uid="{00000000-0005-0000-0000-00001E570000}"/>
    <cellStyle name="Normal 2 4 2 3 3" xfId="29755" xr:uid="{00000000-0005-0000-0000-00001F570000}"/>
    <cellStyle name="Normal 2 4 2 3 4" xfId="25814" xr:uid="{00000000-0005-0000-0000-000020570000}"/>
    <cellStyle name="Normal 2 4 2 4" xfId="14589" xr:uid="{00000000-0005-0000-0000-000021570000}"/>
    <cellStyle name="Normal 2 4 2 5" xfId="8549" xr:uid="{00000000-0005-0000-0000-000022570000}"/>
    <cellStyle name="Normal 2 4 2 5 2" xfId="20315" xr:uid="{00000000-0005-0000-0000-000023570000}"/>
    <cellStyle name="Normal 2 4 2 5 2 2" xfId="32182" xr:uid="{00000000-0005-0000-0000-000024570000}"/>
    <cellStyle name="Normal 2 4 2 5 3" xfId="28206" xr:uid="{00000000-0005-0000-0000-000025570000}"/>
    <cellStyle name="Normal 2 4 2 5 4" xfId="24265" xr:uid="{00000000-0005-0000-0000-000026570000}"/>
    <cellStyle name="Normal 2 4 2 6" xfId="19542" xr:uid="{00000000-0005-0000-0000-000027570000}"/>
    <cellStyle name="Normal 2 4 2 6 2" xfId="31409" xr:uid="{00000000-0005-0000-0000-000028570000}"/>
    <cellStyle name="Normal 2 4 2 7" xfId="27435" xr:uid="{00000000-0005-0000-0000-000029570000}"/>
    <cellStyle name="Normal 2 4 2 8" xfId="23492" xr:uid="{00000000-0005-0000-0000-00002A570000}"/>
    <cellStyle name="Normal 2 4 3" xfId="3000" xr:uid="{00000000-0005-0000-0000-00002B570000}"/>
    <cellStyle name="Normal 2 4 3 2" xfId="11920" xr:uid="{00000000-0005-0000-0000-00002C570000}"/>
    <cellStyle name="Normal 2 4 3 2 2" xfId="18118" xr:uid="{00000000-0005-0000-0000-00002D570000}"/>
    <cellStyle name="Normal 2 4 3 2 2 2" xfId="22654" xr:uid="{00000000-0005-0000-0000-00002E570000}"/>
    <cellStyle name="Normal 2 4 3 2 2 2 2" xfId="34521" xr:uid="{00000000-0005-0000-0000-00002F570000}"/>
    <cellStyle name="Normal 2 4 3 2 2 3" xfId="30545" xr:uid="{00000000-0005-0000-0000-000030570000}"/>
    <cellStyle name="Normal 2 4 3 2 2 4" xfId="26604" xr:uid="{00000000-0005-0000-0000-000031570000}"/>
    <cellStyle name="Normal 2 4 3 2 3" xfId="21088" xr:uid="{00000000-0005-0000-0000-000032570000}"/>
    <cellStyle name="Normal 2 4 3 2 3 2" xfId="32955" xr:uid="{00000000-0005-0000-0000-000033570000}"/>
    <cellStyle name="Normal 2 4 3 2 4" xfId="28979" xr:uid="{00000000-0005-0000-0000-000034570000}"/>
    <cellStyle name="Normal 2 4 3 2 5" xfId="25038" xr:uid="{00000000-0005-0000-0000-000035570000}"/>
    <cellStyle name="Normal 2 4 3 3" xfId="15601" xr:uid="{00000000-0005-0000-0000-000036570000}"/>
    <cellStyle name="Normal 2 4 3 3 2" xfId="21865" xr:uid="{00000000-0005-0000-0000-000037570000}"/>
    <cellStyle name="Normal 2 4 3 3 2 2" xfId="33732" xr:uid="{00000000-0005-0000-0000-000038570000}"/>
    <cellStyle name="Normal 2 4 3 3 3" xfId="29756" xr:uid="{00000000-0005-0000-0000-000039570000}"/>
    <cellStyle name="Normal 2 4 3 3 4" xfId="25815" xr:uid="{00000000-0005-0000-0000-00003A570000}"/>
    <cellStyle name="Normal 2 4 3 4" xfId="8550" xr:uid="{00000000-0005-0000-0000-00003B570000}"/>
    <cellStyle name="Normal 2 4 3 4 2" xfId="20316" xr:uid="{00000000-0005-0000-0000-00003C570000}"/>
    <cellStyle name="Normal 2 4 3 4 2 2" xfId="32183" xr:uid="{00000000-0005-0000-0000-00003D570000}"/>
    <cellStyle name="Normal 2 4 3 4 3" xfId="28207" xr:uid="{00000000-0005-0000-0000-00003E570000}"/>
    <cellStyle name="Normal 2 4 3 4 4" xfId="24266" xr:uid="{00000000-0005-0000-0000-00003F570000}"/>
    <cellStyle name="Normal 2 4 3 5" xfId="19543" xr:uid="{00000000-0005-0000-0000-000040570000}"/>
    <cellStyle name="Normal 2 4 3 5 2" xfId="31410" xr:uid="{00000000-0005-0000-0000-000041570000}"/>
    <cellStyle name="Normal 2 4 3 6" xfId="27436" xr:uid="{00000000-0005-0000-0000-000042570000}"/>
    <cellStyle name="Normal 2 4 3 7" xfId="23493" xr:uid="{00000000-0005-0000-0000-000043570000}"/>
    <cellStyle name="Normal 2 4 4" xfId="3001" xr:uid="{00000000-0005-0000-0000-000044570000}"/>
    <cellStyle name="Normal 2 4 4 2" xfId="11921" xr:uid="{00000000-0005-0000-0000-000045570000}"/>
    <cellStyle name="Normal 2 4 4 2 2" xfId="18119" xr:uid="{00000000-0005-0000-0000-000046570000}"/>
    <cellStyle name="Normal 2 4 4 2 2 2" xfId="22655" xr:uid="{00000000-0005-0000-0000-000047570000}"/>
    <cellStyle name="Normal 2 4 4 2 2 2 2" xfId="34522" xr:uid="{00000000-0005-0000-0000-000048570000}"/>
    <cellStyle name="Normal 2 4 4 2 2 3" xfId="30546" xr:uid="{00000000-0005-0000-0000-000049570000}"/>
    <cellStyle name="Normal 2 4 4 2 2 4" xfId="26605" xr:uid="{00000000-0005-0000-0000-00004A570000}"/>
    <cellStyle name="Normal 2 4 4 2 3" xfId="21089" xr:uid="{00000000-0005-0000-0000-00004B570000}"/>
    <cellStyle name="Normal 2 4 4 2 3 2" xfId="32956" xr:uid="{00000000-0005-0000-0000-00004C570000}"/>
    <cellStyle name="Normal 2 4 4 2 4" xfId="28980" xr:uid="{00000000-0005-0000-0000-00004D570000}"/>
    <cellStyle name="Normal 2 4 4 2 5" xfId="25039" xr:uid="{00000000-0005-0000-0000-00004E570000}"/>
    <cellStyle name="Normal 2 4 4 3" xfId="15602" xr:uid="{00000000-0005-0000-0000-00004F570000}"/>
    <cellStyle name="Normal 2 4 4 3 2" xfId="21866" xr:uid="{00000000-0005-0000-0000-000050570000}"/>
    <cellStyle name="Normal 2 4 4 3 2 2" xfId="33733" xr:uid="{00000000-0005-0000-0000-000051570000}"/>
    <cellStyle name="Normal 2 4 4 3 3" xfId="29757" xr:uid="{00000000-0005-0000-0000-000052570000}"/>
    <cellStyle name="Normal 2 4 4 3 4" xfId="25816" xr:uid="{00000000-0005-0000-0000-000053570000}"/>
    <cellStyle name="Normal 2 4 4 4" xfId="8551" xr:uid="{00000000-0005-0000-0000-000054570000}"/>
    <cellStyle name="Normal 2 4 4 4 2" xfId="20317" xr:uid="{00000000-0005-0000-0000-000055570000}"/>
    <cellStyle name="Normal 2 4 4 4 2 2" xfId="32184" xr:uid="{00000000-0005-0000-0000-000056570000}"/>
    <cellStyle name="Normal 2 4 4 4 3" xfId="28208" xr:uid="{00000000-0005-0000-0000-000057570000}"/>
    <cellStyle name="Normal 2 4 4 4 4" xfId="24267" xr:uid="{00000000-0005-0000-0000-000058570000}"/>
    <cellStyle name="Normal 2 4 4 5" xfId="19544" xr:uid="{00000000-0005-0000-0000-000059570000}"/>
    <cellStyle name="Normal 2 4 4 5 2" xfId="31411" xr:uid="{00000000-0005-0000-0000-00005A570000}"/>
    <cellStyle name="Normal 2 4 4 6" xfId="27437" xr:uid="{00000000-0005-0000-0000-00005B570000}"/>
    <cellStyle name="Normal 2 4 4 7" xfId="23494" xr:uid="{00000000-0005-0000-0000-00005C570000}"/>
    <cellStyle name="Normal 2 4 5" xfId="3002" xr:uid="{00000000-0005-0000-0000-00005D570000}"/>
    <cellStyle name="Normal 2 4 5 2" xfId="11922" xr:uid="{00000000-0005-0000-0000-00005E570000}"/>
    <cellStyle name="Normal 2 4 5 2 2" xfId="18120" xr:uid="{00000000-0005-0000-0000-00005F570000}"/>
    <cellStyle name="Normal 2 4 5 2 2 2" xfId="22656" xr:uid="{00000000-0005-0000-0000-000060570000}"/>
    <cellStyle name="Normal 2 4 5 2 2 2 2" xfId="34523" xr:uid="{00000000-0005-0000-0000-000061570000}"/>
    <cellStyle name="Normal 2 4 5 2 2 3" xfId="30547" xr:uid="{00000000-0005-0000-0000-000062570000}"/>
    <cellStyle name="Normal 2 4 5 2 2 4" xfId="26606" xr:uid="{00000000-0005-0000-0000-000063570000}"/>
    <cellStyle name="Normal 2 4 5 2 3" xfId="21090" xr:uid="{00000000-0005-0000-0000-000064570000}"/>
    <cellStyle name="Normal 2 4 5 2 3 2" xfId="32957" xr:uid="{00000000-0005-0000-0000-000065570000}"/>
    <cellStyle name="Normal 2 4 5 2 4" xfId="28981" xr:uid="{00000000-0005-0000-0000-000066570000}"/>
    <cellStyle name="Normal 2 4 5 2 5" xfId="25040" xr:uid="{00000000-0005-0000-0000-000067570000}"/>
    <cellStyle name="Normal 2 4 5 3" xfId="15603" xr:uid="{00000000-0005-0000-0000-000068570000}"/>
    <cellStyle name="Normal 2 4 5 3 2" xfId="21867" xr:uid="{00000000-0005-0000-0000-000069570000}"/>
    <cellStyle name="Normal 2 4 5 3 2 2" xfId="33734" xr:uid="{00000000-0005-0000-0000-00006A570000}"/>
    <cellStyle name="Normal 2 4 5 3 3" xfId="29758" xr:uid="{00000000-0005-0000-0000-00006B570000}"/>
    <cellStyle name="Normal 2 4 5 3 4" xfId="25817" xr:uid="{00000000-0005-0000-0000-00006C570000}"/>
    <cellStyle name="Normal 2 4 5 4" xfId="8552" xr:uid="{00000000-0005-0000-0000-00006D570000}"/>
    <cellStyle name="Normal 2 4 5 4 2" xfId="20318" xr:uid="{00000000-0005-0000-0000-00006E570000}"/>
    <cellStyle name="Normal 2 4 5 4 2 2" xfId="32185" xr:uid="{00000000-0005-0000-0000-00006F570000}"/>
    <cellStyle name="Normal 2 4 5 4 3" xfId="28209" xr:uid="{00000000-0005-0000-0000-000070570000}"/>
    <cellStyle name="Normal 2 4 5 4 4" xfId="24268" xr:uid="{00000000-0005-0000-0000-000071570000}"/>
    <cellStyle name="Normal 2 4 5 5" xfId="19545" xr:uid="{00000000-0005-0000-0000-000072570000}"/>
    <cellStyle name="Normal 2 4 5 5 2" xfId="31412" xr:uid="{00000000-0005-0000-0000-000073570000}"/>
    <cellStyle name="Normal 2 4 5 6" xfId="27438" xr:uid="{00000000-0005-0000-0000-000074570000}"/>
    <cellStyle name="Normal 2 4 5 7" xfId="23495" xr:uid="{00000000-0005-0000-0000-000075570000}"/>
    <cellStyle name="Normal 2 4 6" xfId="3003" xr:uid="{00000000-0005-0000-0000-000076570000}"/>
    <cellStyle name="Normal 2 4 6 2" xfId="11923" xr:uid="{00000000-0005-0000-0000-000077570000}"/>
    <cellStyle name="Normal 2 4 6 2 2" xfId="18121" xr:uid="{00000000-0005-0000-0000-000078570000}"/>
    <cellStyle name="Normal 2 4 6 2 2 2" xfId="22657" xr:uid="{00000000-0005-0000-0000-000079570000}"/>
    <cellStyle name="Normal 2 4 6 2 2 2 2" xfId="34524" xr:uid="{00000000-0005-0000-0000-00007A570000}"/>
    <cellStyle name="Normal 2 4 6 2 2 3" xfId="30548" xr:uid="{00000000-0005-0000-0000-00007B570000}"/>
    <cellStyle name="Normal 2 4 6 2 2 4" xfId="26607" xr:uid="{00000000-0005-0000-0000-00007C570000}"/>
    <cellStyle name="Normal 2 4 6 2 3" xfId="21091" xr:uid="{00000000-0005-0000-0000-00007D570000}"/>
    <cellStyle name="Normal 2 4 6 2 3 2" xfId="32958" xr:uid="{00000000-0005-0000-0000-00007E570000}"/>
    <cellStyle name="Normal 2 4 6 2 4" xfId="28982" xr:uid="{00000000-0005-0000-0000-00007F570000}"/>
    <cellStyle name="Normal 2 4 6 2 5" xfId="25041" xr:uid="{00000000-0005-0000-0000-000080570000}"/>
    <cellStyle name="Normal 2 4 6 3" xfId="15604" xr:uid="{00000000-0005-0000-0000-000081570000}"/>
    <cellStyle name="Normal 2 4 6 3 2" xfId="21868" xr:uid="{00000000-0005-0000-0000-000082570000}"/>
    <cellStyle name="Normal 2 4 6 3 2 2" xfId="33735" xr:uid="{00000000-0005-0000-0000-000083570000}"/>
    <cellStyle name="Normal 2 4 6 3 3" xfId="29759" xr:uid="{00000000-0005-0000-0000-000084570000}"/>
    <cellStyle name="Normal 2 4 6 3 4" xfId="25818" xr:uid="{00000000-0005-0000-0000-000085570000}"/>
    <cellStyle name="Normal 2 4 6 4" xfId="8553" xr:uid="{00000000-0005-0000-0000-000086570000}"/>
    <cellStyle name="Normal 2 4 6 4 2" xfId="20319" xr:uid="{00000000-0005-0000-0000-000087570000}"/>
    <cellStyle name="Normal 2 4 6 4 2 2" xfId="32186" xr:uid="{00000000-0005-0000-0000-000088570000}"/>
    <cellStyle name="Normal 2 4 6 4 3" xfId="28210" xr:uid="{00000000-0005-0000-0000-000089570000}"/>
    <cellStyle name="Normal 2 4 6 4 4" xfId="24269" xr:uid="{00000000-0005-0000-0000-00008A570000}"/>
    <cellStyle name="Normal 2 4 6 5" xfId="19546" xr:uid="{00000000-0005-0000-0000-00008B570000}"/>
    <cellStyle name="Normal 2 4 6 5 2" xfId="31413" xr:uid="{00000000-0005-0000-0000-00008C570000}"/>
    <cellStyle name="Normal 2 4 6 6" xfId="27439" xr:uid="{00000000-0005-0000-0000-00008D570000}"/>
    <cellStyle name="Normal 2 4 6 7" xfId="23496" xr:uid="{00000000-0005-0000-0000-00008E570000}"/>
    <cellStyle name="Normal 2 4 7" xfId="3004" xr:uid="{00000000-0005-0000-0000-00008F570000}"/>
    <cellStyle name="Normal 2 4 7 2" xfId="11924" xr:uid="{00000000-0005-0000-0000-000090570000}"/>
    <cellStyle name="Normal 2 4 7 2 2" xfId="18122" xr:uid="{00000000-0005-0000-0000-000091570000}"/>
    <cellStyle name="Normal 2 4 7 2 2 2" xfId="22658" xr:uid="{00000000-0005-0000-0000-000092570000}"/>
    <cellStyle name="Normal 2 4 7 2 2 2 2" xfId="34525" xr:uid="{00000000-0005-0000-0000-000093570000}"/>
    <cellStyle name="Normal 2 4 7 2 2 3" xfId="30549" xr:uid="{00000000-0005-0000-0000-000094570000}"/>
    <cellStyle name="Normal 2 4 7 2 2 4" xfId="26608" xr:uid="{00000000-0005-0000-0000-000095570000}"/>
    <cellStyle name="Normal 2 4 7 2 3" xfId="21092" xr:uid="{00000000-0005-0000-0000-000096570000}"/>
    <cellStyle name="Normal 2 4 7 2 3 2" xfId="32959" xr:uid="{00000000-0005-0000-0000-000097570000}"/>
    <cellStyle name="Normal 2 4 7 2 4" xfId="28983" xr:uid="{00000000-0005-0000-0000-000098570000}"/>
    <cellStyle name="Normal 2 4 7 2 5" xfId="25042" xr:uid="{00000000-0005-0000-0000-000099570000}"/>
    <cellStyle name="Normal 2 4 7 3" xfId="15605" xr:uid="{00000000-0005-0000-0000-00009A570000}"/>
    <cellStyle name="Normal 2 4 7 3 2" xfId="21869" xr:uid="{00000000-0005-0000-0000-00009B570000}"/>
    <cellStyle name="Normal 2 4 7 3 2 2" xfId="33736" xr:uid="{00000000-0005-0000-0000-00009C570000}"/>
    <cellStyle name="Normal 2 4 7 3 3" xfId="29760" xr:uid="{00000000-0005-0000-0000-00009D570000}"/>
    <cellStyle name="Normal 2 4 7 3 4" xfId="25819" xr:uid="{00000000-0005-0000-0000-00009E570000}"/>
    <cellStyle name="Normal 2 4 7 4" xfId="8554" xr:uid="{00000000-0005-0000-0000-00009F570000}"/>
    <cellStyle name="Normal 2 4 7 4 2" xfId="20320" xr:uid="{00000000-0005-0000-0000-0000A0570000}"/>
    <cellStyle name="Normal 2 4 7 4 2 2" xfId="32187" xr:uid="{00000000-0005-0000-0000-0000A1570000}"/>
    <cellStyle name="Normal 2 4 7 4 3" xfId="28211" xr:uid="{00000000-0005-0000-0000-0000A2570000}"/>
    <cellStyle name="Normal 2 4 7 4 4" xfId="24270" xr:uid="{00000000-0005-0000-0000-0000A3570000}"/>
    <cellStyle name="Normal 2 4 7 5" xfId="19547" xr:uid="{00000000-0005-0000-0000-0000A4570000}"/>
    <cellStyle name="Normal 2 4 7 5 2" xfId="31414" xr:uid="{00000000-0005-0000-0000-0000A5570000}"/>
    <cellStyle name="Normal 2 4 7 6" xfId="27440" xr:uid="{00000000-0005-0000-0000-0000A6570000}"/>
    <cellStyle name="Normal 2 4 7 7" xfId="23497" xr:uid="{00000000-0005-0000-0000-0000A7570000}"/>
    <cellStyle name="Normal 2 4 8" xfId="3005" xr:uid="{00000000-0005-0000-0000-0000A8570000}"/>
    <cellStyle name="Normal 2 4 8 2" xfId="11925" xr:uid="{00000000-0005-0000-0000-0000A9570000}"/>
    <cellStyle name="Normal 2 4 8 2 2" xfId="18123" xr:uid="{00000000-0005-0000-0000-0000AA570000}"/>
    <cellStyle name="Normal 2 4 8 2 2 2" xfId="22659" xr:uid="{00000000-0005-0000-0000-0000AB570000}"/>
    <cellStyle name="Normal 2 4 8 2 2 2 2" xfId="34526" xr:uid="{00000000-0005-0000-0000-0000AC570000}"/>
    <cellStyle name="Normal 2 4 8 2 2 3" xfId="30550" xr:uid="{00000000-0005-0000-0000-0000AD570000}"/>
    <cellStyle name="Normal 2 4 8 2 2 4" xfId="26609" xr:uid="{00000000-0005-0000-0000-0000AE570000}"/>
    <cellStyle name="Normal 2 4 8 2 3" xfId="21093" xr:uid="{00000000-0005-0000-0000-0000AF570000}"/>
    <cellStyle name="Normal 2 4 8 2 3 2" xfId="32960" xr:uid="{00000000-0005-0000-0000-0000B0570000}"/>
    <cellStyle name="Normal 2 4 8 2 4" xfId="28984" xr:uid="{00000000-0005-0000-0000-0000B1570000}"/>
    <cellStyle name="Normal 2 4 8 2 5" xfId="25043" xr:uid="{00000000-0005-0000-0000-0000B2570000}"/>
    <cellStyle name="Normal 2 4 8 3" xfId="15606" xr:uid="{00000000-0005-0000-0000-0000B3570000}"/>
    <cellStyle name="Normal 2 4 8 3 2" xfId="21870" xr:uid="{00000000-0005-0000-0000-0000B4570000}"/>
    <cellStyle name="Normal 2 4 8 3 2 2" xfId="33737" xr:uid="{00000000-0005-0000-0000-0000B5570000}"/>
    <cellStyle name="Normal 2 4 8 3 3" xfId="29761" xr:uid="{00000000-0005-0000-0000-0000B6570000}"/>
    <cellStyle name="Normal 2 4 8 3 4" xfId="25820" xr:uid="{00000000-0005-0000-0000-0000B7570000}"/>
    <cellStyle name="Normal 2 4 8 4" xfId="8555" xr:uid="{00000000-0005-0000-0000-0000B8570000}"/>
    <cellStyle name="Normal 2 4 8 4 2" xfId="20321" xr:uid="{00000000-0005-0000-0000-0000B9570000}"/>
    <cellStyle name="Normal 2 4 8 4 2 2" xfId="32188" xr:uid="{00000000-0005-0000-0000-0000BA570000}"/>
    <cellStyle name="Normal 2 4 8 4 3" xfId="28212" xr:uid="{00000000-0005-0000-0000-0000BB570000}"/>
    <cellStyle name="Normal 2 4 8 4 4" xfId="24271" xr:uid="{00000000-0005-0000-0000-0000BC570000}"/>
    <cellStyle name="Normal 2 4 8 5" xfId="19548" xr:uid="{00000000-0005-0000-0000-0000BD570000}"/>
    <cellStyle name="Normal 2 4 8 5 2" xfId="31415" xr:uid="{00000000-0005-0000-0000-0000BE570000}"/>
    <cellStyle name="Normal 2 4 8 6" xfId="27441" xr:uid="{00000000-0005-0000-0000-0000BF570000}"/>
    <cellStyle name="Normal 2 4 8 7" xfId="23498" xr:uid="{00000000-0005-0000-0000-0000C0570000}"/>
    <cellStyle name="Normal 2 4 9" xfId="3006" xr:uid="{00000000-0005-0000-0000-0000C1570000}"/>
    <cellStyle name="Normal 2 4 9 2" xfId="11926" xr:uid="{00000000-0005-0000-0000-0000C2570000}"/>
    <cellStyle name="Normal 2 4 9 2 2" xfId="18124" xr:uid="{00000000-0005-0000-0000-0000C3570000}"/>
    <cellStyle name="Normal 2 4 9 2 2 2" xfId="22660" xr:uid="{00000000-0005-0000-0000-0000C4570000}"/>
    <cellStyle name="Normal 2 4 9 2 2 2 2" xfId="34527" xr:uid="{00000000-0005-0000-0000-0000C5570000}"/>
    <cellStyle name="Normal 2 4 9 2 2 3" xfId="30551" xr:uid="{00000000-0005-0000-0000-0000C6570000}"/>
    <cellStyle name="Normal 2 4 9 2 2 4" xfId="26610" xr:uid="{00000000-0005-0000-0000-0000C7570000}"/>
    <cellStyle name="Normal 2 4 9 2 3" xfId="21094" xr:uid="{00000000-0005-0000-0000-0000C8570000}"/>
    <cellStyle name="Normal 2 4 9 2 3 2" xfId="32961" xr:uid="{00000000-0005-0000-0000-0000C9570000}"/>
    <cellStyle name="Normal 2 4 9 2 4" xfId="28985" xr:uid="{00000000-0005-0000-0000-0000CA570000}"/>
    <cellStyle name="Normal 2 4 9 2 5" xfId="25044" xr:uid="{00000000-0005-0000-0000-0000CB570000}"/>
    <cellStyle name="Normal 2 4 9 3" xfId="15607" xr:uid="{00000000-0005-0000-0000-0000CC570000}"/>
    <cellStyle name="Normal 2 4 9 3 2" xfId="21871" xr:uid="{00000000-0005-0000-0000-0000CD570000}"/>
    <cellStyle name="Normal 2 4 9 3 2 2" xfId="33738" xr:uid="{00000000-0005-0000-0000-0000CE570000}"/>
    <cellStyle name="Normal 2 4 9 3 3" xfId="29762" xr:uid="{00000000-0005-0000-0000-0000CF570000}"/>
    <cellStyle name="Normal 2 4 9 3 4" xfId="25821" xr:uid="{00000000-0005-0000-0000-0000D0570000}"/>
    <cellStyle name="Normal 2 4 9 4" xfId="8556" xr:uid="{00000000-0005-0000-0000-0000D1570000}"/>
    <cellStyle name="Normal 2 4 9 4 2" xfId="20322" xr:uid="{00000000-0005-0000-0000-0000D2570000}"/>
    <cellStyle name="Normal 2 4 9 4 2 2" xfId="32189" xr:uid="{00000000-0005-0000-0000-0000D3570000}"/>
    <cellStyle name="Normal 2 4 9 4 3" xfId="28213" xr:uid="{00000000-0005-0000-0000-0000D4570000}"/>
    <cellStyle name="Normal 2 4 9 4 4" xfId="24272" xr:uid="{00000000-0005-0000-0000-0000D5570000}"/>
    <cellStyle name="Normal 2 4 9 5" xfId="19549" xr:uid="{00000000-0005-0000-0000-0000D6570000}"/>
    <cellStyle name="Normal 2 4 9 5 2" xfId="31416" xr:uid="{00000000-0005-0000-0000-0000D7570000}"/>
    <cellStyle name="Normal 2 4 9 6" xfId="27442" xr:uid="{00000000-0005-0000-0000-0000D8570000}"/>
    <cellStyle name="Normal 2 4 9 7" xfId="23499" xr:uid="{00000000-0005-0000-0000-0000D9570000}"/>
    <cellStyle name="Normal 2 5" xfId="69" xr:uid="{00000000-0005-0000-0000-0000DA570000}"/>
    <cellStyle name="Normal 2 5 2" xfId="3007" xr:uid="{00000000-0005-0000-0000-0000DB570000}"/>
    <cellStyle name="Normal 2 5 2 2" xfId="11927" xr:uid="{00000000-0005-0000-0000-0000DC570000}"/>
    <cellStyle name="Normal 2 5 2 2 2" xfId="18125" xr:uid="{00000000-0005-0000-0000-0000DD570000}"/>
    <cellStyle name="Normal 2 5 2 2 2 2" xfId="22661" xr:uid="{00000000-0005-0000-0000-0000DE570000}"/>
    <cellStyle name="Normal 2 5 2 2 2 2 2" xfId="34528" xr:uid="{00000000-0005-0000-0000-0000DF570000}"/>
    <cellStyle name="Normal 2 5 2 2 2 3" xfId="30552" xr:uid="{00000000-0005-0000-0000-0000E0570000}"/>
    <cellStyle name="Normal 2 5 2 2 2 4" xfId="26611" xr:uid="{00000000-0005-0000-0000-0000E1570000}"/>
    <cellStyle name="Normal 2 5 2 2 3" xfId="21095" xr:uid="{00000000-0005-0000-0000-0000E2570000}"/>
    <cellStyle name="Normal 2 5 2 2 3 2" xfId="32962" xr:uid="{00000000-0005-0000-0000-0000E3570000}"/>
    <cellStyle name="Normal 2 5 2 2 4" xfId="28986" xr:uid="{00000000-0005-0000-0000-0000E4570000}"/>
    <cellStyle name="Normal 2 5 2 2 5" xfId="25045" xr:uid="{00000000-0005-0000-0000-0000E5570000}"/>
    <cellStyle name="Normal 2 5 2 3" xfId="15608" xr:uid="{00000000-0005-0000-0000-0000E6570000}"/>
    <cellStyle name="Normal 2 5 2 3 2" xfId="21872" xr:uid="{00000000-0005-0000-0000-0000E7570000}"/>
    <cellStyle name="Normal 2 5 2 3 2 2" xfId="33739" xr:uid="{00000000-0005-0000-0000-0000E8570000}"/>
    <cellStyle name="Normal 2 5 2 3 3" xfId="29763" xr:uid="{00000000-0005-0000-0000-0000E9570000}"/>
    <cellStyle name="Normal 2 5 2 3 4" xfId="25822" xr:uid="{00000000-0005-0000-0000-0000EA570000}"/>
    <cellStyle name="Normal 2 5 2 4" xfId="14592" xr:uid="{00000000-0005-0000-0000-0000EB570000}"/>
    <cellStyle name="Normal 2 5 2 5" xfId="8557" xr:uid="{00000000-0005-0000-0000-0000EC570000}"/>
    <cellStyle name="Normal 2 5 2 5 2" xfId="20323" xr:uid="{00000000-0005-0000-0000-0000ED570000}"/>
    <cellStyle name="Normal 2 5 2 5 2 2" xfId="32190" xr:uid="{00000000-0005-0000-0000-0000EE570000}"/>
    <cellStyle name="Normal 2 5 2 5 3" xfId="28214" xr:uid="{00000000-0005-0000-0000-0000EF570000}"/>
    <cellStyle name="Normal 2 5 2 5 4" xfId="24273" xr:uid="{00000000-0005-0000-0000-0000F0570000}"/>
    <cellStyle name="Normal 2 5 2 6" xfId="19550" xr:uid="{00000000-0005-0000-0000-0000F1570000}"/>
    <cellStyle name="Normal 2 5 2 6 2" xfId="31417" xr:uid="{00000000-0005-0000-0000-0000F2570000}"/>
    <cellStyle name="Normal 2 5 2 7" xfId="27443" xr:uid="{00000000-0005-0000-0000-0000F3570000}"/>
    <cellStyle name="Normal 2 5 2 8" xfId="23500" xr:uid="{00000000-0005-0000-0000-0000F4570000}"/>
    <cellStyle name="Normal 2 5 3" xfId="3008" xr:uid="{00000000-0005-0000-0000-0000F5570000}"/>
    <cellStyle name="Normal 2 5 3 2" xfId="11928" xr:uid="{00000000-0005-0000-0000-0000F6570000}"/>
    <cellStyle name="Normal 2 5 3 2 2" xfId="18126" xr:uid="{00000000-0005-0000-0000-0000F7570000}"/>
    <cellStyle name="Normal 2 5 3 2 2 2" xfId="22662" xr:uid="{00000000-0005-0000-0000-0000F8570000}"/>
    <cellStyle name="Normal 2 5 3 2 2 2 2" xfId="34529" xr:uid="{00000000-0005-0000-0000-0000F9570000}"/>
    <cellStyle name="Normal 2 5 3 2 2 3" xfId="30553" xr:uid="{00000000-0005-0000-0000-0000FA570000}"/>
    <cellStyle name="Normal 2 5 3 2 2 4" xfId="26612" xr:uid="{00000000-0005-0000-0000-0000FB570000}"/>
    <cellStyle name="Normal 2 5 3 2 3" xfId="21096" xr:uid="{00000000-0005-0000-0000-0000FC570000}"/>
    <cellStyle name="Normal 2 5 3 2 3 2" xfId="32963" xr:uid="{00000000-0005-0000-0000-0000FD570000}"/>
    <cellStyle name="Normal 2 5 3 2 4" xfId="28987" xr:uid="{00000000-0005-0000-0000-0000FE570000}"/>
    <cellStyle name="Normal 2 5 3 2 5" xfId="25046" xr:uid="{00000000-0005-0000-0000-0000FF570000}"/>
    <cellStyle name="Normal 2 5 3 3" xfId="15609" xr:uid="{00000000-0005-0000-0000-000000580000}"/>
    <cellStyle name="Normal 2 5 3 3 2" xfId="21873" xr:uid="{00000000-0005-0000-0000-000001580000}"/>
    <cellStyle name="Normal 2 5 3 3 2 2" xfId="33740" xr:uid="{00000000-0005-0000-0000-000002580000}"/>
    <cellStyle name="Normal 2 5 3 3 3" xfId="29764" xr:uid="{00000000-0005-0000-0000-000003580000}"/>
    <cellStyle name="Normal 2 5 3 3 4" xfId="25823" xr:uid="{00000000-0005-0000-0000-000004580000}"/>
    <cellStyle name="Normal 2 5 3 4" xfId="14591" xr:uid="{00000000-0005-0000-0000-000005580000}"/>
    <cellStyle name="Normal 2 5 3 5" xfId="8558" xr:uid="{00000000-0005-0000-0000-000006580000}"/>
    <cellStyle name="Normal 2 5 3 5 2" xfId="20324" xr:uid="{00000000-0005-0000-0000-000007580000}"/>
    <cellStyle name="Normal 2 5 3 5 2 2" xfId="32191" xr:uid="{00000000-0005-0000-0000-000008580000}"/>
    <cellStyle name="Normal 2 5 3 5 3" xfId="28215" xr:uid="{00000000-0005-0000-0000-000009580000}"/>
    <cellStyle name="Normal 2 5 3 5 4" xfId="24274" xr:uid="{00000000-0005-0000-0000-00000A580000}"/>
    <cellStyle name="Normal 2 5 3 6" xfId="19551" xr:uid="{00000000-0005-0000-0000-00000B580000}"/>
    <cellStyle name="Normal 2 5 3 6 2" xfId="31418" xr:uid="{00000000-0005-0000-0000-00000C580000}"/>
    <cellStyle name="Normal 2 5 3 7" xfId="27444" xr:uid="{00000000-0005-0000-0000-00000D580000}"/>
    <cellStyle name="Normal 2 5 3 8" xfId="23501" xr:uid="{00000000-0005-0000-0000-00000E580000}"/>
    <cellStyle name="Normal 2 5 4" xfId="3009" xr:uid="{00000000-0005-0000-0000-00000F580000}"/>
    <cellStyle name="Normal 2 5 4 2" xfId="11929" xr:uid="{00000000-0005-0000-0000-000010580000}"/>
    <cellStyle name="Normal 2 5 4 2 2" xfId="18127" xr:uid="{00000000-0005-0000-0000-000011580000}"/>
    <cellStyle name="Normal 2 5 4 2 2 2" xfId="22663" xr:uid="{00000000-0005-0000-0000-000012580000}"/>
    <cellStyle name="Normal 2 5 4 2 2 2 2" xfId="34530" xr:uid="{00000000-0005-0000-0000-000013580000}"/>
    <cellStyle name="Normal 2 5 4 2 2 3" xfId="30554" xr:uid="{00000000-0005-0000-0000-000014580000}"/>
    <cellStyle name="Normal 2 5 4 2 2 4" xfId="26613" xr:uid="{00000000-0005-0000-0000-000015580000}"/>
    <cellStyle name="Normal 2 5 4 2 3" xfId="21097" xr:uid="{00000000-0005-0000-0000-000016580000}"/>
    <cellStyle name="Normal 2 5 4 2 3 2" xfId="32964" xr:uid="{00000000-0005-0000-0000-000017580000}"/>
    <cellStyle name="Normal 2 5 4 2 4" xfId="28988" xr:uid="{00000000-0005-0000-0000-000018580000}"/>
    <cellStyle name="Normal 2 5 4 2 5" xfId="25047" xr:uid="{00000000-0005-0000-0000-000019580000}"/>
    <cellStyle name="Normal 2 5 4 3" xfId="15610" xr:uid="{00000000-0005-0000-0000-00001A580000}"/>
    <cellStyle name="Normal 2 5 4 3 2" xfId="21874" xr:uid="{00000000-0005-0000-0000-00001B580000}"/>
    <cellStyle name="Normal 2 5 4 3 2 2" xfId="33741" xr:uid="{00000000-0005-0000-0000-00001C580000}"/>
    <cellStyle name="Normal 2 5 4 3 3" xfId="29765" xr:uid="{00000000-0005-0000-0000-00001D580000}"/>
    <cellStyle name="Normal 2 5 4 3 4" xfId="25824" xr:uid="{00000000-0005-0000-0000-00001E580000}"/>
    <cellStyle name="Normal 2 5 4 4" xfId="8559" xr:uid="{00000000-0005-0000-0000-00001F580000}"/>
    <cellStyle name="Normal 2 5 4 4 2" xfId="20325" xr:uid="{00000000-0005-0000-0000-000020580000}"/>
    <cellStyle name="Normal 2 5 4 4 2 2" xfId="32192" xr:uid="{00000000-0005-0000-0000-000021580000}"/>
    <cellStyle name="Normal 2 5 4 4 3" xfId="28216" xr:uid="{00000000-0005-0000-0000-000022580000}"/>
    <cellStyle name="Normal 2 5 4 4 4" xfId="24275" xr:uid="{00000000-0005-0000-0000-000023580000}"/>
    <cellStyle name="Normal 2 5 4 5" xfId="19552" xr:uid="{00000000-0005-0000-0000-000024580000}"/>
    <cellStyle name="Normal 2 5 4 5 2" xfId="31419" xr:uid="{00000000-0005-0000-0000-000025580000}"/>
    <cellStyle name="Normal 2 5 4 6" xfId="27445" xr:uid="{00000000-0005-0000-0000-000026580000}"/>
    <cellStyle name="Normal 2 5 4 7" xfId="23502" xr:uid="{00000000-0005-0000-0000-000027580000}"/>
    <cellStyle name="Normal 2 5 5" xfId="3010" xr:uid="{00000000-0005-0000-0000-000028580000}"/>
    <cellStyle name="Normal 2 5 5 2" xfId="11930" xr:uid="{00000000-0005-0000-0000-000029580000}"/>
    <cellStyle name="Normal 2 5 5 2 2" xfId="18128" xr:uid="{00000000-0005-0000-0000-00002A580000}"/>
    <cellStyle name="Normal 2 5 5 2 2 2" xfId="22664" xr:uid="{00000000-0005-0000-0000-00002B580000}"/>
    <cellStyle name="Normal 2 5 5 2 2 2 2" xfId="34531" xr:uid="{00000000-0005-0000-0000-00002C580000}"/>
    <cellStyle name="Normal 2 5 5 2 2 3" xfId="30555" xr:uid="{00000000-0005-0000-0000-00002D580000}"/>
    <cellStyle name="Normal 2 5 5 2 2 4" xfId="26614" xr:uid="{00000000-0005-0000-0000-00002E580000}"/>
    <cellStyle name="Normal 2 5 5 2 3" xfId="21098" xr:uid="{00000000-0005-0000-0000-00002F580000}"/>
    <cellStyle name="Normal 2 5 5 2 3 2" xfId="32965" xr:uid="{00000000-0005-0000-0000-000030580000}"/>
    <cellStyle name="Normal 2 5 5 2 4" xfId="28989" xr:uid="{00000000-0005-0000-0000-000031580000}"/>
    <cellStyle name="Normal 2 5 5 2 5" xfId="25048" xr:uid="{00000000-0005-0000-0000-000032580000}"/>
    <cellStyle name="Normal 2 5 5 3" xfId="15611" xr:uid="{00000000-0005-0000-0000-000033580000}"/>
    <cellStyle name="Normal 2 5 5 3 2" xfId="21875" xr:uid="{00000000-0005-0000-0000-000034580000}"/>
    <cellStyle name="Normal 2 5 5 3 2 2" xfId="33742" xr:uid="{00000000-0005-0000-0000-000035580000}"/>
    <cellStyle name="Normal 2 5 5 3 3" xfId="29766" xr:uid="{00000000-0005-0000-0000-000036580000}"/>
    <cellStyle name="Normal 2 5 5 3 4" xfId="25825" xr:uid="{00000000-0005-0000-0000-000037580000}"/>
    <cellStyle name="Normal 2 5 5 4" xfId="8560" xr:uid="{00000000-0005-0000-0000-000038580000}"/>
    <cellStyle name="Normal 2 5 5 4 2" xfId="20326" xr:uid="{00000000-0005-0000-0000-000039580000}"/>
    <cellStyle name="Normal 2 5 5 4 2 2" xfId="32193" xr:uid="{00000000-0005-0000-0000-00003A580000}"/>
    <cellStyle name="Normal 2 5 5 4 3" xfId="28217" xr:uid="{00000000-0005-0000-0000-00003B580000}"/>
    <cellStyle name="Normal 2 5 5 4 4" xfId="24276" xr:uid="{00000000-0005-0000-0000-00003C580000}"/>
    <cellStyle name="Normal 2 5 5 5" xfId="19553" xr:uid="{00000000-0005-0000-0000-00003D580000}"/>
    <cellStyle name="Normal 2 5 5 5 2" xfId="31420" xr:uid="{00000000-0005-0000-0000-00003E580000}"/>
    <cellStyle name="Normal 2 5 5 6" xfId="27446" xr:uid="{00000000-0005-0000-0000-00003F580000}"/>
    <cellStyle name="Normal 2 5 5 7" xfId="23503" xr:uid="{00000000-0005-0000-0000-000040580000}"/>
    <cellStyle name="Normal 2 5 6" xfId="11025" xr:uid="{00000000-0005-0000-0000-000041580000}"/>
    <cellStyle name="Normal 2 5 7" xfId="15911" xr:uid="{00000000-0005-0000-0000-000042580000}"/>
    <cellStyle name="Normal 2 5 8" xfId="7656" xr:uid="{00000000-0005-0000-0000-000043580000}"/>
    <cellStyle name="Normal 2 5 9" xfId="18785" xr:uid="{00000000-0005-0000-0000-000044580000}"/>
    <cellStyle name="Normal 2 6" xfId="70" xr:uid="{00000000-0005-0000-0000-000045580000}"/>
    <cellStyle name="Normal 2 6 2" xfId="3011" xr:uid="{00000000-0005-0000-0000-000046580000}"/>
    <cellStyle name="Normal 2 6 2 2" xfId="11931" xr:uid="{00000000-0005-0000-0000-000047580000}"/>
    <cellStyle name="Normal 2 6 2 2 2" xfId="18129" xr:uid="{00000000-0005-0000-0000-000048580000}"/>
    <cellStyle name="Normal 2 6 2 2 2 2" xfId="22665" xr:uid="{00000000-0005-0000-0000-000049580000}"/>
    <cellStyle name="Normal 2 6 2 2 2 2 2" xfId="34532" xr:uid="{00000000-0005-0000-0000-00004A580000}"/>
    <cellStyle name="Normal 2 6 2 2 2 3" xfId="30556" xr:uid="{00000000-0005-0000-0000-00004B580000}"/>
    <cellStyle name="Normal 2 6 2 2 2 4" xfId="26615" xr:uid="{00000000-0005-0000-0000-00004C580000}"/>
    <cellStyle name="Normal 2 6 2 2 3" xfId="21099" xr:uid="{00000000-0005-0000-0000-00004D580000}"/>
    <cellStyle name="Normal 2 6 2 2 3 2" xfId="32966" xr:uid="{00000000-0005-0000-0000-00004E580000}"/>
    <cellStyle name="Normal 2 6 2 2 4" xfId="28990" xr:uid="{00000000-0005-0000-0000-00004F580000}"/>
    <cellStyle name="Normal 2 6 2 2 5" xfId="25049" xr:uid="{00000000-0005-0000-0000-000050580000}"/>
    <cellStyle name="Normal 2 6 2 3" xfId="15612" xr:uid="{00000000-0005-0000-0000-000051580000}"/>
    <cellStyle name="Normal 2 6 2 3 2" xfId="21876" xr:uid="{00000000-0005-0000-0000-000052580000}"/>
    <cellStyle name="Normal 2 6 2 3 2 2" xfId="33743" xr:uid="{00000000-0005-0000-0000-000053580000}"/>
    <cellStyle name="Normal 2 6 2 3 3" xfId="29767" xr:uid="{00000000-0005-0000-0000-000054580000}"/>
    <cellStyle name="Normal 2 6 2 3 4" xfId="25826" xr:uid="{00000000-0005-0000-0000-000055580000}"/>
    <cellStyle name="Normal 2 6 2 4" xfId="8561" xr:uid="{00000000-0005-0000-0000-000056580000}"/>
    <cellStyle name="Normal 2 6 2 4 2" xfId="20327" xr:uid="{00000000-0005-0000-0000-000057580000}"/>
    <cellStyle name="Normal 2 6 2 4 2 2" xfId="32194" xr:uid="{00000000-0005-0000-0000-000058580000}"/>
    <cellStyle name="Normal 2 6 2 4 3" xfId="28218" xr:uid="{00000000-0005-0000-0000-000059580000}"/>
    <cellStyle name="Normal 2 6 2 4 4" xfId="24277" xr:uid="{00000000-0005-0000-0000-00005A580000}"/>
    <cellStyle name="Normal 2 6 2 5" xfId="19554" xr:uid="{00000000-0005-0000-0000-00005B580000}"/>
    <cellStyle name="Normal 2 6 2 5 2" xfId="31421" xr:uid="{00000000-0005-0000-0000-00005C580000}"/>
    <cellStyle name="Normal 2 6 2 6" xfId="27447" xr:uid="{00000000-0005-0000-0000-00005D580000}"/>
    <cellStyle name="Normal 2 6 2 7" xfId="23504" xr:uid="{00000000-0005-0000-0000-00005E580000}"/>
    <cellStyle name="Normal 2 6 3" xfId="3012" xr:uid="{00000000-0005-0000-0000-00005F580000}"/>
    <cellStyle name="Normal 2 6 3 2" xfId="11932" xr:uid="{00000000-0005-0000-0000-000060580000}"/>
    <cellStyle name="Normal 2 6 3 2 2" xfId="18130" xr:uid="{00000000-0005-0000-0000-000061580000}"/>
    <cellStyle name="Normal 2 6 3 2 2 2" xfId="22666" xr:uid="{00000000-0005-0000-0000-000062580000}"/>
    <cellStyle name="Normal 2 6 3 2 2 2 2" xfId="34533" xr:uid="{00000000-0005-0000-0000-000063580000}"/>
    <cellStyle name="Normal 2 6 3 2 2 3" xfId="30557" xr:uid="{00000000-0005-0000-0000-000064580000}"/>
    <cellStyle name="Normal 2 6 3 2 2 4" xfId="26616" xr:uid="{00000000-0005-0000-0000-000065580000}"/>
    <cellStyle name="Normal 2 6 3 2 3" xfId="21100" xr:uid="{00000000-0005-0000-0000-000066580000}"/>
    <cellStyle name="Normal 2 6 3 2 3 2" xfId="32967" xr:uid="{00000000-0005-0000-0000-000067580000}"/>
    <cellStyle name="Normal 2 6 3 2 4" xfId="28991" xr:uid="{00000000-0005-0000-0000-000068580000}"/>
    <cellStyle name="Normal 2 6 3 2 5" xfId="25050" xr:uid="{00000000-0005-0000-0000-000069580000}"/>
    <cellStyle name="Normal 2 6 3 3" xfId="15613" xr:uid="{00000000-0005-0000-0000-00006A580000}"/>
    <cellStyle name="Normal 2 6 3 3 2" xfId="21877" xr:uid="{00000000-0005-0000-0000-00006B580000}"/>
    <cellStyle name="Normal 2 6 3 3 2 2" xfId="33744" xr:uid="{00000000-0005-0000-0000-00006C580000}"/>
    <cellStyle name="Normal 2 6 3 3 3" xfId="29768" xr:uid="{00000000-0005-0000-0000-00006D580000}"/>
    <cellStyle name="Normal 2 6 3 3 4" xfId="25827" xr:uid="{00000000-0005-0000-0000-00006E580000}"/>
    <cellStyle name="Normal 2 6 3 4" xfId="8562" xr:uid="{00000000-0005-0000-0000-00006F580000}"/>
    <cellStyle name="Normal 2 6 3 4 2" xfId="20328" xr:uid="{00000000-0005-0000-0000-000070580000}"/>
    <cellStyle name="Normal 2 6 3 4 2 2" xfId="32195" xr:uid="{00000000-0005-0000-0000-000071580000}"/>
    <cellStyle name="Normal 2 6 3 4 3" xfId="28219" xr:uid="{00000000-0005-0000-0000-000072580000}"/>
    <cellStyle name="Normal 2 6 3 4 4" xfId="24278" xr:uid="{00000000-0005-0000-0000-000073580000}"/>
    <cellStyle name="Normal 2 6 3 5" xfId="19555" xr:uid="{00000000-0005-0000-0000-000074580000}"/>
    <cellStyle name="Normal 2 6 3 5 2" xfId="31422" xr:uid="{00000000-0005-0000-0000-000075580000}"/>
    <cellStyle name="Normal 2 6 3 6" xfId="27448" xr:uid="{00000000-0005-0000-0000-000076580000}"/>
    <cellStyle name="Normal 2 6 3 7" xfId="23505" xr:uid="{00000000-0005-0000-0000-000077580000}"/>
    <cellStyle name="Normal 2 6 4" xfId="3013" xr:uid="{00000000-0005-0000-0000-000078580000}"/>
    <cellStyle name="Normal 2 6 4 2" xfId="11933" xr:uid="{00000000-0005-0000-0000-000079580000}"/>
    <cellStyle name="Normal 2 6 4 2 2" xfId="18131" xr:uid="{00000000-0005-0000-0000-00007A580000}"/>
    <cellStyle name="Normal 2 6 4 2 2 2" xfId="22667" xr:uid="{00000000-0005-0000-0000-00007B580000}"/>
    <cellStyle name="Normal 2 6 4 2 2 2 2" xfId="34534" xr:uid="{00000000-0005-0000-0000-00007C580000}"/>
    <cellStyle name="Normal 2 6 4 2 2 3" xfId="30558" xr:uid="{00000000-0005-0000-0000-00007D580000}"/>
    <cellStyle name="Normal 2 6 4 2 2 4" xfId="26617" xr:uid="{00000000-0005-0000-0000-00007E580000}"/>
    <cellStyle name="Normal 2 6 4 2 3" xfId="21101" xr:uid="{00000000-0005-0000-0000-00007F580000}"/>
    <cellStyle name="Normal 2 6 4 2 3 2" xfId="32968" xr:uid="{00000000-0005-0000-0000-000080580000}"/>
    <cellStyle name="Normal 2 6 4 2 4" xfId="28992" xr:uid="{00000000-0005-0000-0000-000081580000}"/>
    <cellStyle name="Normal 2 6 4 2 5" xfId="25051" xr:uid="{00000000-0005-0000-0000-000082580000}"/>
    <cellStyle name="Normal 2 6 4 3" xfId="15614" xr:uid="{00000000-0005-0000-0000-000083580000}"/>
    <cellStyle name="Normal 2 6 4 3 2" xfId="21878" xr:uid="{00000000-0005-0000-0000-000084580000}"/>
    <cellStyle name="Normal 2 6 4 3 2 2" xfId="33745" xr:uid="{00000000-0005-0000-0000-000085580000}"/>
    <cellStyle name="Normal 2 6 4 3 3" xfId="29769" xr:uid="{00000000-0005-0000-0000-000086580000}"/>
    <cellStyle name="Normal 2 6 4 3 4" xfId="25828" xr:uid="{00000000-0005-0000-0000-000087580000}"/>
    <cellStyle name="Normal 2 6 4 4" xfId="8563" xr:uid="{00000000-0005-0000-0000-000088580000}"/>
    <cellStyle name="Normal 2 6 4 4 2" xfId="20329" xr:uid="{00000000-0005-0000-0000-000089580000}"/>
    <cellStyle name="Normal 2 6 4 4 2 2" xfId="32196" xr:uid="{00000000-0005-0000-0000-00008A580000}"/>
    <cellStyle name="Normal 2 6 4 4 3" xfId="28220" xr:uid="{00000000-0005-0000-0000-00008B580000}"/>
    <cellStyle name="Normal 2 6 4 4 4" xfId="24279" xr:uid="{00000000-0005-0000-0000-00008C580000}"/>
    <cellStyle name="Normal 2 6 4 5" xfId="19556" xr:uid="{00000000-0005-0000-0000-00008D580000}"/>
    <cellStyle name="Normal 2 6 4 5 2" xfId="31423" xr:uid="{00000000-0005-0000-0000-00008E580000}"/>
    <cellStyle name="Normal 2 6 4 6" xfId="27449" xr:uid="{00000000-0005-0000-0000-00008F580000}"/>
    <cellStyle name="Normal 2 6 4 7" xfId="23506" xr:uid="{00000000-0005-0000-0000-000090580000}"/>
    <cellStyle name="Normal 2 6 5" xfId="3014" xr:uid="{00000000-0005-0000-0000-000091580000}"/>
    <cellStyle name="Normal 2 6 5 2" xfId="11934" xr:uid="{00000000-0005-0000-0000-000092580000}"/>
    <cellStyle name="Normal 2 6 5 2 2" xfId="18132" xr:uid="{00000000-0005-0000-0000-000093580000}"/>
    <cellStyle name="Normal 2 6 5 2 2 2" xfId="22668" xr:uid="{00000000-0005-0000-0000-000094580000}"/>
    <cellStyle name="Normal 2 6 5 2 2 2 2" xfId="34535" xr:uid="{00000000-0005-0000-0000-000095580000}"/>
    <cellStyle name="Normal 2 6 5 2 2 3" xfId="30559" xr:uid="{00000000-0005-0000-0000-000096580000}"/>
    <cellStyle name="Normal 2 6 5 2 2 4" xfId="26618" xr:uid="{00000000-0005-0000-0000-000097580000}"/>
    <cellStyle name="Normal 2 6 5 2 3" xfId="21102" xr:uid="{00000000-0005-0000-0000-000098580000}"/>
    <cellStyle name="Normal 2 6 5 2 3 2" xfId="32969" xr:uid="{00000000-0005-0000-0000-000099580000}"/>
    <cellStyle name="Normal 2 6 5 2 4" xfId="28993" xr:uid="{00000000-0005-0000-0000-00009A580000}"/>
    <cellStyle name="Normal 2 6 5 2 5" xfId="25052" xr:uid="{00000000-0005-0000-0000-00009B580000}"/>
    <cellStyle name="Normal 2 6 5 3" xfId="15615" xr:uid="{00000000-0005-0000-0000-00009C580000}"/>
    <cellStyle name="Normal 2 6 5 3 2" xfId="21879" xr:uid="{00000000-0005-0000-0000-00009D580000}"/>
    <cellStyle name="Normal 2 6 5 3 2 2" xfId="33746" xr:uid="{00000000-0005-0000-0000-00009E580000}"/>
    <cellStyle name="Normal 2 6 5 3 3" xfId="29770" xr:uid="{00000000-0005-0000-0000-00009F580000}"/>
    <cellStyle name="Normal 2 6 5 3 4" xfId="25829" xr:uid="{00000000-0005-0000-0000-0000A0580000}"/>
    <cellStyle name="Normal 2 6 5 4" xfId="8564" xr:uid="{00000000-0005-0000-0000-0000A1580000}"/>
    <cellStyle name="Normal 2 6 5 4 2" xfId="20330" xr:uid="{00000000-0005-0000-0000-0000A2580000}"/>
    <cellStyle name="Normal 2 6 5 4 2 2" xfId="32197" xr:uid="{00000000-0005-0000-0000-0000A3580000}"/>
    <cellStyle name="Normal 2 6 5 4 3" xfId="28221" xr:uid="{00000000-0005-0000-0000-0000A4580000}"/>
    <cellStyle name="Normal 2 6 5 4 4" xfId="24280" xr:uid="{00000000-0005-0000-0000-0000A5580000}"/>
    <cellStyle name="Normal 2 6 5 5" xfId="19557" xr:uid="{00000000-0005-0000-0000-0000A6580000}"/>
    <cellStyle name="Normal 2 6 5 5 2" xfId="31424" xr:uid="{00000000-0005-0000-0000-0000A7580000}"/>
    <cellStyle name="Normal 2 6 5 6" xfId="27450" xr:uid="{00000000-0005-0000-0000-0000A8580000}"/>
    <cellStyle name="Normal 2 6 5 7" xfId="23507" xr:uid="{00000000-0005-0000-0000-0000A9580000}"/>
    <cellStyle name="Normal 2 6 6" xfId="11026" xr:uid="{00000000-0005-0000-0000-0000AA580000}"/>
    <cellStyle name="Normal 2 6 7" xfId="7657" xr:uid="{00000000-0005-0000-0000-0000AB580000}"/>
    <cellStyle name="Normal 2 6 8" xfId="18799" xr:uid="{00000000-0005-0000-0000-0000AC580000}"/>
    <cellStyle name="Normal 2 7" xfId="3015" xr:uid="{00000000-0005-0000-0000-0000AD580000}"/>
    <cellStyle name="Normal 2 7 2" xfId="11935" xr:uid="{00000000-0005-0000-0000-0000AE580000}"/>
    <cellStyle name="Normal 2 7 2 2" xfId="18133" xr:uid="{00000000-0005-0000-0000-0000AF580000}"/>
    <cellStyle name="Normal 2 7 2 2 2" xfId="22669" xr:uid="{00000000-0005-0000-0000-0000B0580000}"/>
    <cellStyle name="Normal 2 7 2 2 2 2" xfId="34536" xr:uid="{00000000-0005-0000-0000-0000B1580000}"/>
    <cellStyle name="Normal 2 7 2 2 3" xfId="30560" xr:uid="{00000000-0005-0000-0000-0000B2580000}"/>
    <cellStyle name="Normal 2 7 2 2 4" xfId="26619" xr:uid="{00000000-0005-0000-0000-0000B3580000}"/>
    <cellStyle name="Normal 2 7 2 3" xfId="21103" xr:uid="{00000000-0005-0000-0000-0000B4580000}"/>
    <cellStyle name="Normal 2 7 2 3 2" xfId="32970" xr:uid="{00000000-0005-0000-0000-0000B5580000}"/>
    <cellStyle name="Normal 2 7 2 4" xfId="28994" xr:uid="{00000000-0005-0000-0000-0000B6580000}"/>
    <cellStyle name="Normal 2 7 2 5" xfId="25053" xr:uid="{00000000-0005-0000-0000-0000B7580000}"/>
    <cellStyle name="Normal 2 7 3" xfId="15616" xr:uid="{00000000-0005-0000-0000-0000B8580000}"/>
    <cellStyle name="Normal 2 7 3 2" xfId="21880" xr:uid="{00000000-0005-0000-0000-0000B9580000}"/>
    <cellStyle name="Normal 2 7 3 2 2" xfId="33747" xr:uid="{00000000-0005-0000-0000-0000BA580000}"/>
    <cellStyle name="Normal 2 7 3 3" xfId="29771" xr:uid="{00000000-0005-0000-0000-0000BB580000}"/>
    <cellStyle name="Normal 2 7 3 4" xfId="25830" xr:uid="{00000000-0005-0000-0000-0000BC580000}"/>
    <cellStyle name="Normal 2 7 4" xfId="8565" xr:uid="{00000000-0005-0000-0000-0000BD580000}"/>
    <cellStyle name="Normal 2 7 4 2" xfId="20331" xr:uid="{00000000-0005-0000-0000-0000BE580000}"/>
    <cellStyle name="Normal 2 7 4 2 2" xfId="32198" xr:uid="{00000000-0005-0000-0000-0000BF580000}"/>
    <cellStyle name="Normal 2 7 4 3" xfId="28222" xr:uid="{00000000-0005-0000-0000-0000C0580000}"/>
    <cellStyle name="Normal 2 7 4 4" xfId="24281" xr:uid="{00000000-0005-0000-0000-0000C1580000}"/>
    <cellStyle name="Normal 2 7 5" xfId="19558" xr:uid="{00000000-0005-0000-0000-0000C2580000}"/>
    <cellStyle name="Normal 2 7 5 2" xfId="31425" xr:uid="{00000000-0005-0000-0000-0000C3580000}"/>
    <cellStyle name="Normal 2 7 6" xfId="27451" xr:uid="{00000000-0005-0000-0000-0000C4580000}"/>
    <cellStyle name="Normal 2 7 7" xfId="23508" xr:uid="{00000000-0005-0000-0000-0000C5580000}"/>
    <cellStyle name="Normal 2 8" xfId="3016" xr:uid="{00000000-0005-0000-0000-0000C6580000}"/>
    <cellStyle name="Normal 2 8 2" xfId="11936" xr:uid="{00000000-0005-0000-0000-0000C7580000}"/>
    <cellStyle name="Normal 2 8 2 2" xfId="18134" xr:uid="{00000000-0005-0000-0000-0000C8580000}"/>
    <cellStyle name="Normal 2 8 2 2 2" xfId="22670" xr:uid="{00000000-0005-0000-0000-0000C9580000}"/>
    <cellStyle name="Normal 2 8 2 2 2 2" xfId="34537" xr:uid="{00000000-0005-0000-0000-0000CA580000}"/>
    <cellStyle name="Normal 2 8 2 2 3" xfId="30561" xr:uid="{00000000-0005-0000-0000-0000CB580000}"/>
    <cellStyle name="Normal 2 8 2 2 4" xfId="26620" xr:uid="{00000000-0005-0000-0000-0000CC580000}"/>
    <cellStyle name="Normal 2 8 2 3" xfId="21104" xr:uid="{00000000-0005-0000-0000-0000CD580000}"/>
    <cellStyle name="Normal 2 8 2 3 2" xfId="32971" xr:uid="{00000000-0005-0000-0000-0000CE580000}"/>
    <cellStyle name="Normal 2 8 2 4" xfId="28995" xr:uid="{00000000-0005-0000-0000-0000CF580000}"/>
    <cellStyle name="Normal 2 8 2 5" xfId="25054" xr:uid="{00000000-0005-0000-0000-0000D0580000}"/>
    <cellStyle name="Normal 2 8 3" xfId="15617" xr:uid="{00000000-0005-0000-0000-0000D1580000}"/>
    <cellStyle name="Normal 2 8 3 2" xfId="21881" xr:uid="{00000000-0005-0000-0000-0000D2580000}"/>
    <cellStyle name="Normal 2 8 3 2 2" xfId="33748" xr:uid="{00000000-0005-0000-0000-0000D3580000}"/>
    <cellStyle name="Normal 2 8 3 3" xfId="29772" xr:uid="{00000000-0005-0000-0000-0000D4580000}"/>
    <cellStyle name="Normal 2 8 3 4" xfId="25831" xr:uid="{00000000-0005-0000-0000-0000D5580000}"/>
    <cellStyle name="Normal 2 8 4" xfId="8566" xr:uid="{00000000-0005-0000-0000-0000D6580000}"/>
    <cellStyle name="Normal 2 8 4 2" xfId="20332" xr:uid="{00000000-0005-0000-0000-0000D7580000}"/>
    <cellStyle name="Normal 2 8 4 2 2" xfId="32199" xr:uid="{00000000-0005-0000-0000-0000D8580000}"/>
    <cellStyle name="Normal 2 8 4 3" xfId="28223" xr:uid="{00000000-0005-0000-0000-0000D9580000}"/>
    <cellStyle name="Normal 2 8 4 4" xfId="24282" xr:uid="{00000000-0005-0000-0000-0000DA580000}"/>
    <cellStyle name="Normal 2 8 5" xfId="19559" xr:uid="{00000000-0005-0000-0000-0000DB580000}"/>
    <cellStyle name="Normal 2 8 5 2" xfId="31426" xr:uid="{00000000-0005-0000-0000-0000DC580000}"/>
    <cellStyle name="Normal 2 8 6" xfId="27452" xr:uid="{00000000-0005-0000-0000-0000DD580000}"/>
    <cellStyle name="Normal 2 8 7" xfId="23509" xr:uid="{00000000-0005-0000-0000-0000DE580000}"/>
    <cellStyle name="Normal 2 9" xfId="3017" xr:uid="{00000000-0005-0000-0000-0000DF580000}"/>
    <cellStyle name="Normal 2 9 2" xfId="11937" xr:uid="{00000000-0005-0000-0000-0000E0580000}"/>
    <cellStyle name="Normal 2 9 2 2" xfId="18135" xr:uid="{00000000-0005-0000-0000-0000E1580000}"/>
    <cellStyle name="Normal 2 9 2 2 2" xfId="22671" xr:uid="{00000000-0005-0000-0000-0000E2580000}"/>
    <cellStyle name="Normal 2 9 2 2 2 2" xfId="34538" xr:uid="{00000000-0005-0000-0000-0000E3580000}"/>
    <cellStyle name="Normal 2 9 2 2 3" xfId="30562" xr:uid="{00000000-0005-0000-0000-0000E4580000}"/>
    <cellStyle name="Normal 2 9 2 2 4" xfId="26621" xr:uid="{00000000-0005-0000-0000-0000E5580000}"/>
    <cellStyle name="Normal 2 9 2 3" xfId="21105" xr:uid="{00000000-0005-0000-0000-0000E6580000}"/>
    <cellStyle name="Normal 2 9 2 3 2" xfId="32972" xr:uid="{00000000-0005-0000-0000-0000E7580000}"/>
    <cellStyle name="Normal 2 9 2 4" xfId="28996" xr:uid="{00000000-0005-0000-0000-0000E8580000}"/>
    <cellStyle name="Normal 2 9 2 5" xfId="25055" xr:uid="{00000000-0005-0000-0000-0000E9580000}"/>
    <cellStyle name="Normal 2 9 3" xfId="15618" xr:uid="{00000000-0005-0000-0000-0000EA580000}"/>
    <cellStyle name="Normal 2 9 3 2" xfId="21882" xr:uid="{00000000-0005-0000-0000-0000EB580000}"/>
    <cellStyle name="Normal 2 9 3 2 2" xfId="33749" xr:uid="{00000000-0005-0000-0000-0000EC580000}"/>
    <cellStyle name="Normal 2 9 3 3" xfId="29773" xr:uid="{00000000-0005-0000-0000-0000ED580000}"/>
    <cellStyle name="Normal 2 9 3 4" xfId="25832" xr:uid="{00000000-0005-0000-0000-0000EE580000}"/>
    <cellStyle name="Normal 2 9 4" xfId="8567" xr:uid="{00000000-0005-0000-0000-0000EF580000}"/>
    <cellStyle name="Normal 2 9 4 2" xfId="20333" xr:uid="{00000000-0005-0000-0000-0000F0580000}"/>
    <cellStyle name="Normal 2 9 4 2 2" xfId="32200" xr:uid="{00000000-0005-0000-0000-0000F1580000}"/>
    <cellStyle name="Normal 2 9 4 3" xfId="28224" xr:uid="{00000000-0005-0000-0000-0000F2580000}"/>
    <cellStyle name="Normal 2 9 4 4" xfId="24283" xr:uid="{00000000-0005-0000-0000-0000F3580000}"/>
    <cellStyle name="Normal 2 9 5" xfId="19560" xr:uid="{00000000-0005-0000-0000-0000F4580000}"/>
    <cellStyle name="Normal 2 9 5 2" xfId="31427" xr:uid="{00000000-0005-0000-0000-0000F5580000}"/>
    <cellStyle name="Normal 2 9 6" xfId="27453" xr:uid="{00000000-0005-0000-0000-0000F6580000}"/>
    <cellStyle name="Normal 2 9 7" xfId="23510" xr:uid="{00000000-0005-0000-0000-0000F7580000}"/>
    <cellStyle name="Normal 2_Copy of WorldRe02" xfId="34722" xr:uid="{00000000-0005-0000-0000-0000F8580000}"/>
    <cellStyle name="Normal 20" xfId="3018" xr:uid="{00000000-0005-0000-0000-0000F9580000}"/>
    <cellStyle name="Normal 20 2" xfId="11938" xr:uid="{00000000-0005-0000-0000-0000FA580000}"/>
    <cellStyle name="Normal 20 2 2" xfId="18136" xr:uid="{00000000-0005-0000-0000-0000FB580000}"/>
    <cellStyle name="Normal 20 2 2 2" xfId="22672" xr:uid="{00000000-0005-0000-0000-0000FC580000}"/>
    <cellStyle name="Normal 20 2 2 2 2" xfId="34539" xr:uid="{00000000-0005-0000-0000-0000FD580000}"/>
    <cellStyle name="Normal 20 2 2 3" xfId="30563" xr:uid="{00000000-0005-0000-0000-0000FE580000}"/>
    <cellStyle name="Normal 20 2 2 4" xfId="26622" xr:uid="{00000000-0005-0000-0000-0000FF580000}"/>
    <cellStyle name="Normal 20 2 3" xfId="21106" xr:uid="{00000000-0005-0000-0000-000000590000}"/>
    <cellStyle name="Normal 20 2 3 2" xfId="32973" xr:uid="{00000000-0005-0000-0000-000001590000}"/>
    <cellStyle name="Normal 20 2 4" xfId="28997" xr:uid="{00000000-0005-0000-0000-000002590000}"/>
    <cellStyle name="Normal 20 2 5" xfId="25056" xr:uid="{00000000-0005-0000-0000-000003590000}"/>
    <cellStyle name="Normal 20 3" xfId="15619" xr:uid="{00000000-0005-0000-0000-000004590000}"/>
    <cellStyle name="Normal 20 3 2" xfId="21883" xr:uid="{00000000-0005-0000-0000-000005590000}"/>
    <cellStyle name="Normal 20 3 2 2" xfId="33750" xr:uid="{00000000-0005-0000-0000-000006590000}"/>
    <cellStyle name="Normal 20 3 3" xfId="29774" xr:uid="{00000000-0005-0000-0000-000007590000}"/>
    <cellStyle name="Normal 20 3 4" xfId="25833" xr:uid="{00000000-0005-0000-0000-000008590000}"/>
    <cellStyle name="Normal 20 4" xfId="8568" xr:uid="{00000000-0005-0000-0000-000009590000}"/>
    <cellStyle name="Normal 20 4 2" xfId="20334" xr:uid="{00000000-0005-0000-0000-00000A590000}"/>
    <cellStyle name="Normal 20 4 2 2" xfId="32201" xr:uid="{00000000-0005-0000-0000-00000B590000}"/>
    <cellStyle name="Normal 20 4 3" xfId="28225" xr:uid="{00000000-0005-0000-0000-00000C590000}"/>
    <cellStyle name="Normal 20 4 4" xfId="24284" xr:uid="{00000000-0005-0000-0000-00000D590000}"/>
    <cellStyle name="Normal 20 5" xfId="18372" xr:uid="{00000000-0005-0000-0000-00000E590000}"/>
    <cellStyle name="Normal 20 6" xfId="19561" xr:uid="{00000000-0005-0000-0000-00000F590000}"/>
    <cellStyle name="Normal 20 6 2" xfId="31428" xr:uid="{00000000-0005-0000-0000-000010590000}"/>
    <cellStyle name="Normal 20 7" xfId="27454" xr:uid="{00000000-0005-0000-0000-000011590000}"/>
    <cellStyle name="Normal 20 8" xfId="23511" xr:uid="{00000000-0005-0000-0000-000012590000}"/>
    <cellStyle name="Normal 20 9" xfId="34723" xr:uid="{00000000-0005-0000-0000-000013590000}"/>
    <cellStyle name="Normal 200" xfId="18633" xr:uid="{00000000-0005-0000-0000-000014590000}"/>
    <cellStyle name="Normal 200 2" xfId="18679" xr:uid="{00000000-0005-0000-0000-000015590000}"/>
    <cellStyle name="Normal 201" xfId="18602" xr:uid="{00000000-0005-0000-0000-000016590000}"/>
    <cellStyle name="Normal 201 2" xfId="18648" xr:uid="{00000000-0005-0000-0000-000017590000}"/>
    <cellStyle name="Normal 202" xfId="18632" xr:uid="{00000000-0005-0000-0000-000018590000}"/>
    <cellStyle name="Normal 202 2" xfId="18678" xr:uid="{00000000-0005-0000-0000-000019590000}"/>
    <cellStyle name="Normal 203" xfId="18603" xr:uid="{00000000-0005-0000-0000-00001A590000}"/>
    <cellStyle name="Normal 203 2" xfId="18649" xr:uid="{00000000-0005-0000-0000-00001B590000}"/>
    <cellStyle name="Normal 204" xfId="18631" xr:uid="{00000000-0005-0000-0000-00001C590000}"/>
    <cellStyle name="Normal 204 2" xfId="18677" xr:uid="{00000000-0005-0000-0000-00001D590000}"/>
    <cellStyle name="Normal 205" xfId="18604" xr:uid="{00000000-0005-0000-0000-00001E590000}"/>
    <cellStyle name="Normal 205 2" xfId="18650" xr:uid="{00000000-0005-0000-0000-00001F590000}"/>
    <cellStyle name="Normal 206" xfId="18630" xr:uid="{00000000-0005-0000-0000-000020590000}"/>
    <cellStyle name="Normal 206 2" xfId="18676" xr:uid="{00000000-0005-0000-0000-000021590000}"/>
    <cellStyle name="Normal 207" xfId="18605" xr:uid="{00000000-0005-0000-0000-000022590000}"/>
    <cellStyle name="Normal 207 2" xfId="18651" xr:uid="{00000000-0005-0000-0000-000023590000}"/>
    <cellStyle name="Normal 208" xfId="18629" xr:uid="{00000000-0005-0000-0000-000024590000}"/>
    <cellStyle name="Normal 208 2" xfId="18675" xr:uid="{00000000-0005-0000-0000-000025590000}"/>
    <cellStyle name="Normal 209" xfId="18606" xr:uid="{00000000-0005-0000-0000-000026590000}"/>
    <cellStyle name="Normal 209 2" xfId="18652" xr:uid="{00000000-0005-0000-0000-000027590000}"/>
    <cellStyle name="Normal 21" xfId="3019" xr:uid="{00000000-0005-0000-0000-000028590000}"/>
    <cellStyle name="Normal 21 2" xfId="11939" xr:uid="{00000000-0005-0000-0000-000029590000}"/>
    <cellStyle name="Normal 21 2 2" xfId="18137" xr:uid="{00000000-0005-0000-0000-00002A590000}"/>
    <cellStyle name="Normal 21 2 2 2" xfId="22673" xr:uid="{00000000-0005-0000-0000-00002B590000}"/>
    <cellStyle name="Normal 21 2 2 2 2" xfId="34540" xr:uid="{00000000-0005-0000-0000-00002C590000}"/>
    <cellStyle name="Normal 21 2 2 3" xfId="30564" xr:uid="{00000000-0005-0000-0000-00002D590000}"/>
    <cellStyle name="Normal 21 2 2 4" xfId="26623" xr:uid="{00000000-0005-0000-0000-00002E590000}"/>
    <cellStyle name="Normal 21 2 3" xfId="18374" xr:uid="{00000000-0005-0000-0000-00002F590000}"/>
    <cellStyle name="Normal 21 2 4" xfId="21107" xr:uid="{00000000-0005-0000-0000-000030590000}"/>
    <cellStyle name="Normal 21 2 4 2" xfId="32974" xr:uid="{00000000-0005-0000-0000-000031590000}"/>
    <cellStyle name="Normal 21 2 5" xfId="28998" xr:uid="{00000000-0005-0000-0000-000032590000}"/>
    <cellStyle name="Normal 21 2 6" xfId="25057" xr:uid="{00000000-0005-0000-0000-000033590000}"/>
    <cellStyle name="Normal 21 3" xfId="15620" xr:uid="{00000000-0005-0000-0000-000034590000}"/>
    <cellStyle name="Normal 21 3 2" xfId="21884" xr:uid="{00000000-0005-0000-0000-000035590000}"/>
    <cellStyle name="Normal 21 3 2 2" xfId="33751" xr:uid="{00000000-0005-0000-0000-000036590000}"/>
    <cellStyle name="Normal 21 3 3" xfId="29775" xr:uid="{00000000-0005-0000-0000-000037590000}"/>
    <cellStyle name="Normal 21 3 4" xfId="25834" xr:uid="{00000000-0005-0000-0000-000038590000}"/>
    <cellStyle name="Normal 21 4" xfId="8569" xr:uid="{00000000-0005-0000-0000-000039590000}"/>
    <cellStyle name="Normal 21 4 2" xfId="20335" xr:uid="{00000000-0005-0000-0000-00003A590000}"/>
    <cellStyle name="Normal 21 4 2 2" xfId="32202" xr:uid="{00000000-0005-0000-0000-00003B590000}"/>
    <cellStyle name="Normal 21 4 3" xfId="28226" xr:uid="{00000000-0005-0000-0000-00003C590000}"/>
    <cellStyle name="Normal 21 4 4" xfId="24285" xr:uid="{00000000-0005-0000-0000-00003D590000}"/>
    <cellStyle name="Normal 21 5" xfId="18373" xr:uid="{00000000-0005-0000-0000-00003E590000}"/>
    <cellStyle name="Normal 21 6" xfId="19562" xr:uid="{00000000-0005-0000-0000-00003F590000}"/>
    <cellStyle name="Normal 21 6 2" xfId="31429" xr:uid="{00000000-0005-0000-0000-000040590000}"/>
    <cellStyle name="Normal 21 7" xfId="27455" xr:uid="{00000000-0005-0000-0000-000041590000}"/>
    <cellStyle name="Normal 21 8" xfId="23512" xr:uid="{00000000-0005-0000-0000-000042590000}"/>
    <cellStyle name="Normal 21 9" xfId="34724" xr:uid="{00000000-0005-0000-0000-000043590000}"/>
    <cellStyle name="Normal 21_OENZ Onshore 2P" xfId="18375" xr:uid="{00000000-0005-0000-0000-000044590000}"/>
    <cellStyle name="Normal 210" xfId="18628" xr:uid="{00000000-0005-0000-0000-000045590000}"/>
    <cellStyle name="Normal 210 2" xfId="18674" xr:uid="{00000000-0005-0000-0000-000046590000}"/>
    <cellStyle name="Normal 211" xfId="18634" xr:uid="{00000000-0005-0000-0000-000047590000}"/>
    <cellStyle name="Normal 211 2" xfId="18680" xr:uid="{00000000-0005-0000-0000-000048590000}"/>
    <cellStyle name="Normal 212" xfId="18627" xr:uid="{00000000-0005-0000-0000-000049590000}"/>
    <cellStyle name="Normal 212 2" xfId="18673" xr:uid="{00000000-0005-0000-0000-00004A590000}"/>
    <cellStyle name="Normal 213" xfId="18607" xr:uid="{00000000-0005-0000-0000-00004B590000}"/>
    <cellStyle name="Normal 213 2" xfId="18653" xr:uid="{00000000-0005-0000-0000-00004C590000}"/>
    <cellStyle name="Normal 214" xfId="18626" xr:uid="{00000000-0005-0000-0000-00004D590000}"/>
    <cellStyle name="Normal 214 2" xfId="18672" xr:uid="{00000000-0005-0000-0000-00004E590000}"/>
    <cellStyle name="Normal 215" xfId="18636" xr:uid="{00000000-0005-0000-0000-00004F590000}"/>
    <cellStyle name="Normal 215 2" xfId="18682" xr:uid="{00000000-0005-0000-0000-000050590000}"/>
    <cellStyle name="Normal 216" xfId="18625" xr:uid="{00000000-0005-0000-0000-000051590000}"/>
    <cellStyle name="Normal 216 2" xfId="18671" xr:uid="{00000000-0005-0000-0000-000052590000}"/>
    <cellStyle name="Normal 217" xfId="18635" xr:uid="{00000000-0005-0000-0000-000053590000}"/>
    <cellStyle name="Normal 217 2" xfId="18681" xr:uid="{00000000-0005-0000-0000-000054590000}"/>
    <cellStyle name="Normal 218" xfId="18624" xr:uid="{00000000-0005-0000-0000-000055590000}"/>
    <cellStyle name="Normal 218 2" xfId="18670" xr:uid="{00000000-0005-0000-0000-000056590000}"/>
    <cellStyle name="Normal 219" xfId="18639" xr:uid="{00000000-0005-0000-0000-000057590000}"/>
    <cellStyle name="Normal 219 2" xfId="18685" xr:uid="{00000000-0005-0000-0000-000058590000}"/>
    <cellStyle name="Normal 22" xfId="3020" xr:uid="{00000000-0005-0000-0000-000059590000}"/>
    <cellStyle name="Normal 22 2" xfId="18377" xr:uid="{00000000-0005-0000-0000-00005A590000}"/>
    <cellStyle name="Normal 22 3" xfId="18376" xr:uid="{00000000-0005-0000-0000-00005B590000}"/>
    <cellStyle name="Normal 22 4" xfId="34725" xr:uid="{00000000-0005-0000-0000-00005C590000}"/>
    <cellStyle name="Normal 22_OENZ Onshore 2P" xfId="18378" xr:uid="{00000000-0005-0000-0000-00005D590000}"/>
    <cellStyle name="Normal 220" xfId="18623" xr:uid="{00000000-0005-0000-0000-00005E590000}"/>
    <cellStyle name="Normal 220 2" xfId="18669" xr:uid="{00000000-0005-0000-0000-00005F590000}"/>
    <cellStyle name="Normal 221" xfId="18638" xr:uid="{00000000-0005-0000-0000-000060590000}"/>
    <cellStyle name="Normal 221 2" xfId="18684" xr:uid="{00000000-0005-0000-0000-000061590000}"/>
    <cellStyle name="Normal 222" xfId="18622" xr:uid="{00000000-0005-0000-0000-000062590000}"/>
    <cellStyle name="Normal 222 2" xfId="18668" xr:uid="{00000000-0005-0000-0000-000063590000}"/>
    <cellStyle name="Normal 223" xfId="18637" xr:uid="{00000000-0005-0000-0000-000064590000}"/>
    <cellStyle name="Normal 223 2" xfId="18683" xr:uid="{00000000-0005-0000-0000-000065590000}"/>
    <cellStyle name="Normal 224" xfId="18621" xr:uid="{00000000-0005-0000-0000-000066590000}"/>
    <cellStyle name="Normal 224 2" xfId="18667" xr:uid="{00000000-0005-0000-0000-000067590000}"/>
    <cellStyle name="Normal 225" xfId="18608" xr:uid="{00000000-0005-0000-0000-000068590000}"/>
    <cellStyle name="Normal 225 2" xfId="18654" xr:uid="{00000000-0005-0000-0000-000069590000}"/>
    <cellStyle name="Normal 226" xfId="18642" xr:uid="{00000000-0005-0000-0000-00006A590000}"/>
    <cellStyle name="Normal 226 2" xfId="18688" xr:uid="{00000000-0005-0000-0000-00006B590000}"/>
    <cellStyle name="Normal 227" xfId="18609" xr:uid="{00000000-0005-0000-0000-00006C590000}"/>
    <cellStyle name="Normal 227 2" xfId="18655" xr:uid="{00000000-0005-0000-0000-00006D590000}"/>
    <cellStyle name="Normal 228" xfId="18641" xr:uid="{00000000-0005-0000-0000-00006E590000}"/>
    <cellStyle name="Normal 228 2" xfId="18687" xr:uid="{00000000-0005-0000-0000-00006F590000}"/>
    <cellStyle name="Normal 229" xfId="18610" xr:uid="{00000000-0005-0000-0000-000070590000}"/>
    <cellStyle name="Normal 229 2" xfId="18656" xr:uid="{00000000-0005-0000-0000-000071590000}"/>
    <cellStyle name="Normal 23" xfId="44" xr:uid="{00000000-0005-0000-0000-000072590000}"/>
    <cellStyle name="Normal 23 2" xfId="18380" xr:uid="{00000000-0005-0000-0000-000073590000}"/>
    <cellStyle name="Normal 23 2 2" xfId="34785" xr:uid="{00000000-0005-0000-0000-000074590000}"/>
    <cellStyle name="Normal 23 3" xfId="18379" xr:uid="{00000000-0005-0000-0000-000075590000}"/>
    <cellStyle name="Normal 23 4" xfId="34726" xr:uid="{00000000-0005-0000-0000-000076590000}"/>
    <cellStyle name="Normal 23_OENZ Onshore 2P" xfId="18381" xr:uid="{00000000-0005-0000-0000-000077590000}"/>
    <cellStyle name="Normal 230" xfId="18640" xr:uid="{00000000-0005-0000-0000-000078590000}"/>
    <cellStyle name="Normal 230 2" xfId="18686" xr:uid="{00000000-0005-0000-0000-000079590000}"/>
    <cellStyle name="Normal 231" xfId="18611" xr:uid="{00000000-0005-0000-0000-00007A590000}"/>
    <cellStyle name="Normal 231 2" xfId="18657" xr:uid="{00000000-0005-0000-0000-00007B590000}"/>
    <cellStyle name="Normal 232" xfId="18620" xr:uid="{00000000-0005-0000-0000-00007C590000}"/>
    <cellStyle name="Normal 232 2" xfId="18666" xr:uid="{00000000-0005-0000-0000-00007D590000}"/>
    <cellStyle name="Normal 233" xfId="18612" xr:uid="{00000000-0005-0000-0000-00007E590000}"/>
    <cellStyle name="Normal 233 2" xfId="18658" xr:uid="{00000000-0005-0000-0000-00007F590000}"/>
    <cellStyle name="Normal 234" xfId="18619" xr:uid="{00000000-0005-0000-0000-000080590000}"/>
    <cellStyle name="Normal 234 2" xfId="18665" xr:uid="{00000000-0005-0000-0000-000081590000}"/>
    <cellStyle name="Normal 235" xfId="18613" xr:uid="{00000000-0005-0000-0000-000082590000}"/>
    <cellStyle name="Normal 235 2" xfId="18659" xr:uid="{00000000-0005-0000-0000-000083590000}"/>
    <cellStyle name="Normal 236" xfId="18618" xr:uid="{00000000-0005-0000-0000-000084590000}"/>
    <cellStyle name="Normal 236 2" xfId="18664" xr:uid="{00000000-0005-0000-0000-000085590000}"/>
    <cellStyle name="Normal 237" xfId="18614" xr:uid="{00000000-0005-0000-0000-000086590000}"/>
    <cellStyle name="Normal 237 2" xfId="18660" xr:uid="{00000000-0005-0000-0000-000087590000}"/>
    <cellStyle name="Normal 238" xfId="18617" xr:uid="{00000000-0005-0000-0000-000088590000}"/>
    <cellStyle name="Normal 238 2" xfId="18663" xr:uid="{00000000-0005-0000-0000-000089590000}"/>
    <cellStyle name="Normal 239" xfId="18615" xr:uid="{00000000-0005-0000-0000-00008A590000}"/>
    <cellStyle name="Normal 239 2" xfId="18661" xr:uid="{00000000-0005-0000-0000-00008B590000}"/>
    <cellStyle name="Normal 24" xfId="4087" xr:uid="{00000000-0005-0000-0000-00008C590000}"/>
    <cellStyle name="Normal 24 2" xfId="18383" xr:uid="{00000000-0005-0000-0000-00008D590000}"/>
    <cellStyle name="Normal 24 3" xfId="18382" xr:uid="{00000000-0005-0000-0000-00008E590000}"/>
    <cellStyle name="Normal 24 4" xfId="34727" xr:uid="{00000000-0005-0000-0000-00008F590000}"/>
    <cellStyle name="Normal 24_OENZ Onshore 2P" xfId="18384" xr:uid="{00000000-0005-0000-0000-000090590000}"/>
    <cellStyle name="Normal 240" xfId="18616" xr:uid="{00000000-0005-0000-0000-000091590000}"/>
    <cellStyle name="Normal 240 2" xfId="18662" xr:uid="{00000000-0005-0000-0000-000092590000}"/>
    <cellStyle name="Normal 241" xfId="18689" xr:uid="{00000000-0005-0000-0000-000093590000}"/>
    <cellStyle name="Normal 241 2" xfId="18735" xr:uid="{00000000-0005-0000-0000-000094590000}"/>
    <cellStyle name="Normal 242" xfId="18716" xr:uid="{00000000-0005-0000-0000-000095590000}"/>
    <cellStyle name="Normal 242 2" xfId="18758" xr:uid="{00000000-0005-0000-0000-000096590000}"/>
    <cellStyle name="Normal 243" xfId="18717" xr:uid="{00000000-0005-0000-0000-000097590000}"/>
    <cellStyle name="Normal 243 2" xfId="18759" xr:uid="{00000000-0005-0000-0000-000098590000}"/>
    <cellStyle name="Normal 244" xfId="18714" xr:uid="{00000000-0005-0000-0000-000099590000}"/>
    <cellStyle name="Normal 244 2" xfId="18756" xr:uid="{00000000-0005-0000-0000-00009A590000}"/>
    <cellStyle name="Normal 245" xfId="18693" xr:uid="{00000000-0005-0000-0000-00009B590000}"/>
    <cellStyle name="Normal 245 2" xfId="18736" xr:uid="{00000000-0005-0000-0000-00009C590000}"/>
    <cellStyle name="Normal 246" xfId="18713" xr:uid="{00000000-0005-0000-0000-00009D590000}"/>
    <cellStyle name="Normal 246 2" xfId="18755" xr:uid="{00000000-0005-0000-0000-00009E590000}"/>
    <cellStyle name="Normal 247" xfId="18694" xr:uid="{00000000-0005-0000-0000-00009F590000}"/>
    <cellStyle name="Normal 247 2" xfId="18737" xr:uid="{00000000-0005-0000-0000-0000A0590000}"/>
    <cellStyle name="Normal 248" xfId="18712" xr:uid="{00000000-0005-0000-0000-0000A1590000}"/>
    <cellStyle name="Normal 248 2" xfId="18754" xr:uid="{00000000-0005-0000-0000-0000A2590000}"/>
    <cellStyle name="Normal 249" xfId="18695" xr:uid="{00000000-0005-0000-0000-0000A3590000}"/>
    <cellStyle name="Normal 249 2" xfId="18738" xr:uid="{00000000-0005-0000-0000-0000A4590000}"/>
    <cellStyle name="Normal 25" xfId="7582" xr:uid="{00000000-0005-0000-0000-0000A5590000}"/>
    <cellStyle name="Normal 25 2" xfId="18386" xr:uid="{00000000-0005-0000-0000-0000A6590000}"/>
    <cellStyle name="Normal 25 3" xfId="18385" xr:uid="{00000000-0005-0000-0000-0000A7590000}"/>
    <cellStyle name="Normal 25 4" xfId="34728" xr:uid="{00000000-0005-0000-0000-0000A8590000}"/>
    <cellStyle name="Normal 25_OENZ Onshore 2P" xfId="18387" xr:uid="{00000000-0005-0000-0000-0000A9590000}"/>
    <cellStyle name="Normal 250" xfId="18711" xr:uid="{00000000-0005-0000-0000-0000AA590000}"/>
    <cellStyle name="Normal 250 2" xfId="18753" xr:uid="{00000000-0005-0000-0000-0000AB590000}"/>
    <cellStyle name="Normal 251" xfId="18696" xr:uid="{00000000-0005-0000-0000-0000AC590000}"/>
    <cellStyle name="Normal 251 2" xfId="18739" xr:uid="{00000000-0005-0000-0000-0000AD590000}"/>
    <cellStyle name="Normal 252" xfId="18710" xr:uid="{00000000-0005-0000-0000-0000AE590000}"/>
    <cellStyle name="Normal 252 2" xfId="18752" xr:uid="{00000000-0005-0000-0000-0000AF590000}"/>
    <cellStyle name="Normal 253" xfId="18697" xr:uid="{00000000-0005-0000-0000-0000B0590000}"/>
    <cellStyle name="Normal 253 2" xfId="18740" xr:uid="{00000000-0005-0000-0000-0000B1590000}"/>
    <cellStyle name="Normal 254" xfId="18709" xr:uid="{00000000-0005-0000-0000-0000B2590000}"/>
    <cellStyle name="Normal 254 2" xfId="18751" xr:uid="{00000000-0005-0000-0000-0000B3590000}"/>
    <cellStyle name="Normal 255" xfId="18698" xr:uid="{00000000-0005-0000-0000-0000B4590000}"/>
    <cellStyle name="Normal 255 2" xfId="18741" xr:uid="{00000000-0005-0000-0000-0000B5590000}"/>
    <cellStyle name="Normal 256" xfId="18708" xr:uid="{00000000-0005-0000-0000-0000B6590000}"/>
    <cellStyle name="Normal 256 2" xfId="18750" xr:uid="{00000000-0005-0000-0000-0000B7590000}"/>
    <cellStyle name="Normal 257" xfId="18726" xr:uid="{00000000-0005-0000-0000-0000B8590000}"/>
    <cellStyle name="Normal 257 2" xfId="18768" xr:uid="{00000000-0005-0000-0000-0000B9590000}"/>
    <cellStyle name="Normal 258" xfId="18707" xr:uid="{00000000-0005-0000-0000-0000BA590000}"/>
    <cellStyle name="Normal 258 2" xfId="18749" xr:uid="{00000000-0005-0000-0000-0000BB590000}"/>
    <cellStyle name="Normal 259" xfId="18725" xr:uid="{00000000-0005-0000-0000-0000BC590000}"/>
    <cellStyle name="Normal 259 2" xfId="18767" xr:uid="{00000000-0005-0000-0000-0000BD590000}"/>
    <cellStyle name="Normal 26" xfId="18226" xr:uid="{00000000-0005-0000-0000-0000BE590000}"/>
    <cellStyle name="Normal 26 2" xfId="18389" xr:uid="{00000000-0005-0000-0000-0000BF590000}"/>
    <cellStyle name="Normal 26 2 2" xfId="18390" xr:uid="{00000000-0005-0000-0000-0000C0590000}"/>
    <cellStyle name="Normal 26 3" xfId="18388" xr:uid="{00000000-0005-0000-0000-0000C1590000}"/>
    <cellStyle name="Normal 26 4" xfId="34729" xr:uid="{00000000-0005-0000-0000-0000C2590000}"/>
    <cellStyle name="Normal 26_OENZ Onshore 2P" xfId="18391" xr:uid="{00000000-0005-0000-0000-0000C3590000}"/>
    <cellStyle name="Normal 260" xfId="18706" xr:uid="{00000000-0005-0000-0000-0000C4590000}"/>
    <cellStyle name="Normal 260 2" xfId="18748" xr:uid="{00000000-0005-0000-0000-0000C5590000}"/>
    <cellStyle name="Normal 261" xfId="18724" xr:uid="{00000000-0005-0000-0000-0000C6590000}"/>
    <cellStyle name="Normal 261 2" xfId="18766" xr:uid="{00000000-0005-0000-0000-0000C7590000}"/>
    <cellStyle name="Normal 262" xfId="18705" xr:uid="{00000000-0005-0000-0000-0000C8590000}"/>
    <cellStyle name="Normal 262 2" xfId="18747" xr:uid="{00000000-0005-0000-0000-0000C9590000}"/>
    <cellStyle name="Normal 263" xfId="18723" xr:uid="{00000000-0005-0000-0000-0000CA590000}"/>
    <cellStyle name="Normal 263 2" xfId="18765" xr:uid="{00000000-0005-0000-0000-0000CB590000}"/>
    <cellStyle name="Normal 264" xfId="18704" xr:uid="{00000000-0005-0000-0000-0000CC590000}"/>
    <cellStyle name="Normal 264 2" xfId="18746" xr:uid="{00000000-0005-0000-0000-0000CD590000}"/>
    <cellStyle name="Normal 265" xfId="18722" xr:uid="{00000000-0005-0000-0000-0000CE590000}"/>
    <cellStyle name="Normal 265 2" xfId="18764" xr:uid="{00000000-0005-0000-0000-0000CF590000}"/>
    <cellStyle name="Normal 266" xfId="18703" xr:uid="{00000000-0005-0000-0000-0000D0590000}"/>
    <cellStyle name="Normal 266 2" xfId="18745" xr:uid="{00000000-0005-0000-0000-0000D1590000}"/>
    <cellStyle name="Normal 267" xfId="18721" xr:uid="{00000000-0005-0000-0000-0000D2590000}"/>
    <cellStyle name="Normal 267 2" xfId="18763" xr:uid="{00000000-0005-0000-0000-0000D3590000}"/>
    <cellStyle name="Normal 268" xfId="18715" xr:uid="{00000000-0005-0000-0000-0000D4590000}"/>
    <cellStyle name="Normal 268 2" xfId="18757" xr:uid="{00000000-0005-0000-0000-0000D5590000}"/>
    <cellStyle name="Normal 269" xfId="18720" xr:uid="{00000000-0005-0000-0000-0000D6590000}"/>
    <cellStyle name="Normal 269 2" xfId="18762" xr:uid="{00000000-0005-0000-0000-0000D7590000}"/>
    <cellStyle name="Normal 27" xfId="18392" xr:uid="{00000000-0005-0000-0000-0000D8590000}"/>
    <cellStyle name="Normal 27 2" xfId="18393" xr:uid="{00000000-0005-0000-0000-0000D9590000}"/>
    <cellStyle name="Normal 27 3" xfId="34730" xr:uid="{00000000-0005-0000-0000-0000DA590000}"/>
    <cellStyle name="Normal 27_OENZ Onshore 2P" xfId="18394" xr:uid="{00000000-0005-0000-0000-0000DB590000}"/>
    <cellStyle name="Normal 270" xfId="18718" xr:uid="{00000000-0005-0000-0000-0000DC590000}"/>
    <cellStyle name="Normal 270 2" xfId="18760" xr:uid="{00000000-0005-0000-0000-0000DD590000}"/>
    <cellStyle name="Normal 271" xfId="18719" xr:uid="{00000000-0005-0000-0000-0000DE590000}"/>
    <cellStyle name="Normal 271 2" xfId="18761" xr:uid="{00000000-0005-0000-0000-0000DF590000}"/>
    <cellStyle name="Normal 272" xfId="18730" xr:uid="{00000000-0005-0000-0000-0000E0590000}"/>
    <cellStyle name="Normal 272 2" xfId="18772" xr:uid="{00000000-0005-0000-0000-0000E1590000}"/>
    <cellStyle name="Normal 273" xfId="18699" xr:uid="{00000000-0005-0000-0000-0000E2590000}"/>
    <cellStyle name="Normal 273 2" xfId="18742" xr:uid="{00000000-0005-0000-0000-0000E3590000}"/>
    <cellStyle name="Normal 274" xfId="18729" xr:uid="{00000000-0005-0000-0000-0000E4590000}"/>
    <cellStyle name="Normal 274 2" xfId="18771" xr:uid="{00000000-0005-0000-0000-0000E5590000}"/>
    <cellStyle name="Normal 275" xfId="18700" xr:uid="{00000000-0005-0000-0000-0000E6590000}"/>
    <cellStyle name="Normal 275 2" xfId="18743" xr:uid="{00000000-0005-0000-0000-0000E7590000}"/>
    <cellStyle name="Normal 276" xfId="18728" xr:uid="{00000000-0005-0000-0000-0000E8590000}"/>
    <cellStyle name="Normal 276 2" xfId="18770" xr:uid="{00000000-0005-0000-0000-0000E9590000}"/>
    <cellStyle name="Normal 277" xfId="18701" xr:uid="{00000000-0005-0000-0000-0000EA590000}"/>
    <cellStyle name="Normal 277 2" xfId="18744" xr:uid="{00000000-0005-0000-0000-0000EB590000}"/>
    <cellStyle name="Normal 278" xfId="18727" xr:uid="{00000000-0005-0000-0000-0000EC590000}"/>
    <cellStyle name="Normal 278 2" xfId="18769" xr:uid="{00000000-0005-0000-0000-0000ED590000}"/>
    <cellStyle name="Normal 279" xfId="18702" xr:uid="{00000000-0005-0000-0000-0000EE590000}"/>
    <cellStyle name="Normal 28" xfId="18395" xr:uid="{00000000-0005-0000-0000-0000EF590000}"/>
    <cellStyle name="Normal 28 2" xfId="18396" xr:uid="{00000000-0005-0000-0000-0000F0590000}"/>
    <cellStyle name="Normal 28 3" xfId="34731" xr:uid="{00000000-0005-0000-0000-0000F1590000}"/>
    <cellStyle name="Normal 28_OENZ Onshore 2P" xfId="18397" xr:uid="{00000000-0005-0000-0000-0000F2590000}"/>
    <cellStyle name="Normal 280" xfId="18731" xr:uid="{00000000-0005-0000-0000-0000F3590000}"/>
    <cellStyle name="Normal 281" xfId="18237" xr:uid="{00000000-0005-0000-0000-0000F4590000}"/>
    <cellStyle name="Normal 281 2" xfId="18788" xr:uid="{00000000-0005-0000-0000-0000F5590000}"/>
    <cellStyle name="Normal 281 3" xfId="18802" xr:uid="{00000000-0005-0000-0000-0000F6590000}"/>
    <cellStyle name="Normal 282" xfId="18775" xr:uid="{00000000-0005-0000-0000-0000F7590000}"/>
    <cellStyle name="Normal 282 2" xfId="18790" xr:uid="{00000000-0005-0000-0000-0000F8590000}"/>
    <cellStyle name="Normal 282 3" xfId="18807" xr:uid="{00000000-0005-0000-0000-0000F9590000}"/>
    <cellStyle name="Normal 283" xfId="18776" xr:uid="{00000000-0005-0000-0000-0000FA590000}"/>
    <cellStyle name="Normal 283 2" xfId="18791" xr:uid="{00000000-0005-0000-0000-0000FB590000}"/>
    <cellStyle name="Normal 283 3" xfId="18808" xr:uid="{00000000-0005-0000-0000-0000FC590000}"/>
    <cellStyle name="Normal 284" xfId="18777" xr:uid="{00000000-0005-0000-0000-0000FD590000}"/>
    <cellStyle name="Normal 284 2" xfId="18792" xr:uid="{00000000-0005-0000-0000-0000FE590000}"/>
    <cellStyle name="Normal 284 3" xfId="18809" xr:uid="{00000000-0005-0000-0000-0000FF590000}"/>
    <cellStyle name="Normal 285" xfId="18779" xr:uid="{00000000-0005-0000-0000-0000005A0000}"/>
    <cellStyle name="Normal 285 2" xfId="18793" xr:uid="{00000000-0005-0000-0000-0000015A0000}"/>
    <cellStyle name="Normal 285 3" xfId="18810" xr:uid="{00000000-0005-0000-0000-0000025A0000}"/>
    <cellStyle name="Normal 286" xfId="18781" xr:uid="{00000000-0005-0000-0000-0000035A0000}"/>
    <cellStyle name="Normal 286 2" xfId="18795" xr:uid="{00000000-0005-0000-0000-0000045A0000}"/>
    <cellStyle name="Normal 286 3" xfId="18812" xr:uid="{00000000-0005-0000-0000-0000055A0000}"/>
    <cellStyle name="Normal 287" xfId="18782" xr:uid="{00000000-0005-0000-0000-0000065A0000}"/>
    <cellStyle name="Normal 287 2" xfId="18796" xr:uid="{00000000-0005-0000-0000-0000075A0000}"/>
    <cellStyle name="Normal 287 3" xfId="18813" xr:uid="{00000000-0005-0000-0000-0000085A0000}"/>
    <cellStyle name="Normal 288" xfId="18805" xr:uid="{00000000-0005-0000-0000-0000095A0000}"/>
    <cellStyle name="Normal 289" xfId="18804" xr:uid="{00000000-0005-0000-0000-00000A5A0000}"/>
    <cellStyle name="Normal 29" xfId="18398" xr:uid="{00000000-0005-0000-0000-00000B5A0000}"/>
    <cellStyle name="Normal 29 2" xfId="18399" xr:uid="{00000000-0005-0000-0000-00000C5A0000}"/>
    <cellStyle name="Normal 29 3" xfId="34732" xr:uid="{00000000-0005-0000-0000-00000D5A0000}"/>
    <cellStyle name="Normal 29_OENZ Onshore 2P" xfId="18400" xr:uid="{00000000-0005-0000-0000-00000E5A0000}"/>
    <cellStyle name="Normal 290" xfId="18803" xr:uid="{00000000-0005-0000-0000-00000F5A0000}"/>
    <cellStyle name="Normal 291" xfId="18232" xr:uid="{00000000-0005-0000-0000-0000105A0000}"/>
    <cellStyle name="Normal 291 2" xfId="30655" xr:uid="{00000000-0005-0000-0000-0000115A0000}"/>
    <cellStyle name="Normal 292" xfId="18236" xr:uid="{00000000-0005-0000-0000-0000125A0000}"/>
    <cellStyle name="Normal 292 2" xfId="30658" xr:uid="{00000000-0005-0000-0000-0000135A0000}"/>
    <cellStyle name="Normal 293" xfId="18233" xr:uid="{00000000-0005-0000-0000-0000145A0000}"/>
    <cellStyle name="Normal 293 2" xfId="30656" xr:uid="{00000000-0005-0000-0000-0000155A0000}"/>
    <cellStyle name="Normal 294" xfId="18823" xr:uid="{00000000-0005-0000-0000-0000165A0000}"/>
    <cellStyle name="Normal 294 2" xfId="30691" xr:uid="{00000000-0005-0000-0000-0000175A0000}"/>
    <cellStyle name="Normal 295" xfId="18817" xr:uid="{00000000-0005-0000-0000-0000185A0000}"/>
    <cellStyle name="Normal 295 2" xfId="30685" xr:uid="{00000000-0005-0000-0000-0000195A0000}"/>
    <cellStyle name="Normal 296" xfId="18824" xr:uid="{00000000-0005-0000-0000-00001A5A0000}"/>
    <cellStyle name="Normal 296 2" xfId="30692" xr:uid="{00000000-0005-0000-0000-00001B5A0000}"/>
    <cellStyle name="Normal 297" xfId="18816" xr:uid="{00000000-0005-0000-0000-00001C5A0000}"/>
    <cellStyle name="Normal 297 2" xfId="30684" xr:uid="{00000000-0005-0000-0000-00001D5A0000}"/>
    <cellStyle name="Normal 298" xfId="18825" xr:uid="{00000000-0005-0000-0000-00001E5A0000}"/>
    <cellStyle name="Normal 299" xfId="22764" xr:uid="{00000000-0005-0000-0000-00001F5A0000}"/>
    <cellStyle name="Normal 299 2" xfId="26720" xr:uid="{00000000-0005-0000-0000-0000205A0000}"/>
    <cellStyle name="Normal 299 3" xfId="34631" xr:uid="{00000000-0005-0000-0000-0000215A0000}"/>
    <cellStyle name="Normal 299 4" xfId="26715" xr:uid="{00000000-0005-0000-0000-0000225A0000}"/>
    <cellStyle name="Normal 3" xfId="4088" xr:uid="{00000000-0005-0000-0000-0000235A0000}"/>
    <cellStyle name="Normal 3 10" xfId="15837" xr:uid="{00000000-0005-0000-0000-0000245A0000}"/>
    <cellStyle name="Normal 3 10 2" xfId="21908" xr:uid="{00000000-0005-0000-0000-0000255A0000}"/>
    <cellStyle name="Normal 3 10 2 2" xfId="33775" xr:uid="{00000000-0005-0000-0000-0000265A0000}"/>
    <cellStyle name="Normal 3 10 3" xfId="29799" xr:uid="{00000000-0005-0000-0000-0000275A0000}"/>
    <cellStyle name="Normal 3 10 4" xfId="25858" xr:uid="{00000000-0005-0000-0000-0000285A0000}"/>
    <cellStyle name="Normal 3 11" xfId="8777" xr:uid="{00000000-0005-0000-0000-0000295A0000}"/>
    <cellStyle name="Normal 3 11 2" xfId="20354" xr:uid="{00000000-0005-0000-0000-00002A5A0000}"/>
    <cellStyle name="Normal 3 11 2 2" xfId="32221" xr:uid="{00000000-0005-0000-0000-00002B5A0000}"/>
    <cellStyle name="Normal 3 11 3" xfId="28245" xr:uid="{00000000-0005-0000-0000-00002C5A0000}"/>
    <cellStyle name="Normal 3 11 4" xfId="24304" xr:uid="{00000000-0005-0000-0000-00002D5A0000}"/>
    <cellStyle name="Normal 3 12" xfId="18401" xr:uid="{00000000-0005-0000-0000-00002E5A0000}"/>
    <cellStyle name="Normal 3 13" xfId="19582" xr:uid="{00000000-0005-0000-0000-00002F5A0000}"/>
    <cellStyle name="Normal 3 13 2" xfId="31449" xr:uid="{00000000-0005-0000-0000-0000305A0000}"/>
    <cellStyle name="Normal 3 14" xfId="27473" xr:uid="{00000000-0005-0000-0000-0000315A0000}"/>
    <cellStyle name="Normal 3 15" xfId="23532" xr:uid="{00000000-0005-0000-0000-0000325A0000}"/>
    <cellStyle name="Normal 3 2" xfId="39" xr:uid="{00000000-0005-0000-0000-0000335A0000}"/>
    <cellStyle name="Normal 3 2 2" xfId="3021" xr:uid="{00000000-0005-0000-0000-0000345A0000}"/>
    <cellStyle name="Normal 3 2 2 2" xfId="11940" xr:uid="{00000000-0005-0000-0000-0000355A0000}"/>
    <cellStyle name="Normal 3 2 2 2 2" xfId="14593" xr:uid="{00000000-0005-0000-0000-0000365A0000}"/>
    <cellStyle name="Normal 3 2 2 3" xfId="8570" xr:uid="{00000000-0005-0000-0000-0000375A0000}"/>
    <cellStyle name="Normal 3 2 3" xfId="71" xr:uid="{00000000-0005-0000-0000-0000385A0000}"/>
    <cellStyle name="Normal 3 2 3 2" xfId="14595" xr:uid="{00000000-0005-0000-0000-0000395A0000}"/>
    <cellStyle name="Normal 3 2 3 3" xfId="14594" xr:uid="{00000000-0005-0000-0000-00003A5A0000}"/>
    <cellStyle name="Normal 3 2 4" xfId="11005" xr:uid="{00000000-0005-0000-0000-00003B5A0000}"/>
    <cellStyle name="Normal 3 2 5" xfId="7643" xr:uid="{00000000-0005-0000-0000-00003C5A0000}"/>
    <cellStyle name="Normal 3 2 6" xfId="18774" xr:uid="{00000000-0005-0000-0000-00003D5A0000}"/>
    <cellStyle name="Normal 3 2 7" xfId="34733" xr:uid="{00000000-0005-0000-0000-00003E5A0000}"/>
    <cellStyle name="Normal 3 3" xfId="72" xr:uid="{00000000-0005-0000-0000-00003F5A0000}"/>
    <cellStyle name="Normal 3 3 2" xfId="3022" xr:uid="{00000000-0005-0000-0000-0000405A0000}"/>
    <cellStyle name="Normal 3 3 2 2" xfId="11941" xr:uid="{00000000-0005-0000-0000-0000415A0000}"/>
    <cellStyle name="Normal 3 3 2 2 2" xfId="14596" xr:uid="{00000000-0005-0000-0000-0000425A0000}"/>
    <cellStyle name="Normal 3 3 2 3" xfId="8571" xr:uid="{00000000-0005-0000-0000-0000435A0000}"/>
    <cellStyle name="Normal 3 3 3" xfId="11027" xr:uid="{00000000-0005-0000-0000-0000445A0000}"/>
    <cellStyle name="Normal 3 3 3 2" xfId="14597" xr:uid="{00000000-0005-0000-0000-0000455A0000}"/>
    <cellStyle name="Normal 3 3 4" xfId="7658" xr:uid="{00000000-0005-0000-0000-0000465A0000}"/>
    <cellStyle name="Normal 3 4" xfId="73" xr:uid="{00000000-0005-0000-0000-0000475A0000}"/>
    <cellStyle name="Normal 3 4 2" xfId="4343" xr:uid="{00000000-0005-0000-0000-0000485A0000}"/>
    <cellStyle name="Normal 3 4 2 2" xfId="12368" xr:uid="{00000000-0005-0000-0000-0000495A0000}"/>
    <cellStyle name="Normal 3 4 2 2 2" xfId="14599" xr:uid="{00000000-0005-0000-0000-00004A5A0000}"/>
    <cellStyle name="Normal 3 4 2 3" xfId="8999" xr:uid="{00000000-0005-0000-0000-00004B5A0000}"/>
    <cellStyle name="Normal 3 4 3" xfId="11028" xr:uid="{00000000-0005-0000-0000-00004C5A0000}"/>
    <cellStyle name="Normal 3 4 3 2" xfId="14600" xr:uid="{00000000-0005-0000-0000-00004D5A0000}"/>
    <cellStyle name="Normal 3 4 4" xfId="7659" xr:uid="{00000000-0005-0000-0000-00004E5A0000}"/>
    <cellStyle name="Normal 3 5" xfId="3023" xr:uid="{00000000-0005-0000-0000-00004F5A0000}"/>
    <cellStyle name="Normal 3 5 2" xfId="11942" xr:uid="{00000000-0005-0000-0000-0000505A0000}"/>
    <cellStyle name="Normal 3 5 2 2" xfId="14602" xr:uid="{00000000-0005-0000-0000-0000515A0000}"/>
    <cellStyle name="Normal 3 5 3" xfId="14601" xr:uid="{00000000-0005-0000-0000-0000525A0000}"/>
    <cellStyle name="Normal 3 5 4" xfId="15912" xr:uid="{00000000-0005-0000-0000-0000535A0000}"/>
    <cellStyle name="Normal 3 5 4 2" xfId="21928" xr:uid="{00000000-0005-0000-0000-0000545A0000}"/>
    <cellStyle name="Normal 3 5 4 2 2" xfId="33795" xr:uid="{00000000-0005-0000-0000-0000555A0000}"/>
    <cellStyle name="Normal 3 5 4 3" xfId="29819" xr:uid="{00000000-0005-0000-0000-0000565A0000}"/>
    <cellStyle name="Normal 3 5 4 4" xfId="25878" xr:uid="{00000000-0005-0000-0000-0000575A0000}"/>
    <cellStyle name="Normal 3 5 5" xfId="8572" xr:uid="{00000000-0005-0000-0000-0000585A0000}"/>
    <cellStyle name="Normal 3 6" xfId="3024" xr:uid="{00000000-0005-0000-0000-0000595A0000}"/>
    <cellStyle name="Normal 3 6 2" xfId="14604" xr:uid="{00000000-0005-0000-0000-00005A5A0000}"/>
    <cellStyle name="Normal 3 6 3" xfId="14603" xr:uid="{00000000-0005-0000-0000-00005B5A0000}"/>
    <cellStyle name="Normal 3 7" xfId="45" xr:uid="{00000000-0005-0000-0000-00005C5A0000}"/>
    <cellStyle name="Normal 3 8" xfId="7584" xr:uid="{00000000-0005-0000-0000-00005D5A0000}"/>
    <cellStyle name="Normal 3 9" xfId="12146" xr:uid="{00000000-0005-0000-0000-00005E5A0000}"/>
    <cellStyle name="Normal 3 9 2" xfId="18155" xr:uid="{00000000-0005-0000-0000-00005F5A0000}"/>
    <cellStyle name="Normal 3 9 2 2" xfId="22691" xr:uid="{00000000-0005-0000-0000-0000605A0000}"/>
    <cellStyle name="Normal 3 9 2 2 2" xfId="34558" xr:uid="{00000000-0005-0000-0000-0000615A0000}"/>
    <cellStyle name="Normal 3 9 2 3" xfId="30582" xr:uid="{00000000-0005-0000-0000-0000625A0000}"/>
    <cellStyle name="Normal 3 9 2 4" xfId="26641" xr:uid="{00000000-0005-0000-0000-0000635A0000}"/>
    <cellStyle name="Normal 3 9 3" xfId="21125" xr:uid="{00000000-0005-0000-0000-0000645A0000}"/>
    <cellStyle name="Normal 3 9 3 2" xfId="32992" xr:uid="{00000000-0005-0000-0000-0000655A0000}"/>
    <cellStyle name="Normal 3 9 4" xfId="29016" xr:uid="{00000000-0005-0000-0000-0000665A0000}"/>
    <cellStyle name="Normal 3 9 5" xfId="25075" xr:uid="{00000000-0005-0000-0000-0000675A0000}"/>
    <cellStyle name="Normal 3_Car cost for GMM" xfId="4344" xr:uid="{00000000-0005-0000-0000-0000685A0000}"/>
    <cellStyle name="Normal 30" xfId="18402" xr:uid="{00000000-0005-0000-0000-0000695A0000}"/>
    <cellStyle name="Normal 30 2" xfId="18403" xr:uid="{00000000-0005-0000-0000-00006A5A0000}"/>
    <cellStyle name="Normal 30 3" xfId="34734" xr:uid="{00000000-0005-0000-0000-00006B5A0000}"/>
    <cellStyle name="Normal 30_OENZ Onshore 2P" xfId="18404" xr:uid="{00000000-0005-0000-0000-00006C5A0000}"/>
    <cellStyle name="Normal 300" xfId="22770" xr:uid="{00000000-0005-0000-0000-00006D5A0000}"/>
    <cellStyle name="Normal 301" xfId="34790" xr:uid="{00000000-0005-0000-0000-00006E5A0000}"/>
    <cellStyle name="Normal 302" xfId="34791" xr:uid="{00000000-0005-0000-0000-00006F5A0000}"/>
    <cellStyle name="Normal 303" xfId="34792" xr:uid="{00000000-0005-0000-0000-0000705A0000}"/>
    <cellStyle name="Normal 304" xfId="34797" xr:uid="{00000000-0005-0000-0000-0000715A0000}"/>
    <cellStyle name="Normal 31" xfId="18405" xr:uid="{00000000-0005-0000-0000-0000725A0000}"/>
    <cellStyle name="Normal 31 2" xfId="18406" xr:uid="{00000000-0005-0000-0000-0000735A0000}"/>
    <cellStyle name="Normal 31 3" xfId="34735" xr:uid="{00000000-0005-0000-0000-0000745A0000}"/>
    <cellStyle name="Normal 31_OENZ Onshore 2P" xfId="18407" xr:uid="{00000000-0005-0000-0000-0000755A0000}"/>
    <cellStyle name="Normal 32" xfId="18408" xr:uid="{00000000-0005-0000-0000-0000765A0000}"/>
    <cellStyle name="Normal 32 2" xfId="18409" xr:uid="{00000000-0005-0000-0000-0000775A0000}"/>
    <cellStyle name="Normal 32 3" xfId="34736" xr:uid="{00000000-0005-0000-0000-0000785A0000}"/>
    <cellStyle name="Normal 32_OENZ Onshore 2P" xfId="18410" xr:uid="{00000000-0005-0000-0000-0000795A0000}"/>
    <cellStyle name="Normal 33" xfId="18411" xr:uid="{00000000-0005-0000-0000-00007A5A0000}"/>
    <cellStyle name="Normal 33 2" xfId="18412" xr:uid="{00000000-0005-0000-0000-00007B5A0000}"/>
    <cellStyle name="Normal 33 3" xfId="34737" xr:uid="{00000000-0005-0000-0000-00007C5A0000}"/>
    <cellStyle name="Normal 33_OENZ Onshore 2P" xfId="18413" xr:uid="{00000000-0005-0000-0000-00007D5A0000}"/>
    <cellStyle name="Normal 34" xfId="18414" xr:uid="{00000000-0005-0000-0000-00007E5A0000}"/>
    <cellStyle name="Normal 34 2" xfId="18415" xr:uid="{00000000-0005-0000-0000-00007F5A0000}"/>
    <cellStyle name="Normal 34 3" xfId="34738" xr:uid="{00000000-0005-0000-0000-0000805A0000}"/>
    <cellStyle name="Normal 34_OENZ Onshore 2P" xfId="18416" xr:uid="{00000000-0005-0000-0000-0000815A0000}"/>
    <cellStyle name="Normal 35" xfId="18417" xr:uid="{00000000-0005-0000-0000-0000825A0000}"/>
    <cellStyle name="Normal 35 2" xfId="18418" xr:uid="{00000000-0005-0000-0000-0000835A0000}"/>
    <cellStyle name="Normal 35 3" xfId="34739" xr:uid="{00000000-0005-0000-0000-0000845A0000}"/>
    <cellStyle name="Normal 35_OENZ Onshore 2P" xfId="18419" xr:uid="{00000000-0005-0000-0000-0000855A0000}"/>
    <cellStyle name="Normal 36" xfId="18420" xr:uid="{00000000-0005-0000-0000-0000865A0000}"/>
    <cellStyle name="Normal 36 2" xfId="18421" xr:uid="{00000000-0005-0000-0000-0000875A0000}"/>
    <cellStyle name="Normal 36 3" xfId="34740" xr:uid="{00000000-0005-0000-0000-0000885A0000}"/>
    <cellStyle name="Normal 36_OENZ Onshore 2P" xfId="18422" xr:uid="{00000000-0005-0000-0000-0000895A0000}"/>
    <cellStyle name="Normal 37" xfId="18423" xr:uid="{00000000-0005-0000-0000-00008A5A0000}"/>
    <cellStyle name="Normal 37 2" xfId="18424" xr:uid="{00000000-0005-0000-0000-00008B5A0000}"/>
    <cellStyle name="Normal 37 3" xfId="34741" xr:uid="{00000000-0005-0000-0000-00008C5A0000}"/>
    <cellStyle name="Normal 37_OENZ Onshore 2P" xfId="18425" xr:uid="{00000000-0005-0000-0000-00008D5A0000}"/>
    <cellStyle name="Normal 38" xfId="18426" xr:uid="{00000000-0005-0000-0000-00008E5A0000}"/>
    <cellStyle name="Normal 38 2" xfId="18427" xr:uid="{00000000-0005-0000-0000-00008F5A0000}"/>
    <cellStyle name="Normal 38 3" xfId="34742" xr:uid="{00000000-0005-0000-0000-0000905A0000}"/>
    <cellStyle name="Normal 38_OENZ Onshore 2P" xfId="18428" xr:uid="{00000000-0005-0000-0000-0000915A0000}"/>
    <cellStyle name="Normal 39" xfId="18429" xr:uid="{00000000-0005-0000-0000-0000925A0000}"/>
    <cellStyle name="Normal 39 2" xfId="18430" xr:uid="{00000000-0005-0000-0000-0000935A0000}"/>
    <cellStyle name="Normal 39 3" xfId="34743" xr:uid="{00000000-0005-0000-0000-0000945A0000}"/>
    <cellStyle name="Normal 39_OENZ Onshore 2P" xfId="18431" xr:uid="{00000000-0005-0000-0000-0000955A0000}"/>
    <cellStyle name="Normal 4" xfId="12" xr:uid="{00000000-0005-0000-0000-0000965A0000}"/>
    <cellStyle name="Normal 4 10" xfId="34798" xr:uid="{00000000-0005-0000-0000-0000975A0000}"/>
    <cellStyle name="Normal 4 2" xfId="13" xr:uid="{00000000-0005-0000-0000-0000985A0000}"/>
    <cellStyle name="Normal 4 2 2" xfId="76" xr:uid="{00000000-0005-0000-0000-0000995A0000}"/>
    <cellStyle name="Normal 4 2 2 2" xfId="14606" xr:uid="{00000000-0005-0000-0000-00009A5A0000}"/>
    <cellStyle name="Normal 4 2 2 2 2" xfId="14607" xr:uid="{00000000-0005-0000-0000-00009B5A0000}"/>
    <cellStyle name="Normal 4 2 2 3" xfId="14605" xr:uid="{00000000-0005-0000-0000-00009C5A0000}"/>
    <cellStyle name="Normal 4 2 3" xfId="75" xr:uid="{00000000-0005-0000-0000-00009D5A0000}"/>
    <cellStyle name="Normal 4 2 3 2" xfId="14609" xr:uid="{00000000-0005-0000-0000-00009E5A0000}"/>
    <cellStyle name="Normal 4 2 3 3" xfId="14608" xr:uid="{00000000-0005-0000-0000-00009F5A0000}"/>
    <cellStyle name="Normal 4 2 4" xfId="10981" xr:uid="{00000000-0005-0000-0000-0000A05A0000}"/>
    <cellStyle name="Normal 4 2 5" xfId="7619" xr:uid="{00000000-0005-0000-0000-0000A15A0000}"/>
    <cellStyle name="Normal 4 2 6" xfId="34744" xr:uid="{00000000-0005-0000-0000-0000A25A0000}"/>
    <cellStyle name="Normal 4 3" xfId="3025" xr:uid="{00000000-0005-0000-0000-0000A35A0000}"/>
    <cellStyle name="Normal 4 3 2" xfId="4345" xr:uid="{00000000-0005-0000-0000-0000A45A0000}"/>
    <cellStyle name="Normal 4 3 2 2" xfId="12369" xr:uid="{00000000-0005-0000-0000-0000A55A0000}"/>
    <cellStyle name="Normal 4 3 2 2 2" xfId="14610" xr:uid="{00000000-0005-0000-0000-0000A65A0000}"/>
    <cellStyle name="Normal 4 3 2 3" xfId="9000" xr:uid="{00000000-0005-0000-0000-0000A75A0000}"/>
    <cellStyle name="Normal 4 3 3" xfId="11943" xr:uid="{00000000-0005-0000-0000-0000A85A0000}"/>
    <cellStyle name="Normal 4 3 3 2" xfId="14612" xr:uid="{00000000-0005-0000-0000-0000A95A0000}"/>
    <cellStyle name="Normal 4 3 3 3" xfId="14611" xr:uid="{00000000-0005-0000-0000-0000AA5A0000}"/>
    <cellStyle name="Normal 4 3 3 4" xfId="18138" xr:uid="{00000000-0005-0000-0000-0000AB5A0000}"/>
    <cellStyle name="Normal 4 3 3 4 2" xfId="22674" xr:uid="{00000000-0005-0000-0000-0000AC5A0000}"/>
    <cellStyle name="Normal 4 3 3 4 2 2" xfId="34541" xr:uid="{00000000-0005-0000-0000-0000AD5A0000}"/>
    <cellStyle name="Normal 4 3 3 4 3" xfId="30565" xr:uid="{00000000-0005-0000-0000-0000AE5A0000}"/>
    <cellStyle name="Normal 4 3 3 4 4" xfId="26624" xr:uid="{00000000-0005-0000-0000-0000AF5A0000}"/>
    <cellStyle name="Normal 4 3 3 5" xfId="21108" xr:uid="{00000000-0005-0000-0000-0000B05A0000}"/>
    <cellStyle name="Normal 4 3 3 5 2" xfId="32975" xr:uid="{00000000-0005-0000-0000-0000B15A0000}"/>
    <cellStyle name="Normal 4 3 3 6" xfId="28999" xr:uid="{00000000-0005-0000-0000-0000B25A0000}"/>
    <cellStyle name="Normal 4 3 3 7" xfId="25058" xr:uid="{00000000-0005-0000-0000-0000B35A0000}"/>
    <cellStyle name="Normal 4 3 4" xfId="15621" xr:uid="{00000000-0005-0000-0000-0000B45A0000}"/>
    <cellStyle name="Normal 4 3 4 2" xfId="21885" xr:uid="{00000000-0005-0000-0000-0000B55A0000}"/>
    <cellStyle name="Normal 4 3 4 2 2" xfId="33752" xr:uid="{00000000-0005-0000-0000-0000B65A0000}"/>
    <cellStyle name="Normal 4 3 4 3" xfId="29776" xr:uid="{00000000-0005-0000-0000-0000B75A0000}"/>
    <cellStyle name="Normal 4 3 4 4" xfId="25835" xr:uid="{00000000-0005-0000-0000-0000B85A0000}"/>
    <cellStyle name="Normal 4 3 5" xfId="8573" xr:uid="{00000000-0005-0000-0000-0000B95A0000}"/>
    <cellStyle name="Normal 4 3 5 2" xfId="20336" xr:uid="{00000000-0005-0000-0000-0000BA5A0000}"/>
    <cellStyle name="Normal 4 3 5 2 2" xfId="32203" xr:uid="{00000000-0005-0000-0000-0000BB5A0000}"/>
    <cellStyle name="Normal 4 3 5 3" xfId="28227" xr:uid="{00000000-0005-0000-0000-0000BC5A0000}"/>
    <cellStyle name="Normal 4 3 5 4" xfId="24286" xr:uid="{00000000-0005-0000-0000-0000BD5A0000}"/>
    <cellStyle name="Normal 4 3 6" xfId="19563" xr:uid="{00000000-0005-0000-0000-0000BE5A0000}"/>
    <cellStyle name="Normal 4 3 6 2" xfId="31430" xr:uid="{00000000-0005-0000-0000-0000BF5A0000}"/>
    <cellStyle name="Normal 4 3 7" xfId="27456" xr:uid="{00000000-0005-0000-0000-0000C05A0000}"/>
    <cellStyle name="Normal 4 3 8" xfId="23513" xr:uid="{00000000-0005-0000-0000-0000C15A0000}"/>
    <cellStyle name="Normal 4 4" xfId="3026" xr:uid="{00000000-0005-0000-0000-0000C25A0000}"/>
    <cellStyle name="Normal 4 4 2" xfId="4346" xr:uid="{00000000-0005-0000-0000-0000C35A0000}"/>
    <cellStyle name="Normal 4 4 2 2" xfId="12370" xr:uid="{00000000-0005-0000-0000-0000C45A0000}"/>
    <cellStyle name="Normal 4 4 2 2 2" xfId="14613" xr:uid="{00000000-0005-0000-0000-0000C55A0000}"/>
    <cellStyle name="Normal 4 4 2 3" xfId="9001" xr:uid="{00000000-0005-0000-0000-0000C65A0000}"/>
    <cellStyle name="Normal 4 4 3" xfId="11944" xr:uid="{00000000-0005-0000-0000-0000C75A0000}"/>
    <cellStyle name="Normal 4 4 3 2" xfId="14615" xr:uid="{00000000-0005-0000-0000-0000C85A0000}"/>
    <cellStyle name="Normal 4 4 3 3" xfId="14614" xr:uid="{00000000-0005-0000-0000-0000C95A0000}"/>
    <cellStyle name="Normal 4 4 3 4" xfId="18139" xr:uid="{00000000-0005-0000-0000-0000CA5A0000}"/>
    <cellStyle name="Normal 4 4 3 4 2" xfId="22675" xr:uid="{00000000-0005-0000-0000-0000CB5A0000}"/>
    <cellStyle name="Normal 4 4 3 4 2 2" xfId="34542" xr:uid="{00000000-0005-0000-0000-0000CC5A0000}"/>
    <cellStyle name="Normal 4 4 3 4 3" xfId="30566" xr:uid="{00000000-0005-0000-0000-0000CD5A0000}"/>
    <cellStyle name="Normal 4 4 3 4 4" xfId="26625" xr:uid="{00000000-0005-0000-0000-0000CE5A0000}"/>
    <cellStyle name="Normal 4 4 3 5" xfId="21109" xr:uid="{00000000-0005-0000-0000-0000CF5A0000}"/>
    <cellStyle name="Normal 4 4 3 5 2" xfId="32976" xr:uid="{00000000-0005-0000-0000-0000D05A0000}"/>
    <cellStyle name="Normal 4 4 3 6" xfId="29000" xr:uid="{00000000-0005-0000-0000-0000D15A0000}"/>
    <cellStyle name="Normal 4 4 3 7" xfId="25059" xr:uid="{00000000-0005-0000-0000-0000D25A0000}"/>
    <cellStyle name="Normal 4 4 4" xfId="15622" xr:uid="{00000000-0005-0000-0000-0000D35A0000}"/>
    <cellStyle name="Normal 4 4 4 2" xfId="21886" xr:uid="{00000000-0005-0000-0000-0000D45A0000}"/>
    <cellStyle name="Normal 4 4 4 2 2" xfId="33753" xr:uid="{00000000-0005-0000-0000-0000D55A0000}"/>
    <cellStyle name="Normal 4 4 4 3" xfId="29777" xr:uid="{00000000-0005-0000-0000-0000D65A0000}"/>
    <cellStyle name="Normal 4 4 4 4" xfId="25836" xr:uid="{00000000-0005-0000-0000-0000D75A0000}"/>
    <cellStyle name="Normal 4 4 5" xfId="8574" xr:uid="{00000000-0005-0000-0000-0000D85A0000}"/>
    <cellStyle name="Normal 4 4 5 2" xfId="20337" xr:uid="{00000000-0005-0000-0000-0000D95A0000}"/>
    <cellStyle name="Normal 4 4 5 2 2" xfId="32204" xr:uid="{00000000-0005-0000-0000-0000DA5A0000}"/>
    <cellStyle name="Normal 4 4 5 3" xfId="28228" xr:uid="{00000000-0005-0000-0000-0000DB5A0000}"/>
    <cellStyle name="Normal 4 4 5 4" xfId="24287" xr:uid="{00000000-0005-0000-0000-0000DC5A0000}"/>
    <cellStyle name="Normal 4 4 6" xfId="19564" xr:uid="{00000000-0005-0000-0000-0000DD5A0000}"/>
    <cellStyle name="Normal 4 4 6 2" xfId="31431" xr:uid="{00000000-0005-0000-0000-0000DE5A0000}"/>
    <cellStyle name="Normal 4 4 7" xfId="27457" xr:uid="{00000000-0005-0000-0000-0000DF5A0000}"/>
    <cellStyle name="Normal 4 4 8" xfId="23514" xr:uid="{00000000-0005-0000-0000-0000E05A0000}"/>
    <cellStyle name="Normal 4 5" xfId="3027" xr:uid="{00000000-0005-0000-0000-0000E15A0000}"/>
    <cellStyle name="Normal 4 5 2" xfId="11945" xr:uid="{00000000-0005-0000-0000-0000E25A0000}"/>
    <cellStyle name="Normal 4 5 2 2" xfId="14618" xr:uid="{00000000-0005-0000-0000-0000E35A0000}"/>
    <cellStyle name="Normal 4 5 2 3" xfId="14617" xr:uid="{00000000-0005-0000-0000-0000E45A0000}"/>
    <cellStyle name="Normal 4 5 2 4" xfId="18140" xr:uid="{00000000-0005-0000-0000-0000E55A0000}"/>
    <cellStyle name="Normal 4 5 2 4 2" xfId="22676" xr:uid="{00000000-0005-0000-0000-0000E65A0000}"/>
    <cellStyle name="Normal 4 5 2 4 2 2" xfId="34543" xr:uid="{00000000-0005-0000-0000-0000E75A0000}"/>
    <cellStyle name="Normal 4 5 2 4 3" xfId="30567" xr:uid="{00000000-0005-0000-0000-0000E85A0000}"/>
    <cellStyle name="Normal 4 5 2 4 4" xfId="26626" xr:uid="{00000000-0005-0000-0000-0000E95A0000}"/>
    <cellStyle name="Normal 4 5 2 5" xfId="21110" xr:uid="{00000000-0005-0000-0000-0000EA5A0000}"/>
    <cellStyle name="Normal 4 5 2 5 2" xfId="32977" xr:uid="{00000000-0005-0000-0000-0000EB5A0000}"/>
    <cellStyle name="Normal 4 5 2 6" xfId="29001" xr:uid="{00000000-0005-0000-0000-0000EC5A0000}"/>
    <cellStyle name="Normal 4 5 2 7" xfId="25060" xr:uid="{00000000-0005-0000-0000-0000ED5A0000}"/>
    <cellStyle name="Normal 4 5 3" xfId="15623" xr:uid="{00000000-0005-0000-0000-0000EE5A0000}"/>
    <cellStyle name="Normal 4 5 3 2" xfId="21887" xr:uid="{00000000-0005-0000-0000-0000EF5A0000}"/>
    <cellStyle name="Normal 4 5 3 2 2" xfId="33754" xr:uid="{00000000-0005-0000-0000-0000F05A0000}"/>
    <cellStyle name="Normal 4 5 3 3" xfId="29778" xr:uid="{00000000-0005-0000-0000-0000F15A0000}"/>
    <cellStyle name="Normal 4 5 3 4" xfId="25837" xr:uid="{00000000-0005-0000-0000-0000F25A0000}"/>
    <cellStyle name="Normal 4 5 4" xfId="14616" xr:uid="{00000000-0005-0000-0000-0000F35A0000}"/>
    <cellStyle name="Normal 4 5 5" xfId="8575" xr:uid="{00000000-0005-0000-0000-0000F45A0000}"/>
    <cellStyle name="Normal 4 5 5 2" xfId="20338" xr:uid="{00000000-0005-0000-0000-0000F55A0000}"/>
    <cellStyle name="Normal 4 5 5 2 2" xfId="32205" xr:uid="{00000000-0005-0000-0000-0000F65A0000}"/>
    <cellStyle name="Normal 4 5 5 3" xfId="28229" xr:uid="{00000000-0005-0000-0000-0000F75A0000}"/>
    <cellStyle name="Normal 4 5 5 4" xfId="24288" xr:uid="{00000000-0005-0000-0000-0000F85A0000}"/>
    <cellStyle name="Normal 4 5 6" xfId="19565" xr:uid="{00000000-0005-0000-0000-0000F95A0000}"/>
    <cellStyle name="Normal 4 5 6 2" xfId="31432" xr:uid="{00000000-0005-0000-0000-0000FA5A0000}"/>
    <cellStyle name="Normal 4 5 7" xfId="27458" xr:uid="{00000000-0005-0000-0000-0000FB5A0000}"/>
    <cellStyle name="Normal 4 5 8" xfId="23515" xr:uid="{00000000-0005-0000-0000-0000FC5A0000}"/>
    <cellStyle name="Normal 4 6" xfId="74" xr:uid="{00000000-0005-0000-0000-0000FD5A0000}"/>
    <cellStyle name="Normal 4 6 2" xfId="14620" xr:uid="{00000000-0005-0000-0000-0000FE5A0000}"/>
    <cellStyle name="Normal 4 6 3" xfId="14619" xr:uid="{00000000-0005-0000-0000-0000FF5A0000}"/>
    <cellStyle name="Normal 4 7" xfId="10980" xr:uid="{00000000-0005-0000-0000-0000005B0000}"/>
    <cellStyle name="Normal 4 8" xfId="7618" xr:uid="{00000000-0005-0000-0000-0000015B0000}"/>
    <cellStyle name="Normal 4 9" xfId="18432" xr:uid="{00000000-0005-0000-0000-0000025B0000}"/>
    <cellStyle name="Normal 4_AFs" xfId="4347" xr:uid="{00000000-0005-0000-0000-0000035B0000}"/>
    <cellStyle name="Normal 40" xfId="18433" xr:uid="{00000000-0005-0000-0000-0000045B0000}"/>
    <cellStyle name="Normal 40 2" xfId="18434" xr:uid="{00000000-0005-0000-0000-0000055B0000}"/>
    <cellStyle name="Normal 40 3" xfId="34745" xr:uid="{00000000-0005-0000-0000-0000065B0000}"/>
    <cellStyle name="Normal 40_OENZ Onshore 2P" xfId="18435" xr:uid="{00000000-0005-0000-0000-0000075B0000}"/>
    <cellStyle name="Normal 41" xfId="18436" xr:uid="{00000000-0005-0000-0000-0000085B0000}"/>
    <cellStyle name="Normal 41 2" xfId="34746" xr:uid="{00000000-0005-0000-0000-0000095B0000}"/>
    <cellStyle name="Normal 42" xfId="18437" xr:uid="{00000000-0005-0000-0000-00000A5B0000}"/>
    <cellStyle name="Normal 42 2" xfId="18438" xr:uid="{00000000-0005-0000-0000-00000B5B0000}"/>
    <cellStyle name="Normal 42 3" xfId="34747" xr:uid="{00000000-0005-0000-0000-00000C5B0000}"/>
    <cellStyle name="Normal 42_OENZ Onshore 2P" xfId="18439" xr:uid="{00000000-0005-0000-0000-00000D5B0000}"/>
    <cellStyle name="Normal 43" xfId="18440" xr:uid="{00000000-0005-0000-0000-00000E5B0000}"/>
    <cellStyle name="Normal 43 2" xfId="18441" xr:uid="{00000000-0005-0000-0000-00000F5B0000}"/>
    <cellStyle name="Normal 43 3" xfId="34748" xr:uid="{00000000-0005-0000-0000-0000105B0000}"/>
    <cellStyle name="Normal 43_OENZ Onshore 2P" xfId="18442" xr:uid="{00000000-0005-0000-0000-0000115B0000}"/>
    <cellStyle name="Normal 44" xfId="18443" xr:uid="{00000000-0005-0000-0000-0000125B0000}"/>
    <cellStyle name="Normal 44 2" xfId="18444" xr:uid="{00000000-0005-0000-0000-0000135B0000}"/>
    <cellStyle name="Normal 44 3" xfId="34749" xr:uid="{00000000-0005-0000-0000-0000145B0000}"/>
    <cellStyle name="Normal 44_OENZ Onshore 2P" xfId="18445" xr:uid="{00000000-0005-0000-0000-0000155B0000}"/>
    <cellStyle name="Normal 45" xfId="18446" xr:uid="{00000000-0005-0000-0000-0000165B0000}"/>
    <cellStyle name="Normal 45 2" xfId="18447" xr:uid="{00000000-0005-0000-0000-0000175B0000}"/>
    <cellStyle name="Normal 45 3" xfId="34750" xr:uid="{00000000-0005-0000-0000-0000185B0000}"/>
    <cellStyle name="Normal 45_OENZ Onshore 2P" xfId="18448" xr:uid="{00000000-0005-0000-0000-0000195B0000}"/>
    <cellStyle name="Normal 46" xfId="18449" xr:uid="{00000000-0005-0000-0000-00001A5B0000}"/>
    <cellStyle name="Normal 46 2" xfId="18450" xr:uid="{00000000-0005-0000-0000-00001B5B0000}"/>
    <cellStyle name="Normal 46 3" xfId="34751" xr:uid="{00000000-0005-0000-0000-00001C5B0000}"/>
    <cellStyle name="Normal 46_OENZ Onshore 2P" xfId="18451" xr:uid="{00000000-0005-0000-0000-00001D5B0000}"/>
    <cellStyle name="Normal 47" xfId="18452" xr:uid="{00000000-0005-0000-0000-00001E5B0000}"/>
    <cellStyle name="Normal 47 2" xfId="18453" xr:uid="{00000000-0005-0000-0000-00001F5B0000}"/>
    <cellStyle name="Normal 47 3" xfId="34752" xr:uid="{00000000-0005-0000-0000-0000205B0000}"/>
    <cellStyle name="Normal 47_OENZ Onshore 2P" xfId="18454" xr:uid="{00000000-0005-0000-0000-0000215B0000}"/>
    <cellStyle name="Normal 48" xfId="18455" xr:uid="{00000000-0005-0000-0000-0000225B0000}"/>
    <cellStyle name="Normal 48 2" xfId="18456" xr:uid="{00000000-0005-0000-0000-0000235B0000}"/>
    <cellStyle name="Normal 48 3" xfId="34753" xr:uid="{00000000-0005-0000-0000-0000245B0000}"/>
    <cellStyle name="Normal 48_OENZ Onshore 2P" xfId="18457" xr:uid="{00000000-0005-0000-0000-0000255B0000}"/>
    <cellStyle name="Normal 49" xfId="18458" xr:uid="{00000000-0005-0000-0000-0000265B0000}"/>
    <cellStyle name="Normal 49 2" xfId="18459" xr:uid="{00000000-0005-0000-0000-0000275B0000}"/>
    <cellStyle name="Normal 49 3" xfId="34754" xr:uid="{00000000-0005-0000-0000-0000285B0000}"/>
    <cellStyle name="Normal 49_OENZ Onshore 2P" xfId="18460" xr:uid="{00000000-0005-0000-0000-0000295B0000}"/>
    <cellStyle name="Normal 5" xfId="4348" xr:uid="{00000000-0005-0000-0000-00002A5B0000}"/>
    <cellStyle name="Normal 5 10" xfId="77" xr:uid="{00000000-0005-0000-0000-00002B5B0000}"/>
    <cellStyle name="Normal 5 11" xfId="12371" xr:uid="{00000000-0005-0000-0000-00002C5B0000}"/>
    <cellStyle name="Normal 5 12" xfId="9002" xr:uid="{00000000-0005-0000-0000-00002D5B0000}"/>
    <cellStyle name="Normal 5 13" xfId="18461" xr:uid="{00000000-0005-0000-0000-00002E5B0000}"/>
    <cellStyle name="Normal 5 2" xfId="3028" xr:uid="{00000000-0005-0000-0000-00002F5B0000}"/>
    <cellStyle name="Normal 5 2 2" xfId="3029" xr:uid="{00000000-0005-0000-0000-0000305B0000}"/>
    <cellStyle name="Normal 5 2 2 2" xfId="11947" xr:uid="{00000000-0005-0000-0000-0000315B0000}"/>
    <cellStyle name="Normal 5 2 2 2 2" xfId="14623" xr:uid="{00000000-0005-0000-0000-0000325B0000}"/>
    <cellStyle name="Normal 5 2 2 2 3" xfId="14622" xr:uid="{00000000-0005-0000-0000-0000335B0000}"/>
    <cellStyle name="Normal 5 2 2 2 4" xfId="18141" xr:uid="{00000000-0005-0000-0000-0000345B0000}"/>
    <cellStyle name="Normal 5 2 2 2 4 2" xfId="22677" xr:uid="{00000000-0005-0000-0000-0000355B0000}"/>
    <cellStyle name="Normal 5 2 2 2 4 2 2" xfId="34544" xr:uid="{00000000-0005-0000-0000-0000365B0000}"/>
    <cellStyle name="Normal 5 2 2 2 4 3" xfId="30568" xr:uid="{00000000-0005-0000-0000-0000375B0000}"/>
    <cellStyle name="Normal 5 2 2 2 4 4" xfId="26627" xr:uid="{00000000-0005-0000-0000-0000385B0000}"/>
    <cellStyle name="Normal 5 2 2 2 5" xfId="21111" xr:uid="{00000000-0005-0000-0000-0000395B0000}"/>
    <cellStyle name="Normal 5 2 2 2 5 2" xfId="32978" xr:uid="{00000000-0005-0000-0000-00003A5B0000}"/>
    <cellStyle name="Normal 5 2 2 2 6" xfId="29002" xr:uid="{00000000-0005-0000-0000-00003B5B0000}"/>
    <cellStyle name="Normal 5 2 2 2 7" xfId="25061" xr:uid="{00000000-0005-0000-0000-00003C5B0000}"/>
    <cellStyle name="Normal 5 2 2 3" xfId="15624" xr:uid="{00000000-0005-0000-0000-00003D5B0000}"/>
    <cellStyle name="Normal 5 2 2 3 2" xfId="21888" xr:uid="{00000000-0005-0000-0000-00003E5B0000}"/>
    <cellStyle name="Normal 5 2 2 3 2 2" xfId="33755" xr:uid="{00000000-0005-0000-0000-00003F5B0000}"/>
    <cellStyle name="Normal 5 2 2 3 3" xfId="29779" xr:uid="{00000000-0005-0000-0000-0000405B0000}"/>
    <cellStyle name="Normal 5 2 2 3 4" xfId="25838" xr:uid="{00000000-0005-0000-0000-0000415B0000}"/>
    <cellStyle name="Normal 5 2 2 4" xfId="14621" xr:uid="{00000000-0005-0000-0000-0000425B0000}"/>
    <cellStyle name="Normal 5 2 2 5" xfId="8577" xr:uid="{00000000-0005-0000-0000-0000435B0000}"/>
    <cellStyle name="Normal 5 2 2 5 2" xfId="20339" xr:uid="{00000000-0005-0000-0000-0000445B0000}"/>
    <cellStyle name="Normal 5 2 2 5 2 2" xfId="32206" xr:uid="{00000000-0005-0000-0000-0000455B0000}"/>
    <cellStyle name="Normal 5 2 2 5 3" xfId="28230" xr:uid="{00000000-0005-0000-0000-0000465B0000}"/>
    <cellStyle name="Normal 5 2 2 5 4" xfId="24289" xr:uid="{00000000-0005-0000-0000-0000475B0000}"/>
    <cellStyle name="Normal 5 2 2 6" xfId="19566" xr:uid="{00000000-0005-0000-0000-0000485B0000}"/>
    <cellStyle name="Normal 5 2 2 6 2" xfId="31433" xr:uid="{00000000-0005-0000-0000-0000495B0000}"/>
    <cellStyle name="Normal 5 2 2 7" xfId="27459" xr:uid="{00000000-0005-0000-0000-00004A5B0000}"/>
    <cellStyle name="Normal 5 2 2 8" xfId="23516" xr:uid="{00000000-0005-0000-0000-00004B5B0000}"/>
    <cellStyle name="Normal 5 2 3" xfId="3030" xr:uid="{00000000-0005-0000-0000-00004C5B0000}"/>
    <cellStyle name="Normal 5 2 3 2" xfId="11948" xr:uid="{00000000-0005-0000-0000-00004D5B0000}"/>
    <cellStyle name="Normal 5 2 3 2 2" xfId="14624" xr:uid="{00000000-0005-0000-0000-00004E5B0000}"/>
    <cellStyle name="Normal 5 2 3 2 3" xfId="18142" xr:uid="{00000000-0005-0000-0000-00004F5B0000}"/>
    <cellStyle name="Normal 5 2 3 2 3 2" xfId="22678" xr:uid="{00000000-0005-0000-0000-0000505B0000}"/>
    <cellStyle name="Normal 5 2 3 2 3 2 2" xfId="34545" xr:uid="{00000000-0005-0000-0000-0000515B0000}"/>
    <cellStyle name="Normal 5 2 3 2 3 3" xfId="30569" xr:uid="{00000000-0005-0000-0000-0000525B0000}"/>
    <cellStyle name="Normal 5 2 3 2 3 4" xfId="26628" xr:uid="{00000000-0005-0000-0000-0000535B0000}"/>
    <cellStyle name="Normal 5 2 3 2 4" xfId="21112" xr:uid="{00000000-0005-0000-0000-0000545B0000}"/>
    <cellStyle name="Normal 5 2 3 2 4 2" xfId="32979" xr:uid="{00000000-0005-0000-0000-0000555B0000}"/>
    <cellStyle name="Normal 5 2 3 2 5" xfId="29003" xr:uid="{00000000-0005-0000-0000-0000565B0000}"/>
    <cellStyle name="Normal 5 2 3 2 6" xfId="25062" xr:uid="{00000000-0005-0000-0000-0000575B0000}"/>
    <cellStyle name="Normal 5 2 3 3" xfId="15625" xr:uid="{00000000-0005-0000-0000-0000585B0000}"/>
    <cellStyle name="Normal 5 2 3 3 2" xfId="21889" xr:uid="{00000000-0005-0000-0000-0000595B0000}"/>
    <cellStyle name="Normal 5 2 3 3 2 2" xfId="33756" xr:uid="{00000000-0005-0000-0000-00005A5B0000}"/>
    <cellStyle name="Normal 5 2 3 3 3" xfId="29780" xr:uid="{00000000-0005-0000-0000-00005B5B0000}"/>
    <cellStyle name="Normal 5 2 3 3 4" xfId="25839" xr:uid="{00000000-0005-0000-0000-00005C5B0000}"/>
    <cellStyle name="Normal 5 2 3 4" xfId="15645" xr:uid="{00000000-0005-0000-0000-00005D5B0000}"/>
    <cellStyle name="Normal 5 2 3 5" xfId="8578" xr:uid="{00000000-0005-0000-0000-00005E5B0000}"/>
    <cellStyle name="Normal 5 2 3 5 2" xfId="20340" xr:uid="{00000000-0005-0000-0000-00005F5B0000}"/>
    <cellStyle name="Normal 5 2 3 5 2 2" xfId="32207" xr:uid="{00000000-0005-0000-0000-0000605B0000}"/>
    <cellStyle name="Normal 5 2 3 5 3" xfId="28231" xr:uid="{00000000-0005-0000-0000-0000615B0000}"/>
    <cellStyle name="Normal 5 2 3 5 4" xfId="24290" xr:uid="{00000000-0005-0000-0000-0000625B0000}"/>
    <cellStyle name="Normal 5 2 3 6" xfId="19567" xr:uid="{00000000-0005-0000-0000-0000635B0000}"/>
    <cellStyle name="Normal 5 2 3 6 2" xfId="31434" xr:uid="{00000000-0005-0000-0000-0000645B0000}"/>
    <cellStyle name="Normal 5 2 3 7" xfId="27460" xr:uid="{00000000-0005-0000-0000-0000655B0000}"/>
    <cellStyle name="Normal 5 2 3 8" xfId="23517" xr:uid="{00000000-0005-0000-0000-0000665B0000}"/>
    <cellStyle name="Normal 5 2 4" xfId="3031" xr:uid="{00000000-0005-0000-0000-0000675B0000}"/>
    <cellStyle name="Normal 5 2 4 2" xfId="11949" xr:uid="{00000000-0005-0000-0000-0000685B0000}"/>
    <cellStyle name="Normal 5 2 4 2 2" xfId="18143" xr:uid="{00000000-0005-0000-0000-0000695B0000}"/>
    <cellStyle name="Normal 5 2 4 2 2 2" xfId="22679" xr:uid="{00000000-0005-0000-0000-00006A5B0000}"/>
    <cellStyle name="Normal 5 2 4 2 2 2 2" xfId="34546" xr:uid="{00000000-0005-0000-0000-00006B5B0000}"/>
    <cellStyle name="Normal 5 2 4 2 2 3" xfId="30570" xr:uid="{00000000-0005-0000-0000-00006C5B0000}"/>
    <cellStyle name="Normal 5 2 4 2 2 4" xfId="26629" xr:uid="{00000000-0005-0000-0000-00006D5B0000}"/>
    <cellStyle name="Normal 5 2 4 2 3" xfId="21113" xr:uid="{00000000-0005-0000-0000-00006E5B0000}"/>
    <cellStyle name="Normal 5 2 4 2 3 2" xfId="32980" xr:uid="{00000000-0005-0000-0000-00006F5B0000}"/>
    <cellStyle name="Normal 5 2 4 2 4" xfId="29004" xr:uid="{00000000-0005-0000-0000-0000705B0000}"/>
    <cellStyle name="Normal 5 2 4 2 5" xfId="25063" xr:uid="{00000000-0005-0000-0000-0000715B0000}"/>
    <cellStyle name="Normal 5 2 4 3" xfId="15626" xr:uid="{00000000-0005-0000-0000-0000725B0000}"/>
    <cellStyle name="Normal 5 2 4 3 2" xfId="21890" xr:uid="{00000000-0005-0000-0000-0000735B0000}"/>
    <cellStyle name="Normal 5 2 4 3 2 2" xfId="33757" xr:uid="{00000000-0005-0000-0000-0000745B0000}"/>
    <cellStyle name="Normal 5 2 4 3 3" xfId="29781" xr:uid="{00000000-0005-0000-0000-0000755B0000}"/>
    <cellStyle name="Normal 5 2 4 3 4" xfId="25840" xr:uid="{00000000-0005-0000-0000-0000765B0000}"/>
    <cellStyle name="Normal 5 2 4 4" xfId="8579" xr:uid="{00000000-0005-0000-0000-0000775B0000}"/>
    <cellStyle name="Normal 5 2 4 4 2" xfId="20341" xr:uid="{00000000-0005-0000-0000-0000785B0000}"/>
    <cellStyle name="Normal 5 2 4 4 2 2" xfId="32208" xr:uid="{00000000-0005-0000-0000-0000795B0000}"/>
    <cellStyle name="Normal 5 2 4 4 3" xfId="28232" xr:uid="{00000000-0005-0000-0000-00007A5B0000}"/>
    <cellStyle name="Normal 5 2 4 4 4" xfId="24291" xr:uid="{00000000-0005-0000-0000-00007B5B0000}"/>
    <cellStyle name="Normal 5 2 4 5" xfId="19568" xr:uid="{00000000-0005-0000-0000-00007C5B0000}"/>
    <cellStyle name="Normal 5 2 4 5 2" xfId="31435" xr:uid="{00000000-0005-0000-0000-00007D5B0000}"/>
    <cellStyle name="Normal 5 2 4 6" xfId="27461" xr:uid="{00000000-0005-0000-0000-00007E5B0000}"/>
    <cellStyle name="Normal 5 2 4 7" xfId="23518" xr:uid="{00000000-0005-0000-0000-00007F5B0000}"/>
    <cellStyle name="Normal 5 2 5" xfId="3032" xr:uid="{00000000-0005-0000-0000-0000805B0000}"/>
    <cellStyle name="Normal 5 2 5 2" xfId="11950" xr:uid="{00000000-0005-0000-0000-0000815B0000}"/>
    <cellStyle name="Normal 5 2 5 2 2" xfId="18144" xr:uid="{00000000-0005-0000-0000-0000825B0000}"/>
    <cellStyle name="Normal 5 2 5 2 2 2" xfId="22680" xr:uid="{00000000-0005-0000-0000-0000835B0000}"/>
    <cellStyle name="Normal 5 2 5 2 2 2 2" xfId="34547" xr:uid="{00000000-0005-0000-0000-0000845B0000}"/>
    <cellStyle name="Normal 5 2 5 2 2 3" xfId="30571" xr:uid="{00000000-0005-0000-0000-0000855B0000}"/>
    <cellStyle name="Normal 5 2 5 2 2 4" xfId="26630" xr:uid="{00000000-0005-0000-0000-0000865B0000}"/>
    <cellStyle name="Normal 5 2 5 2 3" xfId="21114" xr:uid="{00000000-0005-0000-0000-0000875B0000}"/>
    <cellStyle name="Normal 5 2 5 2 3 2" xfId="32981" xr:uid="{00000000-0005-0000-0000-0000885B0000}"/>
    <cellStyle name="Normal 5 2 5 2 4" xfId="29005" xr:uid="{00000000-0005-0000-0000-0000895B0000}"/>
    <cellStyle name="Normal 5 2 5 2 5" xfId="25064" xr:uid="{00000000-0005-0000-0000-00008A5B0000}"/>
    <cellStyle name="Normal 5 2 5 3" xfId="15627" xr:uid="{00000000-0005-0000-0000-00008B5B0000}"/>
    <cellStyle name="Normal 5 2 5 3 2" xfId="21891" xr:uid="{00000000-0005-0000-0000-00008C5B0000}"/>
    <cellStyle name="Normal 5 2 5 3 2 2" xfId="33758" xr:uid="{00000000-0005-0000-0000-00008D5B0000}"/>
    <cellStyle name="Normal 5 2 5 3 3" xfId="29782" xr:uid="{00000000-0005-0000-0000-00008E5B0000}"/>
    <cellStyle name="Normal 5 2 5 3 4" xfId="25841" xr:uid="{00000000-0005-0000-0000-00008F5B0000}"/>
    <cellStyle name="Normal 5 2 5 4" xfId="8580" xr:uid="{00000000-0005-0000-0000-0000905B0000}"/>
    <cellStyle name="Normal 5 2 5 4 2" xfId="20342" xr:uid="{00000000-0005-0000-0000-0000915B0000}"/>
    <cellStyle name="Normal 5 2 5 4 2 2" xfId="32209" xr:uid="{00000000-0005-0000-0000-0000925B0000}"/>
    <cellStyle name="Normal 5 2 5 4 3" xfId="28233" xr:uid="{00000000-0005-0000-0000-0000935B0000}"/>
    <cellStyle name="Normal 5 2 5 4 4" xfId="24292" xr:uid="{00000000-0005-0000-0000-0000945B0000}"/>
    <cellStyle name="Normal 5 2 5 5" xfId="19569" xr:uid="{00000000-0005-0000-0000-0000955B0000}"/>
    <cellStyle name="Normal 5 2 5 5 2" xfId="31436" xr:uid="{00000000-0005-0000-0000-0000965B0000}"/>
    <cellStyle name="Normal 5 2 5 6" xfId="27462" xr:uid="{00000000-0005-0000-0000-0000975B0000}"/>
    <cellStyle name="Normal 5 2 5 7" xfId="23519" xr:uid="{00000000-0005-0000-0000-0000985B0000}"/>
    <cellStyle name="Normal 5 2 6" xfId="11946" xr:uid="{00000000-0005-0000-0000-0000995B0000}"/>
    <cellStyle name="Normal 5 2 7" xfId="8576" xr:uid="{00000000-0005-0000-0000-00009A5B0000}"/>
    <cellStyle name="Normal 5 3" xfId="3033" xr:uid="{00000000-0005-0000-0000-00009B5B0000}"/>
    <cellStyle name="Normal 5 3 2" xfId="11951" xr:uid="{00000000-0005-0000-0000-00009C5B0000}"/>
    <cellStyle name="Normal 5 3 2 2" xfId="14627" xr:uid="{00000000-0005-0000-0000-00009D5B0000}"/>
    <cellStyle name="Normal 5 3 2 3" xfId="14626" xr:uid="{00000000-0005-0000-0000-00009E5B0000}"/>
    <cellStyle name="Normal 5 3 2 4" xfId="18145" xr:uid="{00000000-0005-0000-0000-00009F5B0000}"/>
    <cellStyle name="Normal 5 3 2 4 2" xfId="22681" xr:uid="{00000000-0005-0000-0000-0000A05B0000}"/>
    <cellStyle name="Normal 5 3 2 4 2 2" xfId="34548" xr:uid="{00000000-0005-0000-0000-0000A15B0000}"/>
    <cellStyle name="Normal 5 3 2 4 3" xfId="30572" xr:uid="{00000000-0005-0000-0000-0000A25B0000}"/>
    <cellStyle name="Normal 5 3 2 4 4" xfId="26631" xr:uid="{00000000-0005-0000-0000-0000A35B0000}"/>
    <cellStyle name="Normal 5 3 2 5" xfId="21115" xr:uid="{00000000-0005-0000-0000-0000A45B0000}"/>
    <cellStyle name="Normal 5 3 2 5 2" xfId="32982" xr:uid="{00000000-0005-0000-0000-0000A55B0000}"/>
    <cellStyle name="Normal 5 3 2 6" xfId="29006" xr:uid="{00000000-0005-0000-0000-0000A65B0000}"/>
    <cellStyle name="Normal 5 3 2 7" xfId="25065" xr:uid="{00000000-0005-0000-0000-0000A75B0000}"/>
    <cellStyle name="Normal 5 3 3" xfId="15628" xr:uid="{00000000-0005-0000-0000-0000A85B0000}"/>
    <cellStyle name="Normal 5 3 3 2" xfId="21892" xr:uid="{00000000-0005-0000-0000-0000A95B0000}"/>
    <cellStyle name="Normal 5 3 3 2 2" xfId="33759" xr:uid="{00000000-0005-0000-0000-0000AA5B0000}"/>
    <cellStyle name="Normal 5 3 3 3" xfId="29783" xr:uid="{00000000-0005-0000-0000-0000AB5B0000}"/>
    <cellStyle name="Normal 5 3 3 4" xfId="25842" xr:uid="{00000000-0005-0000-0000-0000AC5B0000}"/>
    <cellStyle name="Normal 5 3 4" xfId="14625" xr:uid="{00000000-0005-0000-0000-0000AD5B0000}"/>
    <cellStyle name="Normal 5 3 5" xfId="8581" xr:uid="{00000000-0005-0000-0000-0000AE5B0000}"/>
    <cellStyle name="Normal 5 3 5 2" xfId="20343" xr:uid="{00000000-0005-0000-0000-0000AF5B0000}"/>
    <cellStyle name="Normal 5 3 5 2 2" xfId="32210" xr:uid="{00000000-0005-0000-0000-0000B05B0000}"/>
    <cellStyle name="Normal 5 3 5 3" xfId="28234" xr:uid="{00000000-0005-0000-0000-0000B15B0000}"/>
    <cellStyle name="Normal 5 3 5 4" xfId="24293" xr:uid="{00000000-0005-0000-0000-0000B25B0000}"/>
    <cellStyle name="Normal 5 3 6" xfId="19570" xr:uid="{00000000-0005-0000-0000-0000B35B0000}"/>
    <cellStyle name="Normal 5 3 6 2" xfId="31437" xr:uid="{00000000-0005-0000-0000-0000B45B0000}"/>
    <cellStyle name="Normal 5 3 7" xfId="27463" xr:uid="{00000000-0005-0000-0000-0000B55B0000}"/>
    <cellStyle name="Normal 5 3 8" xfId="23520" xr:uid="{00000000-0005-0000-0000-0000B65B0000}"/>
    <cellStyle name="Normal 5 4" xfId="3034" xr:uid="{00000000-0005-0000-0000-0000B75B0000}"/>
    <cellStyle name="Normal 5 4 2" xfId="11952" xr:uid="{00000000-0005-0000-0000-0000B85B0000}"/>
    <cellStyle name="Normal 5 4 2 2" xfId="14629" xr:uid="{00000000-0005-0000-0000-0000B95B0000}"/>
    <cellStyle name="Normal 5 4 2 3" xfId="18146" xr:uid="{00000000-0005-0000-0000-0000BA5B0000}"/>
    <cellStyle name="Normal 5 4 2 3 2" xfId="22682" xr:uid="{00000000-0005-0000-0000-0000BB5B0000}"/>
    <cellStyle name="Normal 5 4 2 3 2 2" xfId="34549" xr:uid="{00000000-0005-0000-0000-0000BC5B0000}"/>
    <cellStyle name="Normal 5 4 2 3 3" xfId="30573" xr:uid="{00000000-0005-0000-0000-0000BD5B0000}"/>
    <cellStyle name="Normal 5 4 2 3 4" xfId="26632" xr:uid="{00000000-0005-0000-0000-0000BE5B0000}"/>
    <cellStyle name="Normal 5 4 2 4" xfId="21116" xr:uid="{00000000-0005-0000-0000-0000BF5B0000}"/>
    <cellStyle name="Normal 5 4 2 4 2" xfId="32983" xr:uid="{00000000-0005-0000-0000-0000C05B0000}"/>
    <cellStyle name="Normal 5 4 2 5" xfId="29007" xr:uid="{00000000-0005-0000-0000-0000C15B0000}"/>
    <cellStyle name="Normal 5 4 2 6" xfId="25066" xr:uid="{00000000-0005-0000-0000-0000C25B0000}"/>
    <cellStyle name="Normal 5 4 3" xfId="15629" xr:uid="{00000000-0005-0000-0000-0000C35B0000}"/>
    <cellStyle name="Normal 5 4 3 2" xfId="21893" xr:uid="{00000000-0005-0000-0000-0000C45B0000}"/>
    <cellStyle name="Normal 5 4 3 2 2" xfId="33760" xr:uid="{00000000-0005-0000-0000-0000C55B0000}"/>
    <cellStyle name="Normal 5 4 3 3" xfId="29784" xr:uid="{00000000-0005-0000-0000-0000C65B0000}"/>
    <cellStyle name="Normal 5 4 3 4" xfId="25843" xr:uid="{00000000-0005-0000-0000-0000C75B0000}"/>
    <cellStyle name="Normal 5 4 4" xfId="14628" xr:uid="{00000000-0005-0000-0000-0000C85B0000}"/>
    <cellStyle name="Normal 5 4 5" xfId="8582" xr:uid="{00000000-0005-0000-0000-0000C95B0000}"/>
    <cellStyle name="Normal 5 4 5 2" xfId="20344" xr:uid="{00000000-0005-0000-0000-0000CA5B0000}"/>
    <cellStyle name="Normal 5 4 5 2 2" xfId="32211" xr:uid="{00000000-0005-0000-0000-0000CB5B0000}"/>
    <cellStyle name="Normal 5 4 5 3" xfId="28235" xr:uid="{00000000-0005-0000-0000-0000CC5B0000}"/>
    <cellStyle name="Normal 5 4 5 4" xfId="24294" xr:uid="{00000000-0005-0000-0000-0000CD5B0000}"/>
    <cellStyle name="Normal 5 4 6" xfId="19571" xr:uid="{00000000-0005-0000-0000-0000CE5B0000}"/>
    <cellStyle name="Normal 5 4 6 2" xfId="31438" xr:uid="{00000000-0005-0000-0000-0000CF5B0000}"/>
    <cellStyle name="Normal 5 4 7" xfId="27464" xr:uid="{00000000-0005-0000-0000-0000D05B0000}"/>
    <cellStyle name="Normal 5 4 8" xfId="23521" xr:uid="{00000000-0005-0000-0000-0000D15B0000}"/>
    <cellStyle name="Normal 5 5" xfId="3035" xr:uid="{00000000-0005-0000-0000-0000D25B0000}"/>
    <cellStyle name="Normal 5 5 2" xfId="11953" xr:uid="{00000000-0005-0000-0000-0000D35B0000}"/>
    <cellStyle name="Normal 5 5 2 2" xfId="18147" xr:uid="{00000000-0005-0000-0000-0000D45B0000}"/>
    <cellStyle name="Normal 5 5 2 2 2" xfId="22683" xr:uid="{00000000-0005-0000-0000-0000D55B0000}"/>
    <cellStyle name="Normal 5 5 2 2 2 2" xfId="34550" xr:uid="{00000000-0005-0000-0000-0000D65B0000}"/>
    <cellStyle name="Normal 5 5 2 2 3" xfId="30574" xr:uid="{00000000-0005-0000-0000-0000D75B0000}"/>
    <cellStyle name="Normal 5 5 2 2 4" xfId="26633" xr:uid="{00000000-0005-0000-0000-0000D85B0000}"/>
    <cellStyle name="Normal 5 5 2 3" xfId="21117" xr:uid="{00000000-0005-0000-0000-0000D95B0000}"/>
    <cellStyle name="Normal 5 5 2 3 2" xfId="32984" xr:uid="{00000000-0005-0000-0000-0000DA5B0000}"/>
    <cellStyle name="Normal 5 5 2 4" xfId="29008" xr:uid="{00000000-0005-0000-0000-0000DB5B0000}"/>
    <cellStyle name="Normal 5 5 2 5" xfId="25067" xr:uid="{00000000-0005-0000-0000-0000DC5B0000}"/>
    <cellStyle name="Normal 5 5 3" xfId="15630" xr:uid="{00000000-0005-0000-0000-0000DD5B0000}"/>
    <cellStyle name="Normal 5 5 3 2" xfId="21894" xr:uid="{00000000-0005-0000-0000-0000DE5B0000}"/>
    <cellStyle name="Normal 5 5 3 2 2" xfId="33761" xr:uid="{00000000-0005-0000-0000-0000DF5B0000}"/>
    <cellStyle name="Normal 5 5 3 3" xfId="29785" xr:uid="{00000000-0005-0000-0000-0000E05B0000}"/>
    <cellStyle name="Normal 5 5 3 4" xfId="25844" xr:uid="{00000000-0005-0000-0000-0000E15B0000}"/>
    <cellStyle name="Normal 5 5 4" xfId="8583" xr:uid="{00000000-0005-0000-0000-0000E25B0000}"/>
    <cellStyle name="Normal 5 5 4 2" xfId="20345" xr:uid="{00000000-0005-0000-0000-0000E35B0000}"/>
    <cellStyle name="Normal 5 5 4 2 2" xfId="32212" xr:uid="{00000000-0005-0000-0000-0000E45B0000}"/>
    <cellStyle name="Normal 5 5 4 3" xfId="28236" xr:uid="{00000000-0005-0000-0000-0000E55B0000}"/>
    <cellStyle name="Normal 5 5 4 4" xfId="24295" xr:uid="{00000000-0005-0000-0000-0000E65B0000}"/>
    <cellStyle name="Normal 5 5 5" xfId="19572" xr:uid="{00000000-0005-0000-0000-0000E75B0000}"/>
    <cellStyle name="Normal 5 5 5 2" xfId="31439" xr:uid="{00000000-0005-0000-0000-0000E85B0000}"/>
    <cellStyle name="Normal 5 5 6" xfId="27465" xr:uid="{00000000-0005-0000-0000-0000E95B0000}"/>
    <cellStyle name="Normal 5 5 7" xfId="23522" xr:uid="{00000000-0005-0000-0000-0000EA5B0000}"/>
    <cellStyle name="Normal 5 6" xfId="3036" xr:uid="{00000000-0005-0000-0000-0000EB5B0000}"/>
    <cellStyle name="Normal 5 6 2" xfId="11954" xr:uid="{00000000-0005-0000-0000-0000EC5B0000}"/>
    <cellStyle name="Normal 5 6 2 2" xfId="18148" xr:uid="{00000000-0005-0000-0000-0000ED5B0000}"/>
    <cellStyle name="Normal 5 6 2 2 2" xfId="22684" xr:uid="{00000000-0005-0000-0000-0000EE5B0000}"/>
    <cellStyle name="Normal 5 6 2 2 2 2" xfId="34551" xr:uid="{00000000-0005-0000-0000-0000EF5B0000}"/>
    <cellStyle name="Normal 5 6 2 2 3" xfId="30575" xr:uid="{00000000-0005-0000-0000-0000F05B0000}"/>
    <cellStyle name="Normal 5 6 2 2 4" xfId="26634" xr:uid="{00000000-0005-0000-0000-0000F15B0000}"/>
    <cellStyle name="Normal 5 6 2 3" xfId="21118" xr:uid="{00000000-0005-0000-0000-0000F25B0000}"/>
    <cellStyle name="Normal 5 6 2 3 2" xfId="32985" xr:uid="{00000000-0005-0000-0000-0000F35B0000}"/>
    <cellStyle name="Normal 5 6 2 4" xfId="29009" xr:uid="{00000000-0005-0000-0000-0000F45B0000}"/>
    <cellStyle name="Normal 5 6 2 5" xfId="25068" xr:uid="{00000000-0005-0000-0000-0000F55B0000}"/>
    <cellStyle name="Normal 5 6 3" xfId="15631" xr:uid="{00000000-0005-0000-0000-0000F65B0000}"/>
    <cellStyle name="Normal 5 6 3 2" xfId="21895" xr:uid="{00000000-0005-0000-0000-0000F75B0000}"/>
    <cellStyle name="Normal 5 6 3 2 2" xfId="33762" xr:uid="{00000000-0005-0000-0000-0000F85B0000}"/>
    <cellStyle name="Normal 5 6 3 3" xfId="29786" xr:uid="{00000000-0005-0000-0000-0000F95B0000}"/>
    <cellStyle name="Normal 5 6 3 4" xfId="25845" xr:uid="{00000000-0005-0000-0000-0000FA5B0000}"/>
    <cellStyle name="Normal 5 6 4" xfId="8584" xr:uid="{00000000-0005-0000-0000-0000FB5B0000}"/>
    <cellStyle name="Normal 5 6 4 2" xfId="20346" xr:uid="{00000000-0005-0000-0000-0000FC5B0000}"/>
    <cellStyle name="Normal 5 6 4 2 2" xfId="32213" xr:uid="{00000000-0005-0000-0000-0000FD5B0000}"/>
    <cellStyle name="Normal 5 6 4 3" xfId="28237" xr:uid="{00000000-0005-0000-0000-0000FE5B0000}"/>
    <cellStyle name="Normal 5 6 4 4" xfId="24296" xr:uid="{00000000-0005-0000-0000-0000FF5B0000}"/>
    <cellStyle name="Normal 5 6 5" xfId="19573" xr:uid="{00000000-0005-0000-0000-0000005C0000}"/>
    <cellStyle name="Normal 5 6 5 2" xfId="31440" xr:uid="{00000000-0005-0000-0000-0000015C0000}"/>
    <cellStyle name="Normal 5 6 6" xfId="27466" xr:uid="{00000000-0005-0000-0000-0000025C0000}"/>
    <cellStyle name="Normal 5 6 7" xfId="23523" xr:uid="{00000000-0005-0000-0000-0000035C0000}"/>
    <cellStyle name="Normal 5 7" xfId="3037" xr:uid="{00000000-0005-0000-0000-0000045C0000}"/>
    <cellStyle name="Normal 5 7 2" xfId="11955" xr:uid="{00000000-0005-0000-0000-0000055C0000}"/>
    <cellStyle name="Normal 5 7 3" xfId="8585" xr:uid="{00000000-0005-0000-0000-0000065C0000}"/>
    <cellStyle name="Normal 5 8" xfId="3038" xr:uid="{00000000-0005-0000-0000-0000075C0000}"/>
    <cellStyle name="Normal 5 8 2" xfId="11956" xr:uid="{00000000-0005-0000-0000-0000085C0000}"/>
    <cellStyle name="Normal 5 8 3" xfId="8586" xr:uid="{00000000-0005-0000-0000-0000095C0000}"/>
    <cellStyle name="Normal 5 9" xfId="3039" xr:uid="{00000000-0005-0000-0000-00000A5C0000}"/>
    <cellStyle name="Normal 5 9 2" xfId="11957" xr:uid="{00000000-0005-0000-0000-00000B5C0000}"/>
    <cellStyle name="Normal 5 9 3" xfId="8587" xr:uid="{00000000-0005-0000-0000-00000C5C0000}"/>
    <cellStyle name="Normal 5_ELC" xfId="4349" xr:uid="{00000000-0005-0000-0000-00000D5C0000}"/>
    <cellStyle name="Normal 50" xfId="18462" xr:uid="{00000000-0005-0000-0000-00000E5C0000}"/>
    <cellStyle name="Normal 50 2" xfId="18463" xr:uid="{00000000-0005-0000-0000-00000F5C0000}"/>
    <cellStyle name="Normal 50 3" xfId="34779" xr:uid="{00000000-0005-0000-0000-0000105C0000}"/>
    <cellStyle name="Normal 50_OENZ Onshore 2P" xfId="18464" xr:uid="{00000000-0005-0000-0000-0000115C0000}"/>
    <cellStyle name="Normal 51" xfId="18465" xr:uid="{00000000-0005-0000-0000-0000125C0000}"/>
    <cellStyle name="Normal 51 2" xfId="18466" xr:uid="{00000000-0005-0000-0000-0000135C0000}"/>
    <cellStyle name="Normal 51 3" xfId="34781" xr:uid="{00000000-0005-0000-0000-0000145C0000}"/>
    <cellStyle name="Normal 51_OENZ Onshore 2P" xfId="18467" xr:uid="{00000000-0005-0000-0000-0000155C0000}"/>
    <cellStyle name="Normal 52" xfId="18468" xr:uid="{00000000-0005-0000-0000-0000165C0000}"/>
    <cellStyle name="Normal 52 2" xfId="18469" xr:uid="{00000000-0005-0000-0000-0000175C0000}"/>
    <cellStyle name="Normal 52 3" xfId="34783" xr:uid="{00000000-0005-0000-0000-0000185C0000}"/>
    <cellStyle name="Normal 52_OENZ Onshore 2P" xfId="18470" xr:uid="{00000000-0005-0000-0000-0000195C0000}"/>
    <cellStyle name="Normal 53" xfId="18471" xr:uid="{00000000-0005-0000-0000-00001A5C0000}"/>
    <cellStyle name="Normal 53 2" xfId="18472" xr:uid="{00000000-0005-0000-0000-00001B5C0000}"/>
    <cellStyle name="Normal 53_OENZ Onshore 2P" xfId="18473" xr:uid="{00000000-0005-0000-0000-00001C5C0000}"/>
    <cellStyle name="Normal 54" xfId="18474" xr:uid="{00000000-0005-0000-0000-00001D5C0000}"/>
    <cellStyle name="Normal 54 2" xfId="18475" xr:uid="{00000000-0005-0000-0000-00001E5C0000}"/>
    <cellStyle name="Normal 54_OENZ Onshore 2P" xfId="18476" xr:uid="{00000000-0005-0000-0000-00001F5C0000}"/>
    <cellStyle name="Normal 55" xfId="18477" xr:uid="{00000000-0005-0000-0000-0000205C0000}"/>
    <cellStyle name="Normal 55 2" xfId="18478" xr:uid="{00000000-0005-0000-0000-0000215C0000}"/>
    <cellStyle name="Normal 55_OENZ Onshore 2P" xfId="18479" xr:uid="{00000000-0005-0000-0000-0000225C0000}"/>
    <cellStyle name="Normal 56" xfId="18480" xr:uid="{00000000-0005-0000-0000-0000235C0000}"/>
    <cellStyle name="Normal 56 2" xfId="18481" xr:uid="{00000000-0005-0000-0000-0000245C0000}"/>
    <cellStyle name="Normal 56_OENZ Onshore 2P" xfId="18482" xr:uid="{00000000-0005-0000-0000-0000255C0000}"/>
    <cellStyle name="Normal 57" xfId="18483" xr:uid="{00000000-0005-0000-0000-0000265C0000}"/>
    <cellStyle name="Normal 57 2" xfId="18484" xr:uid="{00000000-0005-0000-0000-0000275C0000}"/>
    <cellStyle name="Normal 57_OENZ Onshore 2P" xfId="18485" xr:uid="{00000000-0005-0000-0000-0000285C0000}"/>
    <cellStyle name="Normal 58" xfId="18486" xr:uid="{00000000-0005-0000-0000-0000295C0000}"/>
    <cellStyle name="Normal 58 2" xfId="18487" xr:uid="{00000000-0005-0000-0000-00002A5C0000}"/>
    <cellStyle name="Normal 58_OENZ Onshore 2P" xfId="18488" xr:uid="{00000000-0005-0000-0000-00002B5C0000}"/>
    <cellStyle name="Normal 59" xfId="18489" xr:uid="{00000000-0005-0000-0000-00002C5C0000}"/>
    <cellStyle name="Normal 59 2" xfId="18490" xr:uid="{00000000-0005-0000-0000-00002D5C0000}"/>
    <cellStyle name="Normal 59_OENZ Onshore 2P" xfId="18491" xr:uid="{00000000-0005-0000-0000-00002E5C0000}"/>
    <cellStyle name="Normal 6" xfId="4350" xr:uid="{00000000-0005-0000-0000-00002F5C0000}"/>
    <cellStyle name="Normal 6 10" xfId="9003" xr:uid="{00000000-0005-0000-0000-0000305C0000}"/>
    <cellStyle name="Normal 6 11" xfId="18492" xr:uid="{00000000-0005-0000-0000-0000315C0000}"/>
    <cellStyle name="Normal 6 12" xfId="34755" xr:uid="{00000000-0005-0000-0000-0000325C0000}"/>
    <cellStyle name="Normal 6 2" xfId="79" xr:uid="{00000000-0005-0000-0000-0000335C0000}"/>
    <cellStyle name="Normal 6 2 2" xfId="4351" xr:uid="{00000000-0005-0000-0000-0000345C0000}"/>
    <cellStyle name="Normal 6 2 2 2" xfId="12373" xr:uid="{00000000-0005-0000-0000-0000355C0000}"/>
    <cellStyle name="Normal 6 2 2 3" xfId="9004" xr:uid="{00000000-0005-0000-0000-0000365C0000}"/>
    <cellStyle name="Normal 6 2 3" xfId="11030" xr:uid="{00000000-0005-0000-0000-0000375C0000}"/>
    <cellStyle name="Normal 6 2 4" xfId="7661" xr:uid="{00000000-0005-0000-0000-0000385C0000}"/>
    <cellStyle name="Normal 6 2 5" xfId="18493" xr:uid="{00000000-0005-0000-0000-0000395C0000}"/>
    <cellStyle name="Normal 6 3" xfId="3040" xr:uid="{00000000-0005-0000-0000-00003A5C0000}"/>
    <cellStyle name="Normal 6 3 2" xfId="4352" xr:uid="{00000000-0005-0000-0000-00003B5C0000}"/>
    <cellStyle name="Normal 6 3 2 2" xfId="12374" xr:uid="{00000000-0005-0000-0000-00003C5C0000}"/>
    <cellStyle name="Normal 6 3 2 3" xfId="9005" xr:uid="{00000000-0005-0000-0000-00003D5C0000}"/>
    <cellStyle name="Normal 6 3 3" xfId="11958" xr:uid="{00000000-0005-0000-0000-00003E5C0000}"/>
    <cellStyle name="Normal 6 3 4" xfId="8588" xr:uid="{00000000-0005-0000-0000-00003F5C0000}"/>
    <cellStyle name="Normal 6 4" xfId="3041" xr:uid="{00000000-0005-0000-0000-0000405C0000}"/>
    <cellStyle name="Normal 6 4 2" xfId="11959" xr:uid="{00000000-0005-0000-0000-0000415C0000}"/>
    <cellStyle name="Normal 6 4 3" xfId="8589" xr:uid="{00000000-0005-0000-0000-0000425C0000}"/>
    <cellStyle name="Normal 6 5" xfId="3042" xr:uid="{00000000-0005-0000-0000-0000435C0000}"/>
    <cellStyle name="Normal 6 5 2" xfId="11960" xr:uid="{00000000-0005-0000-0000-0000445C0000}"/>
    <cellStyle name="Normal 6 5 3" xfId="8590" xr:uid="{00000000-0005-0000-0000-0000455C0000}"/>
    <cellStyle name="Normal 6 6" xfId="3043" xr:uid="{00000000-0005-0000-0000-0000465C0000}"/>
    <cellStyle name="Normal 6 7" xfId="78" xr:uid="{00000000-0005-0000-0000-0000475C0000}"/>
    <cellStyle name="Normal 6 7 2" xfId="11029" xr:uid="{00000000-0005-0000-0000-0000485C0000}"/>
    <cellStyle name="Normal 6 7 3" xfId="7660" xr:uid="{00000000-0005-0000-0000-0000495C0000}"/>
    <cellStyle name="Normal 6 8" xfId="4083" xr:uid="{00000000-0005-0000-0000-00004A5C0000}"/>
    <cellStyle name="Normal 6 8 2" xfId="12142" xr:uid="{00000000-0005-0000-0000-00004B5C0000}"/>
    <cellStyle name="Normal 6 8 2 2" xfId="18152" xr:uid="{00000000-0005-0000-0000-00004C5C0000}"/>
    <cellStyle name="Normal 6 8 2 2 2" xfId="22688" xr:uid="{00000000-0005-0000-0000-00004D5C0000}"/>
    <cellStyle name="Normal 6 8 2 2 2 2" xfId="34555" xr:uid="{00000000-0005-0000-0000-00004E5C0000}"/>
    <cellStyle name="Normal 6 8 2 2 3" xfId="30579" xr:uid="{00000000-0005-0000-0000-00004F5C0000}"/>
    <cellStyle name="Normal 6 8 2 2 4" xfId="26638" xr:uid="{00000000-0005-0000-0000-0000505C0000}"/>
    <cellStyle name="Normal 6 8 2 3" xfId="21122" xr:uid="{00000000-0005-0000-0000-0000515C0000}"/>
    <cellStyle name="Normal 6 8 2 3 2" xfId="32989" xr:uid="{00000000-0005-0000-0000-0000525C0000}"/>
    <cellStyle name="Normal 6 8 2 4" xfId="29013" xr:uid="{00000000-0005-0000-0000-0000535C0000}"/>
    <cellStyle name="Normal 6 8 2 5" xfId="25072" xr:uid="{00000000-0005-0000-0000-0000545C0000}"/>
    <cellStyle name="Normal 6 8 3" xfId="15834" xr:uid="{00000000-0005-0000-0000-0000555C0000}"/>
    <cellStyle name="Normal 6 8 3 2" xfId="21905" xr:uid="{00000000-0005-0000-0000-0000565C0000}"/>
    <cellStyle name="Normal 6 8 3 2 2" xfId="33772" xr:uid="{00000000-0005-0000-0000-0000575C0000}"/>
    <cellStyle name="Normal 6 8 3 3" xfId="29796" xr:uid="{00000000-0005-0000-0000-0000585C0000}"/>
    <cellStyle name="Normal 6 8 3 4" xfId="25855" xr:uid="{00000000-0005-0000-0000-0000595C0000}"/>
    <cellStyle name="Normal 6 8 4" xfId="8774" xr:uid="{00000000-0005-0000-0000-00005A5C0000}"/>
    <cellStyle name="Normal 6 8 4 2" xfId="20352" xr:uid="{00000000-0005-0000-0000-00005B5C0000}"/>
    <cellStyle name="Normal 6 8 4 2 2" xfId="32219" xr:uid="{00000000-0005-0000-0000-00005C5C0000}"/>
    <cellStyle name="Normal 6 8 4 3" xfId="28243" xr:uid="{00000000-0005-0000-0000-00005D5C0000}"/>
    <cellStyle name="Normal 6 8 4 4" xfId="24302" xr:uid="{00000000-0005-0000-0000-00005E5C0000}"/>
    <cellStyle name="Normal 6 8 5" xfId="19579" xr:uid="{00000000-0005-0000-0000-00005F5C0000}"/>
    <cellStyle name="Normal 6 8 5 2" xfId="31446" xr:uid="{00000000-0005-0000-0000-0000605C0000}"/>
    <cellStyle name="Normal 6 8 6" xfId="27470" xr:uid="{00000000-0005-0000-0000-0000615C0000}"/>
    <cellStyle name="Normal 6 8 7" xfId="23529" xr:uid="{00000000-0005-0000-0000-0000625C0000}"/>
    <cellStyle name="Normal 6 9" xfId="12372" xr:uid="{00000000-0005-0000-0000-0000635C0000}"/>
    <cellStyle name="Normal 6_OENZ Onshore 2P" xfId="18494" xr:uid="{00000000-0005-0000-0000-0000645C0000}"/>
    <cellStyle name="Normal 60" xfId="18495" xr:uid="{00000000-0005-0000-0000-0000655C0000}"/>
    <cellStyle name="Normal 60 2" xfId="18496" xr:uid="{00000000-0005-0000-0000-0000665C0000}"/>
    <cellStyle name="Normal 60_OENZ Onshore 2P" xfId="18497" xr:uid="{00000000-0005-0000-0000-0000675C0000}"/>
    <cellStyle name="Normal 61" xfId="18498" xr:uid="{00000000-0005-0000-0000-0000685C0000}"/>
    <cellStyle name="Normal 61 2" xfId="18499" xr:uid="{00000000-0005-0000-0000-0000695C0000}"/>
    <cellStyle name="Normal 61_OENZ Onshore 2P" xfId="18500" xr:uid="{00000000-0005-0000-0000-00006A5C0000}"/>
    <cellStyle name="Normal 62" xfId="18501" xr:uid="{00000000-0005-0000-0000-00006B5C0000}"/>
    <cellStyle name="Normal 62 2" xfId="18502" xr:uid="{00000000-0005-0000-0000-00006C5C0000}"/>
    <cellStyle name="Normal 62_OENZ Onshore 2P" xfId="18503" xr:uid="{00000000-0005-0000-0000-00006D5C0000}"/>
    <cellStyle name="Normal 63" xfId="18504" xr:uid="{00000000-0005-0000-0000-00006E5C0000}"/>
    <cellStyle name="Normal 63 2" xfId="18505" xr:uid="{00000000-0005-0000-0000-00006F5C0000}"/>
    <cellStyle name="Normal 63_OENZ Onshore 2P" xfId="18506" xr:uid="{00000000-0005-0000-0000-0000705C0000}"/>
    <cellStyle name="Normal 64" xfId="18507" xr:uid="{00000000-0005-0000-0000-0000715C0000}"/>
    <cellStyle name="Normal 64 2" xfId="18508" xr:uid="{00000000-0005-0000-0000-0000725C0000}"/>
    <cellStyle name="Normal 64_OENZ Onshore 2P" xfId="18509" xr:uid="{00000000-0005-0000-0000-0000735C0000}"/>
    <cellStyle name="Normal 65" xfId="18510" xr:uid="{00000000-0005-0000-0000-0000745C0000}"/>
    <cellStyle name="Normal 65 2" xfId="18511" xr:uid="{00000000-0005-0000-0000-0000755C0000}"/>
    <cellStyle name="Normal 65_OENZ Onshore 2P" xfId="18512" xr:uid="{00000000-0005-0000-0000-0000765C0000}"/>
    <cellStyle name="Normal 66" xfId="18513" xr:uid="{00000000-0005-0000-0000-0000775C0000}"/>
    <cellStyle name="Normal 66 2" xfId="18514" xr:uid="{00000000-0005-0000-0000-0000785C0000}"/>
    <cellStyle name="Normal 66_OENZ Onshore 2P" xfId="18515" xr:uid="{00000000-0005-0000-0000-0000795C0000}"/>
    <cellStyle name="Normal 67" xfId="18516" xr:uid="{00000000-0005-0000-0000-00007A5C0000}"/>
    <cellStyle name="Normal 67 2" xfId="18517" xr:uid="{00000000-0005-0000-0000-00007B5C0000}"/>
    <cellStyle name="Normal 67_OENZ Onshore 2P" xfId="18518" xr:uid="{00000000-0005-0000-0000-00007C5C0000}"/>
    <cellStyle name="Normal 68" xfId="18519" xr:uid="{00000000-0005-0000-0000-00007D5C0000}"/>
    <cellStyle name="Normal 68 2" xfId="18520" xr:uid="{00000000-0005-0000-0000-00007E5C0000}"/>
    <cellStyle name="Normal 68_OENZ Onshore 2P" xfId="18521" xr:uid="{00000000-0005-0000-0000-00007F5C0000}"/>
    <cellStyle name="Normal 69" xfId="18522" xr:uid="{00000000-0005-0000-0000-0000805C0000}"/>
    <cellStyle name="Normal 69 2" xfId="18523" xr:uid="{00000000-0005-0000-0000-0000815C0000}"/>
    <cellStyle name="Normal 69_OENZ Onshore 2P" xfId="18524" xr:uid="{00000000-0005-0000-0000-0000825C0000}"/>
    <cellStyle name="Normal 7" xfId="4353" xr:uid="{00000000-0005-0000-0000-0000835C0000}"/>
    <cellStyle name="Normal 7 10" xfId="18525" xr:uid="{00000000-0005-0000-0000-0000845C0000}"/>
    <cellStyle name="Normal 7 11" xfId="34756" xr:uid="{00000000-0005-0000-0000-0000855C0000}"/>
    <cellStyle name="Normal 7 2" xfId="81" xr:uid="{00000000-0005-0000-0000-0000865C0000}"/>
    <cellStyle name="Normal 7 2 2" xfId="4354" xr:uid="{00000000-0005-0000-0000-0000875C0000}"/>
    <cellStyle name="Normal 7 2 2 2" xfId="12376" xr:uid="{00000000-0005-0000-0000-0000885C0000}"/>
    <cellStyle name="Normal 7 2 2 3" xfId="9007" xr:uid="{00000000-0005-0000-0000-0000895C0000}"/>
    <cellStyle name="Normal 7 2 3" xfId="11032" xr:uid="{00000000-0005-0000-0000-00008A5C0000}"/>
    <cellStyle name="Normal 7 2 4" xfId="7663" xr:uid="{00000000-0005-0000-0000-00008B5C0000}"/>
    <cellStyle name="Normal 7 2 5" xfId="18526" xr:uid="{00000000-0005-0000-0000-00008C5C0000}"/>
    <cellStyle name="Normal 7 3" xfId="82" xr:uid="{00000000-0005-0000-0000-00008D5C0000}"/>
    <cellStyle name="Normal 7 3 2" xfId="4355" xr:uid="{00000000-0005-0000-0000-00008E5C0000}"/>
    <cellStyle name="Normal 7 3 2 2" xfId="12377" xr:uid="{00000000-0005-0000-0000-00008F5C0000}"/>
    <cellStyle name="Normal 7 3 2 3" xfId="9008" xr:uid="{00000000-0005-0000-0000-0000905C0000}"/>
    <cellStyle name="Normal 7 4" xfId="83" xr:uid="{00000000-0005-0000-0000-0000915C0000}"/>
    <cellStyle name="Normal 7 4 2" xfId="14631" xr:uid="{00000000-0005-0000-0000-0000925C0000}"/>
    <cellStyle name="Normal 7 5" xfId="3044" xr:uid="{00000000-0005-0000-0000-0000935C0000}"/>
    <cellStyle name="Normal 7 5 2" xfId="11961" xr:uid="{00000000-0005-0000-0000-0000945C0000}"/>
    <cellStyle name="Normal 7 5 3" xfId="8591" xr:uid="{00000000-0005-0000-0000-0000955C0000}"/>
    <cellStyle name="Normal 7 6" xfId="80" xr:uid="{00000000-0005-0000-0000-0000965C0000}"/>
    <cellStyle name="Normal 7 6 2" xfId="11031" xr:uid="{00000000-0005-0000-0000-0000975C0000}"/>
    <cellStyle name="Normal 7 6 3" xfId="7662" xr:uid="{00000000-0005-0000-0000-0000985C0000}"/>
    <cellStyle name="Normal 7 7" xfId="4084" xr:uid="{00000000-0005-0000-0000-0000995C0000}"/>
    <cellStyle name="Normal 7 7 2" xfId="12143" xr:uid="{00000000-0005-0000-0000-00009A5C0000}"/>
    <cellStyle name="Normal 7 7 2 2" xfId="18153" xr:uid="{00000000-0005-0000-0000-00009B5C0000}"/>
    <cellStyle name="Normal 7 7 2 2 2" xfId="22689" xr:uid="{00000000-0005-0000-0000-00009C5C0000}"/>
    <cellStyle name="Normal 7 7 2 2 2 2" xfId="34556" xr:uid="{00000000-0005-0000-0000-00009D5C0000}"/>
    <cellStyle name="Normal 7 7 2 2 3" xfId="30580" xr:uid="{00000000-0005-0000-0000-00009E5C0000}"/>
    <cellStyle name="Normal 7 7 2 2 4" xfId="26639" xr:uid="{00000000-0005-0000-0000-00009F5C0000}"/>
    <cellStyle name="Normal 7 7 2 3" xfId="21123" xr:uid="{00000000-0005-0000-0000-0000A05C0000}"/>
    <cellStyle name="Normal 7 7 2 3 2" xfId="32990" xr:uid="{00000000-0005-0000-0000-0000A15C0000}"/>
    <cellStyle name="Normal 7 7 2 4" xfId="29014" xr:uid="{00000000-0005-0000-0000-0000A25C0000}"/>
    <cellStyle name="Normal 7 7 2 5" xfId="25073" xr:uid="{00000000-0005-0000-0000-0000A35C0000}"/>
    <cellStyle name="Normal 7 7 3" xfId="15835" xr:uid="{00000000-0005-0000-0000-0000A45C0000}"/>
    <cellStyle name="Normal 7 7 3 2" xfId="21906" xr:uid="{00000000-0005-0000-0000-0000A55C0000}"/>
    <cellStyle name="Normal 7 7 3 2 2" xfId="33773" xr:uid="{00000000-0005-0000-0000-0000A65C0000}"/>
    <cellStyle name="Normal 7 7 3 3" xfId="29797" xr:uid="{00000000-0005-0000-0000-0000A75C0000}"/>
    <cellStyle name="Normal 7 7 3 4" xfId="25856" xr:uid="{00000000-0005-0000-0000-0000A85C0000}"/>
    <cellStyle name="Normal 7 7 4" xfId="8775" xr:uid="{00000000-0005-0000-0000-0000A95C0000}"/>
    <cellStyle name="Normal 7 7 4 2" xfId="20353" xr:uid="{00000000-0005-0000-0000-0000AA5C0000}"/>
    <cellStyle name="Normal 7 7 4 2 2" xfId="32220" xr:uid="{00000000-0005-0000-0000-0000AB5C0000}"/>
    <cellStyle name="Normal 7 7 4 3" xfId="28244" xr:uid="{00000000-0005-0000-0000-0000AC5C0000}"/>
    <cellStyle name="Normal 7 7 4 4" xfId="24303" xr:uid="{00000000-0005-0000-0000-0000AD5C0000}"/>
    <cellStyle name="Normal 7 7 5" xfId="19580" xr:uid="{00000000-0005-0000-0000-0000AE5C0000}"/>
    <cellStyle name="Normal 7 7 5 2" xfId="31447" xr:uid="{00000000-0005-0000-0000-0000AF5C0000}"/>
    <cellStyle name="Normal 7 7 6" xfId="27471" xr:uid="{00000000-0005-0000-0000-0000B05C0000}"/>
    <cellStyle name="Normal 7 7 7" xfId="23530" xr:uid="{00000000-0005-0000-0000-0000B15C0000}"/>
    <cellStyle name="Normal 7 8" xfId="12375" xr:uid="{00000000-0005-0000-0000-0000B25C0000}"/>
    <cellStyle name="Normal 7 9" xfId="9006" xr:uid="{00000000-0005-0000-0000-0000B35C0000}"/>
    <cellStyle name="Normal 7_OENZ Onshore 2P" xfId="18527" xr:uid="{00000000-0005-0000-0000-0000B45C0000}"/>
    <cellStyle name="Normal 70" xfId="18528" xr:uid="{00000000-0005-0000-0000-0000B55C0000}"/>
    <cellStyle name="Normal 70 2" xfId="18529" xr:uid="{00000000-0005-0000-0000-0000B65C0000}"/>
    <cellStyle name="Normal 70_OENZ Onshore 2P" xfId="18530" xr:uid="{00000000-0005-0000-0000-0000B75C0000}"/>
    <cellStyle name="Normal 71" xfId="18531" xr:uid="{00000000-0005-0000-0000-0000B85C0000}"/>
    <cellStyle name="Normal 71 2" xfId="18532" xr:uid="{00000000-0005-0000-0000-0000B95C0000}"/>
    <cellStyle name="Normal 71_OENZ Onshore 2P" xfId="18533" xr:uid="{00000000-0005-0000-0000-0000BA5C0000}"/>
    <cellStyle name="Normal 72" xfId="18534" xr:uid="{00000000-0005-0000-0000-0000BB5C0000}"/>
    <cellStyle name="Normal 72 2" xfId="18535" xr:uid="{00000000-0005-0000-0000-0000BC5C0000}"/>
    <cellStyle name="Normal 72_OENZ Onshore 2P" xfId="18536" xr:uid="{00000000-0005-0000-0000-0000BD5C0000}"/>
    <cellStyle name="Normal 73" xfId="18537" xr:uid="{00000000-0005-0000-0000-0000BE5C0000}"/>
    <cellStyle name="Normal 73 2" xfId="18538" xr:uid="{00000000-0005-0000-0000-0000BF5C0000}"/>
    <cellStyle name="Normal 73_OENZ Onshore 2P" xfId="18539" xr:uid="{00000000-0005-0000-0000-0000C05C0000}"/>
    <cellStyle name="Normal 74" xfId="18540" xr:uid="{00000000-0005-0000-0000-0000C15C0000}"/>
    <cellStyle name="Normal 74 2" xfId="18541" xr:uid="{00000000-0005-0000-0000-0000C25C0000}"/>
    <cellStyle name="Normal 74_OENZ Onshore 2P" xfId="18542" xr:uid="{00000000-0005-0000-0000-0000C35C0000}"/>
    <cellStyle name="Normal 75" xfId="18543" xr:uid="{00000000-0005-0000-0000-0000C45C0000}"/>
    <cellStyle name="Normal 75 2" xfId="18544" xr:uid="{00000000-0005-0000-0000-0000C55C0000}"/>
    <cellStyle name="Normal 75_OENZ Onshore 2P" xfId="18545" xr:uid="{00000000-0005-0000-0000-0000C65C0000}"/>
    <cellStyle name="Normal 76" xfId="18546" xr:uid="{00000000-0005-0000-0000-0000C75C0000}"/>
    <cellStyle name="Normal 76 2" xfId="18547" xr:uid="{00000000-0005-0000-0000-0000C85C0000}"/>
    <cellStyle name="Normal 76_OENZ Onshore 2P" xfId="18548" xr:uid="{00000000-0005-0000-0000-0000C95C0000}"/>
    <cellStyle name="Normal 77" xfId="18549" xr:uid="{00000000-0005-0000-0000-0000CA5C0000}"/>
    <cellStyle name="Normal 77 2" xfId="18550" xr:uid="{00000000-0005-0000-0000-0000CB5C0000}"/>
    <cellStyle name="Normal 77_OENZ Onshore 2P" xfId="18551" xr:uid="{00000000-0005-0000-0000-0000CC5C0000}"/>
    <cellStyle name="Normal 78" xfId="18552" xr:uid="{00000000-0005-0000-0000-0000CD5C0000}"/>
    <cellStyle name="Normal 78 2" xfId="18553" xr:uid="{00000000-0005-0000-0000-0000CE5C0000}"/>
    <cellStyle name="Normal 78_OENZ Onshore 2P" xfId="18554" xr:uid="{00000000-0005-0000-0000-0000CF5C0000}"/>
    <cellStyle name="Normal 79" xfId="18555" xr:uid="{00000000-0005-0000-0000-0000D05C0000}"/>
    <cellStyle name="Normal 79 2" xfId="18556" xr:uid="{00000000-0005-0000-0000-0000D15C0000}"/>
    <cellStyle name="Normal 79_OENZ Onshore 2P" xfId="18557" xr:uid="{00000000-0005-0000-0000-0000D25C0000}"/>
    <cellStyle name="Normal 8" xfId="14" xr:uid="{00000000-0005-0000-0000-0000D35C0000}"/>
    <cellStyle name="Normal 8 10" xfId="18830" xr:uid="{00000000-0005-0000-0000-0000D45C0000}"/>
    <cellStyle name="Normal 8 10 2" xfId="30697" xr:uid="{00000000-0005-0000-0000-0000D55C0000}"/>
    <cellStyle name="Normal 8 11" xfId="26723" xr:uid="{00000000-0005-0000-0000-0000D65C0000}"/>
    <cellStyle name="Normal 8 12" xfId="22780" xr:uid="{00000000-0005-0000-0000-0000D75C0000}"/>
    <cellStyle name="Normal 8 13" xfId="34757" xr:uid="{00000000-0005-0000-0000-0000D85C0000}"/>
    <cellStyle name="Normal 8 2" xfId="84" xr:uid="{00000000-0005-0000-0000-0000D95C0000}"/>
    <cellStyle name="Normal 8 2 2" xfId="4356" xr:uid="{00000000-0005-0000-0000-0000DA5C0000}"/>
    <cellStyle name="Normal 8 2 2 2" xfId="12378" xr:uid="{00000000-0005-0000-0000-0000DB5C0000}"/>
    <cellStyle name="Normal 8 2 2 3" xfId="9009" xr:uid="{00000000-0005-0000-0000-0000DC5C0000}"/>
    <cellStyle name="Normal 8 2 3" xfId="18559" xr:uid="{00000000-0005-0000-0000-0000DD5C0000}"/>
    <cellStyle name="Normal 8 3" xfId="4357" xr:uid="{00000000-0005-0000-0000-0000DE5C0000}"/>
    <cellStyle name="Normal 8 3 2" xfId="4358" xr:uid="{00000000-0005-0000-0000-0000DF5C0000}"/>
    <cellStyle name="Normal 8 3 2 2" xfId="12380" xr:uid="{00000000-0005-0000-0000-0000E05C0000}"/>
    <cellStyle name="Normal 8 3 2 3" xfId="9011" xr:uid="{00000000-0005-0000-0000-0000E15C0000}"/>
    <cellStyle name="Normal 8 3 3" xfId="12379" xr:uid="{00000000-0005-0000-0000-0000E25C0000}"/>
    <cellStyle name="Normal 8 3 4" xfId="9010" xr:uid="{00000000-0005-0000-0000-0000E35C0000}"/>
    <cellStyle name="Normal 8 4" xfId="23" xr:uid="{00000000-0005-0000-0000-0000E45C0000}"/>
    <cellStyle name="Normal 8 4 2" xfId="10989" xr:uid="{00000000-0005-0000-0000-0000E55C0000}"/>
    <cellStyle name="Normal 8 4 2 2" xfId="17408" xr:uid="{00000000-0005-0000-0000-0000E65C0000}"/>
    <cellStyle name="Normal 8 4 2 2 2" xfId="21944" xr:uid="{00000000-0005-0000-0000-0000E75C0000}"/>
    <cellStyle name="Normal 8 4 2 2 2 2" xfId="33811" xr:uid="{00000000-0005-0000-0000-0000E85C0000}"/>
    <cellStyle name="Normal 8 4 2 2 3" xfId="29835" xr:uid="{00000000-0005-0000-0000-0000E95C0000}"/>
    <cellStyle name="Normal 8 4 2 2 4" xfId="25894" xr:uid="{00000000-0005-0000-0000-0000EA5C0000}"/>
    <cellStyle name="Normal 8 4 2 3" xfId="20378" xr:uid="{00000000-0005-0000-0000-0000EB5C0000}"/>
    <cellStyle name="Normal 8 4 2 3 2" xfId="32245" xr:uid="{00000000-0005-0000-0000-0000EC5C0000}"/>
    <cellStyle name="Normal 8 4 2 4" xfId="28269" xr:uid="{00000000-0005-0000-0000-0000ED5C0000}"/>
    <cellStyle name="Normal 8 4 2 5" xfId="24328" xr:uid="{00000000-0005-0000-0000-0000EE5C0000}"/>
    <cellStyle name="Normal 8 4 3" xfId="14353" xr:uid="{00000000-0005-0000-0000-0000EF5C0000}"/>
    <cellStyle name="Normal 8 4 3 2" xfId="21150" xr:uid="{00000000-0005-0000-0000-0000F05C0000}"/>
    <cellStyle name="Normal 8 4 3 2 2" xfId="33017" xr:uid="{00000000-0005-0000-0000-0000F15C0000}"/>
    <cellStyle name="Normal 8 4 3 3" xfId="29041" xr:uid="{00000000-0005-0000-0000-0000F25C0000}"/>
    <cellStyle name="Normal 8 4 3 4" xfId="25100" xr:uid="{00000000-0005-0000-0000-0000F35C0000}"/>
    <cellStyle name="Normal 8 4 4" xfId="14636" xr:uid="{00000000-0005-0000-0000-0000F45C0000}"/>
    <cellStyle name="Normal 8 4 5" xfId="7627" xr:uid="{00000000-0005-0000-0000-0000F55C0000}"/>
    <cellStyle name="Normal 8 4 5 2" xfId="19614" xr:uid="{00000000-0005-0000-0000-0000F65C0000}"/>
    <cellStyle name="Normal 8 4 5 2 2" xfId="31481" xr:uid="{00000000-0005-0000-0000-0000F75C0000}"/>
    <cellStyle name="Normal 8 4 5 3" xfId="27505" xr:uid="{00000000-0005-0000-0000-0000F85C0000}"/>
    <cellStyle name="Normal 8 4 5 4" xfId="23564" xr:uid="{00000000-0005-0000-0000-0000F95C0000}"/>
    <cellStyle name="Normal 8 4 6" xfId="18833" xr:uid="{00000000-0005-0000-0000-0000FA5C0000}"/>
    <cellStyle name="Normal 8 4 6 2" xfId="30700" xr:uid="{00000000-0005-0000-0000-0000FB5C0000}"/>
    <cellStyle name="Normal 8 4 7" xfId="26726" xr:uid="{00000000-0005-0000-0000-0000FC5C0000}"/>
    <cellStyle name="Normal 8 4 8" xfId="22783" xr:uid="{00000000-0005-0000-0000-0000FD5C0000}"/>
    <cellStyle name="Normal 8 5" xfId="10982" xr:uid="{00000000-0005-0000-0000-0000FE5C0000}"/>
    <cellStyle name="Normal 8 5 2" xfId="17405" xr:uid="{00000000-0005-0000-0000-0000FF5C0000}"/>
    <cellStyle name="Normal 8 5 2 2" xfId="21941" xr:uid="{00000000-0005-0000-0000-0000005D0000}"/>
    <cellStyle name="Normal 8 5 2 2 2" xfId="33808" xr:uid="{00000000-0005-0000-0000-0000015D0000}"/>
    <cellStyle name="Normal 8 5 2 3" xfId="29832" xr:uid="{00000000-0005-0000-0000-0000025D0000}"/>
    <cellStyle name="Normal 8 5 2 4" xfId="25891" xr:uid="{00000000-0005-0000-0000-0000035D0000}"/>
    <cellStyle name="Normal 8 5 3" xfId="20375" xr:uid="{00000000-0005-0000-0000-0000045D0000}"/>
    <cellStyle name="Normal 8 5 3 2" xfId="32242" xr:uid="{00000000-0005-0000-0000-0000055D0000}"/>
    <cellStyle name="Normal 8 5 4" xfId="28266" xr:uid="{00000000-0005-0000-0000-0000065D0000}"/>
    <cellStyle name="Normal 8 5 5" xfId="24325" xr:uid="{00000000-0005-0000-0000-0000075D0000}"/>
    <cellStyle name="Normal 8 6" xfId="14349" xr:uid="{00000000-0005-0000-0000-0000085D0000}"/>
    <cellStyle name="Normal 8 6 2" xfId="21147" xr:uid="{00000000-0005-0000-0000-0000095D0000}"/>
    <cellStyle name="Normal 8 6 2 2" xfId="33014" xr:uid="{00000000-0005-0000-0000-00000A5D0000}"/>
    <cellStyle name="Normal 8 6 3" xfId="29038" xr:uid="{00000000-0005-0000-0000-00000B5D0000}"/>
    <cellStyle name="Normal 8 6 4" xfId="25097" xr:uid="{00000000-0005-0000-0000-00000C5D0000}"/>
    <cellStyle name="Normal 8 7" xfId="7620" xr:uid="{00000000-0005-0000-0000-00000D5D0000}"/>
    <cellStyle name="Normal 8 7 2" xfId="19611" xr:uid="{00000000-0005-0000-0000-00000E5D0000}"/>
    <cellStyle name="Normal 8 7 2 2" xfId="31478" xr:uid="{00000000-0005-0000-0000-00000F5D0000}"/>
    <cellStyle name="Normal 8 7 3" xfId="27502" xr:uid="{00000000-0005-0000-0000-0000105D0000}"/>
    <cellStyle name="Normal 8 7 4" xfId="23561" xr:uid="{00000000-0005-0000-0000-0000115D0000}"/>
    <cellStyle name="Normal 8 8" xfId="18174" xr:uid="{00000000-0005-0000-0000-0000125D0000}"/>
    <cellStyle name="Normal 8 9" xfId="18558" xr:uid="{00000000-0005-0000-0000-0000135D0000}"/>
    <cellStyle name="Normal 8_OENZ Onshore 2P" xfId="18560" xr:uid="{00000000-0005-0000-0000-0000145D0000}"/>
    <cellStyle name="Normal 80" xfId="18561" xr:uid="{00000000-0005-0000-0000-0000155D0000}"/>
    <cellStyle name="Normal 80 2" xfId="18562" xr:uid="{00000000-0005-0000-0000-0000165D0000}"/>
    <cellStyle name="Normal 80_OENZ Onshore 2P" xfId="18563" xr:uid="{00000000-0005-0000-0000-0000175D0000}"/>
    <cellStyle name="Normal 81" xfId="18564" xr:uid="{00000000-0005-0000-0000-0000185D0000}"/>
    <cellStyle name="Normal 81 2" xfId="18565" xr:uid="{00000000-0005-0000-0000-0000195D0000}"/>
    <cellStyle name="Normal 81_OENZ Onshore 2P" xfId="18566" xr:uid="{00000000-0005-0000-0000-00001A5D0000}"/>
    <cellStyle name="Normal 82" xfId="18567" xr:uid="{00000000-0005-0000-0000-00001B5D0000}"/>
    <cellStyle name="Normal 82 2" xfId="18568" xr:uid="{00000000-0005-0000-0000-00001C5D0000}"/>
    <cellStyle name="Normal 82_OENZ Onshore 2P" xfId="18569" xr:uid="{00000000-0005-0000-0000-00001D5D0000}"/>
    <cellStyle name="Normal 83" xfId="18570" xr:uid="{00000000-0005-0000-0000-00001E5D0000}"/>
    <cellStyle name="Normal 83 2" xfId="18571" xr:uid="{00000000-0005-0000-0000-00001F5D0000}"/>
    <cellStyle name="Normal 83_OENZ Onshore 2P" xfId="18572" xr:uid="{00000000-0005-0000-0000-0000205D0000}"/>
    <cellStyle name="Normal 84" xfId="18573" xr:uid="{00000000-0005-0000-0000-0000215D0000}"/>
    <cellStyle name="Normal 84 2" xfId="18574" xr:uid="{00000000-0005-0000-0000-0000225D0000}"/>
    <cellStyle name="Normal 84_OENZ Onshore 2P" xfId="18575" xr:uid="{00000000-0005-0000-0000-0000235D0000}"/>
    <cellStyle name="Normal 85" xfId="18576" xr:uid="{00000000-0005-0000-0000-0000245D0000}"/>
    <cellStyle name="Normal 85 2" xfId="18577" xr:uid="{00000000-0005-0000-0000-0000255D0000}"/>
    <cellStyle name="Normal 85_OENZ Onshore 2P" xfId="18578" xr:uid="{00000000-0005-0000-0000-0000265D0000}"/>
    <cellStyle name="Normal 86" xfId="18579" xr:uid="{00000000-0005-0000-0000-0000275D0000}"/>
    <cellStyle name="Normal 86 2" xfId="18580" xr:uid="{00000000-0005-0000-0000-0000285D0000}"/>
    <cellStyle name="Normal 86_OENZ Onshore 2P" xfId="18581" xr:uid="{00000000-0005-0000-0000-0000295D0000}"/>
    <cellStyle name="Normal 87" xfId="18582" xr:uid="{00000000-0005-0000-0000-00002A5D0000}"/>
    <cellStyle name="Normal 88" xfId="18583" xr:uid="{00000000-0005-0000-0000-00002B5D0000}"/>
    <cellStyle name="Normal 88 2" xfId="18584" xr:uid="{00000000-0005-0000-0000-00002C5D0000}"/>
    <cellStyle name="Normal 88_OENZ Onshore 2P" xfId="18585" xr:uid="{00000000-0005-0000-0000-00002D5D0000}"/>
    <cellStyle name="Normal 89" xfId="18586" xr:uid="{00000000-0005-0000-0000-00002E5D0000}"/>
    <cellStyle name="Normal 9" xfId="35" xr:uid="{00000000-0005-0000-0000-00002F5D0000}"/>
    <cellStyle name="Normal 9 10" xfId="7639" xr:uid="{00000000-0005-0000-0000-0000305D0000}"/>
    <cellStyle name="Normal 9 11" xfId="18220" xr:uid="{00000000-0005-0000-0000-0000315D0000}"/>
    <cellStyle name="Normal 9 11 2" xfId="22755" xr:uid="{00000000-0005-0000-0000-0000325D0000}"/>
    <cellStyle name="Normal 9 11 2 2" xfId="34622" xr:uid="{00000000-0005-0000-0000-0000335D0000}"/>
    <cellStyle name="Normal 9 11 3" xfId="30646" xr:uid="{00000000-0005-0000-0000-0000345D0000}"/>
    <cellStyle name="Normal 9 11 4" xfId="26705" xr:uid="{00000000-0005-0000-0000-0000355D0000}"/>
    <cellStyle name="Normal 9 12" xfId="18587" xr:uid="{00000000-0005-0000-0000-0000365D0000}"/>
    <cellStyle name="Normal 9 13" xfId="34758" xr:uid="{00000000-0005-0000-0000-0000375D0000}"/>
    <cellStyle name="Normal 9 2" xfId="15" xr:uid="{00000000-0005-0000-0000-0000385D0000}"/>
    <cellStyle name="Normal 9 2 2" xfId="4359" xr:uid="{00000000-0005-0000-0000-0000395D0000}"/>
    <cellStyle name="Normal 9 2 2 2" xfId="4360" xr:uid="{00000000-0005-0000-0000-00003A5D0000}"/>
    <cellStyle name="Normal 9 2 2 2 2" xfId="4361" xr:uid="{00000000-0005-0000-0000-00003B5D0000}"/>
    <cellStyle name="Normal 9 2 2 2 2 2" xfId="12383" xr:uid="{00000000-0005-0000-0000-00003C5D0000}"/>
    <cellStyle name="Normal 9 2 2 2 2 3" xfId="9014" xr:uid="{00000000-0005-0000-0000-00003D5D0000}"/>
    <cellStyle name="Normal 9 2 2 2 3" xfId="12382" xr:uid="{00000000-0005-0000-0000-00003E5D0000}"/>
    <cellStyle name="Normal 9 2 2 2 4" xfId="9013" xr:uid="{00000000-0005-0000-0000-00003F5D0000}"/>
    <cellStyle name="Normal 9 2 2 3" xfId="4362" xr:uid="{00000000-0005-0000-0000-0000405D0000}"/>
    <cellStyle name="Normal 9 2 2 3 2" xfId="12384" xr:uid="{00000000-0005-0000-0000-0000415D0000}"/>
    <cellStyle name="Normal 9 2 2 3 3" xfId="9015" xr:uid="{00000000-0005-0000-0000-0000425D0000}"/>
    <cellStyle name="Normal 9 2 2 4" xfId="12381" xr:uid="{00000000-0005-0000-0000-0000435D0000}"/>
    <cellStyle name="Normal 9 2 2 5" xfId="9012" xr:uid="{00000000-0005-0000-0000-0000445D0000}"/>
    <cellStyle name="Normal 9 2 3" xfId="4363" xr:uid="{00000000-0005-0000-0000-0000455D0000}"/>
    <cellStyle name="Normal 9 2 3 2" xfId="4364" xr:uid="{00000000-0005-0000-0000-0000465D0000}"/>
    <cellStyle name="Normal 9 2 3 2 2" xfId="12386" xr:uid="{00000000-0005-0000-0000-0000475D0000}"/>
    <cellStyle name="Normal 9 2 3 2 3" xfId="9017" xr:uid="{00000000-0005-0000-0000-0000485D0000}"/>
    <cellStyle name="Normal 9 2 3 3" xfId="12385" xr:uid="{00000000-0005-0000-0000-0000495D0000}"/>
    <cellStyle name="Normal 9 2 3 4" xfId="9016" xr:uid="{00000000-0005-0000-0000-00004A5D0000}"/>
    <cellStyle name="Normal 9 2 4" xfId="4365" xr:uid="{00000000-0005-0000-0000-00004B5D0000}"/>
    <cellStyle name="Normal 9 2 4 2" xfId="4366" xr:uid="{00000000-0005-0000-0000-00004C5D0000}"/>
    <cellStyle name="Normal 9 2 4 2 2" xfId="12388" xr:uid="{00000000-0005-0000-0000-00004D5D0000}"/>
    <cellStyle name="Normal 9 2 4 2 3" xfId="9019" xr:uid="{00000000-0005-0000-0000-00004E5D0000}"/>
    <cellStyle name="Normal 9 2 4 3" xfId="12387" xr:uid="{00000000-0005-0000-0000-00004F5D0000}"/>
    <cellStyle name="Normal 9 2 4 3 2" xfId="18168" xr:uid="{00000000-0005-0000-0000-0000505D0000}"/>
    <cellStyle name="Normal 9 2 4 3 2 2" xfId="22704" xr:uid="{00000000-0005-0000-0000-0000515D0000}"/>
    <cellStyle name="Normal 9 2 4 3 2 2 2" xfId="34571" xr:uid="{00000000-0005-0000-0000-0000525D0000}"/>
    <cellStyle name="Normal 9 2 4 3 2 3" xfId="30595" xr:uid="{00000000-0005-0000-0000-0000535D0000}"/>
    <cellStyle name="Normal 9 2 4 3 2 4" xfId="26654" xr:uid="{00000000-0005-0000-0000-0000545D0000}"/>
    <cellStyle name="Normal 9 2 4 3 3" xfId="21139" xr:uid="{00000000-0005-0000-0000-0000555D0000}"/>
    <cellStyle name="Normal 9 2 4 3 3 2" xfId="33006" xr:uid="{00000000-0005-0000-0000-0000565D0000}"/>
    <cellStyle name="Normal 9 2 4 3 4" xfId="29030" xr:uid="{00000000-0005-0000-0000-0000575D0000}"/>
    <cellStyle name="Normal 9 2 4 3 5" xfId="25089" xr:uid="{00000000-0005-0000-0000-0000585D0000}"/>
    <cellStyle name="Normal 9 2 4 4" xfId="15904" xr:uid="{00000000-0005-0000-0000-0000595D0000}"/>
    <cellStyle name="Normal 9 2 4 4 2" xfId="21924" xr:uid="{00000000-0005-0000-0000-00005A5D0000}"/>
    <cellStyle name="Normal 9 2 4 4 2 2" xfId="33791" xr:uid="{00000000-0005-0000-0000-00005B5D0000}"/>
    <cellStyle name="Normal 9 2 4 4 3" xfId="29815" xr:uid="{00000000-0005-0000-0000-00005C5D0000}"/>
    <cellStyle name="Normal 9 2 4 4 4" xfId="25874" xr:uid="{00000000-0005-0000-0000-00005D5D0000}"/>
    <cellStyle name="Normal 9 2 4 5" xfId="9018" xr:uid="{00000000-0005-0000-0000-00005E5D0000}"/>
    <cellStyle name="Normal 9 2 4 5 2" xfId="20368" xr:uid="{00000000-0005-0000-0000-00005F5D0000}"/>
    <cellStyle name="Normal 9 2 4 5 2 2" xfId="32235" xr:uid="{00000000-0005-0000-0000-0000605D0000}"/>
    <cellStyle name="Normal 9 2 4 5 3" xfId="28259" xr:uid="{00000000-0005-0000-0000-0000615D0000}"/>
    <cellStyle name="Normal 9 2 4 5 4" xfId="24318" xr:uid="{00000000-0005-0000-0000-0000625D0000}"/>
    <cellStyle name="Normal 9 2 4 6" xfId="18221" xr:uid="{00000000-0005-0000-0000-0000635D0000}"/>
    <cellStyle name="Normal 9 2 4 6 2" xfId="22756" xr:uid="{00000000-0005-0000-0000-0000645D0000}"/>
    <cellStyle name="Normal 9 2 4 6 2 2" xfId="34623" xr:uid="{00000000-0005-0000-0000-0000655D0000}"/>
    <cellStyle name="Normal 9 2 4 6 3" xfId="30647" xr:uid="{00000000-0005-0000-0000-0000665D0000}"/>
    <cellStyle name="Normal 9 2 4 6 4" xfId="26706" xr:uid="{00000000-0005-0000-0000-0000675D0000}"/>
    <cellStyle name="Normal 9 2 4 7" xfId="19596" xr:uid="{00000000-0005-0000-0000-0000685D0000}"/>
    <cellStyle name="Normal 9 2 4 7 2" xfId="31463" xr:uid="{00000000-0005-0000-0000-0000695D0000}"/>
    <cellStyle name="Normal 9 2 4 8" xfId="27487" xr:uid="{00000000-0005-0000-0000-00006A5D0000}"/>
    <cellStyle name="Normal 9 2 4 9" xfId="23546" xr:uid="{00000000-0005-0000-0000-00006B5D0000}"/>
    <cellStyle name="Normal 9 2 5" xfId="4367" xr:uid="{00000000-0005-0000-0000-00006C5D0000}"/>
    <cellStyle name="Normal 9 2 5 2" xfId="12389" xr:uid="{00000000-0005-0000-0000-00006D5D0000}"/>
    <cellStyle name="Normal 9 2 5 3" xfId="9020" xr:uid="{00000000-0005-0000-0000-00006E5D0000}"/>
    <cellStyle name="Normal 9 2 6" xfId="10983" xr:uid="{00000000-0005-0000-0000-00006F5D0000}"/>
    <cellStyle name="Normal 9 2 6 2" xfId="14637" xr:uid="{00000000-0005-0000-0000-0000705D0000}"/>
    <cellStyle name="Normal 9 2 7" xfId="16607" xr:uid="{00000000-0005-0000-0000-0000715D0000}"/>
    <cellStyle name="Normal 9 2 7 2" xfId="17395" xr:uid="{00000000-0005-0000-0000-0000725D0000}"/>
    <cellStyle name="Normal 9 2 8" xfId="7621" xr:uid="{00000000-0005-0000-0000-0000735D0000}"/>
    <cellStyle name="Normal 9 2 9" xfId="18588" xr:uid="{00000000-0005-0000-0000-0000745D0000}"/>
    <cellStyle name="Normal 9 3" xfId="4082" xr:uid="{00000000-0005-0000-0000-0000755D0000}"/>
    <cellStyle name="Normal 9 3 2" xfId="4368" xr:uid="{00000000-0005-0000-0000-0000765D0000}"/>
    <cellStyle name="Normal 9 3 2 2" xfId="12390" xr:uid="{00000000-0005-0000-0000-0000775D0000}"/>
    <cellStyle name="Normal 9 3 2 2 2" xfId="18169" xr:uid="{00000000-0005-0000-0000-0000785D0000}"/>
    <cellStyle name="Normal 9 3 2 2 2 2" xfId="22705" xr:uid="{00000000-0005-0000-0000-0000795D0000}"/>
    <cellStyle name="Normal 9 3 2 2 2 2 2" xfId="34572" xr:uid="{00000000-0005-0000-0000-00007A5D0000}"/>
    <cellStyle name="Normal 9 3 2 2 2 3" xfId="30596" xr:uid="{00000000-0005-0000-0000-00007B5D0000}"/>
    <cellStyle name="Normal 9 3 2 2 2 4" xfId="26655" xr:uid="{00000000-0005-0000-0000-00007C5D0000}"/>
    <cellStyle name="Normal 9 3 2 2 3" xfId="21140" xr:uid="{00000000-0005-0000-0000-00007D5D0000}"/>
    <cellStyle name="Normal 9 3 2 2 3 2" xfId="33007" xr:uid="{00000000-0005-0000-0000-00007E5D0000}"/>
    <cellStyle name="Normal 9 3 2 2 4" xfId="29031" xr:uid="{00000000-0005-0000-0000-00007F5D0000}"/>
    <cellStyle name="Normal 9 3 2 2 5" xfId="25090" xr:uid="{00000000-0005-0000-0000-0000805D0000}"/>
    <cellStyle name="Normal 9 3 2 3" xfId="15905" xr:uid="{00000000-0005-0000-0000-0000815D0000}"/>
    <cellStyle name="Normal 9 3 2 3 2" xfId="21925" xr:uid="{00000000-0005-0000-0000-0000825D0000}"/>
    <cellStyle name="Normal 9 3 2 3 2 2" xfId="33792" xr:uid="{00000000-0005-0000-0000-0000835D0000}"/>
    <cellStyle name="Normal 9 3 2 3 3" xfId="29816" xr:uid="{00000000-0005-0000-0000-0000845D0000}"/>
    <cellStyle name="Normal 9 3 2 3 4" xfId="25875" xr:uid="{00000000-0005-0000-0000-0000855D0000}"/>
    <cellStyle name="Normal 9 3 2 4" xfId="9021" xr:uid="{00000000-0005-0000-0000-0000865D0000}"/>
    <cellStyle name="Normal 9 3 2 4 2" xfId="20369" xr:uid="{00000000-0005-0000-0000-0000875D0000}"/>
    <cellStyle name="Normal 9 3 2 4 2 2" xfId="32236" xr:uid="{00000000-0005-0000-0000-0000885D0000}"/>
    <cellStyle name="Normal 9 3 2 4 3" xfId="28260" xr:uid="{00000000-0005-0000-0000-0000895D0000}"/>
    <cellStyle name="Normal 9 3 2 4 4" xfId="24319" xr:uid="{00000000-0005-0000-0000-00008A5D0000}"/>
    <cellStyle name="Normal 9 3 2 5" xfId="19597" xr:uid="{00000000-0005-0000-0000-00008B5D0000}"/>
    <cellStyle name="Normal 9 3 2 5 2" xfId="31464" xr:uid="{00000000-0005-0000-0000-00008C5D0000}"/>
    <cellStyle name="Normal 9 3 2 6" xfId="27488" xr:uid="{00000000-0005-0000-0000-00008D5D0000}"/>
    <cellStyle name="Normal 9 3 2 7" xfId="23547" xr:uid="{00000000-0005-0000-0000-00008E5D0000}"/>
    <cellStyle name="Normal 9 3 3" xfId="12141" xr:uid="{00000000-0005-0000-0000-00008F5D0000}"/>
    <cellStyle name="Normal 9 3 3 2" xfId="18151" xr:uid="{00000000-0005-0000-0000-0000905D0000}"/>
    <cellStyle name="Normal 9 3 3 2 2" xfId="22687" xr:uid="{00000000-0005-0000-0000-0000915D0000}"/>
    <cellStyle name="Normal 9 3 3 2 2 2" xfId="34554" xr:uid="{00000000-0005-0000-0000-0000925D0000}"/>
    <cellStyle name="Normal 9 3 3 2 3" xfId="30578" xr:uid="{00000000-0005-0000-0000-0000935D0000}"/>
    <cellStyle name="Normal 9 3 3 2 4" xfId="26637" xr:uid="{00000000-0005-0000-0000-0000945D0000}"/>
    <cellStyle name="Normal 9 3 3 3" xfId="21121" xr:uid="{00000000-0005-0000-0000-0000955D0000}"/>
    <cellStyle name="Normal 9 3 3 3 2" xfId="32988" xr:uid="{00000000-0005-0000-0000-0000965D0000}"/>
    <cellStyle name="Normal 9 3 3 4" xfId="29012" xr:uid="{00000000-0005-0000-0000-0000975D0000}"/>
    <cellStyle name="Normal 9 3 3 5" xfId="25071" xr:uid="{00000000-0005-0000-0000-0000985D0000}"/>
    <cellStyle name="Normal 9 3 4" xfId="15833" xr:uid="{00000000-0005-0000-0000-0000995D0000}"/>
    <cellStyle name="Normal 9 3 4 2" xfId="21904" xr:uid="{00000000-0005-0000-0000-00009A5D0000}"/>
    <cellStyle name="Normal 9 3 4 2 2" xfId="33771" xr:uid="{00000000-0005-0000-0000-00009B5D0000}"/>
    <cellStyle name="Normal 9 3 4 3" xfId="29795" xr:uid="{00000000-0005-0000-0000-00009C5D0000}"/>
    <cellStyle name="Normal 9 3 4 4" xfId="25854" xr:uid="{00000000-0005-0000-0000-00009D5D0000}"/>
    <cellStyle name="Normal 9 3 5" xfId="8773" xr:uid="{00000000-0005-0000-0000-00009E5D0000}"/>
    <cellStyle name="Normal 9 3 5 2" xfId="20351" xr:uid="{00000000-0005-0000-0000-00009F5D0000}"/>
    <cellStyle name="Normal 9 3 5 2 2" xfId="32218" xr:uid="{00000000-0005-0000-0000-0000A05D0000}"/>
    <cellStyle name="Normal 9 3 5 3" xfId="28242" xr:uid="{00000000-0005-0000-0000-0000A15D0000}"/>
    <cellStyle name="Normal 9 3 5 4" xfId="24301" xr:uid="{00000000-0005-0000-0000-0000A25D0000}"/>
    <cellStyle name="Normal 9 3 6" xfId="18222" xr:uid="{00000000-0005-0000-0000-0000A35D0000}"/>
    <cellStyle name="Normal 9 3 6 2" xfId="22757" xr:uid="{00000000-0005-0000-0000-0000A45D0000}"/>
    <cellStyle name="Normal 9 3 6 2 2" xfId="34624" xr:uid="{00000000-0005-0000-0000-0000A55D0000}"/>
    <cellStyle name="Normal 9 3 6 3" xfId="30648" xr:uid="{00000000-0005-0000-0000-0000A65D0000}"/>
    <cellStyle name="Normal 9 3 6 4" xfId="26707" xr:uid="{00000000-0005-0000-0000-0000A75D0000}"/>
    <cellStyle name="Normal 9 3 7" xfId="19578" xr:uid="{00000000-0005-0000-0000-0000A85D0000}"/>
    <cellStyle name="Normal 9 3 7 2" xfId="31445" xr:uid="{00000000-0005-0000-0000-0000A95D0000}"/>
    <cellStyle name="Normal 9 3 8" xfId="27469" xr:uid="{00000000-0005-0000-0000-0000AA5D0000}"/>
    <cellStyle name="Normal 9 3 9" xfId="23528" xr:uid="{00000000-0005-0000-0000-0000AB5D0000}"/>
    <cellStyle name="Normal 9 4" xfId="4369" xr:uid="{00000000-0005-0000-0000-0000AC5D0000}"/>
    <cellStyle name="Normal 9 4 2" xfId="4370" xr:uid="{00000000-0005-0000-0000-0000AD5D0000}"/>
    <cellStyle name="Normal 9 4 2 10" xfId="23548" xr:uid="{00000000-0005-0000-0000-0000AE5D0000}"/>
    <cellStyle name="Normal 9 4 2 2" xfId="4371" xr:uid="{00000000-0005-0000-0000-0000AF5D0000}"/>
    <cellStyle name="Normal 9 4 2 2 2" xfId="12393" xr:uid="{00000000-0005-0000-0000-0000B05D0000}"/>
    <cellStyle name="Normal 9 4 2 2 2 2" xfId="18171" xr:uid="{00000000-0005-0000-0000-0000B15D0000}"/>
    <cellStyle name="Normal 9 4 2 2 2 2 2" xfId="22707" xr:uid="{00000000-0005-0000-0000-0000B25D0000}"/>
    <cellStyle name="Normal 9 4 2 2 2 2 2 2" xfId="34574" xr:uid="{00000000-0005-0000-0000-0000B35D0000}"/>
    <cellStyle name="Normal 9 4 2 2 2 2 3" xfId="30598" xr:uid="{00000000-0005-0000-0000-0000B45D0000}"/>
    <cellStyle name="Normal 9 4 2 2 2 2 4" xfId="26657" xr:uid="{00000000-0005-0000-0000-0000B55D0000}"/>
    <cellStyle name="Normal 9 4 2 2 2 3" xfId="21142" xr:uid="{00000000-0005-0000-0000-0000B65D0000}"/>
    <cellStyle name="Normal 9 4 2 2 2 3 2" xfId="33009" xr:uid="{00000000-0005-0000-0000-0000B75D0000}"/>
    <cellStyle name="Normal 9 4 2 2 2 4" xfId="29033" xr:uid="{00000000-0005-0000-0000-0000B85D0000}"/>
    <cellStyle name="Normal 9 4 2 2 2 5" xfId="25092" xr:uid="{00000000-0005-0000-0000-0000B95D0000}"/>
    <cellStyle name="Normal 9 4 2 2 3" xfId="15907" xr:uid="{00000000-0005-0000-0000-0000BA5D0000}"/>
    <cellStyle name="Normal 9 4 2 2 3 2" xfId="21927" xr:uid="{00000000-0005-0000-0000-0000BB5D0000}"/>
    <cellStyle name="Normal 9 4 2 2 3 2 2" xfId="33794" xr:uid="{00000000-0005-0000-0000-0000BC5D0000}"/>
    <cellStyle name="Normal 9 4 2 2 3 3" xfId="29818" xr:uid="{00000000-0005-0000-0000-0000BD5D0000}"/>
    <cellStyle name="Normal 9 4 2 2 3 4" xfId="25877" xr:uid="{00000000-0005-0000-0000-0000BE5D0000}"/>
    <cellStyle name="Normal 9 4 2 2 4" xfId="9024" xr:uid="{00000000-0005-0000-0000-0000BF5D0000}"/>
    <cellStyle name="Normal 9 4 2 2 4 2" xfId="20371" xr:uid="{00000000-0005-0000-0000-0000C05D0000}"/>
    <cellStyle name="Normal 9 4 2 2 4 2 2" xfId="32238" xr:uid="{00000000-0005-0000-0000-0000C15D0000}"/>
    <cellStyle name="Normal 9 4 2 2 4 3" xfId="28262" xr:uid="{00000000-0005-0000-0000-0000C25D0000}"/>
    <cellStyle name="Normal 9 4 2 2 4 4" xfId="24321" xr:uid="{00000000-0005-0000-0000-0000C35D0000}"/>
    <cellStyle name="Normal 9 4 2 2 5" xfId="19599" xr:uid="{00000000-0005-0000-0000-0000C45D0000}"/>
    <cellStyle name="Normal 9 4 2 2 5 2" xfId="31466" xr:uid="{00000000-0005-0000-0000-0000C55D0000}"/>
    <cellStyle name="Normal 9 4 2 2 6" xfId="27490" xr:uid="{00000000-0005-0000-0000-0000C65D0000}"/>
    <cellStyle name="Normal 9 4 2 2 7" xfId="23549" xr:uid="{00000000-0005-0000-0000-0000C75D0000}"/>
    <cellStyle name="Normal 9 4 2 3" xfId="12392" xr:uid="{00000000-0005-0000-0000-0000C85D0000}"/>
    <cellStyle name="Normal 9 4 2 3 2" xfId="18170" xr:uid="{00000000-0005-0000-0000-0000C95D0000}"/>
    <cellStyle name="Normal 9 4 2 3 2 2" xfId="22706" xr:uid="{00000000-0005-0000-0000-0000CA5D0000}"/>
    <cellStyle name="Normal 9 4 2 3 2 2 2" xfId="34573" xr:uid="{00000000-0005-0000-0000-0000CB5D0000}"/>
    <cellStyle name="Normal 9 4 2 3 2 3" xfId="30597" xr:uid="{00000000-0005-0000-0000-0000CC5D0000}"/>
    <cellStyle name="Normal 9 4 2 3 2 4" xfId="26656" xr:uid="{00000000-0005-0000-0000-0000CD5D0000}"/>
    <cellStyle name="Normal 9 4 2 3 3" xfId="21141" xr:uid="{00000000-0005-0000-0000-0000CE5D0000}"/>
    <cellStyle name="Normal 9 4 2 3 3 2" xfId="33008" xr:uid="{00000000-0005-0000-0000-0000CF5D0000}"/>
    <cellStyle name="Normal 9 4 2 3 4" xfId="29032" xr:uid="{00000000-0005-0000-0000-0000D05D0000}"/>
    <cellStyle name="Normal 9 4 2 3 5" xfId="25091" xr:uid="{00000000-0005-0000-0000-0000D15D0000}"/>
    <cellStyle name="Normal 9 4 2 4" xfId="15906" xr:uid="{00000000-0005-0000-0000-0000D25D0000}"/>
    <cellStyle name="Normal 9 4 2 4 2" xfId="21926" xr:uid="{00000000-0005-0000-0000-0000D35D0000}"/>
    <cellStyle name="Normal 9 4 2 4 2 2" xfId="33793" xr:uid="{00000000-0005-0000-0000-0000D45D0000}"/>
    <cellStyle name="Normal 9 4 2 4 3" xfId="29817" xr:uid="{00000000-0005-0000-0000-0000D55D0000}"/>
    <cellStyle name="Normal 9 4 2 4 4" xfId="25876" xr:uid="{00000000-0005-0000-0000-0000D65D0000}"/>
    <cellStyle name="Normal 9 4 2 5" xfId="16605" xr:uid="{00000000-0005-0000-0000-0000D75D0000}"/>
    <cellStyle name="Normal 9 4 2 6" xfId="9023" xr:uid="{00000000-0005-0000-0000-0000D85D0000}"/>
    <cellStyle name="Normal 9 4 2 6 2" xfId="20370" xr:uid="{00000000-0005-0000-0000-0000D95D0000}"/>
    <cellStyle name="Normal 9 4 2 6 2 2" xfId="32237" xr:uid="{00000000-0005-0000-0000-0000DA5D0000}"/>
    <cellStyle name="Normal 9 4 2 6 3" xfId="28261" xr:uid="{00000000-0005-0000-0000-0000DB5D0000}"/>
    <cellStyle name="Normal 9 4 2 6 4" xfId="24320" xr:uid="{00000000-0005-0000-0000-0000DC5D0000}"/>
    <cellStyle name="Normal 9 4 2 7" xfId="18224" xr:uid="{00000000-0005-0000-0000-0000DD5D0000}"/>
    <cellStyle name="Normal 9 4 2 7 2" xfId="22759" xr:uid="{00000000-0005-0000-0000-0000DE5D0000}"/>
    <cellStyle name="Normal 9 4 2 7 2 2" xfId="34626" xr:uid="{00000000-0005-0000-0000-0000DF5D0000}"/>
    <cellStyle name="Normal 9 4 2 7 3" xfId="30650" xr:uid="{00000000-0005-0000-0000-0000E05D0000}"/>
    <cellStyle name="Normal 9 4 2 7 4" xfId="26709" xr:uid="{00000000-0005-0000-0000-0000E15D0000}"/>
    <cellStyle name="Normal 9 4 2 8" xfId="19598" xr:uid="{00000000-0005-0000-0000-0000E25D0000}"/>
    <cellStyle name="Normal 9 4 2 8 2" xfId="31465" xr:uid="{00000000-0005-0000-0000-0000E35D0000}"/>
    <cellStyle name="Normal 9 4 2 9" xfId="27489" xr:uid="{00000000-0005-0000-0000-0000E45D0000}"/>
    <cellStyle name="Normal 9 4 3" xfId="4372" xr:uid="{00000000-0005-0000-0000-0000E55D0000}"/>
    <cellStyle name="Normal 9 4 3 2" xfId="4373" xr:uid="{00000000-0005-0000-0000-0000E65D0000}"/>
    <cellStyle name="Normal 9 4 3 2 2" xfId="12395" xr:uid="{00000000-0005-0000-0000-0000E75D0000}"/>
    <cellStyle name="Normal 9 4 3 2 3" xfId="9026" xr:uid="{00000000-0005-0000-0000-0000E85D0000}"/>
    <cellStyle name="Normal 9 4 3 3" xfId="12394" xr:uid="{00000000-0005-0000-0000-0000E95D0000}"/>
    <cellStyle name="Normal 9 4 3 4" xfId="9025" xr:uid="{00000000-0005-0000-0000-0000EA5D0000}"/>
    <cellStyle name="Normal 9 4 4" xfId="4374" xr:uid="{00000000-0005-0000-0000-0000EB5D0000}"/>
    <cellStyle name="Normal 9 4 4 2" xfId="12396" xr:uid="{00000000-0005-0000-0000-0000EC5D0000}"/>
    <cellStyle name="Normal 9 4 4 3" xfId="9027" xr:uid="{00000000-0005-0000-0000-0000ED5D0000}"/>
    <cellStyle name="Normal 9 4 5" xfId="12391" xr:uid="{00000000-0005-0000-0000-0000EE5D0000}"/>
    <cellStyle name="Normal 9 4 5 2" xfId="14683" xr:uid="{00000000-0005-0000-0000-0000EF5D0000}"/>
    <cellStyle name="Normal 9 4 5 2 2" xfId="21382" xr:uid="{00000000-0005-0000-0000-0000F05D0000}"/>
    <cellStyle name="Normal 9 4 5 2 2 2" xfId="33249" xr:uid="{00000000-0005-0000-0000-0000F15D0000}"/>
    <cellStyle name="Normal 9 4 5 2 3" xfId="29273" xr:uid="{00000000-0005-0000-0000-0000F25D0000}"/>
    <cellStyle name="Normal 9 4 5 2 4" xfId="25332" xr:uid="{00000000-0005-0000-0000-0000F35D0000}"/>
    <cellStyle name="Normal 9 4 6" xfId="16606" xr:uid="{00000000-0005-0000-0000-0000F45D0000}"/>
    <cellStyle name="Normal 9 4 6 2" xfId="17394" xr:uid="{00000000-0005-0000-0000-0000F55D0000}"/>
    <cellStyle name="Normal 9 4 7" xfId="9022" xr:uid="{00000000-0005-0000-0000-0000F65D0000}"/>
    <cellStyle name="Normal 9 4 8" xfId="18223" xr:uid="{00000000-0005-0000-0000-0000F75D0000}"/>
    <cellStyle name="Normal 9 4 8 2" xfId="22758" xr:uid="{00000000-0005-0000-0000-0000F85D0000}"/>
    <cellStyle name="Normal 9 4 8 2 2" xfId="34625" xr:uid="{00000000-0005-0000-0000-0000F95D0000}"/>
    <cellStyle name="Normal 9 4 8 3" xfId="30649" xr:uid="{00000000-0005-0000-0000-0000FA5D0000}"/>
    <cellStyle name="Normal 9 4 8 4" xfId="26708" xr:uid="{00000000-0005-0000-0000-0000FB5D0000}"/>
    <cellStyle name="Normal 9 5" xfId="4375" xr:uid="{00000000-0005-0000-0000-0000FC5D0000}"/>
    <cellStyle name="Normal 9 5 2" xfId="4376" xr:uid="{00000000-0005-0000-0000-0000FD5D0000}"/>
    <cellStyle name="Normal 9 5 2 2" xfId="12398" xr:uid="{00000000-0005-0000-0000-0000FE5D0000}"/>
    <cellStyle name="Normal 9 5 2 3" xfId="9029" xr:uid="{00000000-0005-0000-0000-0000FF5D0000}"/>
    <cellStyle name="Normal 9 5 3" xfId="4377" xr:uid="{00000000-0005-0000-0000-0000005E0000}"/>
    <cellStyle name="Normal 9 5 3 2" xfId="12399" xr:uid="{00000000-0005-0000-0000-0000015E0000}"/>
    <cellStyle name="Normal 9 5 3 3" xfId="9030" xr:uid="{00000000-0005-0000-0000-0000025E0000}"/>
    <cellStyle name="Normal 9 5 4" xfId="12397" xr:uid="{00000000-0005-0000-0000-0000035E0000}"/>
    <cellStyle name="Normal 9 5 5" xfId="9028" xr:uid="{00000000-0005-0000-0000-0000045E0000}"/>
    <cellStyle name="Normal 9 6" xfId="4378" xr:uid="{00000000-0005-0000-0000-0000055E0000}"/>
    <cellStyle name="Normal 9 6 2" xfId="12400" xr:uid="{00000000-0005-0000-0000-0000065E0000}"/>
    <cellStyle name="Normal 9 6 3" xfId="9031" xr:uid="{00000000-0005-0000-0000-0000075E0000}"/>
    <cellStyle name="Normal 9 7" xfId="4379" xr:uid="{00000000-0005-0000-0000-0000085E0000}"/>
    <cellStyle name="Normal 9 7 2" xfId="12401" xr:uid="{00000000-0005-0000-0000-0000095E0000}"/>
    <cellStyle name="Normal 9 7 3" xfId="15646" xr:uid="{00000000-0005-0000-0000-00000A5E0000}"/>
    <cellStyle name="Normal 9 7 4" xfId="9032" xr:uid="{00000000-0005-0000-0000-00000B5E0000}"/>
    <cellStyle name="Normal 9 8" xfId="11001" xr:uid="{00000000-0005-0000-0000-00000C5E0000}"/>
    <cellStyle name="Normal 9 9" xfId="16608" xr:uid="{00000000-0005-0000-0000-00000D5E0000}"/>
    <cellStyle name="Normal 9_OENZ Onshore 2P" xfId="18589" xr:uid="{00000000-0005-0000-0000-00000E5E0000}"/>
    <cellStyle name="Normal 90" xfId="18590" xr:uid="{00000000-0005-0000-0000-00000F5E0000}"/>
    <cellStyle name="Normal 91" xfId="18591" xr:uid="{00000000-0005-0000-0000-0000105E0000}"/>
    <cellStyle name="Normal 92" xfId="18592" xr:uid="{00000000-0005-0000-0000-0000115E0000}"/>
    <cellStyle name="Normal 93" xfId="18593" xr:uid="{00000000-0005-0000-0000-0000125E0000}"/>
    <cellStyle name="Normal 94" xfId="18594" xr:uid="{00000000-0005-0000-0000-0000135E0000}"/>
    <cellStyle name="Normal 95" xfId="18595" xr:uid="{00000000-0005-0000-0000-0000145E0000}"/>
    <cellStyle name="Normal 96" xfId="18596" xr:uid="{00000000-0005-0000-0000-0000155E0000}"/>
    <cellStyle name="Normal 97" xfId="18597" xr:uid="{00000000-0005-0000-0000-0000165E0000}"/>
    <cellStyle name="Normal 98" xfId="18598" xr:uid="{00000000-0005-0000-0000-0000175E0000}"/>
    <cellStyle name="Normal 98 2" xfId="18599" xr:uid="{00000000-0005-0000-0000-0000185E0000}"/>
    <cellStyle name="Normal 98_OENZ Onshore 2P" xfId="18600" xr:uid="{00000000-0005-0000-0000-0000195E0000}"/>
    <cellStyle name="Normal 99" xfId="18601" xr:uid="{00000000-0005-0000-0000-00001A5E0000}"/>
    <cellStyle name="Normal GHG Textfiels Bold" xfId="4380" xr:uid="{00000000-0005-0000-0000-00001B5E0000}"/>
    <cellStyle name="Normal GHG-Shade 2" xfId="4381" xr:uid="{00000000-0005-0000-0000-00001C5E0000}"/>
    <cellStyle name="Normal GHG-Shade 2 2" xfId="4382" xr:uid="{00000000-0005-0000-0000-00001D5E0000}"/>
    <cellStyle name="Normal GHG-Shade 2 2 2" xfId="12403" xr:uid="{00000000-0005-0000-0000-00001E5E0000}"/>
    <cellStyle name="Normal GHG-Shade 2 2 2 2" xfId="14688" xr:uid="{00000000-0005-0000-0000-00001F5E0000}"/>
    <cellStyle name="Normal GHG-Shade 2 2 3" xfId="9034" xr:uid="{00000000-0005-0000-0000-0000205E0000}"/>
    <cellStyle name="Normal GHG-Shade 2 3" xfId="12402" xr:uid="{00000000-0005-0000-0000-0000215E0000}"/>
    <cellStyle name="Normal GHG-Shade 2 3 2" xfId="14689" xr:uid="{00000000-0005-0000-0000-0000225E0000}"/>
    <cellStyle name="Normal GHG-Shade 2 4" xfId="9033" xr:uid="{00000000-0005-0000-0000-0000235E0000}"/>
    <cellStyle name="Normal_1995 SLT" xfId="18230" xr:uid="{00000000-0005-0000-0000-0000245E0000}"/>
    <cellStyle name="Normal_Matrix Format" xfId="40" xr:uid="{00000000-0005-0000-0000-0000255E0000}"/>
    <cellStyle name="Normal_Matrix Format 2" xfId="18231" xr:uid="{00000000-0005-0000-0000-0000265E0000}"/>
    <cellStyle name="Normal_TAB7P1" xfId="7589" xr:uid="{00000000-0005-0000-0000-0000275E0000}"/>
    <cellStyle name="Normale_B2020" xfId="16" xr:uid="{00000000-0005-0000-0000-0000285E0000}"/>
    <cellStyle name="Notas" xfId="34759" xr:uid="{00000000-0005-0000-0000-0000295E0000}"/>
    <cellStyle name="Note 10" xfId="3045" xr:uid="{00000000-0005-0000-0000-00002A5E0000}"/>
    <cellStyle name="Note 10 10" xfId="11962" xr:uid="{00000000-0005-0000-0000-00002B5E0000}"/>
    <cellStyle name="Note 10 11" xfId="8592" xr:uid="{00000000-0005-0000-0000-00002C5E0000}"/>
    <cellStyle name="Note 10 2" xfId="3046" xr:uid="{00000000-0005-0000-0000-00002D5E0000}"/>
    <cellStyle name="Note 10 3" xfId="3047" xr:uid="{00000000-0005-0000-0000-00002E5E0000}"/>
    <cellStyle name="Note 10 4" xfId="3048" xr:uid="{00000000-0005-0000-0000-00002F5E0000}"/>
    <cellStyle name="Note 10 5" xfId="3049" xr:uid="{00000000-0005-0000-0000-0000305E0000}"/>
    <cellStyle name="Note 10 6" xfId="3050" xr:uid="{00000000-0005-0000-0000-0000315E0000}"/>
    <cellStyle name="Note 10 7" xfId="3051" xr:uid="{00000000-0005-0000-0000-0000325E0000}"/>
    <cellStyle name="Note 10 8" xfId="3052" xr:uid="{00000000-0005-0000-0000-0000335E0000}"/>
    <cellStyle name="Note 10 9" xfId="3053" xr:uid="{00000000-0005-0000-0000-0000345E0000}"/>
    <cellStyle name="Note 11" xfId="3054" xr:uid="{00000000-0005-0000-0000-0000355E0000}"/>
    <cellStyle name="Note 11 2" xfId="3055" xr:uid="{00000000-0005-0000-0000-0000365E0000}"/>
    <cellStyle name="Note 11 3" xfId="3056" xr:uid="{00000000-0005-0000-0000-0000375E0000}"/>
    <cellStyle name="Note 11 4" xfId="3057" xr:uid="{00000000-0005-0000-0000-0000385E0000}"/>
    <cellStyle name="Note 11 5" xfId="3058" xr:uid="{00000000-0005-0000-0000-0000395E0000}"/>
    <cellStyle name="Note 11 6" xfId="11963" xr:uid="{00000000-0005-0000-0000-00003A5E0000}"/>
    <cellStyle name="Note 11 7" xfId="8593" xr:uid="{00000000-0005-0000-0000-00003B5E0000}"/>
    <cellStyle name="Note 12" xfId="3059" xr:uid="{00000000-0005-0000-0000-00003C5E0000}"/>
    <cellStyle name="Note 12 2" xfId="3060" xr:uid="{00000000-0005-0000-0000-00003D5E0000}"/>
    <cellStyle name="Note 12 3" xfId="3061" xr:uid="{00000000-0005-0000-0000-00003E5E0000}"/>
    <cellStyle name="Note 12 4" xfId="3062" xr:uid="{00000000-0005-0000-0000-00003F5E0000}"/>
    <cellStyle name="Note 12 5" xfId="3063" xr:uid="{00000000-0005-0000-0000-0000405E0000}"/>
    <cellStyle name="Note 12 6" xfId="11964" xr:uid="{00000000-0005-0000-0000-0000415E0000}"/>
    <cellStyle name="Note 12 7" xfId="8594" xr:uid="{00000000-0005-0000-0000-0000425E0000}"/>
    <cellStyle name="Note 13" xfId="3064" xr:uid="{00000000-0005-0000-0000-0000435E0000}"/>
    <cellStyle name="Note 14" xfId="3065" xr:uid="{00000000-0005-0000-0000-0000445E0000}"/>
    <cellStyle name="Note 15" xfId="3066" xr:uid="{00000000-0005-0000-0000-0000455E0000}"/>
    <cellStyle name="Note 16" xfId="3067" xr:uid="{00000000-0005-0000-0000-0000465E0000}"/>
    <cellStyle name="Note 17" xfId="3068" xr:uid="{00000000-0005-0000-0000-0000475E0000}"/>
    <cellStyle name="Note 18" xfId="3069" xr:uid="{00000000-0005-0000-0000-0000485E0000}"/>
    <cellStyle name="Note 19" xfId="3070" xr:uid="{00000000-0005-0000-0000-0000495E0000}"/>
    <cellStyle name="Note 2" xfId="3071" xr:uid="{00000000-0005-0000-0000-00004A5E0000}"/>
    <cellStyle name="Note 2 10" xfId="3072" xr:uid="{00000000-0005-0000-0000-00004B5E0000}"/>
    <cellStyle name="Note 2 10 2" xfId="3073" xr:uid="{00000000-0005-0000-0000-00004C5E0000}"/>
    <cellStyle name="Note 2 10 3" xfId="3074" xr:uid="{00000000-0005-0000-0000-00004D5E0000}"/>
    <cellStyle name="Note 2 10 4" xfId="3075" xr:uid="{00000000-0005-0000-0000-00004E5E0000}"/>
    <cellStyle name="Note 2 10 5" xfId="3076" xr:uid="{00000000-0005-0000-0000-00004F5E0000}"/>
    <cellStyle name="Note 2 11" xfId="3077" xr:uid="{00000000-0005-0000-0000-0000505E0000}"/>
    <cellStyle name="Note 2 11 2" xfId="3078" xr:uid="{00000000-0005-0000-0000-0000515E0000}"/>
    <cellStyle name="Note 2 11 3" xfId="3079" xr:uid="{00000000-0005-0000-0000-0000525E0000}"/>
    <cellStyle name="Note 2 11 4" xfId="3080" xr:uid="{00000000-0005-0000-0000-0000535E0000}"/>
    <cellStyle name="Note 2 11 5" xfId="3081" xr:uid="{00000000-0005-0000-0000-0000545E0000}"/>
    <cellStyle name="Note 2 11 6" xfId="11965" xr:uid="{00000000-0005-0000-0000-0000555E0000}"/>
    <cellStyle name="Note 2 11 7" xfId="8595" xr:uid="{00000000-0005-0000-0000-0000565E0000}"/>
    <cellStyle name="Note 2 12" xfId="3082" xr:uid="{00000000-0005-0000-0000-0000575E0000}"/>
    <cellStyle name="Note 2 12 2" xfId="11966" xr:uid="{00000000-0005-0000-0000-0000585E0000}"/>
    <cellStyle name="Note 2 12 3" xfId="8596" xr:uid="{00000000-0005-0000-0000-0000595E0000}"/>
    <cellStyle name="Note 2 13" xfId="3083" xr:uid="{00000000-0005-0000-0000-00005A5E0000}"/>
    <cellStyle name="Note 2 13 2" xfId="11967" xr:uid="{00000000-0005-0000-0000-00005B5E0000}"/>
    <cellStyle name="Note 2 13 3" xfId="8597" xr:uid="{00000000-0005-0000-0000-00005C5E0000}"/>
    <cellStyle name="Note 2 14" xfId="3084" xr:uid="{00000000-0005-0000-0000-00005D5E0000}"/>
    <cellStyle name="Note 2 14 2" xfId="11968" xr:uid="{00000000-0005-0000-0000-00005E5E0000}"/>
    <cellStyle name="Note 2 14 3" xfId="8598" xr:uid="{00000000-0005-0000-0000-00005F5E0000}"/>
    <cellStyle name="Note 2 15" xfId="3085" xr:uid="{00000000-0005-0000-0000-0000605E0000}"/>
    <cellStyle name="Note 2 15 2" xfId="11969" xr:uid="{00000000-0005-0000-0000-0000615E0000}"/>
    <cellStyle name="Note 2 15 3" xfId="8599" xr:uid="{00000000-0005-0000-0000-0000625E0000}"/>
    <cellStyle name="Note 2 16" xfId="3086" xr:uid="{00000000-0005-0000-0000-0000635E0000}"/>
    <cellStyle name="Note 2 16 2" xfId="11970" xr:uid="{00000000-0005-0000-0000-0000645E0000}"/>
    <cellStyle name="Note 2 16 3" xfId="8600" xr:uid="{00000000-0005-0000-0000-0000655E0000}"/>
    <cellStyle name="Note 2 17" xfId="3087" xr:uid="{00000000-0005-0000-0000-0000665E0000}"/>
    <cellStyle name="Note 2 17 2" xfId="11971" xr:uid="{00000000-0005-0000-0000-0000675E0000}"/>
    <cellStyle name="Note 2 17 3" xfId="8601" xr:uid="{00000000-0005-0000-0000-0000685E0000}"/>
    <cellStyle name="Note 2 18" xfId="3088" xr:uid="{00000000-0005-0000-0000-0000695E0000}"/>
    <cellStyle name="Note 2 18 2" xfId="11972" xr:uid="{00000000-0005-0000-0000-00006A5E0000}"/>
    <cellStyle name="Note 2 18 3" xfId="8602" xr:uid="{00000000-0005-0000-0000-00006B5E0000}"/>
    <cellStyle name="Note 2 19" xfId="3089" xr:uid="{00000000-0005-0000-0000-00006C5E0000}"/>
    <cellStyle name="Note 2 2" xfId="3090" xr:uid="{00000000-0005-0000-0000-00006D5E0000}"/>
    <cellStyle name="Note 2 2 10" xfId="11973" xr:uid="{00000000-0005-0000-0000-00006E5E0000}"/>
    <cellStyle name="Note 2 2 11" xfId="8603" xr:uid="{00000000-0005-0000-0000-00006F5E0000}"/>
    <cellStyle name="Note 2 2 2" xfId="3091" xr:uid="{00000000-0005-0000-0000-0000705E0000}"/>
    <cellStyle name="Note 2 2 3" xfId="3092" xr:uid="{00000000-0005-0000-0000-0000715E0000}"/>
    <cellStyle name="Note 2 2 4" xfId="3093" xr:uid="{00000000-0005-0000-0000-0000725E0000}"/>
    <cellStyle name="Note 2 2 5" xfId="3094" xr:uid="{00000000-0005-0000-0000-0000735E0000}"/>
    <cellStyle name="Note 2 2 6" xfId="3095" xr:uid="{00000000-0005-0000-0000-0000745E0000}"/>
    <cellStyle name="Note 2 2 7" xfId="3096" xr:uid="{00000000-0005-0000-0000-0000755E0000}"/>
    <cellStyle name="Note 2 2 8" xfId="3097" xr:uid="{00000000-0005-0000-0000-0000765E0000}"/>
    <cellStyle name="Note 2 2 9" xfId="3098" xr:uid="{00000000-0005-0000-0000-0000775E0000}"/>
    <cellStyle name="Note 2 20" xfId="3099" xr:uid="{00000000-0005-0000-0000-0000785E0000}"/>
    <cellStyle name="Note 2 21" xfId="3100" xr:uid="{00000000-0005-0000-0000-0000795E0000}"/>
    <cellStyle name="Note 2 22" xfId="3101" xr:uid="{00000000-0005-0000-0000-00007A5E0000}"/>
    <cellStyle name="Note 2 23" xfId="3102" xr:uid="{00000000-0005-0000-0000-00007B5E0000}"/>
    <cellStyle name="Note 2 23 2" xfId="11974" xr:uid="{00000000-0005-0000-0000-00007C5E0000}"/>
    <cellStyle name="Note 2 23 3" xfId="8604" xr:uid="{00000000-0005-0000-0000-00007D5E0000}"/>
    <cellStyle name="Note 2 24" xfId="3103" xr:uid="{00000000-0005-0000-0000-00007E5E0000}"/>
    <cellStyle name="Note 2 25" xfId="3104" xr:uid="{00000000-0005-0000-0000-00007F5E0000}"/>
    <cellStyle name="Note 2 26" xfId="3105" xr:uid="{00000000-0005-0000-0000-0000805E0000}"/>
    <cellStyle name="Note 2 3" xfId="3106" xr:uid="{00000000-0005-0000-0000-0000815E0000}"/>
    <cellStyle name="Note 2 3 10" xfId="11975" xr:uid="{00000000-0005-0000-0000-0000825E0000}"/>
    <cellStyle name="Note 2 3 11" xfId="8605" xr:uid="{00000000-0005-0000-0000-0000835E0000}"/>
    <cellStyle name="Note 2 3 2" xfId="3107" xr:uid="{00000000-0005-0000-0000-0000845E0000}"/>
    <cellStyle name="Note 2 3 3" xfId="3108" xr:uid="{00000000-0005-0000-0000-0000855E0000}"/>
    <cellStyle name="Note 2 3 4" xfId="3109" xr:uid="{00000000-0005-0000-0000-0000865E0000}"/>
    <cellStyle name="Note 2 3 5" xfId="3110" xr:uid="{00000000-0005-0000-0000-0000875E0000}"/>
    <cellStyle name="Note 2 3 6" xfId="3111" xr:uid="{00000000-0005-0000-0000-0000885E0000}"/>
    <cellStyle name="Note 2 3 7" xfId="3112" xr:uid="{00000000-0005-0000-0000-0000895E0000}"/>
    <cellStyle name="Note 2 3 8" xfId="3113" xr:uid="{00000000-0005-0000-0000-00008A5E0000}"/>
    <cellStyle name="Note 2 3 9" xfId="3114" xr:uid="{00000000-0005-0000-0000-00008B5E0000}"/>
    <cellStyle name="Note 2 4" xfId="3115" xr:uid="{00000000-0005-0000-0000-00008C5E0000}"/>
    <cellStyle name="Note 2 4 10" xfId="11976" xr:uid="{00000000-0005-0000-0000-00008D5E0000}"/>
    <cellStyle name="Note 2 4 11" xfId="8606" xr:uid="{00000000-0005-0000-0000-00008E5E0000}"/>
    <cellStyle name="Note 2 4 2" xfId="3116" xr:uid="{00000000-0005-0000-0000-00008F5E0000}"/>
    <cellStyle name="Note 2 4 3" xfId="3117" xr:uid="{00000000-0005-0000-0000-0000905E0000}"/>
    <cellStyle name="Note 2 4 4" xfId="3118" xr:uid="{00000000-0005-0000-0000-0000915E0000}"/>
    <cellStyle name="Note 2 4 5" xfId="3119" xr:uid="{00000000-0005-0000-0000-0000925E0000}"/>
    <cellStyle name="Note 2 4 6" xfId="3120" xr:uid="{00000000-0005-0000-0000-0000935E0000}"/>
    <cellStyle name="Note 2 4 7" xfId="3121" xr:uid="{00000000-0005-0000-0000-0000945E0000}"/>
    <cellStyle name="Note 2 4 8" xfId="3122" xr:uid="{00000000-0005-0000-0000-0000955E0000}"/>
    <cellStyle name="Note 2 4 9" xfId="3123" xr:uid="{00000000-0005-0000-0000-0000965E0000}"/>
    <cellStyle name="Note 2 5" xfId="3124" xr:uid="{00000000-0005-0000-0000-0000975E0000}"/>
    <cellStyle name="Note 2 5 10" xfId="11977" xr:uid="{00000000-0005-0000-0000-0000985E0000}"/>
    <cellStyle name="Note 2 5 11" xfId="8607" xr:uid="{00000000-0005-0000-0000-0000995E0000}"/>
    <cellStyle name="Note 2 5 2" xfId="3125" xr:uid="{00000000-0005-0000-0000-00009A5E0000}"/>
    <cellStyle name="Note 2 5 3" xfId="3126" xr:uid="{00000000-0005-0000-0000-00009B5E0000}"/>
    <cellStyle name="Note 2 5 4" xfId="3127" xr:uid="{00000000-0005-0000-0000-00009C5E0000}"/>
    <cellStyle name="Note 2 5 5" xfId="3128" xr:uid="{00000000-0005-0000-0000-00009D5E0000}"/>
    <cellStyle name="Note 2 5 6" xfId="3129" xr:uid="{00000000-0005-0000-0000-00009E5E0000}"/>
    <cellStyle name="Note 2 5 7" xfId="3130" xr:uid="{00000000-0005-0000-0000-00009F5E0000}"/>
    <cellStyle name="Note 2 5 8" xfId="3131" xr:uid="{00000000-0005-0000-0000-0000A05E0000}"/>
    <cellStyle name="Note 2 5 9" xfId="3132" xr:uid="{00000000-0005-0000-0000-0000A15E0000}"/>
    <cellStyle name="Note 2 6" xfId="3133" xr:uid="{00000000-0005-0000-0000-0000A25E0000}"/>
    <cellStyle name="Note 2 6 2" xfId="3134" xr:uid="{00000000-0005-0000-0000-0000A35E0000}"/>
    <cellStyle name="Note 2 6 3" xfId="3135" xr:uid="{00000000-0005-0000-0000-0000A45E0000}"/>
    <cellStyle name="Note 2 6 4" xfId="3136" xr:uid="{00000000-0005-0000-0000-0000A55E0000}"/>
    <cellStyle name="Note 2 6 5" xfId="3137" xr:uid="{00000000-0005-0000-0000-0000A65E0000}"/>
    <cellStyle name="Note 2 6 6" xfId="11978" xr:uid="{00000000-0005-0000-0000-0000A75E0000}"/>
    <cellStyle name="Note 2 6 7" xfId="8608" xr:uid="{00000000-0005-0000-0000-0000A85E0000}"/>
    <cellStyle name="Note 2 7" xfId="3138" xr:uid="{00000000-0005-0000-0000-0000A95E0000}"/>
    <cellStyle name="Note 2 7 2" xfId="3139" xr:uid="{00000000-0005-0000-0000-0000AA5E0000}"/>
    <cellStyle name="Note 2 7 3" xfId="3140" xr:uid="{00000000-0005-0000-0000-0000AB5E0000}"/>
    <cellStyle name="Note 2 7 4" xfId="3141" xr:uid="{00000000-0005-0000-0000-0000AC5E0000}"/>
    <cellStyle name="Note 2 7 5" xfId="3142" xr:uid="{00000000-0005-0000-0000-0000AD5E0000}"/>
    <cellStyle name="Note 2 7 6" xfId="11979" xr:uid="{00000000-0005-0000-0000-0000AE5E0000}"/>
    <cellStyle name="Note 2 7 7" xfId="8609" xr:uid="{00000000-0005-0000-0000-0000AF5E0000}"/>
    <cellStyle name="Note 2 8" xfId="3143" xr:uid="{00000000-0005-0000-0000-0000B05E0000}"/>
    <cellStyle name="Note 2 8 2" xfId="3144" xr:uid="{00000000-0005-0000-0000-0000B15E0000}"/>
    <cellStyle name="Note 2 8 3" xfId="3145" xr:uid="{00000000-0005-0000-0000-0000B25E0000}"/>
    <cellStyle name="Note 2 8 4" xfId="3146" xr:uid="{00000000-0005-0000-0000-0000B35E0000}"/>
    <cellStyle name="Note 2 8 5" xfId="3147" xr:uid="{00000000-0005-0000-0000-0000B45E0000}"/>
    <cellStyle name="Note 2 8 6" xfId="11980" xr:uid="{00000000-0005-0000-0000-0000B55E0000}"/>
    <cellStyle name="Note 2 8 7" xfId="8610" xr:uid="{00000000-0005-0000-0000-0000B65E0000}"/>
    <cellStyle name="Note 2 9" xfId="3148" xr:uid="{00000000-0005-0000-0000-0000B75E0000}"/>
    <cellStyle name="Note 2 9 2" xfId="3149" xr:uid="{00000000-0005-0000-0000-0000B85E0000}"/>
    <cellStyle name="Note 2 9 3" xfId="3150" xr:uid="{00000000-0005-0000-0000-0000B95E0000}"/>
    <cellStyle name="Note 2 9 4" xfId="3151" xr:uid="{00000000-0005-0000-0000-0000BA5E0000}"/>
    <cellStyle name="Note 2 9 5" xfId="3152" xr:uid="{00000000-0005-0000-0000-0000BB5E0000}"/>
    <cellStyle name="Note 2 9 6" xfId="11981" xr:uid="{00000000-0005-0000-0000-0000BC5E0000}"/>
    <cellStyle name="Note 2 9 7" xfId="8611" xr:uid="{00000000-0005-0000-0000-0000BD5E0000}"/>
    <cellStyle name="Note 20" xfId="3153" xr:uid="{00000000-0005-0000-0000-0000BE5E0000}"/>
    <cellStyle name="Note 21" xfId="3154" xr:uid="{00000000-0005-0000-0000-0000BF5E0000}"/>
    <cellStyle name="Note 21 2" xfId="11982" xr:uid="{00000000-0005-0000-0000-0000C05E0000}"/>
    <cellStyle name="Note 21 3" xfId="8612" xr:uid="{00000000-0005-0000-0000-0000C15E0000}"/>
    <cellStyle name="Note 22" xfId="3155" xr:uid="{00000000-0005-0000-0000-0000C25E0000}"/>
    <cellStyle name="Note 22 2" xfId="11983" xr:uid="{00000000-0005-0000-0000-0000C35E0000}"/>
    <cellStyle name="Note 22 3" xfId="8613" xr:uid="{00000000-0005-0000-0000-0000C45E0000}"/>
    <cellStyle name="Note 23" xfId="3156" xr:uid="{00000000-0005-0000-0000-0000C55E0000}"/>
    <cellStyle name="Note 23 2" xfId="11984" xr:uid="{00000000-0005-0000-0000-0000C65E0000}"/>
    <cellStyle name="Note 23 3" xfId="8614" xr:uid="{00000000-0005-0000-0000-0000C75E0000}"/>
    <cellStyle name="Note 24" xfId="3157" xr:uid="{00000000-0005-0000-0000-0000C85E0000}"/>
    <cellStyle name="Note 24 2" xfId="11985" xr:uid="{00000000-0005-0000-0000-0000C95E0000}"/>
    <cellStyle name="Note 24 3" xfId="8615" xr:uid="{00000000-0005-0000-0000-0000CA5E0000}"/>
    <cellStyle name="Note 25" xfId="3158" xr:uid="{00000000-0005-0000-0000-0000CB5E0000}"/>
    <cellStyle name="Note 26" xfId="3159" xr:uid="{00000000-0005-0000-0000-0000CC5E0000}"/>
    <cellStyle name="Note 27" xfId="3160" xr:uid="{00000000-0005-0000-0000-0000CD5E0000}"/>
    <cellStyle name="Note 28" xfId="3161" xr:uid="{00000000-0005-0000-0000-0000CE5E0000}"/>
    <cellStyle name="Note 29" xfId="3162" xr:uid="{00000000-0005-0000-0000-0000CF5E0000}"/>
    <cellStyle name="Note 3" xfId="3163" xr:uid="{00000000-0005-0000-0000-0000D05E0000}"/>
    <cellStyle name="Note 3 10" xfId="3164" xr:uid="{00000000-0005-0000-0000-0000D15E0000}"/>
    <cellStyle name="Note 3 10 2" xfId="11987" xr:uid="{00000000-0005-0000-0000-0000D25E0000}"/>
    <cellStyle name="Note 3 10 3" xfId="8617" xr:uid="{00000000-0005-0000-0000-0000D35E0000}"/>
    <cellStyle name="Note 3 11" xfId="3165" xr:uid="{00000000-0005-0000-0000-0000D45E0000}"/>
    <cellStyle name="Note 3 11 2" xfId="11988" xr:uid="{00000000-0005-0000-0000-0000D55E0000}"/>
    <cellStyle name="Note 3 11 3" xfId="8618" xr:uid="{00000000-0005-0000-0000-0000D65E0000}"/>
    <cellStyle name="Note 3 12" xfId="3166" xr:uid="{00000000-0005-0000-0000-0000D75E0000}"/>
    <cellStyle name="Note 3 12 2" xfId="11989" xr:uid="{00000000-0005-0000-0000-0000D85E0000}"/>
    <cellStyle name="Note 3 12 3" xfId="8619" xr:uid="{00000000-0005-0000-0000-0000D95E0000}"/>
    <cellStyle name="Note 3 13" xfId="3167" xr:uid="{00000000-0005-0000-0000-0000DA5E0000}"/>
    <cellStyle name="Note 3 13 2" xfId="11990" xr:uid="{00000000-0005-0000-0000-0000DB5E0000}"/>
    <cellStyle name="Note 3 13 3" xfId="8620" xr:uid="{00000000-0005-0000-0000-0000DC5E0000}"/>
    <cellStyle name="Note 3 14" xfId="3168" xr:uid="{00000000-0005-0000-0000-0000DD5E0000}"/>
    <cellStyle name="Note 3 15" xfId="3169" xr:uid="{00000000-0005-0000-0000-0000DE5E0000}"/>
    <cellStyle name="Note 3 16" xfId="3170" xr:uid="{00000000-0005-0000-0000-0000DF5E0000}"/>
    <cellStyle name="Note 3 17" xfId="3171" xr:uid="{00000000-0005-0000-0000-0000E05E0000}"/>
    <cellStyle name="Note 3 18" xfId="3172" xr:uid="{00000000-0005-0000-0000-0000E15E0000}"/>
    <cellStyle name="Note 3 18 2" xfId="11991" xr:uid="{00000000-0005-0000-0000-0000E25E0000}"/>
    <cellStyle name="Note 3 18 3" xfId="8621" xr:uid="{00000000-0005-0000-0000-0000E35E0000}"/>
    <cellStyle name="Note 3 19" xfId="3173" xr:uid="{00000000-0005-0000-0000-0000E45E0000}"/>
    <cellStyle name="Note 3 19 2" xfId="11992" xr:uid="{00000000-0005-0000-0000-0000E55E0000}"/>
    <cellStyle name="Note 3 19 3" xfId="8622" xr:uid="{00000000-0005-0000-0000-0000E65E0000}"/>
    <cellStyle name="Note 3 2" xfId="3174" xr:uid="{00000000-0005-0000-0000-0000E75E0000}"/>
    <cellStyle name="Note 3 2 2" xfId="11993" xr:uid="{00000000-0005-0000-0000-0000E85E0000}"/>
    <cellStyle name="Note 3 2 3" xfId="14691" xr:uid="{00000000-0005-0000-0000-0000E95E0000}"/>
    <cellStyle name="Note 3 2 4" xfId="8623" xr:uid="{00000000-0005-0000-0000-0000EA5E0000}"/>
    <cellStyle name="Note 3 20" xfId="3175" xr:uid="{00000000-0005-0000-0000-0000EB5E0000}"/>
    <cellStyle name="Note 3 20 2" xfId="11994" xr:uid="{00000000-0005-0000-0000-0000EC5E0000}"/>
    <cellStyle name="Note 3 20 3" xfId="8624" xr:uid="{00000000-0005-0000-0000-0000ED5E0000}"/>
    <cellStyle name="Note 3 21" xfId="11986" xr:uid="{00000000-0005-0000-0000-0000EE5E0000}"/>
    <cellStyle name="Note 3 22" xfId="14690" xr:uid="{00000000-0005-0000-0000-0000EF5E0000}"/>
    <cellStyle name="Note 3 23" xfId="8616" xr:uid="{00000000-0005-0000-0000-0000F05E0000}"/>
    <cellStyle name="Note 3 3" xfId="3176" xr:uid="{00000000-0005-0000-0000-0000F15E0000}"/>
    <cellStyle name="Note 3 3 2" xfId="11995" xr:uid="{00000000-0005-0000-0000-0000F25E0000}"/>
    <cellStyle name="Note 3 3 3" xfId="8625" xr:uid="{00000000-0005-0000-0000-0000F35E0000}"/>
    <cellStyle name="Note 3 4" xfId="3177" xr:uid="{00000000-0005-0000-0000-0000F45E0000}"/>
    <cellStyle name="Note 3 4 2" xfId="11996" xr:uid="{00000000-0005-0000-0000-0000F55E0000}"/>
    <cellStyle name="Note 3 4 3" xfId="8626" xr:uid="{00000000-0005-0000-0000-0000F65E0000}"/>
    <cellStyle name="Note 3 5" xfId="3178" xr:uid="{00000000-0005-0000-0000-0000F75E0000}"/>
    <cellStyle name="Note 3 5 2" xfId="11997" xr:uid="{00000000-0005-0000-0000-0000F85E0000}"/>
    <cellStyle name="Note 3 5 3" xfId="8627" xr:uid="{00000000-0005-0000-0000-0000F95E0000}"/>
    <cellStyle name="Note 3 6" xfId="3179" xr:uid="{00000000-0005-0000-0000-0000FA5E0000}"/>
    <cellStyle name="Note 3 6 2" xfId="11998" xr:uid="{00000000-0005-0000-0000-0000FB5E0000}"/>
    <cellStyle name="Note 3 6 3" xfId="8628" xr:uid="{00000000-0005-0000-0000-0000FC5E0000}"/>
    <cellStyle name="Note 3 7" xfId="3180" xr:uid="{00000000-0005-0000-0000-0000FD5E0000}"/>
    <cellStyle name="Note 3 7 2" xfId="11999" xr:uid="{00000000-0005-0000-0000-0000FE5E0000}"/>
    <cellStyle name="Note 3 7 3" xfId="8629" xr:uid="{00000000-0005-0000-0000-0000FF5E0000}"/>
    <cellStyle name="Note 3 8" xfId="3181" xr:uid="{00000000-0005-0000-0000-0000005F0000}"/>
    <cellStyle name="Note 3 8 2" xfId="12000" xr:uid="{00000000-0005-0000-0000-0000015F0000}"/>
    <cellStyle name="Note 3 8 3" xfId="8630" xr:uid="{00000000-0005-0000-0000-0000025F0000}"/>
    <cellStyle name="Note 3 9" xfId="3182" xr:uid="{00000000-0005-0000-0000-0000035F0000}"/>
    <cellStyle name="Note 3 9 2" xfId="12001" xr:uid="{00000000-0005-0000-0000-0000045F0000}"/>
    <cellStyle name="Note 3 9 3" xfId="8631" xr:uid="{00000000-0005-0000-0000-0000055F0000}"/>
    <cellStyle name="Note 30" xfId="3183" xr:uid="{00000000-0005-0000-0000-0000065F0000}"/>
    <cellStyle name="Note 31" xfId="3184" xr:uid="{00000000-0005-0000-0000-0000075F0000}"/>
    <cellStyle name="Note 32" xfId="3185" xr:uid="{00000000-0005-0000-0000-0000085F0000}"/>
    <cellStyle name="Note 33" xfId="3186" xr:uid="{00000000-0005-0000-0000-0000095F0000}"/>
    <cellStyle name="Note 34" xfId="3187" xr:uid="{00000000-0005-0000-0000-00000A5F0000}"/>
    <cellStyle name="Note 35" xfId="3188" xr:uid="{00000000-0005-0000-0000-00000B5F0000}"/>
    <cellStyle name="Note 36" xfId="3189" xr:uid="{00000000-0005-0000-0000-00000C5F0000}"/>
    <cellStyle name="Note 36 2" xfId="12002" xr:uid="{00000000-0005-0000-0000-00000D5F0000}"/>
    <cellStyle name="Note 36 3" xfId="8632" xr:uid="{00000000-0005-0000-0000-00000E5F0000}"/>
    <cellStyle name="Note 37" xfId="3190" xr:uid="{00000000-0005-0000-0000-00000F5F0000}"/>
    <cellStyle name="Note 38" xfId="3191" xr:uid="{00000000-0005-0000-0000-0000105F0000}"/>
    <cellStyle name="Note 4" xfId="3192" xr:uid="{00000000-0005-0000-0000-0000115F0000}"/>
    <cellStyle name="Note 4 10" xfId="3193" xr:uid="{00000000-0005-0000-0000-0000125F0000}"/>
    <cellStyle name="Note 4 10 2" xfId="12004" xr:uid="{00000000-0005-0000-0000-0000135F0000}"/>
    <cellStyle name="Note 4 10 3" xfId="8634" xr:uid="{00000000-0005-0000-0000-0000145F0000}"/>
    <cellStyle name="Note 4 11" xfId="3194" xr:uid="{00000000-0005-0000-0000-0000155F0000}"/>
    <cellStyle name="Note 4 11 2" xfId="12005" xr:uid="{00000000-0005-0000-0000-0000165F0000}"/>
    <cellStyle name="Note 4 11 3" xfId="8635" xr:uid="{00000000-0005-0000-0000-0000175F0000}"/>
    <cellStyle name="Note 4 12" xfId="3195" xr:uid="{00000000-0005-0000-0000-0000185F0000}"/>
    <cellStyle name="Note 4 12 2" xfId="12006" xr:uid="{00000000-0005-0000-0000-0000195F0000}"/>
    <cellStyle name="Note 4 12 3" xfId="8636" xr:uid="{00000000-0005-0000-0000-00001A5F0000}"/>
    <cellStyle name="Note 4 13" xfId="3196" xr:uid="{00000000-0005-0000-0000-00001B5F0000}"/>
    <cellStyle name="Note 4 13 2" xfId="12007" xr:uid="{00000000-0005-0000-0000-00001C5F0000}"/>
    <cellStyle name="Note 4 13 3" xfId="8637" xr:uid="{00000000-0005-0000-0000-00001D5F0000}"/>
    <cellStyle name="Note 4 14" xfId="3197" xr:uid="{00000000-0005-0000-0000-00001E5F0000}"/>
    <cellStyle name="Note 4 15" xfId="3198" xr:uid="{00000000-0005-0000-0000-00001F5F0000}"/>
    <cellStyle name="Note 4 16" xfId="3199" xr:uid="{00000000-0005-0000-0000-0000205F0000}"/>
    <cellStyle name="Note 4 17" xfId="3200" xr:uid="{00000000-0005-0000-0000-0000215F0000}"/>
    <cellStyle name="Note 4 18" xfId="3201" xr:uid="{00000000-0005-0000-0000-0000225F0000}"/>
    <cellStyle name="Note 4 18 2" xfId="12008" xr:uid="{00000000-0005-0000-0000-0000235F0000}"/>
    <cellStyle name="Note 4 18 3" xfId="8638" xr:uid="{00000000-0005-0000-0000-0000245F0000}"/>
    <cellStyle name="Note 4 19" xfId="3202" xr:uid="{00000000-0005-0000-0000-0000255F0000}"/>
    <cellStyle name="Note 4 19 2" xfId="12009" xr:uid="{00000000-0005-0000-0000-0000265F0000}"/>
    <cellStyle name="Note 4 19 3" xfId="8639" xr:uid="{00000000-0005-0000-0000-0000275F0000}"/>
    <cellStyle name="Note 4 2" xfId="3203" xr:uid="{00000000-0005-0000-0000-0000285F0000}"/>
    <cellStyle name="Note 4 2 2" xfId="12010" xr:uid="{00000000-0005-0000-0000-0000295F0000}"/>
    <cellStyle name="Note 4 2 3" xfId="8640" xr:uid="{00000000-0005-0000-0000-00002A5F0000}"/>
    <cellStyle name="Note 4 20" xfId="3204" xr:uid="{00000000-0005-0000-0000-00002B5F0000}"/>
    <cellStyle name="Note 4 20 2" xfId="12011" xr:uid="{00000000-0005-0000-0000-00002C5F0000}"/>
    <cellStyle name="Note 4 20 3" xfId="8641" xr:uid="{00000000-0005-0000-0000-00002D5F0000}"/>
    <cellStyle name="Note 4 21" xfId="12003" xr:uid="{00000000-0005-0000-0000-00002E5F0000}"/>
    <cellStyle name="Note 4 22" xfId="8633" xr:uid="{00000000-0005-0000-0000-00002F5F0000}"/>
    <cellStyle name="Note 4 3" xfId="3205" xr:uid="{00000000-0005-0000-0000-0000305F0000}"/>
    <cellStyle name="Note 4 3 2" xfId="12012" xr:uid="{00000000-0005-0000-0000-0000315F0000}"/>
    <cellStyle name="Note 4 3 3" xfId="8642" xr:uid="{00000000-0005-0000-0000-0000325F0000}"/>
    <cellStyle name="Note 4 4" xfId="3206" xr:uid="{00000000-0005-0000-0000-0000335F0000}"/>
    <cellStyle name="Note 4 4 2" xfId="12013" xr:uid="{00000000-0005-0000-0000-0000345F0000}"/>
    <cellStyle name="Note 4 4 3" xfId="8643" xr:uid="{00000000-0005-0000-0000-0000355F0000}"/>
    <cellStyle name="Note 4 5" xfId="3207" xr:uid="{00000000-0005-0000-0000-0000365F0000}"/>
    <cellStyle name="Note 4 5 2" xfId="12014" xr:uid="{00000000-0005-0000-0000-0000375F0000}"/>
    <cellStyle name="Note 4 5 3" xfId="8644" xr:uid="{00000000-0005-0000-0000-0000385F0000}"/>
    <cellStyle name="Note 4 6" xfId="3208" xr:uid="{00000000-0005-0000-0000-0000395F0000}"/>
    <cellStyle name="Note 4 6 2" xfId="12015" xr:uid="{00000000-0005-0000-0000-00003A5F0000}"/>
    <cellStyle name="Note 4 6 3" xfId="8645" xr:uid="{00000000-0005-0000-0000-00003B5F0000}"/>
    <cellStyle name="Note 4 7" xfId="3209" xr:uid="{00000000-0005-0000-0000-00003C5F0000}"/>
    <cellStyle name="Note 4 7 2" xfId="12016" xr:uid="{00000000-0005-0000-0000-00003D5F0000}"/>
    <cellStyle name="Note 4 7 3" xfId="8646" xr:uid="{00000000-0005-0000-0000-00003E5F0000}"/>
    <cellStyle name="Note 4 8" xfId="3210" xr:uid="{00000000-0005-0000-0000-00003F5F0000}"/>
    <cellStyle name="Note 4 8 2" xfId="12017" xr:uid="{00000000-0005-0000-0000-0000405F0000}"/>
    <cellStyle name="Note 4 8 3" xfId="8647" xr:uid="{00000000-0005-0000-0000-0000415F0000}"/>
    <cellStyle name="Note 4 9" xfId="3211" xr:uid="{00000000-0005-0000-0000-0000425F0000}"/>
    <cellStyle name="Note 4 9 2" xfId="12018" xr:uid="{00000000-0005-0000-0000-0000435F0000}"/>
    <cellStyle name="Note 4 9 3" xfId="8648" xr:uid="{00000000-0005-0000-0000-0000445F0000}"/>
    <cellStyle name="Note 5" xfId="3212" xr:uid="{00000000-0005-0000-0000-0000455F0000}"/>
    <cellStyle name="Note 5 10" xfId="3213" xr:uid="{00000000-0005-0000-0000-0000465F0000}"/>
    <cellStyle name="Note 5 10 2" xfId="12020" xr:uid="{00000000-0005-0000-0000-0000475F0000}"/>
    <cellStyle name="Note 5 10 3" xfId="8650" xr:uid="{00000000-0005-0000-0000-0000485F0000}"/>
    <cellStyle name="Note 5 11" xfId="3214" xr:uid="{00000000-0005-0000-0000-0000495F0000}"/>
    <cellStyle name="Note 5 11 2" xfId="12021" xr:uid="{00000000-0005-0000-0000-00004A5F0000}"/>
    <cellStyle name="Note 5 11 3" xfId="8651" xr:uid="{00000000-0005-0000-0000-00004B5F0000}"/>
    <cellStyle name="Note 5 12" xfId="3215" xr:uid="{00000000-0005-0000-0000-00004C5F0000}"/>
    <cellStyle name="Note 5 12 2" xfId="12022" xr:uid="{00000000-0005-0000-0000-00004D5F0000}"/>
    <cellStyle name="Note 5 12 3" xfId="8652" xr:uid="{00000000-0005-0000-0000-00004E5F0000}"/>
    <cellStyle name="Note 5 13" xfId="3216" xr:uid="{00000000-0005-0000-0000-00004F5F0000}"/>
    <cellStyle name="Note 5 13 2" xfId="12023" xr:uid="{00000000-0005-0000-0000-0000505F0000}"/>
    <cellStyle name="Note 5 13 3" xfId="8653" xr:uid="{00000000-0005-0000-0000-0000515F0000}"/>
    <cellStyle name="Note 5 14" xfId="3217" xr:uid="{00000000-0005-0000-0000-0000525F0000}"/>
    <cellStyle name="Note 5 15" xfId="3218" xr:uid="{00000000-0005-0000-0000-0000535F0000}"/>
    <cellStyle name="Note 5 16" xfId="3219" xr:uid="{00000000-0005-0000-0000-0000545F0000}"/>
    <cellStyle name="Note 5 17" xfId="3220" xr:uid="{00000000-0005-0000-0000-0000555F0000}"/>
    <cellStyle name="Note 5 18" xfId="3221" xr:uid="{00000000-0005-0000-0000-0000565F0000}"/>
    <cellStyle name="Note 5 18 2" xfId="12024" xr:uid="{00000000-0005-0000-0000-0000575F0000}"/>
    <cellStyle name="Note 5 18 3" xfId="8654" xr:uid="{00000000-0005-0000-0000-0000585F0000}"/>
    <cellStyle name="Note 5 19" xfId="3222" xr:uid="{00000000-0005-0000-0000-0000595F0000}"/>
    <cellStyle name="Note 5 19 2" xfId="12025" xr:uid="{00000000-0005-0000-0000-00005A5F0000}"/>
    <cellStyle name="Note 5 19 3" xfId="8655" xr:uid="{00000000-0005-0000-0000-00005B5F0000}"/>
    <cellStyle name="Note 5 2" xfId="3223" xr:uid="{00000000-0005-0000-0000-00005C5F0000}"/>
    <cellStyle name="Note 5 2 2" xfId="12026" xr:uid="{00000000-0005-0000-0000-00005D5F0000}"/>
    <cellStyle name="Note 5 2 3" xfId="8656" xr:uid="{00000000-0005-0000-0000-00005E5F0000}"/>
    <cellStyle name="Note 5 20" xfId="3224" xr:uid="{00000000-0005-0000-0000-00005F5F0000}"/>
    <cellStyle name="Note 5 20 2" xfId="12027" xr:uid="{00000000-0005-0000-0000-0000605F0000}"/>
    <cellStyle name="Note 5 20 3" xfId="8657" xr:uid="{00000000-0005-0000-0000-0000615F0000}"/>
    <cellStyle name="Note 5 21" xfId="12019" xr:uid="{00000000-0005-0000-0000-0000625F0000}"/>
    <cellStyle name="Note 5 22" xfId="8649" xr:uid="{00000000-0005-0000-0000-0000635F0000}"/>
    <cellStyle name="Note 5 3" xfId="3225" xr:uid="{00000000-0005-0000-0000-0000645F0000}"/>
    <cellStyle name="Note 5 3 2" xfId="12028" xr:uid="{00000000-0005-0000-0000-0000655F0000}"/>
    <cellStyle name="Note 5 3 3" xfId="8658" xr:uid="{00000000-0005-0000-0000-0000665F0000}"/>
    <cellStyle name="Note 5 4" xfId="3226" xr:uid="{00000000-0005-0000-0000-0000675F0000}"/>
    <cellStyle name="Note 5 4 2" xfId="12029" xr:uid="{00000000-0005-0000-0000-0000685F0000}"/>
    <cellStyle name="Note 5 4 3" xfId="8659" xr:uid="{00000000-0005-0000-0000-0000695F0000}"/>
    <cellStyle name="Note 5 5" xfId="3227" xr:uid="{00000000-0005-0000-0000-00006A5F0000}"/>
    <cellStyle name="Note 5 5 2" xfId="12030" xr:uid="{00000000-0005-0000-0000-00006B5F0000}"/>
    <cellStyle name="Note 5 5 3" xfId="8660" xr:uid="{00000000-0005-0000-0000-00006C5F0000}"/>
    <cellStyle name="Note 5 6" xfId="3228" xr:uid="{00000000-0005-0000-0000-00006D5F0000}"/>
    <cellStyle name="Note 5 6 2" xfId="12031" xr:uid="{00000000-0005-0000-0000-00006E5F0000}"/>
    <cellStyle name="Note 5 6 3" xfId="8661" xr:uid="{00000000-0005-0000-0000-00006F5F0000}"/>
    <cellStyle name="Note 5 7" xfId="3229" xr:uid="{00000000-0005-0000-0000-0000705F0000}"/>
    <cellStyle name="Note 5 7 2" xfId="12032" xr:uid="{00000000-0005-0000-0000-0000715F0000}"/>
    <cellStyle name="Note 5 7 3" xfId="8662" xr:uid="{00000000-0005-0000-0000-0000725F0000}"/>
    <cellStyle name="Note 5 8" xfId="3230" xr:uid="{00000000-0005-0000-0000-0000735F0000}"/>
    <cellStyle name="Note 5 8 2" xfId="12033" xr:uid="{00000000-0005-0000-0000-0000745F0000}"/>
    <cellStyle name="Note 5 8 3" xfId="8663" xr:uid="{00000000-0005-0000-0000-0000755F0000}"/>
    <cellStyle name="Note 5 9" xfId="3231" xr:uid="{00000000-0005-0000-0000-0000765F0000}"/>
    <cellStyle name="Note 5 9 2" xfId="12034" xr:uid="{00000000-0005-0000-0000-0000775F0000}"/>
    <cellStyle name="Note 5 9 3" xfId="8664" xr:uid="{00000000-0005-0000-0000-0000785F0000}"/>
    <cellStyle name="Note 6" xfId="3232" xr:uid="{00000000-0005-0000-0000-0000795F0000}"/>
    <cellStyle name="Note 6 10" xfId="3233" xr:uid="{00000000-0005-0000-0000-00007A5F0000}"/>
    <cellStyle name="Note 6 10 2" xfId="12036" xr:uid="{00000000-0005-0000-0000-00007B5F0000}"/>
    <cellStyle name="Note 6 10 3" xfId="8666" xr:uid="{00000000-0005-0000-0000-00007C5F0000}"/>
    <cellStyle name="Note 6 11" xfId="3234" xr:uid="{00000000-0005-0000-0000-00007D5F0000}"/>
    <cellStyle name="Note 6 11 2" xfId="12037" xr:uid="{00000000-0005-0000-0000-00007E5F0000}"/>
    <cellStyle name="Note 6 11 3" xfId="8667" xr:uid="{00000000-0005-0000-0000-00007F5F0000}"/>
    <cellStyle name="Note 6 12" xfId="3235" xr:uid="{00000000-0005-0000-0000-0000805F0000}"/>
    <cellStyle name="Note 6 12 2" xfId="12038" xr:uid="{00000000-0005-0000-0000-0000815F0000}"/>
    <cellStyle name="Note 6 12 3" xfId="8668" xr:uid="{00000000-0005-0000-0000-0000825F0000}"/>
    <cellStyle name="Note 6 13" xfId="3236" xr:uid="{00000000-0005-0000-0000-0000835F0000}"/>
    <cellStyle name="Note 6 13 2" xfId="12039" xr:uid="{00000000-0005-0000-0000-0000845F0000}"/>
    <cellStyle name="Note 6 13 3" xfId="8669" xr:uid="{00000000-0005-0000-0000-0000855F0000}"/>
    <cellStyle name="Note 6 14" xfId="3237" xr:uid="{00000000-0005-0000-0000-0000865F0000}"/>
    <cellStyle name="Note 6 15" xfId="3238" xr:uid="{00000000-0005-0000-0000-0000875F0000}"/>
    <cellStyle name="Note 6 16" xfId="3239" xr:uid="{00000000-0005-0000-0000-0000885F0000}"/>
    <cellStyle name="Note 6 17" xfId="3240" xr:uid="{00000000-0005-0000-0000-0000895F0000}"/>
    <cellStyle name="Note 6 18" xfId="3241" xr:uid="{00000000-0005-0000-0000-00008A5F0000}"/>
    <cellStyle name="Note 6 18 2" xfId="12040" xr:uid="{00000000-0005-0000-0000-00008B5F0000}"/>
    <cellStyle name="Note 6 18 3" xfId="8670" xr:uid="{00000000-0005-0000-0000-00008C5F0000}"/>
    <cellStyle name="Note 6 19" xfId="3242" xr:uid="{00000000-0005-0000-0000-00008D5F0000}"/>
    <cellStyle name="Note 6 19 2" xfId="12041" xr:uid="{00000000-0005-0000-0000-00008E5F0000}"/>
    <cellStyle name="Note 6 19 3" xfId="8671" xr:uid="{00000000-0005-0000-0000-00008F5F0000}"/>
    <cellStyle name="Note 6 2" xfId="3243" xr:uid="{00000000-0005-0000-0000-0000905F0000}"/>
    <cellStyle name="Note 6 2 2" xfId="12042" xr:uid="{00000000-0005-0000-0000-0000915F0000}"/>
    <cellStyle name="Note 6 2 3" xfId="8672" xr:uid="{00000000-0005-0000-0000-0000925F0000}"/>
    <cellStyle name="Note 6 20" xfId="12035" xr:uid="{00000000-0005-0000-0000-0000935F0000}"/>
    <cellStyle name="Note 6 21" xfId="8665" xr:uid="{00000000-0005-0000-0000-0000945F0000}"/>
    <cellStyle name="Note 6 3" xfId="3244" xr:uid="{00000000-0005-0000-0000-0000955F0000}"/>
    <cellStyle name="Note 6 3 2" xfId="12043" xr:uid="{00000000-0005-0000-0000-0000965F0000}"/>
    <cellStyle name="Note 6 3 3" xfId="8673" xr:uid="{00000000-0005-0000-0000-0000975F0000}"/>
    <cellStyle name="Note 6 4" xfId="3245" xr:uid="{00000000-0005-0000-0000-0000985F0000}"/>
    <cellStyle name="Note 6 4 2" xfId="12044" xr:uid="{00000000-0005-0000-0000-0000995F0000}"/>
    <cellStyle name="Note 6 4 3" xfId="8674" xr:uid="{00000000-0005-0000-0000-00009A5F0000}"/>
    <cellStyle name="Note 6 5" xfId="3246" xr:uid="{00000000-0005-0000-0000-00009B5F0000}"/>
    <cellStyle name="Note 6 5 2" xfId="12045" xr:uid="{00000000-0005-0000-0000-00009C5F0000}"/>
    <cellStyle name="Note 6 5 3" xfId="8675" xr:uid="{00000000-0005-0000-0000-00009D5F0000}"/>
    <cellStyle name="Note 6 6" xfId="3247" xr:uid="{00000000-0005-0000-0000-00009E5F0000}"/>
    <cellStyle name="Note 6 6 2" xfId="12046" xr:uid="{00000000-0005-0000-0000-00009F5F0000}"/>
    <cellStyle name="Note 6 6 3" xfId="8676" xr:uid="{00000000-0005-0000-0000-0000A05F0000}"/>
    <cellStyle name="Note 6 7" xfId="3248" xr:uid="{00000000-0005-0000-0000-0000A15F0000}"/>
    <cellStyle name="Note 6 7 2" xfId="12047" xr:uid="{00000000-0005-0000-0000-0000A25F0000}"/>
    <cellStyle name="Note 6 7 3" xfId="8677" xr:uid="{00000000-0005-0000-0000-0000A35F0000}"/>
    <cellStyle name="Note 6 8" xfId="3249" xr:uid="{00000000-0005-0000-0000-0000A45F0000}"/>
    <cellStyle name="Note 6 8 2" xfId="12048" xr:uid="{00000000-0005-0000-0000-0000A55F0000}"/>
    <cellStyle name="Note 6 8 3" xfId="8678" xr:uid="{00000000-0005-0000-0000-0000A65F0000}"/>
    <cellStyle name="Note 6 9" xfId="3250" xr:uid="{00000000-0005-0000-0000-0000A75F0000}"/>
    <cellStyle name="Note 6 9 2" xfId="12049" xr:uid="{00000000-0005-0000-0000-0000A85F0000}"/>
    <cellStyle name="Note 6 9 3" xfId="8679" xr:uid="{00000000-0005-0000-0000-0000A95F0000}"/>
    <cellStyle name="Note 7" xfId="3251" xr:uid="{00000000-0005-0000-0000-0000AA5F0000}"/>
    <cellStyle name="Note 7 10" xfId="3252" xr:uid="{00000000-0005-0000-0000-0000AB5F0000}"/>
    <cellStyle name="Note 7 10 2" xfId="12050" xr:uid="{00000000-0005-0000-0000-0000AC5F0000}"/>
    <cellStyle name="Note 7 10 3" xfId="8680" xr:uid="{00000000-0005-0000-0000-0000AD5F0000}"/>
    <cellStyle name="Note 7 11" xfId="3253" xr:uid="{00000000-0005-0000-0000-0000AE5F0000}"/>
    <cellStyle name="Note 7 11 2" xfId="12051" xr:uid="{00000000-0005-0000-0000-0000AF5F0000}"/>
    <cellStyle name="Note 7 11 3" xfId="8681" xr:uid="{00000000-0005-0000-0000-0000B05F0000}"/>
    <cellStyle name="Note 7 12" xfId="3254" xr:uid="{00000000-0005-0000-0000-0000B15F0000}"/>
    <cellStyle name="Note 7 12 2" xfId="12052" xr:uid="{00000000-0005-0000-0000-0000B25F0000}"/>
    <cellStyle name="Note 7 12 3" xfId="8682" xr:uid="{00000000-0005-0000-0000-0000B35F0000}"/>
    <cellStyle name="Note 7 13" xfId="3255" xr:uid="{00000000-0005-0000-0000-0000B45F0000}"/>
    <cellStyle name="Note 7 13 2" xfId="12053" xr:uid="{00000000-0005-0000-0000-0000B55F0000}"/>
    <cellStyle name="Note 7 13 3" xfId="8683" xr:uid="{00000000-0005-0000-0000-0000B65F0000}"/>
    <cellStyle name="Note 7 14" xfId="3256" xr:uid="{00000000-0005-0000-0000-0000B75F0000}"/>
    <cellStyle name="Note 7 15" xfId="3257" xr:uid="{00000000-0005-0000-0000-0000B85F0000}"/>
    <cellStyle name="Note 7 16" xfId="3258" xr:uid="{00000000-0005-0000-0000-0000B95F0000}"/>
    <cellStyle name="Note 7 17" xfId="3259" xr:uid="{00000000-0005-0000-0000-0000BA5F0000}"/>
    <cellStyle name="Note 7 18" xfId="3260" xr:uid="{00000000-0005-0000-0000-0000BB5F0000}"/>
    <cellStyle name="Note 7 18 2" xfId="12054" xr:uid="{00000000-0005-0000-0000-0000BC5F0000}"/>
    <cellStyle name="Note 7 18 3" xfId="8684" xr:uid="{00000000-0005-0000-0000-0000BD5F0000}"/>
    <cellStyle name="Note 7 2" xfId="3261" xr:uid="{00000000-0005-0000-0000-0000BE5F0000}"/>
    <cellStyle name="Note 7 2 2" xfId="12055" xr:uid="{00000000-0005-0000-0000-0000BF5F0000}"/>
    <cellStyle name="Note 7 2 3" xfId="8685" xr:uid="{00000000-0005-0000-0000-0000C05F0000}"/>
    <cellStyle name="Note 7 3" xfId="3262" xr:uid="{00000000-0005-0000-0000-0000C15F0000}"/>
    <cellStyle name="Note 7 3 2" xfId="12056" xr:uid="{00000000-0005-0000-0000-0000C25F0000}"/>
    <cellStyle name="Note 7 3 3" xfId="8686" xr:uid="{00000000-0005-0000-0000-0000C35F0000}"/>
    <cellStyle name="Note 7 4" xfId="3263" xr:uid="{00000000-0005-0000-0000-0000C45F0000}"/>
    <cellStyle name="Note 7 4 2" xfId="12057" xr:uid="{00000000-0005-0000-0000-0000C55F0000}"/>
    <cellStyle name="Note 7 4 3" xfId="8687" xr:uid="{00000000-0005-0000-0000-0000C65F0000}"/>
    <cellStyle name="Note 7 5" xfId="3264" xr:uid="{00000000-0005-0000-0000-0000C75F0000}"/>
    <cellStyle name="Note 7 5 2" xfId="12058" xr:uid="{00000000-0005-0000-0000-0000C85F0000}"/>
    <cellStyle name="Note 7 5 3" xfId="8688" xr:uid="{00000000-0005-0000-0000-0000C95F0000}"/>
    <cellStyle name="Note 7 6" xfId="3265" xr:uid="{00000000-0005-0000-0000-0000CA5F0000}"/>
    <cellStyle name="Note 7 6 2" xfId="12059" xr:uid="{00000000-0005-0000-0000-0000CB5F0000}"/>
    <cellStyle name="Note 7 6 3" xfId="8689" xr:uid="{00000000-0005-0000-0000-0000CC5F0000}"/>
    <cellStyle name="Note 7 7" xfId="3266" xr:uid="{00000000-0005-0000-0000-0000CD5F0000}"/>
    <cellStyle name="Note 7 7 2" xfId="12060" xr:uid="{00000000-0005-0000-0000-0000CE5F0000}"/>
    <cellStyle name="Note 7 7 3" xfId="8690" xr:uid="{00000000-0005-0000-0000-0000CF5F0000}"/>
    <cellStyle name="Note 7 8" xfId="3267" xr:uid="{00000000-0005-0000-0000-0000D05F0000}"/>
    <cellStyle name="Note 7 8 2" xfId="12061" xr:uid="{00000000-0005-0000-0000-0000D15F0000}"/>
    <cellStyle name="Note 7 8 3" xfId="8691" xr:uid="{00000000-0005-0000-0000-0000D25F0000}"/>
    <cellStyle name="Note 7 9" xfId="3268" xr:uid="{00000000-0005-0000-0000-0000D35F0000}"/>
    <cellStyle name="Note 7 9 2" xfId="12062" xr:uid="{00000000-0005-0000-0000-0000D45F0000}"/>
    <cellStyle name="Note 7 9 3" xfId="8692" xr:uid="{00000000-0005-0000-0000-0000D55F0000}"/>
    <cellStyle name="Note 8" xfId="3269" xr:uid="{00000000-0005-0000-0000-0000D65F0000}"/>
    <cellStyle name="Note 8 10" xfId="3270" xr:uid="{00000000-0005-0000-0000-0000D75F0000}"/>
    <cellStyle name="Note 8 10 2" xfId="12063" xr:uid="{00000000-0005-0000-0000-0000D85F0000}"/>
    <cellStyle name="Note 8 10 3" xfId="8693" xr:uid="{00000000-0005-0000-0000-0000D95F0000}"/>
    <cellStyle name="Note 8 11" xfId="3271" xr:uid="{00000000-0005-0000-0000-0000DA5F0000}"/>
    <cellStyle name="Note 8 11 2" xfId="12064" xr:uid="{00000000-0005-0000-0000-0000DB5F0000}"/>
    <cellStyle name="Note 8 11 3" xfId="8694" xr:uid="{00000000-0005-0000-0000-0000DC5F0000}"/>
    <cellStyle name="Note 8 12" xfId="3272" xr:uid="{00000000-0005-0000-0000-0000DD5F0000}"/>
    <cellStyle name="Note 8 12 2" xfId="12065" xr:uid="{00000000-0005-0000-0000-0000DE5F0000}"/>
    <cellStyle name="Note 8 12 3" xfId="8695" xr:uid="{00000000-0005-0000-0000-0000DF5F0000}"/>
    <cellStyle name="Note 8 13" xfId="3273" xr:uid="{00000000-0005-0000-0000-0000E05F0000}"/>
    <cellStyle name="Note 8 13 2" xfId="12066" xr:uid="{00000000-0005-0000-0000-0000E15F0000}"/>
    <cellStyle name="Note 8 13 3" xfId="8696" xr:uid="{00000000-0005-0000-0000-0000E25F0000}"/>
    <cellStyle name="Note 8 14" xfId="3274" xr:uid="{00000000-0005-0000-0000-0000E35F0000}"/>
    <cellStyle name="Note 8 15" xfId="3275" xr:uid="{00000000-0005-0000-0000-0000E45F0000}"/>
    <cellStyle name="Note 8 16" xfId="3276" xr:uid="{00000000-0005-0000-0000-0000E55F0000}"/>
    <cellStyle name="Note 8 17" xfId="3277" xr:uid="{00000000-0005-0000-0000-0000E65F0000}"/>
    <cellStyle name="Note 8 18" xfId="3278" xr:uid="{00000000-0005-0000-0000-0000E75F0000}"/>
    <cellStyle name="Note 8 18 2" xfId="12067" xr:uid="{00000000-0005-0000-0000-0000E85F0000}"/>
    <cellStyle name="Note 8 18 3" xfId="8697" xr:uid="{00000000-0005-0000-0000-0000E95F0000}"/>
    <cellStyle name="Note 8 2" xfId="3279" xr:uid="{00000000-0005-0000-0000-0000EA5F0000}"/>
    <cellStyle name="Note 8 2 2" xfId="12068" xr:uid="{00000000-0005-0000-0000-0000EB5F0000}"/>
    <cellStyle name="Note 8 2 3" xfId="8698" xr:uid="{00000000-0005-0000-0000-0000EC5F0000}"/>
    <cellStyle name="Note 8 3" xfId="3280" xr:uid="{00000000-0005-0000-0000-0000ED5F0000}"/>
    <cellStyle name="Note 8 3 2" xfId="12069" xr:uid="{00000000-0005-0000-0000-0000EE5F0000}"/>
    <cellStyle name="Note 8 3 3" xfId="8699" xr:uid="{00000000-0005-0000-0000-0000EF5F0000}"/>
    <cellStyle name="Note 8 4" xfId="3281" xr:uid="{00000000-0005-0000-0000-0000F05F0000}"/>
    <cellStyle name="Note 8 4 2" xfId="12070" xr:uid="{00000000-0005-0000-0000-0000F15F0000}"/>
    <cellStyle name="Note 8 4 3" xfId="8700" xr:uid="{00000000-0005-0000-0000-0000F25F0000}"/>
    <cellStyle name="Note 8 5" xfId="3282" xr:uid="{00000000-0005-0000-0000-0000F35F0000}"/>
    <cellStyle name="Note 8 5 2" xfId="12071" xr:uid="{00000000-0005-0000-0000-0000F45F0000}"/>
    <cellStyle name="Note 8 5 3" xfId="8701" xr:uid="{00000000-0005-0000-0000-0000F55F0000}"/>
    <cellStyle name="Note 8 6" xfId="3283" xr:uid="{00000000-0005-0000-0000-0000F65F0000}"/>
    <cellStyle name="Note 8 6 2" xfId="12072" xr:uid="{00000000-0005-0000-0000-0000F75F0000}"/>
    <cellStyle name="Note 8 6 3" xfId="8702" xr:uid="{00000000-0005-0000-0000-0000F85F0000}"/>
    <cellStyle name="Note 8 7" xfId="3284" xr:uid="{00000000-0005-0000-0000-0000F95F0000}"/>
    <cellStyle name="Note 8 7 2" xfId="12073" xr:uid="{00000000-0005-0000-0000-0000FA5F0000}"/>
    <cellStyle name="Note 8 7 3" xfId="8703" xr:uid="{00000000-0005-0000-0000-0000FB5F0000}"/>
    <cellStyle name="Note 8 8" xfId="3285" xr:uid="{00000000-0005-0000-0000-0000FC5F0000}"/>
    <cellStyle name="Note 8 8 2" xfId="12074" xr:uid="{00000000-0005-0000-0000-0000FD5F0000}"/>
    <cellStyle name="Note 8 8 3" xfId="8704" xr:uid="{00000000-0005-0000-0000-0000FE5F0000}"/>
    <cellStyle name="Note 8 9" xfId="3286" xr:uid="{00000000-0005-0000-0000-0000FF5F0000}"/>
    <cellStyle name="Note 8 9 2" xfId="12075" xr:uid="{00000000-0005-0000-0000-000000600000}"/>
    <cellStyle name="Note 8 9 3" xfId="8705" xr:uid="{00000000-0005-0000-0000-000001600000}"/>
    <cellStyle name="Note 9" xfId="3287" xr:uid="{00000000-0005-0000-0000-000002600000}"/>
    <cellStyle name="Note 9 10" xfId="3288" xr:uid="{00000000-0005-0000-0000-000003600000}"/>
    <cellStyle name="Note 9 11" xfId="3289" xr:uid="{00000000-0005-0000-0000-000004600000}"/>
    <cellStyle name="Note 9 12" xfId="3290" xr:uid="{00000000-0005-0000-0000-000005600000}"/>
    <cellStyle name="Note 9 13" xfId="3291" xr:uid="{00000000-0005-0000-0000-000006600000}"/>
    <cellStyle name="Note 9 2" xfId="3292" xr:uid="{00000000-0005-0000-0000-000007600000}"/>
    <cellStyle name="Note 9 3" xfId="3293" xr:uid="{00000000-0005-0000-0000-000008600000}"/>
    <cellStyle name="Note 9 4" xfId="3294" xr:uid="{00000000-0005-0000-0000-000009600000}"/>
    <cellStyle name="Note 9 5" xfId="3295" xr:uid="{00000000-0005-0000-0000-00000A600000}"/>
    <cellStyle name="Note 9 6" xfId="3296" xr:uid="{00000000-0005-0000-0000-00000B600000}"/>
    <cellStyle name="Note 9 7" xfId="3297" xr:uid="{00000000-0005-0000-0000-00000C600000}"/>
    <cellStyle name="Note 9 8" xfId="3298" xr:uid="{00000000-0005-0000-0000-00000D600000}"/>
    <cellStyle name="Note 9 9" xfId="3299" xr:uid="{00000000-0005-0000-0000-00000E600000}"/>
    <cellStyle name="Notiz" xfId="3978" xr:uid="{00000000-0005-0000-0000-00000F600000}"/>
    <cellStyle name="Notiz 10" xfId="4383" xr:uid="{00000000-0005-0000-0000-000010600000}"/>
    <cellStyle name="Notiz 10 2" xfId="12404" xr:uid="{00000000-0005-0000-0000-000011600000}"/>
    <cellStyle name="Notiz 10 3" xfId="9035" xr:uid="{00000000-0005-0000-0000-000012600000}"/>
    <cellStyle name="Notiz 11" xfId="4384" xr:uid="{00000000-0005-0000-0000-000013600000}"/>
    <cellStyle name="Notiz 11 2" xfId="12405" xr:uid="{00000000-0005-0000-0000-000014600000}"/>
    <cellStyle name="Notiz 11 3" xfId="9036" xr:uid="{00000000-0005-0000-0000-000015600000}"/>
    <cellStyle name="Notiz 12" xfId="4385" xr:uid="{00000000-0005-0000-0000-000016600000}"/>
    <cellStyle name="Notiz 12 2" xfId="12406" xr:uid="{00000000-0005-0000-0000-000017600000}"/>
    <cellStyle name="Notiz 12 3" xfId="9037" xr:uid="{00000000-0005-0000-0000-000018600000}"/>
    <cellStyle name="Notiz 13" xfId="12111" xr:uid="{00000000-0005-0000-0000-000019600000}"/>
    <cellStyle name="Notiz 14" xfId="8743" xr:uid="{00000000-0005-0000-0000-00001A600000}"/>
    <cellStyle name="Notiz 2" xfId="4386" xr:uid="{00000000-0005-0000-0000-00001B600000}"/>
    <cellStyle name="Notiz 2 2" xfId="4387" xr:uid="{00000000-0005-0000-0000-00001C600000}"/>
    <cellStyle name="Notiz 2 2 2" xfId="12408" xr:uid="{00000000-0005-0000-0000-00001D600000}"/>
    <cellStyle name="Notiz 2 2 2 2" xfId="14692" xr:uid="{00000000-0005-0000-0000-00001E600000}"/>
    <cellStyle name="Notiz 2 2 3" xfId="9039" xr:uid="{00000000-0005-0000-0000-00001F600000}"/>
    <cellStyle name="Notiz 2 3" xfId="12407" xr:uid="{00000000-0005-0000-0000-000020600000}"/>
    <cellStyle name="Notiz 2 3 2" xfId="14693" xr:uid="{00000000-0005-0000-0000-000021600000}"/>
    <cellStyle name="Notiz 2 4" xfId="9038" xr:uid="{00000000-0005-0000-0000-000022600000}"/>
    <cellStyle name="Notiz 3" xfId="4388" xr:uid="{00000000-0005-0000-0000-000023600000}"/>
    <cellStyle name="Notiz 3 2" xfId="4389" xr:uid="{00000000-0005-0000-0000-000024600000}"/>
    <cellStyle name="Notiz 3 2 2" xfId="4390" xr:uid="{00000000-0005-0000-0000-000025600000}"/>
    <cellStyle name="Notiz 3 2 2 2" xfId="12411" xr:uid="{00000000-0005-0000-0000-000026600000}"/>
    <cellStyle name="Notiz 3 2 2 3" xfId="9042" xr:uid="{00000000-0005-0000-0000-000027600000}"/>
    <cellStyle name="Notiz 3 2 3" xfId="4391" xr:uid="{00000000-0005-0000-0000-000028600000}"/>
    <cellStyle name="Notiz 3 2 3 2" xfId="12412" xr:uid="{00000000-0005-0000-0000-000029600000}"/>
    <cellStyle name="Notiz 3 2 3 3" xfId="9043" xr:uid="{00000000-0005-0000-0000-00002A600000}"/>
    <cellStyle name="Notiz 3 2 4" xfId="12410" xr:uid="{00000000-0005-0000-0000-00002B600000}"/>
    <cellStyle name="Notiz 3 2 5" xfId="9041" xr:uid="{00000000-0005-0000-0000-00002C600000}"/>
    <cellStyle name="Notiz 3 3" xfId="4392" xr:uid="{00000000-0005-0000-0000-00002D600000}"/>
    <cellStyle name="Notiz 3 3 2" xfId="4393" xr:uid="{00000000-0005-0000-0000-00002E600000}"/>
    <cellStyle name="Notiz 3 3 2 2" xfId="4394" xr:uid="{00000000-0005-0000-0000-00002F600000}"/>
    <cellStyle name="Notiz 3 3 2 2 2" xfId="12415" xr:uid="{00000000-0005-0000-0000-000030600000}"/>
    <cellStyle name="Notiz 3 3 2 2 3" xfId="9046" xr:uid="{00000000-0005-0000-0000-000031600000}"/>
    <cellStyle name="Notiz 3 3 2 3" xfId="12414" xr:uid="{00000000-0005-0000-0000-000032600000}"/>
    <cellStyle name="Notiz 3 3 2 4" xfId="9045" xr:uid="{00000000-0005-0000-0000-000033600000}"/>
    <cellStyle name="Notiz 3 3 3" xfId="4395" xr:uid="{00000000-0005-0000-0000-000034600000}"/>
    <cellStyle name="Notiz 3 3 3 2" xfId="4396" xr:uid="{00000000-0005-0000-0000-000035600000}"/>
    <cellStyle name="Notiz 3 3 3 2 2" xfId="12417" xr:uid="{00000000-0005-0000-0000-000036600000}"/>
    <cellStyle name="Notiz 3 3 3 2 3" xfId="9048" xr:uid="{00000000-0005-0000-0000-000037600000}"/>
    <cellStyle name="Notiz 3 3 3 3" xfId="4397" xr:uid="{00000000-0005-0000-0000-000038600000}"/>
    <cellStyle name="Notiz 3 3 3 3 2" xfId="12418" xr:uid="{00000000-0005-0000-0000-000039600000}"/>
    <cellStyle name="Notiz 3 3 3 3 3" xfId="9049" xr:uid="{00000000-0005-0000-0000-00003A600000}"/>
    <cellStyle name="Notiz 3 3 3 4" xfId="12416" xr:uid="{00000000-0005-0000-0000-00003B600000}"/>
    <cellStyle name="Notiz 3 3 3 5" xfId="9047" xr:uid="{00000000-0005-0000-0000-00003C600000}"/>
    <cellStyle name="Notiz 3 3 4" xfId="4398" xr:uid="{00000000-0005-0000-0000-00003D600000}"/>
    <cellStyle name="Notiz 3 3 4 2" xfId="4399" xr:uid="{00000000-0005-0000-0000-00003E600000}"/>
    <cellStyle name="Notiz 3 3 4 2 2" xfId="12420" xr:uid="{00000000-0005-0000-0000-00003F600000}"/>
    <cellStyle name="Notiz 3 3 4 2 3" xfId="9051" xr:uid="{00000000-0005-0000-0000-000040600000}"/>
    <cellStyle name="Notiz 3 3 4 3" xfId="12419" xr:uid="{00000000-0005-0000-0000-000041600000}"/>
    <cellStyle name="Notiz 3 3 4 4" xfId="9050" xr:uid="{00000000-0005-0000-0000-000042600000}"/>
    <cellStyle name="Notiz 3 3 5" xfId="4400" xr:uid="{00000000-0005-0000-0000-000043600000}"/>
    <cellStyle name="Notiz 3 3 5 2" xfId="12421" xr:uid="{00000000-0005-0000-0000-000044600000}"/>
    <cellStyle name="Notiz 3 3 5 3" xfId="9052" xr:uid="{00000000-0005-0000-0000-000045600000}"/>
    <cellStyle name="Notiz 3 3 6" xfId="12413" xr:uid="{00000000-0005-0000-0000-000046600000}"/>
    <cellStyle name="Notiz 3 3 7" xfId="9044" xr:uid="{00000000-0005-0000-0000-000047600000}"/>
    <cellStyle name="Notiz 3 4" xfId="4401" xr:uid="{00000000-0005-0000-0000-000048600000}"/>
    <cellStyle name="Notiz 3 4 2" xfId="12422" xr:uid="{00000000-0005-0000-0000-000049600000}"/>
    <cellStyle name="Notiz 3 4 3" xfId="14695" xr:uid="{00000000-0005-0000-0000-00004A600000}"/>
    <cellStyle name="Notiz 3 4 4" xfId="9053" xr:uid="{00000000-0005-0000-0000-00004B600000}"/>
    <cellStyle name="Notiz 3 5" xfId="4402" xr:uid="{00000000-0005-0000-0000-00004C600000}"/>
    <cellStyle name="Notiz 3 5 2" xfId="12423" xr:uid="{00000000-0005-0000-0000-00004D600000}"/>
    <cellStyle name="Notiz 3 5 3" xfId="9054" xr:uid="{00000000-0005-0000-0000-00004E600000}"/>
    <cellStyle name="Notiz 3 6" xfId="12409" xr:uid="{00000000-0005-0000-0000-00004F600000}"/>
    <cellStyle name="Notiz 3 7" xfId="16604" xr:uid="{00000000-0005-0000-0000-000050600000}"/>
    <cellStyle name="Notiz 3 7 2" xfId="17393" xr:uid="{00000000-0005-0000-0000-000051600000}"/>
    <cellStyle name="Notiz 3 8" xfId="9040" xr:uid="{00000000-0005-0000-0000-000052600000}"/>
    <cellStyle name="Notiz 4" xfId="4403" xr:uid="{00000000-0005-0000-0000-000053600000}"/>
    <cellStyle name="Notiz 4 2" xfId="4404" xr:uid="{00000000-0005-0000-0000-000054600000}"/>
    <cellStyle name="Notiz 4 2 2" xfId="4405" xr:uid="{00000000-0005-0000-0000-000055600000}"/>
    <cellStyle name="Notiz 4 2 2 2" xfId="4406" xr:uid="{00000000-0005-0000-0000-000056600000}"/>
    <cellStyle name="Notiz 4 2 2 2 2" xfId="12427" xr:uid="{00000000-0005-0000-0000-000057600000}"/>
    <cellStyle name="Notiz 4 2 2 2 3" xfId="9058" xr:uid="{00000000-0005-0000-0000-000058600000}"/>
    <cellStyle name="Notiz 4 2 2 3" xfId="12426" xr:uid="{00000000-0005-0000-0000-000059600000}"/>
    <cellStyle name="Notiz 4 2 2 4" xfId="9057" xr:uid="{00000000-0005-0000-0000-00005A600000}"/>
    <cellStyle name="Notiz 4 2 3" xfId="4407" xr:uid="{00000000-0005-0000-0000-00005B600000}"/>
    <cellStyle name="Notiz 4 2 3 2" xfId="4408" xr:uid="{00000000-0005-0000-0000-00005C600000}"/>
    <cellStyle name="Notiz 4 2 3 2 2" xfId="12429" xr:uid="{00000000-0005-0000-0000-00005D600000}"/>
    <cellStyle name="Notiz 4 2 3 2 3" xfId="9060" xr:uid="{00000000-0005-0000-0000-00005E600000}"/>
    <cellStyle name="Notiz 4 2 3 3" xfId="4409" xr:uid="{00000000-0005-0000-0000-00005F600000}"/>
    <cellStyle name="Notiz 4 2 3 3 2" xfId="12430" xr:uid="{00000000-0005-0000-0000-000060600000}"/>
    <cellStyle name="Notiz 4 2 3 3 3" xfId="9061" xr:uid="{00000000-0005-0000-0000-000061600000}"/>
    <cellStyle name="Notiz 4 2 3 4" xfId="12428" xr:uid="{00000000-0005-0000-0000-000062600000}"/>
    <cellStyle name="Notiz 4 2 3 5" xfId="9059" xr:uid="{00000000-0005-0000-0000-000063600000}"/>
    <cellStyle name="Notiz 4 2 4" xfId="4410" xr:uid="{00000000-0005-0000-0000-000064600000}"/>
    <cellStyle name="Notiz 4 2 4 2" xfId="4411" xr:uid="{00000000-0005-0000-0000-000065600000}"/>
    <cellStyle name="Notiz 4 2 4 2 2" xfId="12432" xr:uid="{00000000-0005-0000-0000-000066600000}"/>
    <cellStyle name="Notiz 4 2 4 2 3" xfId="9063" xr:uid="{00000000-0005-0000-0000-000067600000}"/>
    <cellStyle name="Notiz 4 2 4 3" xfId="12431" xr:uid="{00000000-0005-0000-0000-000068600000}"/>
    <cellStyle name="Notiz 4 2 4 4" xfId="9062" xr:uid="{00000000-0005-0000-0000-000069600000}"/>
    <cellStyle name="Notiz 4 2 5" xfId="4412" xr:uid="{00000000-0005-0000-0000-00006A600000}"/>
    <cellStyle name="Notiz 4 2 5 2" xfId="12433" xr:uid="{00000000-0005-0000-0000-00006B600000}"/>
    <cellStyle name="Notiz 4 2 5 3" xfId="9064" xr:uid="{00000000-0005-0000-0000-00006C600000}"/>
    <cellStyle name="Notiz 4 2 6" xfId="12425" xr:uid="{00000000-0005-0000-0000-00006D600000}"/>
    <cellStyle name="Notiz 4 2 7" xfId="9056" xr:uid="{00000000-0005-0000-0000-00006E600000}"/>
    <cellStyle name="Notiz 4 3" xfId="4413" xr:uid="{00000000-0005-0000-0000-00006F600000}"/>
    <cellStyle name="Notiz 4 3 2" xfId="4414" xr:uid="{00000000-0005-0000-0000-000070600000}"/>
    <cellStyle name="Notiz 4 3 2 2" xfId="12435" xr:uid="{00000000-0005-0000-0000-000071600000}"/>
    <cellStyle name="Notiz 4 3 2 3" xfId="9066" xr:uid="{00000000-0005-0000-0000-000072600000}"/>
    <cellStyle name="Notiz 4 3 3" xfId="12434" xr:uid="{00000000-0005-0000-0000-000073600000}"/>
    <cellStyle name="Notiz 4 3 4" xfId="9065" xr:uid="{00000000-0005-0000-0000-000074600000}"/>
    <cellStyle name="Notiz 4 4" xfId="4415" xr:uid="{00000000-0005-0000-0000-000075600000}"/>
    <cellStyle name="Notiz 4 4 2" xfId="12436" xr:uid="{00000000-0005-0000-0000-000076600000}"/>
    <cellStyle name="Notiz 4 4 3" xfId="9067" xr:uid="{00000000-0005-0000-0000-000077600000}"/>
    <cellStyle name="Notiz 4 5" xfId="4416" xr:uid="{00000000-0005-0000-0000-000078600000}"/>
    <cellStyle name="Notiz 4 5 2" xfId="12437" xr:uid="{00000000-0005-0000-0000-000079600000}"/>
    <cellStyle name="Notiz 4 5 3" xfId="9068" xr:uid="{00000000-0005-0000-0000-00007A600000}"/>
    <cellStyle name="Notiz 4 6" xfId="12424" xr:uid="{00000000-0005-0000-0000-00007B600000}"/>
    <cellStyle name="Notiz 4 7" xfId="16603" xr:uid="{00000000-0005-0000-0000-00007C600000}"/>
    <cellStyle name="Notiz 4 7 2" xfId="17392" xr:uid="{00000000-0005-0000-0000-00007D600000}"/>
    <cellStyle name="Notiz 4 8" xfId="9055" xr:uid="{00000000-0005-0000-0000-00007E600000}"/>
    <cellStyle name="Notiz 5" xfId="4417" xr:uid="{00000000-0005-0000-0000-00007F600000}"/>
    <cellStyle name="Notiz 5 2" xfId="4418" xr:uid="{00000000-0005-0000-0000-000080600000}"/>
    <cellStyle name="Notiz 5 2 2" xfId="4419" xr:uid="{00000000-0005-0000-0000-000081600000}"/>
    <cellStyle name="Notiz 5 2 2 2" xfId="4420" xr:uid="{00000000-0005-0000-0000-000082600000}"/>
    <cellStyle name="Notiz 5 2 2 2 2" xfId="12441" xr:uid="{00000000-0005-0000-0000-000083600000}"/>
    <cellStyle name="Notiz 5 2 2 2 3" xfId="9072" xr:uid="{00000000-0005-0000-0000-000084600000}"/>
    <cellStyle name="Notiz 5 2 2 3" xfId="12440" xr:uid="{00000000-0005-0000-0000-000085600000}"/>
    <cellStyle name="Notiz 5 2 2 4" xfId="9071" xr:uid="{00000000-0005-0000-0000-000086600000}"/>
    <cellStyle name="Notiz 5 2 3" xfId="4421" xr:uid="{00000000-0005-0000-0000-000087600000}"/>
    <cellStyle name="Notiz 5 2 3 2" xfId="4422" xr:uid="{00000000-0005-0000-0000-000088600000}"/>
    <cellStyle name="Notiz 5 2 3 2 2" xfId="12443" xr:uid="{00000000-0005-0000-0000-000089600000}"/>
    <cellStyle name="Notiz 5 2 3 2 3" xfId="9074" xr:uid="{00000000-0005-0000-0000-00008A600000}"/>
    <cellStyle name="Notiz 5 2 3 3" xfId="4423" xr:uid="{00000000-0005-0000-0000-00008B600000}"/>
    <cellStyle name="Notiz 5 2 3 3 2" xfId="12444" xr:uid="{00000000-0005-0000-0000-00008C600000}"/>
    <cellStyle name="Notiz 5 2 3 3 3" xfId="9075" xr:uid="{00000000-0005-0000-0000-00008D600000}"/>
    <cellStyle name="Notiz 5 2 3 4" xfId="12442" xr:uid="{00000000-0005-0000-0000-00008E600000}"/>
    <cellStyle name="Notiz 5 2 3 5" xfId="9073" xr:uid="{00000000-0005-0000-0000-00008F600000}"/>
    <cellStyle name="Notiz 5 2 4" xfId="4424" xr:uid="{00000000-0005-0000-0000-000090600000}"/>
    <cellStyle name="Notiz 5 2 4 2" xfId="12445" xr:uid="{00000000-0005-0000-0000-000091600000}"/>
    <cellStyle name="Notiz 5 2 4 3" xfId="9076" xr:uid="{00000000-0005-0000-0000-000092600000}"/>
    <cellStyle name="Notiz 5 2 5" xfId="4425" xr:uid="{00000000-0005-0000-0000-000093600000}"/>
    <cellStyle name="Notiz 5 2 5 2" xfId="12446" xr:uid="{00000000-0005-0000-0000-000094600000}"/>
    <cellStyle name="Notiz 5 2 5 3" xfId="9077" xr:uid="{00000000-0005-0000-0000-000095600000}"/>
    <cellStyle name="Notiz 5 2 6" xfId="12439" xr:uid="{00000000-0005-0000-0000-000096600000}"/>
    <cellStyle name="Notiz 5 2 7" xfId="9070" xr:uid="{00000000-0005-0000-0000-000097600000}"/>
    <cellStyle name="Notiz 5 3" xfId="4426" xr:uid="{00000000-0005-0000-0000-000098600000}"/>
    <cellStyle name="Notiz 5 3 2" xfId="4427" xr:uid="{00000000-0005-0000-0000-000099600000}"/>
    <cellStyle name="Notiz 5 3 2 2" xfId="12448" xr:uid="{00000000-0005-0000-0000-00009A600000}"/>
    <cellStyle name="Notiz 5 3 2 3" xfId="9079" xr:uid="{00000000-0005-0000-0000-00009B600000}"/>
    <cellStyle name="Notiz 5 3 3" xfId="12447" xr:uid="{00000000-0005-0000-0000-00009C600000}"/>
    <cellStyle name="Notiz 5 3 4" xfId="9078" xr:uid="{00000000-0005-0000-0000-00009D600000}"/>
    <cellStyle name="Notiz 5 4" xfId="4428" xr:uid="{00000000-0005-0000-0000-00009E600000}"/>
    <cellStyle name="Notiz 5 4 2" xfId="12449" xr:uid="{00000000-0005-0000-0000-00009F600000}"/>
    <cellStyle name="Notiz 5 4 3" xfId="9080" xr:uid="{00000000-0005-0000-0000-0000A0600000}"/>
    <cellStyle name="Notiz 5 5" xfId="4429" xr:uid="{00000000-0005-0000-0000-0000A1600000}"/>
    <cellStyle name="Notiz 5 5 2" xfId="12450" xr:uid="{00000000-0005-0000-0000-0000A2600000}"/>
    <cellStyle name="Notiz 5 5 3" xfId="9081" xr:uid="{00000000-0005-0000-0000-0000A3600000}"/>
    <cellStyle name="Notiz 5 6" xfId="12438" xr:uid="{00000000-0005-0000-0000-0000A4600000}"/>
    <cellStyle name="Notiz 5 7" xfId="9069" xr:uid="{00000000-0005-0000-0000-0000A5600000}"/>
    <cellStyle name="Notiz 6" xfId="4430" xr:uid="{00000000-0005-0000-0000-0000A6600000}"/>
    <cellStyle name="Notiz 6 2" xfId="4431" xr:uid="{00000000-0005-0000-0000-0000A7600000}"/>
    <cellStyle name="Notiz 6 2 2" xfId="4432" xr:uid="{00000000-0005-0000-0000-0000A8600000}"/>
    <cellStyle name="Notiz 6 2 2 2" xfId="12453" xr:uid="{00000000-0005-0000-0000-0000A9600000}"/>
    <cellStyle name="Notiz 6 2 2 3" xfId="9084" xr:uid="{00000000-0005-0000-0000-0000AA600000}"/>
    <cellStyle name="Notiz 6 2 3" xfId="12452" xr:uid="{00000000-0005-0000-0000-0000AB600000}"/>
    <cellStyle name="Notiz 6 2 4" xfId="9083" xr:uid="{00000000-0005-0000-0000-0000AC600000}"/>
    <cellStyle name="Notiz 6 3" xfId="4433" xr:uid="{00000000-0005-0000-0000-0000AD600000}"/>
    <cellStyle name="Notiz 6 3 2" xfId="4434" xr:uid="{00000000-0005-0000-0000-0000AE600000}"/>
    <cellStyle name="Notiz 6 3 2 2" xfId="12455" xr:uid="{00000000-0005-0000-0000-0000AF600000}"/>
    <cellStyle name="Notiz 6 3 2 3" xfId="9086" xr:uid="{00000000-0005-0000-0000-0000B0600000}"/>
    <cellStyle name="Notiz 6 3 3" xfId="4435" xr:uid="{00000000-0005-0000-0000-0000B1600000}"/>
    <cellStyle name="Notiz 6 3 3 2" xfId="12456" xr:uid="{00000000-0005-0000-0000-0000B2600000}"/>
    <cellStyle name="Notiz 6 3 3 3" xfId="9087" xr:uid="{00000000-0005-0000-0000-0000B3600000}"/>
    <cellStyle name="Notiz 6 3 4" xfId="12454" xr:uid="{00000000-0005-0000-0000-0000B4600000}"/>
    <cellStyle name="Notiz 6 3 5" xfId="9085" xr:uid="{00000000-0005-0000-0000-0000B5600000}"/>
    <cellStyle name="Notiz 6 4" xfId="4436" xr:uid="{00000000-0005-0000-0000-0000B6600000}"/>
    <cellStyle name="Notiz 6 4 2" xfId="4437" xr:uid="{00000000-0005-0000-0000-0000B7600000}"/>
    <cellStyle name="Notiz 6 4 2 2" xfId="12458" xr:uid="{00000000-0005-0000-0000-0000B8600000}"/>
    <cellStyle name="Notiz 6 4 2 3" xfId="9089" xr:uid="{00000000-0005-0000-0000-0000B9600000}"/>
    <cellStyle name="Notiz 6 4 3" xfId="12457" xr:uid="{00000000-0005-0000-0000-0000BA600000}"/>
    <cellStyle name="Notiz 6 4 4" xfId="9088" xr:uid="{00000000-0005-0000-0000-0000BB600000}"/>
    <cellStyle name="Notiz 6 5" xfId="4438" xr:uid="{00000000-0005-0000-0000-0000BC600000}"/>
    <cellStyle name="Notiz 6 5 2" xfId="12459" xr:uid="{00000000-0005-0000-0000-0000BD600000}"/>
    <cellStyle name="Notiz 6 5 3" xfId="9090" xr:uid="{00000000-0005-0000-0000-0000BE600000}"/>
    <cellStyle name="Notiz 6 6" xfId="12451" xr:uid="{00000000-0005-0000-0000-0000BF600000}"/>
    <cellStyle name="Notiz 6 7" xfId="9082" xr:uid="{00000000-0005-0000-0000-0000C0600000}"/>
    <cellStyle name="Notiz 7" xfId="4439" xr:uid="{00000000-0005-0000-0000-0000C1600000}"/>
    <cellStyle name="Notiz 7 2" xfId="4440" xr:uid="{00000000-0005-0000-0000-0000C2600000}"/>
    <cellStyle name="Notiz 7 2 2" xfId="12461" xr:uid="{00000000-0005-0000-0000-0000C3600000}"/>
    <cellStyle name="Notiz 7 2 3" xfId="9092" xr:uid="{00000000-0005-0000-0000-0000C4600000}"/>
    <cellStyle name="Notiz 7 3" xfId="4441" xr:uid="{00000000-0005-0000-0000-0000C5600000}"/>
    <cellStyle name="Notiz 7 3 2" xfId="12462" xr:uid="{00000000-0005-0000-0000-0000C6600000}"/>
    <cellStyle name="Notiz 7 3 3" xfId="9093" xr:uid="{00000000-0005-0000-0000-0000C7600000}"/>
    <cellStyle name="Notiz 7 4" xfId="12460" xr:uid="{00000000-0005-0000-0000-0000C8600000}"/>
    <cellStyle name="Notiz 7 5" xfId="9091" xr:uid="{00000000-0005-0000-0000-0000C9600000}"/>
    <cellStyle name="Notiz 8" xfId="4442" xr:uid="{00000000-0005-0000-0000-0000CA600000}"/>
    <cellStyle name="Notiz 8 2" xfId="12463" xr:uid="{00000000-0005-0000-0000-0000CB600000}"/>
    <cellStyle name="Notiz 8 3" xfId="14758" xr:uid="{00000000-0005-0000-0000-0000CC600000}"/>
    <cellStyle name="Notiz 8 4" xfId="9094" xr:uid="{00000000-0005-0000-0000-0000CD600000}"/>
    <cellStyle name="Notiz 9" xfId="4443" xr:uid="{00000000-0005-0000-0000-0000CE600000}"/>
    <cellStyle name="Notiz 9 2" xfId="12464" xr:uid="{00000000-0005-0000-0000-0000CF600000}"/>
    <cellStyle name="Notiz 9 3" xfId="9095" xr:uid="{00000000-0005-0000-0000-0000D0600000}"/>
    <cellStyle name="Notiz_ADDON" xfId="4444" xr:uid="{00000000-0005-0000-0000-0000D1600000}"/>
    <cellStyle name="nplosion_borders" xfId="3300" xr:uid="{00000000-0005-0000-0000-0000D2600000}"/>
    <cellStyle name="Num. cuadro" xfId="34760" xr:uid="{00000000-0005-0000-0000-0000D3600000}"/>
    <cellStyle name="Output" xfId="7598" builtinId="21" customBuiltin="1"/>
    <cellStyle name="Output 10" xfId="3301" xr:uid="{00000000-0005-0000-0000-0000D5600000}"/>
    <cellStyle name="Output 11" xfId="3302" xr:uid="{00000000-0005-0000-0000-0000D6600000}"/>
    <cellStyle name="Output 12" xfId="3303" xr:uid="{00000000-0005-0000-0000-0000D7600000}"/>
    <cellStyle name="Output 13" xfId="3304" xr:uid="{00000000-0005-0000-0000-0000D8600000}"/>
    <cellStyle name="Output 14" xfId="3305" xr:uid="{00000000-0005-0000-0000-0000D9600000}"/>
    <cellStyle name="Output 15" xfId="3306" xr:uid="{00000000-0005-0000-0000-0000DA600000}"/>
    <cellStyle name="Output 16" xfId="3307" xr:uid="{00000000-0005-0000-0000-0000DB600000}"/>
    <cellStyle name="Output 17" xfId="3308" xr:uid="{00000000-0005-0000-0000-0000DC600000}"/>
    <cellStyle name="Output 18" xfId="3309" xr:uid="{00000000-0005-0000-0000-0000DD600000}"/>
    <cellStyle name="Output 19" xfId="3310" xr:uid="{00000000-0005-0000-0000-0000DE600000}"/>
    <cellStyle name="Output 2" xfId="3311" xr:uid="{00000000-0005-0000-0000-0000DF600000}"/>
    <cellStyle name="Output 2 10" xfId="3312" xr:uid="{00000000-0005-0000-0000-0000E0600000}"/>
    <cellStyle name="Output 2 11" xfId="3313" xr:uid="{00000000-0005-0000-0000-0000E1600000}"/>
    <cellStyle name="Output 2 12" xfId="3314" xr:uid="{00000000-0005-0000-0000-0000E2600000}"/>
    <cellStyle name="Output 2 13" xfId="3315" xr:uid="{00000000-0005-0000-0000-0000E3600000}"/>
    <cellStyle name="Output 2 14" xfId="3316" xr:uid="{00000000-0005-0000-0000-0000E4600000}"/>
    <cellStyle name="Output 2 15" xfId="3317" xr:uid="{00000000-0005-0000-0000-0000E5600000}"/>
    <cellStyle name="Output 2 16" xfId="3318" xr:uid="{00000000-0005-0000-0000-0000E6600000}"/>
    <cellStyle name="Output 2 17" xfId="3319" xr:uid="{00000000-0005-0000-0000-0000E7600000}"/>
    <cellStyle name="Output 2 18" xfId="3320" xr:uid="{00000000-0005-0000-0000-0000E8600000}"/>
    <cellStyle name="Output 2 2" xfId="3321" xr:uid="{00000000-0005-0000-0000-0000E9600000}"/>
    <cellStyle name="Output 2 2 2" xfId="3322" xr:uid="{00000000-0005-0000-0000-0000EA600000}"/>
    <cellStyle name="Output 2 2 3" xfId="3323" xr:uid="{00000000-0005-0000-0000-0000EB600000}"/>
    <cellStyle name="Output 2 2 4" xfId="3324" xr:uid="{00000000-0005-0000-0000-0000EC600000}"/>
    <cellStyle name="Output 2 2 5" xfId="3325" xr:uid="{00000000-0005-0000-0000-0000ED600000}"/>
    <cellStyle name="Output 2 3" xfId="3326" xr:uid="{00000000-0005-0000-0000-0000EE600000}"/>
    <cellStyle name="Output 2 4" xfId="3327" xr:uid="{00000000-0005-0000-0000-0000EF600000}"/>
    <cellStyle name="Output 2 5" xfId="3328" xr:uid="{00000000-0005-0000-0000-0000F0600000}"/>
    <cellStyle name="Output 2 6" xfId="3329" xr:uid="{00000000-0005-0000-0000-0000F1600000}"/>
    <cellStyle name="Output 2 7" xfId="3330" xr:uid="{00000000-0005-0000-0000-0000F2600000}"/>
    <cellStyle name="Output 2 8" xfId="3331" xr:uid="{00000000-0005-0000-0000-0000F3600000}"/>
    <cellStyle name="Output 2 9" xfId="3332" xr:uid="{00000000-0005-0000-0000-0000F4600000}"/>
    <cellStyle name="Output 20" xfId="3333" xr:uid="{00000000-0005-0000-0000-0000F5600000}"/>
    <cellStyle name="Output 21" xfId="3334" xr:uid="{00000000-0005-0000-0000-0000F6600000}"/>
    <cellStyle name="Output 22" xfId="3335" xr:uid="{00000000-0005-0000-0000-0000F7600000}"/>
    <cellStyle name="Output 23" xfId="3336" xr:uid="{00000000-0005-0000-0000-0000F8600000}"/>
    <cellStyle name="Output 24" xfId="3337" xr:uid="{00000000-0005-0000-0000-0000F9600000}"/>
    <cellStyle name="Output 3" xfId="3338" xr:uid="{00000000-0005-0000-0000-0000FA600000}"/>
    <cellStyle name="Output 3 2" xfId="3339" xr:uid="{00000000-0005-0000-0000-0000FB600000}"/>
    <cellStyle name="Output 3 3" xfId="3340" xr:uid="{00000000-0005-0000-0000-0000FC600000}"/>
    <cellStyle name="Output 3 4" xfId="3341" xr:uid="{00000000-0005-0000-0000-0000FD600000}"/>
    <cellStyle name="Output 3 5" xfId="3342" xr:uid="{00000000-0005-0000-0000-0000FE600000}"/>
    <cellStyle name="Output 3 6" xfId="3343" xr:uid="{00000000-0005-0000-0000-0000FF600000}"/>
    <cellStyle name="Output 3 7" xfId="3344" xr:uid="{00000000-0005-0000-0000-000000610000}"/>
    <cellStyle name="Output 3 8" xfId="3345" xr:uid="{00000000-0005-0000-0000-000001610000}"/>
    <cellStyle name="Output 4" xfId="3346" xr:uid="{00000000-0005-0000-0000-000002610000}"/>
    <cellStyle name="Output 4 2" xfId="3347" xr:uid="{00000000-0005-0000-0000-000003610000}"/>
    <cellStyle name="Output 4 3" xfId="3348" xr:uid="{00000000-0005-0000-0000-000004610000}"/>
    <cellStyle name="Output 4 4" xfId="3349" xr:uid="{00000000-0005-0000-0000-000005610000}"/>
    <cellStyle name="Output 5" xfId="3350" xr:uid="{00000000-0005-0000-0000-000006610000}"/>
    <cellStyle name="Output 5 2" xfId="3351" xr:uid="{00000000-0005-0000-0000-000007610000}"/>
    <cellStyle name="Output 5 3" xfId="3352" xr:uid="{00000000-0005-0000-0000-000008610000}"/>
    <cellStyle name="Output 5 4" xfId="3353" xr:uid="{00000000-0005-0000-0000-000009610000}"/>
    <cellStyle name="Output 6" xfId="3354" xr:uid="{00000000-0005-0000-0000-00000A610000}"/>
    <cellStyle name="Output 6 2" xfId="3355" xr:uid="{00000000-0005-0000-0000-00000B610000}"/>
    <cellStyle name="Output 6 3" xfId="3356" xr:uid="{00000000-0005-0000-0000-00000C610000}"/>
    <cellStyle name="Output 7" xfId="3357" xr:uid="{00000000-0005-0000-0000-00000D610000}"/>
    <cellStyle name="Output 7 2" xfId="3358" xr:uid="{00000000-0005-0000-0000-00000E610000}"/>
    <cellStyle name="Output 8" xfId="3359" xr:uid="{00000000-0005-0000-0000-00000F610000}"/>
    <cellStyle name="Output 8 2" xfId="3360" xr:uid="{00000000-0005-0000-0000-000010610000}"/>
    <cellStyle name="Output 9" xfId="3361" xr:uid="{00000000-0005-0000-0000-000011610000}"/>
    <cellStyle name="Percent" xfId="17" builtinId="5"/>
    <cellStyle name="Percent [2]" xfId="34761" xr:uid="{00000000-0005-0000-0000-000013610000}"/>
    <cellStyle name="Percent 10" xfId="3944" xr:uid="{00000000-0005-0000-0000-000014610000}"/>
    <cellStyle name="Percent 10 2" xfId="12108" xr:uid="{00000000-0005-0000-0000-000015610000}"/>
    <cellStyle name="Percent 10 2 2" xfId="14760" xr:uid="{00000000-0005-0000-0000-000016610000}"/>
    <cellStyle name="Percent 10 2 3" xfId="18149" xr:uid="{00000000-0005-0000-0000-000017610000}"/>
    <cellStyle name="Percent 10 2 3 2" xfId="22685" xr:uid="{00000000-0005-0000-0000-000018610000}"/>
    <cellStyle name="Percent 10 2 3 2 2" xfId="34552" xr:uid="{00000000-0005-0000-0000-000019610000}"/>
    <cellStyle name="Percent 10 2 3 3" xfId="30576" xr:uid="{00000000-0005-0000-0000-00001A610000}"/>
    <cellStyle name="Percent 10 2 3 4" xfId="26635" xr:uid="{00000000-0005-0000-0000-00001B610000}"/>
    <cellStyle name="Percent 10 2 4" xfId="21119" xr:uid="{00000000-0005-0000-0000-00001C610000}"/>
    <cellStyle name="Percent 10 2 4 2" xfId="32986" xr:uid="{00000000-0005-0000-0000-00001D610000}"/>
    <cellStyle name="Percent 10 2 5" xfId="29010" xr:uid="{00000000-0005-0000-0000-00001E610000}"/>
    <cellStyle name="Percent 10 2 6" xfId="25069" xr:uid="{00000000-0005-0000-0000-00001F610000}"/>
    <cellStyle name="Percent 10 3" xfId="15802" xr:uid="{00000000-0005-0000-0000-000020610000}"/>
    <cellStyle name="Percent 10 3 2" xfId="14761" xr:uid="{00000000-0005-0000-0000-000021610000}"/>
    <cellStyle name="Percent 10 3 3" xfId="21902" xr:uid="{00000000-0005-0000-0000-000022610000}"/>
    <cellStyle name="Percent 10 3 3 2" xfId="33769" xr:uid="{00000000-0005-0000-0000-000023610000}"/>
    <cellStyle name="Percent 10 3 4" xfId="29793" xr:uid="{00000000-0005-0000-0000-000024610000}"/>
    <cellStyle name="Percent 10 3 5" xfId="25852" xr:uid="{00000000-0005-0000-0000-000025610000}"/>
    <cellStyle name="Percent 10 4" xfId="14759" xr:uid="{00000000-0005-0000-0000-000026610000}"/>
    <cellStyle name="Percent 10 5" xfId="8740" xr:uid="{00000000-0005-0000-0000-000027610000}"/>
    <cellStyle name="Percent 10 5 2" xfId="20349" xr:uid="{00000000-0005-0000-0000-000028610000}"/>
    <cellStyle name="Percent 10 5 2 2" xfId="32216" xr:uid="{00000000-0005-0000-0000-000029610000}"/>
    <cellStyle name="Percent 10 5 3" xfId="28240" xr:uid="{00000000-0005-0000-0000-00002A610000}"/>
    <cellStyle name="Percent 10 5 4" xfId="24299" xr:uid="{00000000-0005-0000-0000-00002B610000}"/>
    <cellStyle name="Percent 10 6" xfId="19575" xr:uid="{00000000-0005-0000-0000-00002C610000}"/>
    <cellStyle name="Percent 10 6 2" xfId="31442" xr:uid="{00000000-0005-0000-0000-00002D610000}"/>
    <cellStyle name="Percent 10 7" xfId="27467" xr:uid="{00000000-0005-0000-0000-00002E610000}"/>
    <cellStyle name="Percent 10 8" xfId="23525" xr:uid="{00000000-0005-0000-0000-00002F610000}"/>
    <cellStyle name="Percent 11" xfId="3946" xr:uid="{00000000-0005-0000-0000-000030610000}"/>
    <cellStyle name="Percent 11 2" xfId="14764" xr:uid="{00000000-0005-0000-0000-000031610000}"/>
    <cellStyle name="Percent 11 3" xfId="14762" xr:uid="{00000000-0005-0000-0000-000032610000}"/>
    <cellStyle name="Percent 12" xfId="3362" xr:uid="{00000000-0005-0000-0000-000033610000}"/>
    <cellStyle name="Percent 12 2" xfId="12076" xr:uid="{00000000-0005-0000-0000-000034610000}"/>
    <cellStyle name="Percent 12 3" xfId="8706" xr:uid="{00000000-0005-0000-0000-000035610000}"/>
    <cellStyle name="Percent 13" xfId="4445" xr:uid="{00000000-0005-0000-0000-000036610000}"/>
    <cellStyle name="Percent 13 2" xfId="12465" xr:uid="{00000000-0005-0000-0000-000037610000}"/>
    <cellStyle name="Percent 13 3" xfId="14765" xr:uid="{00000000-0005-0000-0000-000038610000}"/>
    <cellStyle name="Percent 13 4" xfId="9096" xr:uid="{00000000-0005-0000-0000-000039610000}"/>
    <cellStyle name="Percent 14" xfId="4446" xr:uid="{00000000-0005-0000-0000-00003A610000}"/>
    <cellStyle name="Percent 14 2" xfId="12466" xr:uid="{00000000-0005-0000-0000-00003B610000}"/>
    <cellStyle name="Percent 14 3" xfId="9097" xr:uid="{00000000-0005-0000-0000-00003C610000}"/>
    <cellStyle name="Percent 15" xfId="18778" xr:uid="{00000000-0005-0000-0000-00003D610000}"/>
    <cellStyle name="Percent 15 2" xfId="30673" xr:uid="{00000000-0005-0000-0000-00003E610000}"/>
    <cellStyle name="Percent 16" xfId="22768" xr:uid="{00000000-0005-0000-0000-00003F610000}"/>
    <cellStyle name="Percent 17" xfId="22773" xr:uid="{00000000-0005-0000-0000-000040610000}"/>
    <cellStyle name="Percent 2" xfId="18" xr:uid="{00000000-0005-0000-0000-000041610000}"/>
    <cellStyle name="Percent 2 10" xfId="7622" xr:uid="{00000000-0005-0000-0000-000042610000}"/>
    <cellStyle name="Percent 2 11" xfId="18235" xr:uid="{00000000-0005-0000-0000-000043610000}"/>
    <cellStyle name="Percent 2 2" xfId="86" xr:uid="{00000000-0005-0000-0000-000044610000}"/>
    <cellStyle name="Percent 2 2 2" xfId="4085" xr:uid="{00000000-0005-0000-0000-000045610000}"/>
    <cellStyle name="Percent 2 2 2 2" xfId="12144" xr:uid="{00000000-0005-0000-0000-000046610000}"/>
    <cellStyle name="Percent 2 2 2 3" xfId="8776" xr:uid="{00000000-0005-0000-0000-000047610000}"/>
    <cellStyle name="Percent 2 2 3" xfId="14767" xr:uid="{00000000-0005-0000-0000-000048610000}"/>
    <cellStyle name="Percent 2 2 4" xfId="14766" xr:uid="{00000000-0005-0000-0000-000049610000}"/>
    <cellStyle name="Percent 2 3" xfId="87" xr:uid="{00000000-0005-0000-0000-00004A610000}"/>
    <cellStyle name="Percent 2 3 2" xfId="4447" xr:uid="{00000000-0005-0000-0000-00004B610000}"/>
    <cellStyle name="Percent 2 3 2 2" xfId="12467" xr:uid="{00000000-0005-0000-0000-00004C610000}"/>
    <cellStyle name="Percent 2 3 2 3" xfId="9098" xr:uid="{00000000-0005-0000-0000-00004D610000}"/>
    <cellStyle name="Percent 2 3 3" xfId="18787" xr:uid="{00000000-0005-0000-0000-00004E610000}"/>
    <cellStyle name="Percent 2 4" xfId="88" xr:uid="{00000000-0005-0000-0000-00004F610000}"/>
    <cellStyle name="Percent 2 4 2" xfId="11033" xr:uid="{00000000-0005-0000-0000-000050610000}"/>
    <cellStyle name="Percent 2 4 3" xfId="7664" xr:uid="{00000000-0005-0000-0000-000051610000}"/>
    <cellStyle name="Percent 2 4 4" xfId="18801" xr:uid="{00000000-0005-0000-0000-000052610000}"/>
    <cellStyle name="Percent 2 5" xfId="89" xr:uid="{00000000-0005-0000-0000-000053610000}"/>
    <cellStyle name="Percent 2 5 2" xfId="11034" xr:uid="{00000000-0005-0000-0000-000054610000}"/>
    <cellStyle name="Percent 2 5 3" xfId="7665" xr:uid="{00000000-0005-0000-0000-000055610000}"/>
    <cellStyle name="Percent 2 6" xfId="90" xr:uid="{00000000-0005-0000-0000-000056610000}"/>
    <cellStyle name="Percent 2 6 2" xfId="11035" xr:uid="{00000000-0005-0000-0000-000057610000}"/>
    <cellStyle name="Percent 2 6 3" xfId="7666" xr:uid="{00000000-0005-0000-0000-000058610000}"/>
    <cellStyle name="Percent 2 7" xfId="3363" xr:uid="{00000000-0005-0000-0000-000059610000}"/>
    <cellStyle name="Percent 2 8" xfId="85" xr:uid="{00000000-0005-0000-0000-00005A610000}"/>
    <cellStyle name="Percent 2 9" xfId="10984" xr:uid="{00000000-0005-0000-0000-00005B610000}"/>
    <cellStyle name="Percent 3" xfId="19" xr:uid="{00000000-0005-0000-0000-00005C610000}"/>
    <cellStyle name="Percent 3 10" xfId="4448" xr:uid="{00000000-0005-0000-0000-00005D610000}"/>
    <cellStyle name="Percent 3 10 2" xfId="12468" xr:uid="{00000000-0005-0000-0000-00005E610000}"/>
    <cellStyle name="Percent 3 10 3" xfId="9099" xr:uid="{00000000-0005-0000-0000-00005F610000}"/>
    <cellStyle name="Percent 3 11" xfId="24" xr:uid="{00000000-0005-0000-0000-000060610000}"/>
    <cellStyle name="Percent 3 11 2" xfId="10990" xr:uid="{00000000-0005-0000-0000-000061610000}"/>
    <cellStyle name="Percent 3 11 3" xfId="7628" xr:uid="{00000000-0005-0000-0000-000062610000}"/>
    <cellStyle name="Percent 3 12" xfId="10985" xr:uid="{00000000-0005-0000-0000-000063610000}"/>
    <cellStyle name="Percent 3 13" xfId="7623" xr:uid="{00000000-0005-0000-0000-000064610000}"/>
    <cellStyle name="Percent 3 14" xfId="18784" xr:uid="{00000000-0005-0000-0000-000065610000}"/>
    <cellStyle name="Percent 3 15" xfId="22767" xr:uid="{00000000-0005-0000-0000-000066610000}"/>
    <cellStyle name="Percent 3 2" xfId="25" xr:uid="{00000000-0005-0000-0000-000067610000}"/>
    <cellStyle name="Percent 3 2 2" xfId="4449" xr:uid="{00000000-0005-0000-0000-000068610000}"/>
    <cellStyle name="Percent 3 2 2 2" xfId="4450" xr:uid="{00000000-0005-0000-0000-000069610000}"/>
    <cellStyle name="Percent 3 2 2 2 2" xfId="12470" xr:uid="{00000000-0005-0000-0000-00006A610000}"/>
    <cellStyle name="Percent 3 2 2 2 3" xfId="9101" xr:uid="{00000000-0005-0000-0000-00006B610000}"/>
    <cellStyle name="Percent 3 2 2 3" xfId="4451" xr:uid="{00000000-0005-0000-0000-00006C610000}"/>
    <cellStyle name="Percent 3 2 2 3 2" xfId="12471" xr:uid="{00000000-0005-0000-0000-00006D610000}"/>
    <cellStyle name="Percent 3 2 2 3 3" xfId="9102" xr:uid="{00000000-0005-0000-0000-00006E610000}"/>
    <cellStyle name="Percent 3 2 2 4" xfId="12469" xr:uid="{00000000-0005-0000-0000-00006F610000}"/>
    <cellStyle name="Percent 3 2 2 5" xfId="16602" xr:uid="{00000000-0005-0000-0000-000070610000}"/>
    <cellStyle name="Percent 3 2 2 5 2" xfId="17391" xr:uid="{00000000-0005-0000-0000-000071610000}"/>
    <cellStyle name="Percent 3 2 2 6" xfId="9100" xr:uid="{00000000-0005-0000-0000-000072610000}"/>
    <cellStyle name="Percent 3 2 3" xfId="4452" xr:uid="{00000000-0005-0000-0000-000073610000}"/>
    <cellStyle name="Percent 3 2 3 2" xfId="4453" xr:uid="{00000000-0005-0000-0000-000074610000}"/>
    <cellStyle name="Percent 3 2 3 2 2" xfId="4454" xr:uid="{00000000-0005-0000-0000-000075610000}"/>
    <cellStyle name="Percent 3 2 3 2 2 2" xfId="12474" xr:uid="{00000000-0005-0000-0000-000076610000}"/>
    <cellStyle name="Percent 3 2 3 2 2 3" xfId="9105" xr:uid="{00000000-0005-0000-0000-000077610000}"/>
    <cellStyle name="Percent 3 2 3 2 3" xfId="12473" xr:uid="{00000000-0005-0000-0000-000078610000}"/>
    <cellStyle name="Percent 3 2 3 2 4" xfId="9104" xr:uid="{00000000-0005-0000-0000-000079610000}"/>
    <cellStyle name="Percent 3 2 3 3" xfId="4455" xr:uid="{00000000-0005-0000-0000-00007A610000}"/>
    <cellStyle name="Percent 3 2 3 3 2" xfId="4456" xr:uid="{00000000-0005-0000-0000-00007B610000}"/>
    <cellStyle name="Percent 3 2 3 3 2 2" xfId="12476" xr:uid="{00000000-0005-0000-0000-00007C610000}"/>
    <cellStyle name="Percent 3 2 3 3 2 3" xfId="9107" xr:uid="{00000000-0005-0000-0000-00007D610000}"/>
    <cellStyle name="Percent 3 2 3 3 3" xfId="4457" xr:uid="{00000000-0005-0000-0000-00007E610000}"/>
    <cellStyle name="Percent 3 2 3 3 3 2" xfId="12477" xr:uid="{00000000-0005-0000-0000-00007F610000}"/>
    <cellStyle name="Percent 3 2 3 3 3 3" xfId="9108" xr:uid="{00000000-0005-0000-0000-000080610000}"/>
    <cellStyle name="Percent 3 2 3 3 4" xfId="12475" xr:uid="{00000000-0005-0000-0000-000081610000}"/>
    <cellStyle name="Percent 3 2 3 3 5" xfId="9106" xr:uid="{00000000-0005-0000-0000-000082610000}"/>
    <cellStyle name="Percent 3 2 3 4" xfId="4458" xr:uid="{00000000-0005-0000-0000-000083610000}"/>
    <cellStyle name="Percent 3 2 3 4 2" xfId="4459" xr:uid="{00000000-0005-0000-0000-000084610000}"/>
    <cellStyle name="Percent 3 2 3 4 2 2" xfId="12479" xr:uid="{00000000-0005-0000-0000-000085610000}"/>
    <cellStyle name="Percent 3 2 3 4 2 3" xfId="9110" xr:uid="{00000000-0005-0000-0000-000086610000}"/>
    <cellStyle name="Percent 3 2 3 4 3" xfId="12478" xr:uid="{00000000-0005-0000-0000-000087610000}"/>
    <cellStyle name="Percent 3 2 3 4 4" xfId="9109" xr:uid="{00000000-0005-0000-0000-000088610000}"/>
    <cellStyle name="Percent 3 2 3 5" xfId="4460" xr:uid="{00000000-0005-0000-0000-000089610000}"/>
    <cellStyle name="Percent 3 2 3 5 2" xfId="12480" xr:uid="{00000000-0005-0000-0000-00008A610000}"/>
    <cellStyle name="Percent 3 2 3 5 3" xfId="9111" xr:uid="{00000000-0005-0000-0000-00008B610000}"/>
    <cellStyle name="Percent 3 2 3 6" xfId="12472" xr:uid="{00000000-0005-0000-0000-00008C610000}"/>
    <cellStyle name="Percent 3 2 3 7" xfId="9103" xr:uid="{00000000-0005-0000-0000-00008D610000}"/>
    <cellStyle name="Percent 3 2 4" xfId="4461" xr:uid="{00000000-0005-0000-0000-00008E610000}"/>
    <cellStyle name="Percent 3 2 4 2" xfId="12481" xr:uid="{00000000-0005-0000-0000-00008F610000}"/>
    <cellStyle name="Percent 3 2 4 3" xfId="9112" xr:uid="{00000000-0005-0000-0000-000090610000}"/>
    <cellStyle name="Percent 3 2 5" xfId="4462" xr:uid="{00000000-0005-0000-0000-000091610000}"/>
    <cellStyle name="Percent 3 2 5 2" xfId="12482" xr:uid="{00000000-0005-0000-0000-000092610000}"/>
    <cellStyle name="Percent 3 2 5 3" xfId="9113" xr:uid="{00000000-0005-0000-0000-000093610000}"/>
    <cellStyle name="Percent 3 2 6" xfId="10991" xr:uid="{00000000-0005-0000-0000-000094610000}"/>
    <cellStyle name="Percent 3 2 7" xfId="7629" xr:uid="{00000000-0005-0000-0000-000095610000}"/>
    <cellStyle name="Percent 3 2 8" xfId="18798" xr:uid="{00000000-0005-0000-0000-000096610000}"/>
    <cellStyle name="Percent 3 3" xfId="26" xr:uid="{00000000-0005-0000-0000-000097610000}"/>
    <cellStyle name="Percent 3 3 2" xfId="4463" xr:uid="{00000000-0005-0000-0000-000098610000}"/>
    <cellStyle name="Percent 3 3 2 2" xfId="4464" xr:uid="{00000000-0005-0000-0000-000099610000}"/>
    <cellStyle name="Percent 3 3 2 2 2" xfId="12484" xr:uid="{00000000-0005-0000-0000-00009A610000}"/>
    <cellStyle name="Percent 3 3 2 2 3" xfId="9115" xr:uid="{00000000-0005-0000-0000-00009B610000}"/>
    <cellStyle name="Percent 3 3 2 3" xfId="4465" xr:uid="{00000000-0005-0000-0000-00009C610000}"/>
    <cellStyle name="Percent 3 3 2 3 2" xfId="12485" xr:uid="{00000000-0005-0000-0000-00009D610000}"/>
    <cellStyle name="Percent 3 3 2 3 3" xfId="9116" xr:uid="{00000000-0005-0000-0000-00009E610000}"/>
    <cellStyle name="Percent 3 3 2 4" xfId="12483" xr:uid="{00000000-0005-0000-0000-00009F610000}"/>
    <cellStyle name="Percent 3 3 2 5" xfId="9114" xr:uid="{00000000-0005-0000-0000-0000A0610000}"/>
    <cellStyle name="Percent 3 3 3" xfId="4466" xr:uid="{00000000-0005-0000-0000-0000A1610000}"/>
    <cellStyle name="Percent 3 3 3 2" xfId="4467" xr:uid="{00000000-0005-0000-0000-0000A2610000}"/>
    <cellStyle name="Percent 3 3 3 2 2" xfId="4468" xr:uid="{00000000-0005-0000-0000-0000A3610000}"/>
    <cellStyle name="Percent 3 3 3 2 2 2" xfId="12488" xr:uid="{00000000-0005-0000-0000-0000A4610000}"/>
    <cellStyle name="Percent 3 3 3 2 2 3" xfId="9119" xr:uid="{00000000-0005-0000-0000-0000A5610000}"/>
    <cellStyle name="Percent 3 3 3 2 3" xfId="12487" xr:uid="{00000000-0005-0000-0000-0000A6610000}"/>
    <cellStyle name="Percent 3 3 3 2 4" xfId="9118" xr:uid="{00000000-0005-0000-0000-0000A7610000}"/>
    <cellStyle name="Percent 3 3 3 3" xfId="4469" xr:uid="{00000000-0005-0000-0000-0000A8610000}"/>
    <cellStyle name="Percent 3 3 3 3 2" xfId="4470" xr:uid="{00000000-0005-0000-0000-0000A9610000}"/>
    <cellStyle name="Percent 3 3 3 3 2 2" xfId="12490" xr:uid="{00000000-0005-0000-0000-0000AA610000}"/>
    <cellStyle name="Percent 3 3 3 3 2 3" xfId="9121" xr:uid="{00000000-0005-0000-0000-0000AB610000}"/>
    <cellStyle name="Percent 3 3 3 3 3" xfId="4471" xr:uid="{00000000-0005-0000-0000-0000AC610000}"/>
    <cellStyle name="Percent 3 3 3 3 3 2" xfId="12491" xr:uid="{00000000-0005-0000-0000-0000AD610000}"/>
    <cellStyle name="Percent 3 3 3 3 3 3" xfId="9122" xr:uid="{00000000-0005-0000-0000-0000AE610000}"/>
    <cellStyle name="Percent 3 3 3 3 4" xfId="12489" xr:uid="{00000000-0005-0000-0000-0000AF610000}"/>
    <cellStyle name="Percent 3 3 3 3 5" xfId="9120" xr:uid="{00000000-0005-0000-0000-0000B0610000}"/>
    <cellStyle name="Percent 3 3 3 4" xfId="4472" xr:uid="{00000000-0005-0000-0000-0000B1610000}"/>
    <cellStyle name="Percent 3 3 3 4 2" xfId="4473" xr:uid="{00000000-0005-0000-0000-0000B2610000}"/>
    <cellStyle name="Percent 3 3 3 4 2 2" xfId="12493" xr:uid="{00000000-0005-0000-0000-0000B3610000}"/>
    <cellStyle name="Percent 3 3 3 4 2 3" xfId="9124" xr:uid="{00000000-0005-0000-0000-0000B4610000}"/>
    <cellStyle name="Percent 3 3 3 4 3" xfId="12492" xr:uid="{00000000-0005-0000-0000-0000B5610000}"/>
    <cellStyle name="Percent 3 3 3 4 4" xfId="9123" xr:uid="{00000000-0005-0000-0000-0000B6610000}"/>
    <cellStyle name="Percent 3 3 3 5" xfId="4474" xr:uid="{00000000-0005-0000-0000-0000B7610000}"/>
    <cellStyle name="Percent 3 3 3 5 2" xfId="12494" xr:uid="{00000000-0005-0000-0000-0000B8610000}"/>
    <cellStyle name="Percent 3 3 3 5 3" xfId="9125" xr:uid="{00000000-0005-0000-0000-0000B9610000}"/>
    <cellStyle name="Percent 3 3 3 6" xfId="12486" xr:uid="{00000000-0005-0000-0000-0000BA610000}"/>
    <cellStyle name="Percent 3 3 3 7" xfId="16600" xr:uid="{00000000-0005-0000-0000-0000BB610000}"/>
    <cellStyle name="Percent 3 3 3 7 2" xfId="17389" xr:uid="{00000000-0005-0000-0000-0000BC610000}"/>
    <cellStyle name="Percent 3 3 3 8" xfId="9117" xr:uid="{00000000-0005-0000-0000-0000BD610000}"/>
    <cellStyle name="Percent 3 3 4" xfId="4475" xr:uid="{00000000-0005-0000-0000-0000BE610000}"/>
    <cellStyle name="Percent 3 3 4 2" xfId="12495" xr:uid="{00000000-0005-0000-0000-0000BF610000}"/>
    <cellStyle name="Percent 3 3 4 3" xfId="9126" xr:uid="{00000000-0005-0000-0000-0000C0610000}"/>
    <cellStyle name="Percent 3 3 5" xfId="10992" xr:uid="{00000000-0005-0000-0000-0000C1610000}"/>
    <cellStyle name="Percent 3 3 6" xfId="16601" xr:uid="{00000000-0005-0000-0000-0000C2610000}"/>
    <cellStyle name="Percent 3 3 6 2" xfId="17390" xr:uid="{00000000-0005-0000-0000-0000C3610000}"/>
    <cellStyle name="Percent 3 3 7" xfId="7630" xr:uid="{00000000-0005-0000-0000-0000C4610000}"/>
    <cellStyle name="Percent 3 3 8" xfId="18815" xr:uid="{00000000-0005-0000-0000-0000C5610000}"/>
    <cellStyle name="Percent 3 4" xfId="27" xr:uid="{00000000-0005-0000-0000-0000C6610000}"/>
    <cellStyle name="Percent 3 4 2" xfId="4476" xr:uid="{00000000-0005-0000-0000-0000C7610000}"/>
    <cellStyle name="Percent 3 4 2 2" xfId="4477" xr:uid="{00000000-0005-0000-0000-0000C8610000}"/>
    <cellStyle name="Percent 3 4 2 2 2" xfId="4478" xr:uid="{00000000-0005-0000-0000-0000C9610000}"/>
    <cellStyle name="Percent 3 4 2 2 2 2" xfId="12498" xr:uid="{00000000-0005-0000-0000-0000CA610000}"/>
    <cellStyle name="Percent 3 4 2 2 2 3" xfId="9129" xr:uid="{00000000-0005-0000-0000-0000CB610000}"/>
    <cellStyle name="Percent 3 4 2 2 3" xfId="12497" xr:uid="{00000000-0005-0000-0000-0000CC610000}"/>
    <cellStyle name="Percent 3 4 2 2 4" xfId="9128" xr:uid="{00000000-0005-0000-0000-0000CD610000}"/>
    <cellStyle name="Percent 3 4 2 3" xfId="4479" xr:uid="{00000000-0005-0000-0000-0000CE610000}"/>
    <cellStyle name="Percent 3 4 2 3 2" xfId="4480" xr:uid="{00000000-0005-0000-0000-0000CF610000}"/>
    <cellStyle name="Percent 3 4 2 3 2 2" xfId="12500" xr:uid="{00000000-0005-0000-0000-0000D0610000}"/>
    <cellStyle name="Percent 3 4 2 3 2 3" xfId="9131" xr:uid="{00000000-0005-0000-0000-0000D1610000}"/>
    <cellStyle name="Percent 3 4 2 3 3" xfId="4481" xr:uid="{00000000-0005-0000-0000-0000D2610000}"/>
    <cellStyle name="Percent 3 4 2 3 3 2" xfId="12501" xr:uid="{00000000-0005-0000-0000-0000D3610000}"/>
    <cellStyle name="Percent 3 4 2 3 3 3" xfId="9132" xr:uid="{00000000-0005-0000-0000-0000D4610000}"/>
    <cellStyle name="Percent 3 4 2 3 4" xfId="12499" xr:uid="{00000000-0005-0000-0000-0000D5610000}"/>
    <cellStyle name="Percent 3 4 2 3 5" xfId="9130" xr:uid="{00000000-0005-0000-0000-0000D6610000}"/>
    <cellStyle name="Percent 3 4 2 4" xfId="4482" xr:uid="{00000000-0005-0000-0000-0000D7610000}"/>
    <cellStyle name="Percent 3 4 2 4 2" xfId="12502" xr:uid="{00000000-0005-0000-0000-0000D8610000}"/>
    <cellStyle name="Percent 3 4 2 4 3" xfId="9133" xr:uid="{00000000-0005-0000-0000-0000D9610000}"/>
    <cellStyle name="Percent 3 4 2 5" xfId="4483" xr:uid="{00000000-0005-0000-0000-0000DA610000}"/>
    <cellStyle name="Percent 3 4 2 5 2" xfId="12503" xr:uid="{00000000-0005-0000-0000-0000DB610000}"/>
    <cellStyle name="Percent 3 4 2 5 3" xfId="9134" xr:uid="{00000000-0005-0000-0000-0000DC610000}"/>
    <cellStyle name="Percent 3 4 2 6" xfId="12496" xr:uid="{00000000-0005-0000-0000-0000DD610000}"/>
    <cellStyle name="Percent 3 4 2 7" xfId="9127" xr:uid="{00000000-0005-0000-0000-0000DE610000}"/>
    <cellStyle name="Percent 3 4 3" xfId="4484" xr:uid="{00000000-0005-0000-0000-0000DF610000}"/>
    <cellStyle name="Percent 3 4 3 2" xfId="4485" xr:uid="{00000000-0005-0000-0000-0000E0610000}"/>
    <cellStyle name="Percent 3 4 3 2 2" xfId="12505" xr:uid="{00000000-0005-0000-0000-0000E1610000}"/>
    <cellStyle name="Percent 3 4 3 2 3" xfId="9136" xr:uid="{00000000-0005-0000-0000-0000E2610000}"/>
    <cellStyle name="Percent 3 4 3 3" xfId="12504" xr:uid="{00000000-0005-0000-0000-0000E3610000}"/>
    <cellStyle name="Percent 3 4 3 4" xfId="9135" xr:uid="{00000000-0005-0000-0000-0000E4610000}"/>
    <cellStyle name="Percent 3 4 4" xfId="4486" xr:uid="{00000000-0005-0000-0000-0000E5610000}"/>
    <cellStyle name="Percent 3 4 4 2" xfId="12506" xr:uid="{00000000-0005-0000-0000-0000E6610000}"/>
    <cellStyle name="Percent 3 4 4 3" xfId="9137" xr:uid="{00000000-0005-0000-0000-0000E7610000}"/>
    <cellStyle name="Percent 3 4 5" xfId="4487" xr:uid="{00000000-0005-0000-0000-0000E8610000}"/>
    <cellStyle name="Percent 3 4 5 2" xfId="12507" xr:uid="{00000000-0005-0000-0000-0000E9610000}"/>
    <cellStyle name="Percent 3 4 5 3" xfId="9138" xr:uid="{00000000-0005-0000-0000-0000EA610000}"/>
    <cellStyle name="Percent 3 4 6" xfId="10993" xr:uid="{00000000-0005-0000-0000-0000EB610000}"/>
    <cellStyle name="Percent 3 4 7" xfId="7631" xr:uid="{00000000-0005-0000-0000-0000EC610000}"/>
    <cellStyle name="Percent 3 5" xfId="3364" xr:uid="{00000000-0005-0000-0000-0000ED610000}"/>
    <cellStyle name="Percent 3 5 2" xfId="4488" xr:uid="{00000000-0005-0000-0000-0000EE610000}"/>
    <cellStyle name="Percent 3 5 2 2" xfId="4489" xr:uid="{00000000-0005-0000-0000-0000EF610000}"/>
    <cellStyle name="Percent 3 5 2 2 2" xfId="12509" xr:uid="{00000000-0005-0000-0000-0000F0610000}"/>
    <cellStyle name="Percent 3 5 2 2 3" xfId="9140" xr:uid="{00000000-0005-0000-0000-0000F1610000}"/>
    <cellStyle name="Percent 3 5 2 3" xfId="12508" xr:uid="{00000000-0005-0000-0000-0000F2610000}"/>
    <cellStyle name="Percent 3 5 2 4" xfId="9139" xr:uid="{00000000-0005-0000-0000-0000F3610000}"/>
    <cellStyle name="Percent 3 5 3" xfId="4490" xr:uid="{00000000-0005-0000-0000-0000F4610000}"/>
    <cellStyle name="Percent 3 5 3 2" xfId="4491" xr:uid="{00000000-0005-0000-0000-0000F5610000}"/>
    <cellStyle name="Percent 3 5 3 2 2" xfId="12511" xr:uid="{00000000-0005-0000-0000-0000F6610000}"/>
    <cellStyle name="Percent 3 5 3 2 3" xfId="9142" xr:uid="{00000000-0005-0000-0000-0000F7610000}"/>
    <cellStyle name="Percent 3 5 3 3" xfId="4492" xr:uid="{00000000-0005-0000-0000-0000F8610000}"/>
    <cellStyle name="Percent 3 5 3 3 2" xfId="12512" xr:uid="{00000000-0005-0000-0000-0000F9610000}"/>
    <cellStyle name="Percent 3 5 3 3 3" xfId="9143" xr:uid="{00000000-0005-0000-0000-0000FA610000}"/>
    <cellStyle name="Percent 3 5 3 4" xfId="12510" xr:uid="{00000000-0005-0000-0000-0000FB610000}"/>
    <cellStyle name="Percent 3 5 3 5" xfId="9141" xr:uid="{00000000-0005-0000-0000-0000FC610000}"/>
    <cellStyle name="Percent 3 5 4" xfId="4493" xr:uid="{00000000-0005-0000-0000-0000FD610000}"/>
    <cellStyle name="Percent 3 5 4 2" xfId="4494" xr:uid="{00000000-0005-0000-0000-0000FE610000}"/>
    <cellStyle name="Percent 3 5 4 2 2" xfId="12514" xr:uid="{00000000-0005-0000-0000-0000FF610000}"/>
    <cellStyle name="Percent 3 5 4 2 3" xfId="9145" xr:uid="{00000000-0005-0000-0000-000000620000}"/>
    <cellStyle name="Percent 3 5 4 3" xfId="12513" xr:uid="{00000000-0005-0000-0000-000001620000}"/>
    <cellStyle name="Percent 3 5 4 4" xfId="9144" xr:uid="{00000000-0005-0000-0000-000002620000}"/>
    <cellStyle name="Percent 3 5 5" xfId="4495" xr:uid="{00000000-0005-0000-0000-000003620000}"/>
    <cellStyle name="Percent 3 5 5 2" xfId="12515" xr:uid="{00000000-0005-0000-0000-000004620000}"/>
    <cellStyle name="Percent 3 5 5 3" xfId="9146" xr:uid="{00000000-0005-0000-0000-000005620000}"/>
    <cellStyle name="Percent 3 5 6" xfId="12077" xr:uid="{00000000-0005-0000-0000-000006620000}"/>
    <cellStyle name="Percent 3 5 7" xfId="8707" xr:uid="{00000000-0005-0000-0000-000007620000}"/>
    <cellStyle name="Percent 3 6" xfId="3365" xr:uid="{00000000-0005-0000-0000-000008620000}"/>
    <cellStyle name="Percent 3 6 2" xfId="4496" xr:uid="{00000000-0005-0000-0000-000009620000}"/>
    <cellStyle name="Percent 3 6 2 2" xfId="12516" xr:uid="{00000000-0005-0000-0000-00000A620000}"/>
    <cellStyle name="Percent 3 6 2 3" xfId="9147" xr:uid="{00000000-0005-0000-0000-00000B620000}"/>
    <cellStyle name="Percent 3 6 3" xfId="4497" xr:uid="{00000000-0005-0000-0000-00000C620000}"/>
    <cellStyle name="Percent 3 6 3 2" xfId="12517" xr:uid="{00000000-0005-0000-0000-00000D620000}"/>
    <cellStyle name="Percent 3 6 3 3" xfId="9148" xr:uid="{00000000-0005-0000-0000-00000E620000}"/>
    <cellStyle name="Percent 3 7" xfId="3366" xr:uid="{00000000-0005-0000-0000-00000F620000}"/>
    <cellStyle name="Percent 3 7 2" xfId="12078" xr:uid="{00000000-0005-0000-0000-000010620000}"/>
    <cellStyle name="Percent 3 7 3" xfId="15647" xr:uid="{00000000-0005-0000-0000-000011620000}"/>
    <cellStyle name="Percent 3 7 4" xfId="8708" xr:uid="{00000000-0005-0000-0000-000012620000}"/>
    <cellStyle name="Percent 3 8" xfId="4498" xr:uid="{00000000-0005-0000-0000-000013620000}"/>
    <cellStyle name="Percent 3 8 2" xfId="12518" xr:uid="{00000000-0005-0000-0000-000014620000}"/>
    <cellStyle name="Percent 3 8 3" xfId="9149" xr:uid="{00000000-0005-0000-0000-000015620000}"/>
    <cellStyle name="Percent 3 9" xfId="4499" xr:uid="{00000000-0005-0000-0000-000016620000}"/>
    <cellStyle name="Percent 3 9 2" xfId="12519" xr:uid="{00000000-0005-0000-0000-000017620000}"/>
    <cellStyle name="Percent 3 9 3" xfId="9150" xr:uid="{00000000-0005-0000-0000-000018620000}"/>
    <cellStyle name="Percent 4" xfId="20" xr:uid="{00000000-0005-0000-0000-000019620000}"/>
    <cellStyle name="Percent 4 10" xfId="34780" xr:uid="{00000000-0005-0000-0000-00001A620000}"/>
    <cellStyle name="Percent 4 2" xfId="29" xr:uid="{00000000-0005-0000-0000-00001B620000}"/>
    <cellStyle name="Percent 4 2 2" xfId="4500" xr:uid="{00000000-0005-0000-0000-00001C620000}"/>
    <cellStyle name="Percent 4 2 2 2" xfId="4501" xr:uid="{00000000-0005-0000-0000-00001D620000}"/>
    <cellStyle name="Percent 4 2 2 2 2" xfId="12521" xr:uid="{00000000-0005-0000-0000-00001E620000}"/>
    <cellStyle name="Percent 4 2 2 2 3" xfId="9152" xr:uid="{00000000-0005-0000-0000-00001F620000}"/>
    <cellStyle name="Percent 4 2 2 3" xfId="12520" xr:uid="{00000000-0005-0000-0000-000020620000}"/>
    <cellStyle name="Percent 4 2 2 4" xfId="9151" xr:uid="{00000000-0005-0000-0000-000021620000}"/>
    <cellStyle name="Percent 4 2 3" xfId="4502" xr:uid="{00000000-0005-0000-0000-000022620000}"/>
    <cellStyle name="Percent 4 2 4" xfId="4503" xr:uid="{00000000-0005-0000-0000-000023620000}"/>
    <cellStyle name="Percent 4 2 4 2" xfId="12522" xr:uid="{00000000-0005-0000-0000-000024620000}"/>
    <cellStyle name="Percent 4 2 4 2 2" xfId="14819" xr:uid="{00000000-0005-0000-0000-000025620000}"/>
    <cellStyle name="Percent 4 2 4 3" xfId="9153" xr:uid="{00000000-0005-0000-0000-000026620000}"/>
    <cellStyle name="Percent 4 2 5" xfId="10995" xr:uid="{00000000-0005-0000-0000-000027620000}"/>
    <cellStyle name="Percent 4 2 6" xfId="15637" xr:uid="{00000000-0005-0000-0000-000028620000}"/>
    <cellStyle name="Percent 4 2 6 2" xfId="16686" xr:uid="{00000000-0005-0000-0000-000029620000}"/>
    <cellStyle name="Percent 4 2 7" xfId="7633" xr:uid="{00000000-0005-0000-0000-00002A620000}"/>
    <cellStyle name="Percent 4 3" xfId="30" xr:uid="{00000000-0005-0000-0000-00002B620000}"/>
    <cellStyle name="Percent 4 3 2" xfId="4504" xr:uid="{00000000-0005-0000-0000-00002C620000}"/>
    <cellStyle name="Percent 4 3 2 2" xfId="14822" xr:uid="{00000000-0005-0000-0000-00002D620000}"/>
    <cellStyle name="Percent 4 3 2 3" xfId="14823" xr:uid="{00000000-0005-0000-0000-00002E620000}"/>
    <cellStyle name="Percent 4 3 2 4" xfId="14821" xr:uid="{00000000-0005-0000-0000-00002F620000}"/>
    <cellStyle name="Percent 4 3 3" xfId="4505" xr:uid="{00000000-0005-0000-0000-000030620000}"/>
    <cellStyle name="Percent 4 3 3 2" xfId="12523" xr:uid="{00000000-0005-0000-0000-000031620000}"/>
    <cellStyle name="Percent 4 3 3 3" xfId="9154" xr:uid="{00000000-0005-0000-0000-000032620000}"/>
    <cellStyle name="Percent 4 3 4" xfId="10996" xr:uid="{00000000-0005-0000-0000-000033620000}"/>
    <cellStyle name="Percent 4 3 4 2" xfId="14824" xr:uid="{00000000-0005-0000-0000-000034620000}"/>
    <cellStyle name="Percent 4 3 5" xfId="14820" xr:uid="{00000000-0005-0000-0000-000035620000}"/>
    <cellStyle name="Percent 4 3 6" xfId="7634" xr:uid="{00000000-0005-0000-0000-000036620000}"/>
    <cellStyle name="Percent 4 4" xfId="31" xr:uid="{00000000-0005-0000-0000-000037620000}"/>
    <cellStyle name="Percent 4 4 2" xfId="4506" xr:uid="{00000000-0005-0000-0000-000038620000}"/>
    <cellStyle name="Percent 4 4 2 2" xfId="4507" xr:uid="{00000000-0005-0000-0000-000039620000}"/>
    <cellStyle name="Percent 4 4 2 2 2" xfId="12525" xr:uid="{00000000-0005-0000-0000-00003A620000}"/>
    <cellStyle name="Percent 4 4 2 2 3" xfId="9156" xr:uid="{00000000-0005-0000-0000-00003B620000}"/>
    <cellStyle name="Percent 4 4 2 3" xfId="12524" xr:uid="{00000000-0005-0000-0000-00003C620000}"/>
    <cellStyle name="Percent 4 4 2 4" xfId="9155" xr:uid="{00000000-0005-0000-0000-00003D620000}"/>
    <cellStyle name="Percent 4 4 3" xfId="4508" xr:uid="{00000000-0005-0000-0000-00003E620000}"/>
    <cellStyle name="Percent 4 4 3 2" xfId="4509" xr:uid="{00000000-0005-0000-0000-00003F620000}"/>
    <cellStyle name="Percent 4 4 3 2 2" xfId="12527" xr:uid="{00000000-0005-0000-0000-000040620000}"/>
    <cellStyle name="Percent 4 4 3 2 3" xfId="9158" xr:uid="{00000000-0005-0000-0000-000041620000}"/>
    <cellStyle name="Percent 4 4 3 3" xfId="4510" xr:uid="{00000000-0005-0000-0000-000042620000}"/>
    <cellStyle name="Percent 4 4 3 3 2" xfId="12528" xr:uid="{00000000-0005-0000-0000-000043620000}"/>
    <cellStyle name="Percent 4 4 3 3 3" xfId="9159" xr:uid="{00000000-0005-0000-0000-000044620000}"/>
    <cellStyle name="Percent 4 4 3 4" xfId="12526" xr:uid="{00000000-0005-0000-0000-000045620000}"/>
    <cellStyle name="Percent 4 4 3 5" xfId="9157" xr:uid="{00000000-0005-0000-0000-000046620000}"/>
    <cellStyle name="Percent 4 4 4" xfId="4511" xr:uid="{00000000-0005-0000-0000-000047620000}"/>
    <cellStyle name="Percent 4 4 4 2" xfId="4512" xr:uid="{00000000-0005-0000-0000-000048620000}"/>
    <cellStyle name="Percent 4 4 4 2 2" xfId="12530" xr:uid="{00000000-0005-0000-0000-000049620000}"/>
    <cellStyle name="Percent 4 4 4 2 3" xfId="9161" xr:uid="{00000000-0005-0000-0000-00004A620000}"/>
    <cellStyle name="Percent 4 4 4 3" xfId="12529" xr:uid="{00000000-0005-0000-0000-00004B620000}"/>
    <cellStyle name="Percent 4 4 4 4" xfId="9160" xr:uid="{00000000-0005-0000-0000-00004C620000}"/>
    <cellStyle name="Percent 4 4 5" xfId="4513" xr:uid="{00000000-0005-0000-0000-00004D620000}"/>
    <cellStyle name="Percent 4 4 5 2" xfId="12531" xr:uid="{00000000-0005-0000-0000-00004E620000}"/>
    <cellStyle name="Percent 4 4 5 3" xfId="9162" xr:uid="{00000000-0005-0000-0000-00004F620000}"/>
    <cellStyle name="Percent 4 4 6" xfId="10997" xr:uid="{00000000-0005-0000-0000-000050620000}"/>
    <cellStyle name="Percent 4 4 7" xfId="7635" xr:uid="{00000000-0005-0000-0000-000051620000}"/>
    <cellStyle name="Percent 4 5" xfId="4514" xr:uid="{00000000-0005-0000-0000-000052620000}"/>
    <cellStyle name="Percent 4 5 2" xfId="12532" xr:uid="{00000000-0005-0000-0000-000053620000}"/>
    <cellStyle name="Percent 4 5 3" xfId="9163" xr:uid="{00000000-0005-0000-0000-000054620000}"/>
    <cellStyle name="Percent 4 6" xfId="4515" xr:uid="{00000000-0005-0000-0000-000055620000}"/>
    <cellStyle name="Percent 4 6 2" xfId="12533" xr:uid="{00000000-0005-0000-0000-000056620000}"/>
    <cellStyle name="Percent 4 6 3" xfId="9164" xr:uid="{00000000-0005-0000-0000-000057620000}"/>
    <cellStyle name="Percent 4 7" xfId="28" xr:uid="{00000000-0005-0000-0000-000058620000}"/>
    <cellStyle name="Percent 4 7 2" xfId="10994" xr:uid="{00000000-0005-0000-0000-000059620000}"/>
    <cellStyle name="Percent 4 7 3" xfId="7632" xr:uid="{00000000-0005-0000-0000-00005A620000}"/>
    <cellStyle name="Percent 4 8" xfId="10986" xr:uid="{00000000-0005-0000-0000-00005B620000}"/>
    <cellStyle name="Percent 4 9" xfId="7624" xr:uid="{00000000-0005-0000-0000-00005C620000}"/>
    <cellStyle name="Percent 5" xfId="32" xr:uid="{00000000-0005-0000-0000-00005D620000}"/>
    <cellStyle name="Percent 5 10" xfId="34784" xr:uid="{00000000-0005-0000-0000-00005E620000}"/>
    <cellStyle name="Percent 5 2" xfId="3367" xr:uid="{00000000-0005-0000-0000-00005F620000}"/>
    <cellStyle name="Percent 5 2 2" xfId="4516" xr:uid="{00000000-0005-0000-0000-000060620000}"/>
    <cellStyle name="Percent 5 2 2 2" xfId="4517" xr:uid="{00000000-0005-0000-0000-000061620000}"/>
    <cellStyle name="Percent 5 2 2 2 2" xfId="12535" xr:uid="{00000000-0005-0000-0000-000062620000}"/>
    <cellStyle name="Percent 5 2 2 2 3" xfId="9166" xr:uid="{00000000-0005-0000-0000-000063620000}"/>
    <cellStyle name="Percent 5 2 2 3" xfId="12534" xr:uid="{00000000-0005-0000-0000-000064620000}"/>
    <cellStyle name="Percent 5 2 2 4" xfId="16598" xr:uid="{00000000-0005-0000-0000-000065620000}"/>
    <cellStyle name="Percent 5 2 2 4 2" xfId="17387" xr:uid="{00000000-0005-0000-0000-000066620000}"/>
    <cellStyle name="Percent 5 2 2 5" xfId="9165" xr:uid="{00000000-0005-0000-0000-000067620000}"/>
    <cellStyle name="Percent 5 2 3" xfId="4518" xr:uid="{00000000-0005-0000-0000-000068620000}"/>
    <cellStyle name="Percent 5 2 3 2" xfId="12536" xr:uid="{00000000-0005-0000-0000-000069620000}"/>
    <cellStyle name="Percent 5 2 3 3" xfId="9167" xr:uid="{00000000-0005-0000-0000-00006A620000}"/>
    <cellStyle name="Percent 5 2 4" xfId="4519" xr:uid="{00000000-0005-0000-0000-00006B620000}"/>
    <cellStyle name="Percent 5 2 4 2" xfId="12537" xr:uid="{00000000-0005-0000-0000-00006C620000}"/>
    <cellStyle name="Percent 5 2 4 3" xfId="9168" xr:uid="{00000000-0005-0000-0000-00006D620000}"/>
    <cellStyle name="Percent 5 3" xfId="4520" xr:uid="{00000000-0005-0000-0000-00006E620000}"/>
    <cellStyle name="Percent 5 3 2" xfId="14827" xr:uid="{00000000-0005-0000-0000-00006F620000}"/>
    <cellStyle name="Percent 5 3 2 2" xfId="14828" xr:uid="{00000000-0005-0000-0000-000070620000}"/>
    <cellStyle name="Percent 5 3 3" xfId="14829" xr:uid="{00000000-0005-0000-0000-000071620000}"/>
    <cellStyle name="Percent 5 3 4" xfId="14825" xr:uid="{00000000-0005-0000-0000-000072620000}"/>
    <cellStyle name="Percent 5 4" xfId="4521" xr:uid="{00000000-0005-0000-0000-000073620000}"/>
    <cellStyle name="Percent 5 4 2" xfId="4522" xr:uid="{00000000-0005-0000-0000-000074620000}"/>
    <cellStyle name="Percent 5 4 2 2" xfId="12539" xr:uid="{00000000-0005-0000-0000-000075620000}"/>
    <cellStyle name="Percent 5 4 2 3" xfId="9170" xr:uid="{00000000-0005-0000-0000-000076620000}"/>
    <cellStyle name="Percent 5 4 3" xfId="4523" xr:uid="{00000000-0005-0000-0000-000077620000}"/>
    <cellStyle name="Percent 5 4 3 2" xfId="12540" xr:uid="{00000000-0005-0000-0000-000078620000}"/>
    <cellStyle name="Percent 5 4 3 3" xfId="9171" xr:uid="{00000000-0005-0000-0000-000079620000}"/>
    <cellStyle name="Percent 5 4 4" xfId="12538" xr:uid="{00000000-0005-0000-0000-00007A620000}"/>
    <cellStyle name="Percent 5 4 4 2" xfId="14830" xr:uid="{00000000-0005-0000-0000-00007B620000}"/>
    <cellStyle name="Percent 5 4 5" xfId="16597" xr:uid="{00000000-0005-0000-0000-00007C620000}"/>
    <cellStyle name="Percent 5 4 5 2" xfId="17386" xr:uid="{00000000-0005-0000-0000-00007D620000}"/>
    <cellStyle name="Percent 5 4 6" xfId="9169" xr:uid="{00000000-0005-0000-0000-00007E620000}"/>
    <cellStyle name="Percent 5 5" xfId="4524" xr:uid="{00000000-0005-0000-0000-00007F620000}"/>
    <cellStyle name="Percent 5 5 2" xfId="12541" xr:uid="{00000000-0005-0000-0000-000080620000}"/>
    <cellStyle name="Percent 5 5 2 2" xfId="18172" xr:uid="{00000000-0005-0000-0000-000081620000}"/>
    <cellStyle name="Percent 5 5 2 2 2" xfId="22708" xr:uid="{00000000-0005-0000-0000-000082620000}"/>
    <cellStyle name="Percent 5 5 2 2 2 2" xfId="34575" xr:uid="{00000000-0005-0000-0000-000083620000}"/>
    <cellStyle name="Percent 5 5 2 2 3" xfId="30599" xr:uid="{00000000-0005-0000-0000-000084620000}"/>
    <cellStyle name="Percent 5 5 2 2 4" xfId="26658" xr:uid="{00000000-0005-0000-0000-000085620000}"/>
    <cellStyle name="Percent 5 5 2 3" xfId="21143" xr:uid="{00000000-0005-0000-0000-000086620000}"/>
    <cellStyle name="Percent 5 5 2 3 2" xfId="33010" xr:uid="{00000000-0005-0000-0000-000087620000}"/>
    <cellStyle name="Percent 5 5 2 4" xfId="29034" xr:uid="{00000000-0005-0000-0000-000088620000}"/>
    <cellStyle name="Percent 5 5 2 5" xfId="25093" xr:uid="{00000000-0005-0000-0000-000089620000}"/>
    <cellStyle name="Percent 5 5 3" xfId="15926" xr:uid="{00000000-0005-0000-0000-00008A620000}"/>
    <cellStyle name="Percent 5 5 3 2" xfId="21929" xr:uid="{00000000-0005-0000-0000-00008B620000}"/>
    <cellStyle name="Percent 5 5 3 2 2" xfId="33796" xr:uid="{00000000-0005-0000-0000-00008C620000}"/>
    <cellStyle name="Percent 5 5 3 3" xfId="29820" xr:uid="{00000000-0005-0000-0000-00008D620000}"/>
    <cellStyle name="Percent 5 5 3 4" xfId="25879" xr:uid="{00000000-0005-0000-0000-00008E620000}"/>
    <cellStyle name="Percent 5 5 4" xfId="14831" xr:uid="{00000000-0005-0000-0000-00008F620000}"/>
    <cellStyle name="Percent 5 5 5" xfId="9172" xr:uid="{00000000-0005-0000-0000-000090620000}"/>
    <cellStyle name="Percent 5 5 5 2" xfId="20372" xr:uid="{00000000-0005-0000-0000-000091620000}"/>
    <cellStyle name="Percent 5 5 5 2 2" xfId="32239" xr:uid="{00000000-0005-0000-0000-000092620000}"/>
    <cellStyle name="Percent 5 5 5 3" xfId="28263" xr:uid="{00000000-0005-0000-0000-000093620000}"/>
    <cellStyle name="Percent 5 5 5 4" xfId="24322" xr:uid="{00000000-0005-0000-0000-000094620000}"/>
    <cellStyle name="Percent 5 5 6" xfId="19600" xr:uid="{00000000-0005-0000-0000-000095620000}"/>
    <cellStyle name="Percent 5 5 6 2" xfId="31467" xr:uid="{00000000-0005-0000-0000-000096620000}"/>
    <cellStyle name="Percent 5 5 7" xfId="27491" xr:uid="{00000000-0005-0000-0000-000097620000}"/>
    <cellStyle name="Percent 5 5 8" xfId="23550" xr:uid="{00000000-0005-0000-0000-000098620000}"/>
    <cellStyle name="Percent 5 6" xfId="4525" xr:uid="{00000000-0005-0000-0000-000099620000}"/>
    <cellStyle name="Percent 5 6 2" xfId="12542" xr:uid="{00000000-0005-0000-0000-00009A620000}"/>
    <cellStyle name="Percent 5 6 3" xfId="9173" xr:uid="{00000000-0005-0000-0000-00009B620000}"/>
    <cellStyle name="Percent 5 7" xfId="10998" xr:uid="{00000000-0005-0000-0000-00009C620000}"/>
    <cellStyle name="Percent 5 8" xfId="16599" xr:uid="{00000000-0005-0000-0000-00009D620000}"/>
    <cellStyle name="Percent 5 8 2" xfId="17388" xr:uid="{00000000-0005-0000-0000-00009E620000}"/>
    <cellStyle name="Percent 5 9" xfId="7636" xr:uid="{00000000-0005-0000-0000-00009F620000}"/>
    <cellStyle name="Percent 6" xfId="33" xr:uid="{00000000-0005-0000-0000-0000A0620000}"/>
    <cellStyle name="Percent 6 2" xfId="3368" xr:uid="{00000000-0005-0000-0000-0000A1620000}"/>
    <cellStyle name="Percent 6 2 2" xfId="4526" xr:uid="{00000000-0005-0000-0000-0000A2620000}"/>
    <cellStyle name="Percent 6 2 2 2" xfId="14833" xr:uid="{00000000-0005-0000-0000-0000A3620000}"/>
    <cellStyle name="Percent 6 2 2 3" xfId="14834" xr:uid="{00000000-0005-0000-0000-0000A4620000}"/>
    <cellStyle name="Percent 6 2 2 4" xfId="14832" xr:uid="{00000000-0005-0000-0000-0000A5620000}"/>
    <cellStyle name="Percent 6 2 3" xfId="4527" xr:uid="{00000000-0005-0000-0000-0000A6620000}"/>
    <cellStyle name="Percent 6 2 3 2" xfId="12543" xr:uid="{00000000-0005-0000-0000-0000A7620000}"/>
    <cellStyle name="Percent 6 2 3 3" xfId="9174" xr:uid="{00000000-0005-0000-0000-0000A8620000}"/>
    <cellStyle name="Percent 6 2 4" xfId="14835" xr:uid="{00000000-0005-0000-0000-0000A9620000}"/>
    <cellStyle name="Percent 6 3" xfId="4528" xr:uid="{00000000-0005-0000-0000-0000AA620000}"/>
    <cellStyle name="Percent 6 3 2" xfId="4529" xr:uid="{00000000-0005-0000-0000-0000AB620000}"/>
    <cellStyle name="Percent 6 3 2 2" xfId="4530" xr:uid="{00000000-0005-0000-0000-0000AC620000}"/>
    <cellStyle name="Percent 6 3 2 2 2" xfId="12546" xr:uid="{00000000-0005-0000-0000-0000AD620000}"/>
    <cellStyle name="Percent 6 3 2 2 3" xfId="9177" xr:uid="{00000000-0005-0000-0000-0000AE620000}"/>
    <cellStyle name="Percent 6 3 2 3" xfId="12545" xr:uid="{00000000-0005-0000-0000-0000AF620000}"/>
    <cellStyle name="Percent 6 3 2 4" xfId="9176" xr:uid="{00000000-0005-0000-0000-0000B0620000}"/>
    <cellStyle name="Percent 6 3 3" xfId="4531" xr:uid="{00000000-0005-0000-0000-0000B1620000}"/>
    <cellStyle name="Percent 6 3 3 2" xfId="4532" xr:uid="{00000000-0005-0000-0000-0000B2620000}"/>
    <cellStyle name="Percent 6 3 3 2 2" xfId="12548" xr:uid="{00000000-0005-0000-0000-0000B3620000}"/>
    <cellStyle name="Percent 6 3 3 2 3" xfId="9179" xr:uid="{00000000-0005-0000-0000-0000B4620000}"/>
    <cellStyle name="Percent 6 3 3 3" xfId="4533" xr:uid="{00000000-0005-0000-0000-0000B5620000}"/>
    <cellStyle name="Percent 6 3 3 3 2" xfId="12549" xr:uid="{00000000-0005-0000-0000-0000B6620000}"/>
    <cellStyle name="Percent 6 3 3 3 3" xfId="9180" xr:uid="{00000000-0005-0000-0000-0000B7620000}"/>
    <cellStyle name="Percent 6 3 3 4" xfId="12547" xr:uid="{00000000-0005-0000-0000-0000B8620000}"/>
    <cellStyle name="Percent 6 3 3 5" xfId="9178" xr:uid="{00000000-0005-0000-0000-0000B9620000}"/>
    <cellStyle name="Percent 6 3 4" xfId="4534" xr:uid="{00000000-0005-0000-0000-0000BA620000}"/>
    <cellStyle name="Percent 6 3 4 2" xfId="4535" xr:uid="{00000000-0005-0000-0000-0000BB620000}"/>
    <cellStyle name="Percent 6 3 4 2 2" xfId="12551" xr:uid="{00000000-0005-0000-0000-0000BC620000}"/>
    <cellStyle name="Percent 6 3 4 2 3" xfId="9182" xr:uid="{00000000-0005-0000-0000-0000BD620000}"/>
    <cellStyle name="Percent 6 3 4 3" xfId="12550" xr:uid="{00000000-0005-0000-0000-0000BE620000}"/>
    <cellStyle name="Percent 6 3 4 4" xfId="9181" xr:uid="{00000000-0005-0000-0000-0000BF620000}"/>
    <cellStyle name="Percent 6 3 5" xfId="4536" xr:uid="{00000000-0005-0000-0000-0000C0620000}"/>
    <cellStyle name="Percent 6 3 5 2" xfId="12552" xr:uid="{00000000-0005-0000-0000-0000C1620000}"/>
    <cellStyle name="Percent 6 3 5 3" xfId="9183" xr:uid="{00000000-0005-0000-0000-0000C2620000}"/>
    <cellStyle name="Percent 6 3 6" xfId="12544" xr:uid="{00000000-0005-0000-0000-0000C3620000}"/>
    <cellStyle name="Percent 6 3 7" xfId="9175" xr:uid="{00000000-0005-0000-0000-0000C4620000}"/>
    <cellStyle name="Percent 6 4" xfId="4537" xr:uid="{00000000-0005-0000-0000-0000C5620000}"/>
    <cellStyle name="Percent 6 4 2" xfId="4538" xr:uid="{00000000-0005-0000-0000-0000C6620000}"/>
    <cellStyle name="Percent 6 4 2 2" xfId="12554" xr:uid="{00000000-0005-0000-0000-0000C7620000}"/>
    <cellStyle name="Percent 6 4 2 3" xfId="9185" xr:uid="{00000000-0005-0000-0000-0000C8620000}"/>
    <cellStyle name="Percent 6 4 3" xfId="12553" xr:uid="{00000000-0005-0000-0000-0000C9620000}"/>
    <cellStyle name="Percent 6 4 4" xfId="9184" xr:uid="{00000000-0005-0000-0000-0000CA620000}"/>
    <cellStyle name="Percent 6 5" xfId="4539" xr:uid="{00000000-0005-0000-0000-0000CB620000}"/>
    <cellStyle name="Percent 6 5 2" xfId="12555" xr:uid="{00000000-0005-0000-0000-0000CC620000}"/>
    <cellStyle name="Percent 6 5 3" xfId="15842" xr:uid="{00000000-0005-0000-0000-0000CD620000}"/>
    <cellStyle name="Percent 6 5 4" xfId="9186" xr:uid="{00000000-0005-0000-0000-0000CE620000}"/>
    <cellStyle name="Percent 6 6" xfId="10999" xr:uid="{00000000-0005-0000-0000-0000CF620000}"/>
    <cellStyle name="Percent 6 7" xfId="7637" xr:uid="{00000000-0005-0000-0000-0000D0620000}"/>
    <cellStyle name="Percent 7" xfId="34" xr:uid="{00000000-0005-0000-0000-0000D1620000}"/>
    <cellStyle name="Percent 7 2" xfId="43" xr:uid="{00000000-0005-0000-0000-0000D2620000}"/>
    <cellStyle name="Percent 7 2 2" xfId="4540" xr:uid="{00000000-0005-0000-0000-0000D3620000}"/>
    <cellStyle name="Percent 7 2 2 2" xfId="4541" xr:uid="{00000000-0005-0000-0000-0000D4620000}"/>
    <cellStyle name="Percent 7 2 2 2 2" xfId="12557" xr:uid="{00000000-0005-0000-0000-0000D5620000}"/>
    <cellStyle name="Percent 7 2 2 2 3" xfId="9188" xr:uid="{00000000-0005-0000-0000-0000D6620000}"/>
    <cellStyle name="Percent 7 2 2 3" xfId="12556" xr:uid="{00000000-0005-0000-0000-0000D7620000}"/>
    <cellStyle name="Percent 7 2 2 4" xfId="9187" xr:uid="{00000000-0005-0000-0000-0000D8620000}"/>
    <cellStyle name="Percent 7 2 3" xfId="4542" xr:uid="{00000000-0005-0000-0000-0000D9620000}"/>
    <cellStyle name="Percent 7 2 3 2" xfId="4543" xr:uid="{00000000-0005-0000-0000-0000DA620000}"/>
    <cellStyle name="Percent 7 2 3 2 2" xfId="12559" xr:uid="{00000000-0005-0000-0000-0000DB620000}"/>
    <cellStyle name="Percent 7 2 3 2 3" xfId="9190" xr:uid="{00000000-0005-0000-0000-0000DC620000}"/>
    <cellStyle name="Percent 7 2 3 3" xfId="4544" xr:uid="{00000000-0005-0000-0000-0000DD620000}"/>
    <cellStyle name="Percent 7 2 3 3 2" xfId="12560" xr:uid="{00000000-0005-0000-0000-0000DE620000}"/>
    <cellStyle name="Percent 7 2 3 3 3" xfId="9191" xr:uid="{00000000-0005-0000-0000-0000DF620000}"/>
    <cellStyle name="Percent 7 2 3 4" xfId="12558" xr:uid="{00000000-0005-0000-0000-0000E0620000}"/>
    <cellStyle name="Percent 7 2 3 5" xfId="9189" xr:uid="{00000000-0005-0000-0000-0000E1620000}"/>
    <cellStyle name="Percent 7 2 4" xfId="4545" xr:uid="{00000000-0005-0000-0000-0000E2620000}"/>
    <cellStyle name="Percent 7 2 4 2" xfId="12561" xr:uid="{00000000-0005-0000-0000-0000E3620000}"/>
    <cellStyle name="Percent 7 2 4 3" xfId="9192" xr:uid="{00000000-0005-0000-0000-0000E4620000}"/>
    <cellStyle name="Percent 7 2 5" xfId="4546" xr:uid="{00000000-0005-0000-0000-0000E5620000}"/>
    <cellStyle name="Percent 7 2 5 2" xfId="12562" xr:uid="{00000000-0005-0000-0000-0000E6620000}"/>
    <cellStyle name="Percent 7 2 5 3" xfId="9193" xr:uid="{00000000-0005-0000-0000-0000E7620000}"/>
    <cellStyle name="Percent 7 2 6" xfId="11007" xr:uid="{00000000-0005-0000-0000-0000E8620000}"/>
    <cellStyle name="Percent 7 2 6 2" xfId="14836" xr:uid="{00000000-0005-0000-0000-0000E9620000}"/>
    <cellStyle name="Percent 7 2 7" xfId="15843" xr:uid="{00000000-0005-0000-0000-0000EA620000}"/>
    <cellStyle name="Percent 7 2 8" xfId="7645" xr:uid="{00000000-0005-0000-0000-0000EB620000}"/>
    <cellStyle name="Percent 7 3" xfId="4547" xr:uid="{00000000-0005-0000-0000-0000EC620000}"/>
    <cellStyle name="Percent 7 3 2" xfId="4548" xr:uid="{00000000-0005-0000-0000-0000ED620000}"/>
    <cellStyle name="Percent 7 3 2 2" xfId="14838" xr:uid="{00000000-0005-0000-0000-0000EE620000}"/>
    <cellStyle name="Percent 7 3 3" xfId="14839" xr:uid="{00000000-0005-0000-0000-0000EF620000}"/>
    <cellStyle name="Percent 7 3 4" xfId="14840" xr:uid="{00000000-0005-0000-0000-0000F0620000}"/>
    <cellStyle name="Percent 7 3 5" xfId="14841" xr:uid="{00000000-0005-0000-0000-0000F1620000}"/>
    <cellStyle name="Percent 7 3 6" xfId="14837" xr:uid="{00000000-0005-0000-0000-0000F2620000}"/>
    <cellStyle name="Percent 7 4" xfId="4549" xr:uid="{00000000-0005-0000-0000-0000F3620000}"/>
    <cellStyle name="Percent 7 4 2" xfId="4550" xr:uid="{00000000-0005-0000-0000-0000F4620000}"/>
    <cellStyle name="Percent 7 4 2 2" xfId="12564" xr:uid="{00000000-0005-0000-0000-0000F5620000}"/>
    <cellStyle name="Percent 7 4 2 3" xfId="9195" xr:uid="{00000000-0005-0000-0000-0000F6620000}"/>
    <cellStyle name="Percent 7 4 3" xfId="12563" xr:uid="{00000000-0005-0000-0000-0000F7620000}"/>
    <cellStyle name="Percent 7 4 4" xfId="14842" xr:uid="{00000000-0005-0000-0000-0000F8620000}"/>
    <cellStyle name="Percent 7 4 5" xfId="9194" xr:uid="{00000000-0005-0000-0000-0000F9620000}"/>
    <cellStyle name="Percent 7 5" xfId="4551" xr:uid="{00000000-0005-0000-0000-0000FA620000}"/>
    <cellStyle name="Percent 7 5 2" xfId="12565" xr:uid="{00000000-0005-0000-0000-0000FB620000}"/>
    <cellStyle name="Percent 7 5 3" xfId="9196" xr:uid="{00000000-0005-0000-0000-0000FC620000}"/>
    <cellStyle name="Percent 7 6" xfId="4552" xr:uid="{00000000-0005-0000-0000-0000FD620000}"/>
    <cellStyle name="Percent 7 6 2" xfId="14843" xr:uid="{00000000-0005-0000-0000-0000FE620000}"/>
    <cellStyle name="Percent 7 7" xfId="11000" xr:uid="{00000000-0005-0000-0000-0000FF620000}"/>
    <cellStyle name="Percent 7 8" xfId="7638" xr:uid="{00000000-0005-0000-0000-000000630000}"/>
    <cellStyle name="Percent 8" xfId="3369" xr:uid="{00000000-0005-0000-0000-000001630000}"/>
    <cellStyle name="Percent 8 2" xfId="4553" xr:uid="{00000000-0005-0000-0000-000002630000}"/>
    <cellStyle name="Percent 8 2 2" xfId="14845" xr:uid="{00000000-0005-0000-0000-000003630000}"/>
    <cellStyle name="Percent 8 2 3" xfId="14844" xr:uid="{00000000-0005-0000-0000-000004630000}"/>
    <cellStyle name="Percent 8 3" xfId="4554" xr:uid="{00000000-0005-0000-0000-000005630000}"/>
    <cellStyle name="Percent 8 3 2" xfId="12566" xr:uid="{00000000-0005-0000-0000-000006630000}"/>
    <cellStyle name="Percent 8 3 3" xfId="14846" xr:uid="{00000000-0005-0000-0000-000007630000}"/>
    <cellStyle name="Percent 8 3 4" xfId="9197" xr:uid="{00000000-0005-0000-0000-000008630000}"/>
    <cellStyle name="Percent 9" xfId="3370" xr:uid="{00000000-0005-0000-0000-000009630000}"/>
    <cellStyle name="Percent 9 2" xfId="4555" xr:uid="{00000000-0005-0000-0000-00000A630000}"/>
    <cellStyle name="Percent 9 2 2" xfId="4556" xr:uid="{00000000-0005-0000-0000-00000B630000}"/>
    <cellStyle name="Percent 9 2 2 2" xfId="12568" xr:uid="{00000000-0005-0000-0000-00000C630000}"/>
    <cellStyle name="Percent 9 2 2 3" xfId="9199" xr:uid="{00000000-0005-0000-0000-00000D630000}"/>
    <cellStyle name="Percent 9 2 3" xfId="12567" xr:uid="{00000000-0005-0000-0000-00000E630000}"/>
    <cellStyle name="Percent 9 2 4" xfId="9198" xr:uid="{00000000-0005-0000-0000-00000F630000}"/>
    <cellStyle name="Percent 9 3" xfId="4557" xr:uid="{00000000-0005-0000-0000-000010630000}"/>
    <cellStyle name="Percent 9 3 2" xfId="4558" xr:uid="{00000000-0005-0000-0000-000011630000}"/>
    <cellStyle name="Percent 9 3 2 2" xfId="12570" xr:uid="{00000000-0005-0000-0000-000012630000}"/>
    <cellStyle name="Percent 9 3 2 3" xfId="9201" xr:uid="{00000000-0005-0000-0000-000013630000}"/>
    <cellStyle name="Percent 9 3 3" xfId="4559" xr:uid="{00000000-0005-0000-0000-000014630000}"/>
    <cellStyle name="Percent 9 3 3 2" xfId="12571" xr:uid="{00000000-0005-0000-0000-000015630000}"/>
    <cellStyle name="Percent 9 3 3 3" xfId="9202" xr:uid="{00000000-0005-0000-0000-000016630000}"/>
    <cellStyle name="Percent 9 3 4" xfId="12569" xr:uid="{00000000-0005-0000-0000-000017630000}"/>
    <cellStyle name="Percent 9 3 5" xfId="9200" xr:uid="{00000000-0005-0000-0000-000018630000}"/>
    <cellStyle name="Percent 9 4" xfId="4560" xr:uid="{00000000-0005-0000-0000-000019630000}"/>
    <cellStyle name="Percent 9 4 2" xfId="12572" xr:uid="{00000000-0005-0000-0000-00001A630000}"/>
    <cellStyle name="Percent 9 4 3" xfId="9203" xr:uid="{00000000-0005-0000-0000-00001B630000}"/>
    <cellStyle name="Percent 9 5" xfId="4561" xr:uid="{00000000-0005-0000-0000-00001C630000}"/>
    <cellStyle name="Percent 9 5 2" xfId="12573" xr:uid="{00000000-0005-0000-0000-00001D630000}"/>
    <cellStyle name="Percent 9 5 3" xfId="9204" xr:uid="{00000000-0005-0000-0000-00001E630000}"/>
    <cellStyle name="Percent 9 6" xfId="12079" xr:uid="{00000000-0005-0000-0000-00001F630000}"/>
    <cellStyle name="Percent 9 7" xfId="8709" xr:uid="{00000000-0005-0000-0000-000020630000}"/>
    <cellStyle name="Pie" xfId="34762" xr:uid="{00000000-0005-0000-0000-000021630000}"/>
    <cellStyle name="Pies" xfId="34763" xr:uid="{00000000-0005-0000-0000-000022630000}"/>
    <cellStyle name="PSChar" xfId="3371" xr:uid="{00000000-0005-0000-0000-000023630000}"/>
    <cellStyle name="PSChar 10" xfId="3372" xr:uid="{00000000-0005-0000-0000-000024630000}"/>
    <cellStyle name="PSChar 11" xfId="3373" xr:uid="{00000000-0005-0000-0000-000025630000}"/>
    <cellStyle name="PSChar 2" xfId="3374" xr:uid="{00000000-0005-0000-0000-000026630000}"/>
    <cellStyle name="PSChar 2 2" xfId="3375" xr:uid="{00000000-0005-0000-0000-000027630000}"/>
    <cellStyle name="PSChar 2 3" xfId="3376" xr:uid="{00000000-0005-0000-0000-000028630000}"/>
    <cellStyle name="PSChar 2 4" xfId="3377" xr:uid="{00000000-0005-0000-0000-000029630000}"/>
    <cellStyle name="PSChar 2 5" xfId="3378" xr:uid="{00000000-0005-0000-0000-00002A630000}"/>
    <cellStyle name="PSChar 2 6" xfId="3379" xr:uid="{00000000-0005-0000-0000-00002B630000}"/>
    <cellStyle name="PSChar 3" xfId="3380" xr:uid="{00000000-0005-0000-0000-00002C630000}"/>
    <cellStyle name="PSChar 3 2" xfId="3381" xr:uid="{00000000-0005-0000-0000-00002D630000}"/>
    <cellStyle name="PSChar 3 3" xfId="3382" xr:uid="{00000000-0005-0000-0000-00002E630000}"/>
    <cellStyle name="PSChar 3 4" xfId="3383" xr:uid="{00000000-0005-0000-0000-00002F630000}"/>
    <cellStyle name="PSChar 3 5" xfId="3384" xr:uid="{00000000-0005-0000-0000-000030630000}"/>
    <cellStyle name="PSChar 4" xfId="3385" xr:uid="{00000000-0005-0000-0000-000031630000}"/>
    <cellStyle name="PSChar 5" xfId="3386" xr:uid="{00000000-0005-0000-0000-000032630000}"/>
    <cellStyle name="PSChar 6" xfId="3387" xr:uid="{00000000-0005-0000-0000-000033630000}"/>
    <cellStyle name="PSChar 7" xfId="3388" xr:uid="{00000000-0005-0000-0000-000034630000}"/>
    <cellStyle name="PSChar 8" xfId="3389" xr:uid="{00000000-0005-0000-0000-000035630000}"/>
    <cellStyle name="PSChar 9" xfId="3390" xr:uid="{00000000-0005-0000-0000-000036630000}"/>
    <cellStyle name="PSChar_Attrition Rate Scorecard - October 2008" xfId="3391" xr:uid="{00000000-0005-0000-0000-000037630000}"/>
    <cellStyle name="PSDate" xfId="3392" xr:uid="{00000000-0005-0000-0000-000038630000}"/>
    <cellStyle name="PSDate 10" xfId="3393" xr:uid="{00000000-0005-0000-0000-000039630000}"/>
    <cellStyle name="PSDate 2" xfId="3394" xr:uid="{00000000-0005-0000-0000-00003A630000}"/>
    <cellStyle name="PSDate 2 2" xfId="3395" xr:uid="{00000000-0005-0000-0000-00003B630000}"/>
    <cellStyle name="PSDate 2 3" xfId="3396" xr:uid="{00000000-0005-0000-0000-00003C630000}"/>
    <cellStyle name="PSDate 2 4" xfId="3397" xr:uid="{00000000-0005-0000-0000-00003D630000}"/>
    <cellStyle name="PSDate 2 5" xfId="3398" xr:uid="{00000000-0005-0000-0000-00003E630000}"/>
    <cellStyle name="PSDate 2 6" xfId="3399" xr:uid="{00000000-0005-0000-0000-00003F630000}"/>
    <cellStyle name="PSDate 3" xfId="3400" xr:uid="{00000000-0005-0000-0000-000040630000}"/>
    <cellStyle name="PSDate 3 2" xfId="3401" xr:uid="{00000000-0005-0000-0000-000041630000}"/>
    <cellStyle name="PSDate 3 3" xfId="3402" xr:uid="{00000000-0005-0000-0000-000042630000}"/>
    <cellStyle name="PSDate 3 4" xfId="3403" xr:uid="{00000000-0005-0000-0000-000043630000}"/>
    <cellStyle name="PSDate 3 5" xfId="3404" xr:uid="{00000000-0005-0000-0000-000044630000}"/>
    <cellStyle name="PSDate 4" xfId="3405" xr:uid="{00000000-0005-0000-0000-000045630000}"/>
    <cellStyle name="PSDate 5" xfId="3406" xr:uid="{00000000-0005-0000-0000-000046630000}"/>
    <cellStyle name="PSDate 6" xfId="3407" xr:uid="{00000000-0005-0000-0000-000047630000}"/>
    <cellStyle name="PSDate 7" xfId="3408" xr:uid="{00000000-0005-0000-0000-000048630000}"/>
    <cellStyle name="PSDate 8" xfId="3409" xr:uid="{00000000-0005-0000-0000-000049630000}"/>
    <cellStyle name="PSDate 9" xfId="3410" xr:uid="{00000000-0005-0000-0000-00004A630000}"/>
    <cellStyle name="PSDate_Attrition Rate Scorecard - October 2008" xfId="3411" xr:uid="{00000000-0005-0000-0000-00004B630000}"/>
    <cellStyle name="PSDec" xfId="3412" xr:uid="{00000000-0005-0000-0000-00004C630000}"/>
    <cellStyle name="PSDec 10" xfId="3413" xr:uid="{00000000-0005-0000-0000-00004D630000}"/>
    <cellStyle name="PSDec 2" xfId="3414" xr:uid="{00000000-0005-0000-0000-00004E630000}"/>
    <cellStyle name="PSDec 2 2" xfId="3415" xr:uid="{00000000-0005-0000-0000-00004F630000}"/>
    <cellStyle name="PSDec 2 3" xfId="3416" xr:uid="{00000000-0005-0000-0000-000050630000}"/>
    <cellStyle name="PSDec 2 4" xfId="3417" xr:uid="{00000000-0005-0000-0000-000051630000}"/>
    <cellStyle name="PSDec 2 5" xfId="3418" xr:uid="{00000000-0005-0000-0000-000052630000}"/>
    <cellStyle name="PSDec 2 6" xfId="3419" xr:uid="{00000000-0005-0000-0000-000053630000}"/>
    <cellStyle name="PSDec 3" xfId="3420" xr:uid="{00000000-0005-0000-0000-000054630000}"/>
    <cellStyle name="PSDec 3 2" xfId="3421" xr:uid="{00000000-0005-0000-0000-000055630000}"/>
    <cellStyle name="PSDec 3 3" xfId="3422" xr:uid="{00000000-0005-0000-0000-000056630000}"/>
    <cellStyle name="PSDec 3 4" xfId="3423" xr:uid="{00000000-0005-0000-0000-000057630000}"/>
    <cellStyle name="PSDec 3 5" xfId="3424" xr:uid="{00000000-0005-0000-0000-000058630000}"/>
    <cellStyle name="PSDec 4" xfId="3425" xr:uid="{00000000-0005-0000-0000-000059630000}"/>
    <cellStyle name="PSDec 5" xfId="3426" xr:uid="{00000000-0005-0000-0000-00005A630000}"/>
    <cellStyle name="PSDec 6" xfId="3427" xr:uid="{00000000-0005-0000-0000-00005B630000}"/>
    <cellStyle name="PSDec 7" xfId="3428" xr:uid="{00000000-0005-0000-0000-00005C630000}"/>
    <cellStyle name="PSDec 8" xfId="3429" xr:uid="{00000000-0005-0000-0000-00005D630000}"/>
    <cellStyle name="PSDec 9" xfId="3430" xr:uid="{00000000-0005-0000-0000-00005E630000}"/>
    <cellStyle name="PSDec_Attrition Rate Scorecard - October 2008" xfId="3431" xr:uid="{00000000-0005-0000-0000-00005F630000}"/>
    <cellStyle name="PSHeading" xfId="3432" xr:uid="{00000000-0005-0000-0000-000060630000}"/>
    <cellStyle name="PSHeading 10" xfId="3433" xr:uid="{00000000-0005-0000-0000-000061630000}"/>
    <cellStyle name="PSHeading 11" xfId="3434" xr:uid="{00000000-0005-0000-0000-000062630000}"/>
    <cellStyle name="PSHeading 2" xfId="3435" xr:uid="{00000000-0005-0000-0000-000063630000}"/>
    <cellStyle name="PSHeading 2 2" xfId="3436" xr:uid="{00000000-0005-0000-0000-000064630000}"/>
    <cellStyle name="PSHeading 2 2 2" xfId="3437" xr:uid="{00000000-0005-0000-0000-000065630000}"/>
    <cellStyle name="PSHeading 2 3" xfId="3438" xr:uid="{00000000-0005-0000-0000-000066630000}"/>
    <cellStyle name="PSHeading 2 3 2" xfId="3439" xr:uid="{00000000-0005-0000-0000-000067630000}"/>
    <cellStyle name="PSHeading 2 4" xfId="3440" xr:uid="{00000000-0005-0000-0000-000068630000}"/>
    <cellStyle name="PSHeading 2 5" xfId="3441" xr:uid="{00000000-0005-0000-0000-000069630000}"/>
    <cellStyle name="PSHeading 2 6" xfId="3442" xr:uid="{00000000-0005-0000-0000-00006A630000}"/>
    <cellStyle name="PSHeading 2_Sheet2" xfId="3443" xr:uid="{00000000-0005-0000-0000-00006B630000}"/>
    <cellStyle name="PSHeading 3" xfId="3444" xr:uid="{00000000-0005-0000-0000-00006C630000}"/>
    <cellStyle name="PSHeading 3 2" xfId="3445" xr:uid="{00000000-0005-0000-0000-00006D630000}"/>
    <cellStyle name="PSHeading 3 3" xfId="3446" xr:uid="{00000000-0005-0000-0000-00006E630000}"/>
    <cellStyle name="PSHeading 3 4" xfId="3447" xr:uid="{00000000-0005-0000-0000-00006F630000}"/>
    <cellStyle name="PSHeading 3 5" xfId="3448" xr:uid="{00000000-0005-0000-0000-000070630000}"/>
    <cellStyle name="PSHeading 4" xfId="3449" xr:uid="{00000000-0005-0000-0000-000071630000}"/>
    <cellStyle name="PSHeading 5" xfId="3450" xr:uid="{00000000-0005-0000-0000-000072630000}"/>
    <cellStyle name="PSHeading 6" xfId="3451" xr:uid="{00000000-0005-0000-0000-000073630000}"/>
    <cellStyle name="PSHeading 7" xfId="3452" xr:uid="{00000000-0005-0000-0000-000074630000}"/>
    <cellStyle name="PSHeading 8" xfId="3453" xr:uid="{00000000-0005-0000-0000-000075630000}"/>
    <cellStyle name="PSHeading 9" xfId="3454" xr:uid="{00000000-0005-0000-0000-000076630000}"/>
    <cellStyle name="PSHeading_Attrition Rate Scorecard - October 2008" xfId="3455" xr:uid="{00000000-0005-0000-0000-000077630000}"/>
    <cellStyle name="PSInt" xfId="3456" xr:uid="{00000000-0005-0000-0000-000078630000}"/>
    <cellStyle name="PSInt 10" xfId="3457" xr:uid="{00000000-0005-0000-0000-000079630000}"/>
    <cellStyle name="PSInt 2" xfId="3458" xr:uid="{00000000-0005-0000-0000-00007A630000}"/>
    <cellStyle name="PSInt 2 2" xfId="3459" xr:uid="{00000000-0005-0000-0000-00007B630000}"/>
    <cellStyle name="PSInt 2 3" xfId="3460" xr:uid="{00000000-0005-0000-0000-00007C630000}"/>
    <cellStyle name="PSInt 2 4" xfId="3461" xr:uid="{00000000-0005-0000-0000-00007D630000}"/>
    <cellStyle name="PSInt 2 5" xfId="3462" xr:uid="{00000000-0005-0000-0000-00007E630000}"/>
    <cellStyle name="PSInt 2 6" xfId="3463" xr:uid="{00000000-0005-0000-0000-00007F630000}"/>
    <cellStyle name="PSInt 3" xfId="3464" xr:uid="{00000000-0005-0000-0000-000080630000}"/>
    <cellStyle name="PSInt 3 2" xfId="3465" xr:uid="{00000000-0005-0000-0000-000081630000}"/>
    <cellStyle name="PSInt 3 3" xfId="3466" xr:uid="{00000000-0005-0000-0000-000082630000}"/>
    <cellStyle name="PSInt 3 4" xfId="3467" xr:uid="{00000000-0005-0000-0000-000083630000}"/>
    <cellStyle name="PSInt 3 5" xfId="3468" xr:uid="{00000000-0005-0000-0000-000084630000}"/>
    <cellStyle name="PSInt 4" xfId="3469" xr:uid="{00000000-0005-0000-0000-000085630000}"/>
    <cellStyle name="PSInt 5" xfId="3470" xr:uid="{00000000-0005-0000-0000-000086630000}"/>
    <cellStyle name="PSInt 6" xfId="3471" xr:uid="{00000000-0005-0000-0000-000087630000}"/>
    <cellStyle name="PSInt 7" xfId="3472" xr:uid="{00000000-0005-0000-0000-000088630000}"/>
    <cellStyle name="PSInt 8" xfId="3473" xr:uid="{00000000-0005-0000-0000-000089630000}"/>
    <cellStyle name="PSInt 9" xfId="3474" xr:uid="{00000000-0005-0000-0000-00008A630000}"/>
    <cellStyle name="PSInt_Attrition Rate Scorecard - October 2008" xfId="3475" xr:uid="{00000000-0005-0000-0000-00008B630000}"/>
    <cellStyle name="PSSpacer" xfId="3476" xr:uid="{00000000-0005-0000-0000-00008C630000}"/>
    <cellStyle name="PSSpacer 10" xfId="3477" xr:uid="{00000000-0005-0000-0000-00008D630000}"/>
    <cellStyle name="PSSpacer 11" xfId="3478" xr:uid="{00000000-0005-0000-0000-00008E630000}"/>
    <cellStyle name="PSSpacer 2" xfId="3479" xr:uid="{00000000-0005-0000-0000-00008F630000}"/>
    <cellStyle name="PSSpacer 2 2" xfId="3480" xr:uid="{00000000-0005-0000-0000-000090630000}"/>
    <cellStyle name="PSSpacer 2 3" xfId="3481" xr:uid="{00000000-0005-0000-0000-000091630000}"/>
    <cellStyle name="PSSpacer 2 4" xfId="3482" xr:uid="{00000000-0005-0000-0000-000092630000}"/>
    <cellStyle name="PSSpacer 2 5" xfId="3483" xr:uid="{00000000-0005-0000-0000-000093630000}"/>
    <cellStyle name="PSSpacer 2 6" xfId="3484" xr:uid="{00000000-0005-0000-0000-000094630000}"/>
    <cellStyle name="PSSpacer 3" xfId="3485" xr:uid="{00000000-0005-0000-0000-000095630000}"/>
    <cellStyle name="PSSpacer 3 2" xfId="3486" xr:uid="{00000000-0005-0000-0000-000096630000}"/>
    <cellStyle name="PSSpacer 3 3" xfId="3487" xr:uid="{00000000-0005-0000-0000-000097630000}"/>
    <cellStyle name="PSSpacer 3 4" xfId="3488" xr:uid="{00000000-0005-0000-0000-000098630000}"/>
    <cellStyle name="PSSpacer 3 5" xfId="3489" xr:uid="{00000000-0005-0000-0000-000099630000}"/>
    <cellStyle name="PSSpacer 4" xfId="3490" xr:uid="{00000000-0005-0000-0000-00009A630000}"/>
    <cellStyle name="PSSpacer 5" xfId="3491" xr:uid="{00000000-0005-0000-0000-00009B630000}"/>
    <cellStyle name="PSSpacer 6" xfId="3492" xr:uid="{00000000-0005-0000-0000-00009C630000}"/>
    <cellStyle name="PSSpacer 7" xfId="3493" xr:uid="{00000000-0005-0000-0000-00009D630000}"/>
    <cellStyle name="PSSpacer 8" xfId="3494" xr:uid="{00000000-0005-0000-0000-00009E630000}"/>
    <cellStyle name="PSSpacer 9" xfId="3495" xr:uid="{00000000-0005-0000-0000-00009F630000}"/>
    <cellStyle name="PSSpacer_Attrition Rate Scorecard - October 2008" xfId="3496" xr:uid="{00000000-0005-0000-0000-0000A0630000}"/>
    <cellStyle name="PwC Normal" xfId="3497" xr:uid="{00000000-0005-0000-0000-0000A1630000}"/>
    <cellStyle name="PwC Normal 2" xfId="12080" xr:uid="{00000000-0005-0000-0000-0000A2630000}"/>
    <cellStyle name="PwC Normal 3" xfId="8710" xr:uid="{00000000-0005-0000-0000-0000A3630000}"/>
    <cellStyle name="s" xfId="34764" xr:uid="{00000000-0005-0000-0000-0000A4630000}"/>
    <cellStyle name="s_HeaderLine" xfId="3498" xr:uid="{00000000-0005-0000-0000-0000A5630000}"/>
    <cellStyle name="s_HeaderLine_2010 MEL Parent Tax Bal Sheet" xfId="3499" xr:uid="{00000000-0005-0000-0000-0000A6630000}"/>
    <cellStyle name="s_HeaderLine_Attrition Rate Scorecard - October 2008" xfId="3500" xr:uid="{00000000-0005-0000-0000-0000A7630000}"/>
    <cellStyle name="s_HeaderLine_Attrition Rate Scorecard - October 2008 2" xfId="3501" xr:uid="{00000000-0005-0000-0000-0000A8630000}"/>
    <cellStyle name="s_HeaderLine_Attrition Rate Scorecard - October 2008 3" xfId="3502" xr:uid="{00000000-0005-0000-0000-0000A9630000}"/>
    <cellStyle name="s_HeaderLine_Attrition Rate Scorecard - October 2008_Sheet2" xfId="3503" xr:uid="{00000000-0005-0000-0000-0000AA630000}"/>
    <cellStyle name="s_HeaderLine_Attrition Rate Scorecard - September 2008" xfId="3504" xr:uid="{00000000-0005-0000-0000-0000AB630000}"/>
    <cellStyle name="s_HeaderLine_Attrition Rate Scorecard - September 2008 2" xfId="3505" xr:uid="{00000000-0005-0000-0000-0000AC630000}"/>
    <cellStyle name="s_HeaderLine_Attrition Rate Scorecard - September 2008 3" xfId="3506" xr:uid="{00000000-0005-0000-0000-0000AD630000}"/>
    <cellStyle name="s_HeaderLine_Attrition Rate Scorecard - September 2008_Sheet2" xfId="3507" xr:uid="{00000000-0005-0000-0000-0000AE630000}"/>
    <cellStyle name="s_HeaderLine_B3-December 08 Board View (Half Yr Adj)" xfId="3508" xr:uid="{00000000-0005-0000-0000-0000AF630000}"/>
    <cellStyle name="s_HeaderLine_CONGL029" xfId="3509" xr:uid="{00000000-0005-0000-0000-0000B0630000}"/>
    <cellStyle name="s_HeaderLine_CONGL029 2" xfId="3510" xr:uid="{00000000-0005-0000-0000-0000B1630000}"/>
    <cellStyle name="s_HeaderLine_CONGL029 3" xfId="3511" xr:uid="{00000000-0005-0000-0000-0000B2630000}"/>
    <cellStyle name="s_HeaderLine_CONGL029_Sheet2" xfId="3512" xr:uid="{00000000-0005-0000-0000-0000B3630000}"/>
    <cellStyle name="s_HeaderLine_Consolidation Schedule December 2008" xfId="3513" xr:uid="{00000000-0005-0000-0000-0000B4630000}"/>
    <cellStyle name="s_HeaderLine_Consolidation Schedule December 2008 no ARC Impairment-FINAL" xfId="3514" xr:uid="{00000000-0005-0000-0000-0000B5630000}"/>
    <cellStyle name="s_HeaderLine_Consolidation Schedule December 2008 no ARC Impairment-FINAL 2" xfId="3515" xr:uid="{00000000-0005-0000-0000-0000B6630000}"/>
    <cellStyle name="s_HeaderLine_Consolidation Schedule December 2008 no ARC Impairment-FINAL 3" xfId="3516" xr:uid="{00000000-0005-0000-0000-0000B7630000}"/>
    <cellStyle name="s_HeaderLine_Consolidation Schedule December 2008 no ARC Impairment-FINAL_Sheet2" xfId="3517" xr:uid="{00000000-0005-0000-0000-0000B8630000}"/>
    <cellStyle name="s_HeaderLine_Copy of Attrition Rate FTE's Aug 2008" xfId="3518" xr:uid="{00000000-0005-0000-0000-0000B9630000}"/>
    <cellStyle name="s_HeaderLine_Copy of Attrition Rate FTE's Aug 2008 2" xfId="3519" xr:uid="{00000000-0005-0000-0000-0000BA630000}"/>
    <cellStyle name="s_HeaderLine_Copy of Attrition Rate FTE's Aug 2008 3" xfId="3520" xr:uid="{00000000-0005-0000-0000-0000BB630000}"/>
    <cellStyle name="s_HeaderLine_Copy of Attrition Rate FTE's Aug 2008_Book2" xfId="3521" xr:uid="{00000000-0005-0000-0000-0000BC630000}"/>
    <cellStyle name="s_HeaderLine_Copy of Attrition Rate FTE's Aug 2008_Book2 2" xfId="3522" xr:uid="{00000000-0005-0000-0000-0000BD630000}"/>
    <cellStyle name="s_HeaderLine_Copy of Attrition Rate FTE's Aug 2008_Book2 3" xfId="3523" xr:uid="{00000000-0005-0000-0000-0000BE630000}"/>
    <cellStyle name="s_HeaderLine_Copy of Attrition Rate FTE's Aug 2008_Book2_Sheet2" xfId="3524" xr:uid="{00000000-0005-0000-0000-0000BF630000}"/>
    <cellStyle name="s_HeaderLine_Copy of Attrition Rate FTE's Aug 2008_Retail Scorecard September 2008a" xfId="3525" xr:uid="{00000000-0005-0000-0000-0000C0630000}"/>
    <cellStyle name="s_HeaderLine_Copy of Attrition Rate FTE's Aug 2008_Retail Scorecard September 2008b" xfId="3526" xr:uid="{00000000-0005-0000-0000-0000C1630000}"/>
    <cellStyle name="s_HeaderLine_Copy of Attrition Rate FTE's Aug 2008_Sheet2" xfId="3527" xr:uid="{00000000-0005-0000-0000-0000C2630000}"/>
    <cellStyle name="s_HeaderLine_Generation and NER Stats" xfId="3528" xr:uid="{00000000-0005-0000-0000-0000C3630000}"/>
    <cellStyle name="s_HeaderLine_Group Consolidated Scorecard Dec08 - KM" xfId="3529" xr:uid="{00000000-0005-0000-0000-0000C4630000}"/>
    <cellStyle name="s_HeaderLine_Group TB CONGL029" xfId="3530" xr:uid="{00000000-0005-0000-0000-0000C5630000}"/>
    <cellStyle name="s_HeaderLine_HS&amp;W 2008-23-09" xfId="3531" xr:uid="{00000000-0005-0000-0000-0000C6630000}"/>
    <cellStyle name="s_HeaderLine_HS&amp;W 2008-23-09 2" xfId="3532" xr:uid="{00000000-0005-0000-0000-0000C7630000}"/>
    <cellStyle name="s_HeaderLine_HS&amp;W 2008-23-09 3" xfId="3533" xr:uid="{00000000-0005-0000-0000-0000C8630000}"/>
    <cellStyle name="s_HeaderLine_HS&amp;W 2008-23-09_Book2" xfId="3534" xr:uid="{00000000-0005-0000-0000-0000C9630000}"/>
    <cellStyle name="s_HeaderLine_HS&amp;W 2008-23-09_Book2 2" xfId="3535" xr:uid="{00000000-0005-0000-0000-0000CA630000}"/>
    <cellStyle name="s_HeaderLine_HS&amp;W 2008-23-09_Book2 3" xfId="3536" xr:uid="{00000000-0005-0000-0000-0000CB630000}"/>
    <cellStyle name="s_HeaderLine_HS&amp;W 2008-23-09_Book2_Sheet2" xfId="3537" xr:uid="{00000000-0005-0000-0000-0000CC630000}"/>
    <cellStyle name="s_HeaderLine_HS&amp;W 2008-23-09_Retail Scorecard September 2008a" xfId="3538" xr:uid="{00000000-0005-0000-0000-0000CD630000}"/>
    <cellStyle name="s_HeaderLine_HS&amp;W 2008-23-09_Retail Scorecard September 2008b" xfId="3539" xr:uid="{00000000-0005-0000-0000-0000CE630000}"/>
    <cellStyle name="s_HeaderLine_HS&amp;W 2008-23-09_Sheet2" xfId="3540" xr:uid="{00000000-0005-0000-0000-0000CF630000}"/>
    <cellStyle name="s_HeaderLine_June 10 Board View V1 19-07-10" xfId="3541" xr:uid="{00000000-0005-0000-0000-0000D0630000}"/>
    <cellStyle name="s_HeaderLine_June 10 congl029" xfId="3542" xr:uid="{00000000-0005-0000-0000-0000D1630000}"/>
    <cellStyle name="s_HeaderLine_MaPQuarterlyStats as at 31 December" xfId="3543" xr:uid="{00000000-0005-0000-0000-0000D2630000}"/>
    <cellStyle name="s_HeaderLine_March 09 Board View" xfId="3544" xr:uid="{00000000-0005-0000-0000-0000D3630000}"/>
    <cellStyle name="s_HeaderLine_Net Debt to Equity Ratio 31 12 08" xfId="3545" xr:uid="{00000000-0005-0000-0000-0000D4630000}"/>
    <cellStyle name="s_HeaderLine_September 08 Board View" xfId="3546" xr:uid="{00000000-0005-0000-0000-0000D5630000}"/>
    <cellStyle name="s_HeaderLine_September 08 Mgmt View" xfId="3547" xr:uid="{00000000-0005-0000-0000-0000D6630000}"/>
    <cellStyle name="s_HeaderLine_TB Dec 2009 PowerTax mapping" xfId="3548" xr:uid="{00000000-0005-0000-0000-0000D7630000}"/>
    <cellStyle name="s_HeaderLine_Template Scorecard 2008" xfId="3549" xr:uid="{00000000-0005-0000-0000-0000D8630000}"/>
    <cellStyle name="s_HeaderLine_Template Scorecard 2008 2" xfId="3550" xr:uid="{00000000-0005-0000-0000-0000D9630000}"/>
    <cellStyle name="s_HeaderLine_Template Scorecard 2008 3" xfId="3551" xr:uid="{00000000-0005-0000-0000-0000DA630000}"/>
    <cellStyle name="s_HeaderLine_Template Scorecard 2008_Book2" xfId="3552" xr:uid="{00000000-0005-0000-0000-0000DB630000}"/>
    <cellStyle name="s_HeaderLine_Template Scorecard 2008_Book2 2" xfId="3553" xr:uid="{00000000-0005-0000-0000-0000DC630000}"/>
    <cellStyle name="s_HeaderLine_Template Scorecard 2008_Book2 3" xfId="3554" xr:uid="{00000000-0005-0000-0000-0000DD630000}"/>
    <cellStyle name="s_HeaderLine_Template Scorecard 2008_Book2_Sheet2" xfId="3555" xr:uid="{00000000-0005-0000-0000-0000DE630000}"/>
    <cellStyle name="s_HeaderLine_Template Scorecard 2008_Retail Scorecard September 2008a" xfId="3556" xr:uid="{00000000-0005-0000-0000-0000DF630000}"/>
    <cellStyle name="s_HeaderLine_Template Scorecard 2008_Retail Scorecard September 2008b" xfId="3557" xr:uid="{00000000-0005-0000-0000-0000E0630000}"/>
    <cellStyle name="s_HeaderLine_Template Scorecard 2008_Sheet2" xfId="3558" xr:uid="{00000000-0005-0000-0000-0000E1630000}"/>
    <cellStyle name="s_HeaderLine_Template Scorecard 20081" xfId="3559" xr:uid="{00000000-0005-0000-0000-0000E2630000}"/>
    <cellStyle name="s_HeaderLine_Template Scorecard 20081 2" xfId="3560" xr:uid="{00000000-0005-0000-0000-0000E3630000}"/>
    <cellStyle name="s_HeaderLine_Template Scorecard 20081 3" xfId="3561" xr:uid="{00000000-0005-0000-0000-0000E4630000}"/>
    <cellStyle name="s_HeaderLine_Template Scorecard 20081_Book2" xfId="3562" xr:uid="{00000000-0005-0000-0000-0000E5630000}"/>
    <cellStyle name="s_HeaderLine_Template Scorecard 20081_Book2 2" xfId="3563" xr:uid="{00000000-0005-0000-0000-0000E6630000}"/>
    <cellStyle name="s_HeaderLine_Template Scorecard 20081_Book2 3" xfId="3564" xr:uid="{00000000-0005-0000-0000-0000E7630000}"/>
    <cellStyle name="s_HeaderLine_Template Scorecard 20081_Book2_Sheet2" xfId="3565" xr:uid="{00000000-0005-0000-0000-0000E8630000}"/>
    <cellStyle name="s_HeaderLine_Template Scorecard 20081_Retail Scorecard September 2008a" xfId="3566" xr:uid="{00000000-0005-0000-0000-0000E9630000}"/>
    <cellStyle name="s_HeaderLine_Template Scorecard 20081_Retail Scorecard September 2008b" xfId="3567" xr:uid="{00000000-0005-0000-0000-0000EA630000}"/>
    <cellStyle name="s_HeaderLine_Template Scorecard 20081_Sheet2" xfId="3568" xr:uid="{00000000-0005-0000-0000-0000EB630000}"/>
    <cellStyle name="s_PurpleHeader" xfId="3569" xr:uid="{00000000-0005-0000-0000-0000EC630000}"/>
    <cellStyle name="s_PurpleHeader_2010 MEL Parent Tax Bal Sheet" xfId="3570" xr:uid="{00000000-0005-0000-0000-0000ED630000}"/>
    <cellStyle name="s_PurpleHeader_Attrition Rate Scorecard - October 2008" xfId="3571" xr:uid="{00000000-0005-0000-0000-0000EE630000}"/>
    <cellStyle name="s_PurpleHeader_Attrition Rate Scorecard - September 2008" xfId="3572" xr:uid="{00000000-0005-0000-0000-0000EF630000}"/>
    <cellStyle name="s_PurpleHeader_B3-December 08 Board View (Half Yr Adj)" xfId="3573" xr:uid="{00000000-0005-0000-0000-0000F0630000}"/>
    <cellStyle name="s_PurpleHeader_CFIS DataLoad Actual June 07 IFRS" xfId="3574" xr:uid="{00000000-0005-0000-0000-0000F1630000}"/>
    <cellStyle name="s_PurpleHeader_CFIS DataLoad Actual June 07 IFRS_Attrition Rate Scorecard - October 2008" xfId="3575" xr:uid="{00000000-0005-0000-0000-0000F2630000}"/>
    <cellStyle name="s_PurpleHeader_CFIS DataLoad Actual June 07 IFRS_Attrition Rate Scorecard - September 2008" xfId="3576" xr:uid="{00000000-0005-0000-0000-0000F3630000}"/>
    <cellStyle name="s_PurpleHeader_CFIS DataLoad Actual June 07 IFRS_CCMAU December 08-Half Yr Adj" xfId="3577" xr:uid="{00000000-0005-0000-0000-0000F4630000}"/>
    <cellStyle name="s_PurpleHeader_CFIS DataLoad Actual June 07 IFRS_CCMAU Financials March 09" xfId="3578" xr:uid="{00000000-0005-0000-0000-0000F5630000}"/>
    <cellStyle name="s_PurpleHeader_CFIS DataLoad Actual June 07 IFRS_Copy of Attrition Rate FTE's Aug 2008" xfId="3579" xr:uid="{00000000-0005-0000-0000-0000F6630000}"/>
    <cellStyle name="s_PurpleHeader_CFIS DataLoad Actual June 07 IFRS_Copy of Attrition Rate FTE's Aug 2008_Book2" xfId="3580" xr:uid="{00000000-0005-0000-0000-0000F7630000}"/>
    <cellStyle name="s_PurpleHeader_CFIS DataLoad Actual June 07 IFRS_Copy of Attrition Rate FTE's Aug 2008_Retail Scorecard September 2008a" xfId="3581" xr:uid="{00000000-0005-0000-0000-0000F8630000}"/>
    <cellStyle name="s_PurpleHeader_CFIS DataLoad Actual June 07 IFRS_Copy of Attrition Rate FTE's Aug 2008_Retail Scorecard September 2008a 2" xfId="3582" xr:uid="{00000000-0005-0000-0000-0000F9630000}"/>
    <cellStyle name="s_PurpleHeader_CFIS DataLoad Actual June 07 IFRS_Copy of Attrition Rate FTE's Aug 2008_Retail Scorecard September 2008a 3" xfId="3583" xr:uid="{00000000-0005-0000-0000-0000FA630000}"/>
    <cellStyle name="s_PurpleHeader_CFIS DataLoad Actual June 07 IFRS_Copy of Attrition Rate FTE's Aug 2008_Retail Scorecard September 2008a_Sheet2" xfId="3584" xr:uid="{00000000-0005-0000-0000-0000FB630000}"/>
    <cellStyle name="s_PurpleHeader_CFIS DataLoad Actual June 07 IFRS_Copy of Attrition Rate FTE's Aug 2008_Retail Scorecard September 2008b" xfId="3585" xr:uid="{00000000-0005-0000-0000-0000FC630000}"/>
    <cellStyle name="s_PurpleHeader_CFIS DataLoad Actual June 07 IFRS_Copy of Attrition Rate FTE's Aug 2008_Retail Scorecard September 2008b 2" xfId="3586" xr:uid="{00000000-0005-0000-0000-0000FD630000}"/>
    <cellStyle name="s_PurpleHeader_CFIS DataLoad Actual June 07 IFRS_Copy of Attrition Rate FTE's Aug 2008_Retail Scorecard September 2008b 3" xfId="3587" xr:uid="{00000000-0005-0000-0000-0000FE630000}"/>
    <cellStyle name="s_PurpleHeader_CFIS DataLoad Actual June 07 IFRS_Copy of Attrition Rate FTE's Aug 2008_Retail Scorecard September 2008b_Sheet2" xfId="3588" xr:uid="{00000000-0005-0000-0000-0000FF630000}"/>
    <cellStyle name="s_PurpleHeader_CFIS DataLoad Actual June 07 IFRS_HS&amp;W 2008-23-09" xfId="3589" xr:uid="{00000000-0005-0000-0000-000000640000}"/>
    <cellStyle name="s_PurpleHeader_CFIS DataLoad Actual June 07 IFRS_HS&amp;W 2008-23-09_Book2" xfId="3590" xr:uid="{00000000-0005-0000-0000-000001640000}"/>
    <cellStyle name="s_PurpleHeader_CFIS DataLoad Actual June 07 IFRS_HS&amp;W 2008-23-09_Retail Scorecard September 2008a" xfId="3591" xr:uid="{00000000-0005-0000-0000-000002640000}"/>
    <cellStyle name="s_PurpleHeader_CFIS DataLoad Actual June 07 IFRS_HS&amp;W 2008-23-09_Retail Scorecard September 2008a 2" xfId="3592" xr:uid="{00000000-0005-0000-0000-000003640000}"/>
    <cellStyle name="s_PurpleHeader_CFIS DataLoad Actual June 07 IFRS_HS&amp;W 2008-23-09_Retail Scorecard September 2008a 3" xfId="3593" xr:uid="{00000000-0005-0000-0000-000004640000}"/>
    <cellStyle name="s_PurpleHeader_CFIS DataLoad Actual June 07 IFRS_HS&amp;W 2008-23-09_Retail Scorecard September 2008a_Sheet2" xfId="3594" xr:uid="{00000000-0005-0000-0000-000005640000}"/>
    <cellStyle name="s_PurpleHeader_CFIS DataLoad Actual June 07 IFRS_HS&amp;W 2008-23-09_Retail Scorecard September 2008b" xfId="3595" xr:uid="{00000000-0005-0000-0000-000006640000}"/>
    <cellStyle name="s_PurpleHeader_CFIS DataLoad Actual June 07 IFRS_HS&amp;W 2008-23-09_Retail Scorecard September 2008b 2" xfId="3596" xr:uid="{00000000-0005-0000-0000-000007640000}"/>
    <cellStyle name="s_PurpleHeader_CFIS DataLoad Actual June 07 IFRS_HS&amp;W 2008-23-09_Retail Scorecard September 2008b 3" xfId="3597" xr:uid="{00000000-0005-0000-0000-000008640000}"/>
    <cellStyle name="s_PurpleHeader_CFIS DataLoad Actual June 07 IFRS_HS&amp;W 2008-23-09_Retail Scorecard September 2008b_Sheet2" xfId="3598" xr:uid="{00000000-0005-0000-0000-000009640000}"/>
    <cellStyle name="s_PurpleHeader_CFIS DataLoad Actual June 07 IFRS_MaPQuarterlyStats as at 31 December" xfId="3599" xr:uid="{00000000-0005-0000-0000-00000A640000}"/>
    <cellStyle name="s_PurpleHeader_CFIS DataLoad Actual June 07 IFRS_September 08 Board View" xfId="3600" xr:uid="{00000000-0005-0000-0000-00000B640000}"/>
    <cellStyle name="s_PurpleHeader_CFIS DataLoad Actual June 07 IFRS_September 08 Mgmt View" xfId="3601" xr:uid="{00000000-0005-0000-0000-00000C640000}"/>
    <cellStyle name="s_PurpleHeader_CFIS DataLoad Actual June 07 IFRS_Template Scorecard 2008" xfId="3602" xr:uid="{00000000-0005-0000-0000-00000D640000}"/>
    <cellStyle name="s_PurpleHeader_CFIS DataLoad Actual June 07 IFRS_Template Scorecard 2008_Book2" xfId="3603" xr:uid="{00000000-0005-0000-0000-00000E640000}"/>
    <cellStyle name="s_PurpleHeader_CFIS DataLoad Actual June 07 IFRS_Template Scorecard 2008_Retail Scorecard September 2008a" xfId="3604" xr:uid="{00000000-0005-0000-0000-00000F640000}"/>
    <cellStyle name="s_PurpleHeader_CFIS DataLoad Actual June 07 IFRS_Template Scorecard 2008_Retail Scorecard September 2008a 2" xfId="3605" xr:uid="{00000000-0005-0000-0000-000010640000}"/>
    <cellStyle name="s_PurpleHeader_CFIS DataLoad Actual June 07 IFRS_Template Scorecard 2008_Retail Scorecard September 2008a 3" xfId="3606" xr:uid="{00000000-0005-0000-0000-000011640000}"/>
    <cellStyle name="s_PurpleHeader_CFIS DataLoad Actual June 07 IFRS_Template Scorecard 2008_Retail Scorecard September 2008a_Sheet2" xfId="3607" xr:uid="{00000000-0005-0000-0000-000012640000}"/>
    <cellStyle name="s_PurpleHeader_CFIS DataLoad Actual June 07 IFRS_Template Scorecard 2008_Retail Scorecard September 2008b" xfId="3608" xr:uid="{00000000-0005-0000-0000-000013640000}"/>
    <cellStyle name="s_PurpleHeader_CFIS DataLoad Actual June 07 IFRS_Template Scorecard 2008_Retail Scorecard September 2008b 2" xfId="3609" xr:uid="{00000000-0005-0000-0000-000014640000}"/>
    <cellStyle name="s_PurpleHeader_CFIS DataLoad Actual June 07 IFRS_Template Scorecard 2008_Retail Scorecard September 2008b 3" xfId="3610" xr:uid="{00000000-0005-0000-0000-000015640000}"/>
    <cellStyle name="s_PurpleHeader_CFIS DataLoad Actual June 07 IFRS_Template Scorecard 2008_Retail Scorecard September 2008b_Sheet2" xfId="3611" xr:uid="{00000000-0005-0000-0000-000016640000}"/>
    <cellStyle name="s_PurpleHeader_CFIS DataLoad Actual June 07 IFRS_Template Scorecard 20081" xfId="3612" xr:uid="{00000000-0005-0000-0000-000017640000}"/>
    <cellStyle name="s_PurpleHeader_CFIS DataLoad Actual June 07 IFRS_Template Scorecard 20081_Book2" xfId="3613" xr:uid="{00000000-0005-0000-0000-000018640000}"/>
    <cellStyle name="s_PurpleHeader_CFIS DataLoad Actual June 07 IFRS_Template Scorecard 20081_Retail Scorecard September 2008a" xfId="3614" xr:uid="{00000000-0005-0000-0000-000019640000}"/>
    <cellStyle name="s_PurpleHeader_CFIS DataLoad Actual June 07 IFRS_Template Scorecard 20081_Retail Scorecard September 2008a 2" xfId="3615" xr:uid="{00000000-0005-0000-0000-00001A640000}"/>
    <cellStyle name="s_PurpleHeader_CFIS DataLoad Actual June 07 IFRS_Template Scorecard 20081_Retail Scorecard September 2008a 3" xfId="3616" xr:uid="{00000000-0005-0000-0000-00001B640000}"/>
    <cellStyle name="s_PurpleHeader_CFIS DataLoad Actual June 07 IFRS_Template Scorecard 20081_Retail Scorecard September 2008a_Sheet2" xfId="3617" xr:uid="{00000000-0005-0000-0000-00001C640000}"/>
    <cellStyle name="s_PurpleHeader_CFIS DataLoad Actual June 07 IFRS_Template Scorecard 20081_Retail Scorecard September 2008b" xfId="3618" xr:uid="{00000000-0005-0000-0000-00001D640000}"/>
    <cellStyle name="s_PurpleHeader_CFIS DataLoad Actual June 07 IFRS_Template Scorecard 20081_Retail Scorecard September 2008b 2" xfId="3619" xr:uid="{00000000-0005-0000-0000-00001E640000}"/>
    <cellStyle name="s_PurpleHeader_CFIS DataLoad Actual June 07 IFRS_Template Scorecard 20081_Retail Scorecard September 2008b 3" xfId="3620" xr:uid="{00000000-0005-0000-0000-00001F640000}"/>
    <cellStyle name="s_PurpleHeader_CFIS DataLoad Actual June 07 IFRS_Template Scorecard 20081_Retail Scorecard September 2008b_Sheet2" xfId="3621" xr:uid="{00000000-0005-0000-0000-000020640000}"/>
    <cellStyle name="s_PurpleHeader_CFIS Net NZIFRS Dataload Sep 06" xfId="3622" xr:uid="{00000000-0005-0000-0000-000021640000}"/>
    <cellStyle name="s_PurpleHeader_CFIS Net NZIFRS Dataload Sep 06_2010 MEL Parent Tax Bal Sheet" xfId="3623" xr:uid="{00000000-0005-0000-0000-000022640000}"/>
    <cellStyle name="s_PurpleHeader_CFIS Net NZIFRS Dataload Sep 06_Attrition Rate Scorecard - October 2008" xfId="3624" xr:uid="{00000000-0005-0000-0000-000023640000}"/>
    <cellStyle name="s_PurpleHeader_CFIS Net NZIFRS Dataload Sep 06_Attrition Rate Scorecard - September 2008" xfId="3625" xr:uid="{00000000-0005-0000-0000-000024640000}"/>
    <cellStyle name="s_PurpleHeader_CFIS Net NZIFRS Dataload Sep 06_B3-December 08 Board View (Half Yr Adj)" xfId="3626" xr:uid="{00000000-0005-0000-0000-000025640000}"/>
    <cellStyle name="s_PurpleHeader_CFIS Net NZIFRS Dataload Sep 06_CONGL029" xfId="3627" xr:uid="{00000000-0005-0000-0000-000026640000}"/>
    <cellStyle name="s_PurpleHeader_CFIS Net NZIFRS Dataload Sep 06_Consolidation Schedule December 2008" xfId="3628" xr:uid="{00000000-0005-0000-0000-000027640000}"/>
    <cellStyle name="s_PurpleHeader_CFIS Net NZIFRS Dataload Sep 06_Consolidation Schedule December 2008 no ARC Impairment-FINAL" xfId="3629" xr:uid="{00000000-0005-0000-0000-000028640000}"/>
    <cellStyle name="s_PurpleHeader_CFIS Net NZIFRS Dataload Sep 06_Copy of Attrition Rate FTE's Aug 2008" xfId="3630" xr:uid="{00000000-0005-0000-0000-000029640000}"/>
    <cellStyle name="s_PurpleHeader_CFIS Net NZIFRS Dataload Sep 06_Copy of Attrition Rate FTE's Aug 2008_Book2" xfId="3631" xr:uid="{00000000-0005-0000-0000-00002A640000}"/>
    <cellStyle name="s_PurpleHeader_CFIS Net NZIFRS Dataload Sep 06_Copy of Attrition Rate FTE's Aug 2008_Retail Scorecard September 2008a" xfId="3632" xr:uid="{00000000-0005-0000-0000-00002B640000}"/>
    <cellStyle name="s_PurpleHeader_CFIS Net NZIFRS Dataload Sep 06_Copy of Attrition Rate FTE's Aug 2008_Retail Scorecard September 2008a 2" xfId="3633" xr:uid="{00000000-0005-0000-0000-00002C640000}"/>
    <cellStyle name="s_PurpleHeader_CFIS Net NZIFRS Dataload Sep 06_Copy of Attrition Rate FTE's Aug 2008_Retail Scorecard September 2008a 3" xfId="3634" xr:uid="{00000000-0005-0000-0000-00002D640000}"/>
    <cellStyle name="s_PurpleHeader_CFIS Net NZIFRS Dataload Sep 06_Copy of Attrition Rate FTE's Aug 2008_Retail Scorecard September 2008a_Sheet2" xfId="3635" xr:uid="{00000000-0005-0000-0000-00002E640000}"/>
    <cellStyle name="s_PurpleHeader_CFIS Net NZIFRS Dataload Sep 06_Copy of Attrition Rate FTE's Aug 2008_Retail Scorecard September 2008b" xfId="3636" xr:uid="{00000000-0005-0000-0000-00002F640000}"/>
    <cellStyle name="s_PurpleHeader_CFIS Net NZIFRS Dataload Sep 06_Copy of Attrition Rate FTE's Aug 2008_Retail Scorecard September 2008b 2" xfId="3637" xr:uid="{00000000-0005-0000-0000-000030640000}"/>
    <cellStyle name="s_PurpleHeader_CFIS Net NZIFRS Dataload Sep 06_Copy of Attrition Rate FTE's Aug 2008_Retail Scorecard September 2008b 3" xfId="3638" xr:uid="{00000000-0005-0000-0000-000031640000}"/>
    <cellStyle name="s_PurpleHeader_CFIS Net NZIFRS Dataload Sep 06_Copy of Attrition Rate FTE's Aug 2008_Retail Scorecard September 2008b_Sheet2" xfId="3639" xr:uid="{00000000-0005-0000-0000-000032640000}"/>
    <cellStyle name="s_PurpleHeader_CFIS Net NZIFRS Dataload Sep 06_Generation and NER Stats" xfId="3640" xr:uid="{00000000-0005-0000-0000-000033640000}"/>
    <cellStyle name="s_PurpleHeader_CFIS Net NZIFRS Dataload Sep 06_Group Consolidated Scorecard Dec08 - KM" xfId="3641" xr:uid="{00000000-0005-0000-0000-000034640000}"/>
    <cellStyle name="s_PurpleHeader_CFIS Net NZIFRS Dataload Sep 06_Group TB CONGL029" xfId="3642" xr:uid="{00000000-0005-0000-0000-000035640000}"/>
    <cellStyle name="s_PurpleHeader_CFIS Net NZIFRS Dataload Sep 06_HS&amp;W 2008-23-09" xfId="3643" xr:uid="{00000000-0005-0000-0000-000036640000}"/>
    <cellStyle name="s_PurpleHeader_CFIS Net NZIFRS Dataload Sep 06_HS&amp;W 2008-23-09_Book2" xfId="3644" xr:uid="{00000000-0005-0000-0000-000037640000}"/>
    <cellStyle name="s_PurpleHeader_CFIS Net NZIFRS Dataload Sep 06_HS&amp;W 2008-23-09_Retail Scorecard September 2008a" xfId="3645" xr:uid="{00000000-0005-0000-0000-000038640000}"/>
    <cellStyle name="s_PurpleHeader_CFIS Net NZIFRS Dataload Sep 06_HS&amp;W 2008-23-09_Retail Scorecard September 2008a 2" xfId="3646" xr:uid="{00000000-0005-0000-0000-000039640000}"/>
    <cellStyle name="s_PurpleHeader_CFIS Net NZIFRS Dataload Sep 06_HS&amp;W 2008-23-09_Retail Scorecard September 2008a 3" xfId="3647" xr:uid="{00000000-0005-0000-0000-00003A640000}"/>
    <cellStyle name="s_PurpleHeader_CFIS Net NZIFRS Dataload Sep 06_HS&amp;W 2008-23-09_Retail Scorecard September 2008a_Sheet2" xfId="3648" xr:uid="{00000000-0005-0000-0000-00003B640000}"/>
    <cellStyle name="s_PurpleHeader_CFIS Net NZIFRS Dataload Sep 06_HS&amp;W 2008-23-09_Retail Scorecard September 2008b" xfId="3649" xr:uid="{00000000-0005-0000-0000-00003C640000}"/>
    <cellStyle name="s_PurpleHeader_CFIS Net NZIFRS Dataload Sep 06_HS&amp;W 2008-23-09_Retail Scorecard September 2008b 2" xfId="3650" xr:uid="{00000000-0005-0000-0000-00003D640000}"/>
    <cellStyle name="s_PurpleHeader_CFIS Net NZIFRS Dataload Sep 06_HS&amp;W 2008-23-09_Retail Scorecard September 2008b 3" xfId="3651" xr:uid="{00000000-0005-0000-0000-00003E640000}"/>
    <cellStyle name="s_PurpleHeader_CFIS Net NZIFRS Dataload Sep 06_HS&amp;W 2008-23-09_Retail Scorecard September 2008b_Sheet2" xfId="3652" xr:uid="{00000000-0005-0000-0000-00003F640000}"/>
    <cellStyle name="s_PurpleHeader_CFIS Net NZIFRS Dataload Sep 06_June 10 Board View V1 19-07-10" xfId="3653" xr:uid="{00000000-0005-0000-0000-000040640000}"/>
    <cellStyle name="s_PurpleHeader_CFIS Net NZIFRS Dataload Sep 06_June 10 congl029" xfId="3654" xr:uid="{00000000-0005-0000-0000-000041640000}"/>
    <cellStyle name="s_PurpleHeader_CFIS Net NZIFRS Dataload Sep 06_MaPQuarterlyStats as at 31 December" xfId="3655" xr:uid="{00000000-0005-0000-0000-000042640000}"/>
    <cellStyle name="s_PurpleHeader_CFIS Net NZIFRS Dataload Sep 06_March 09 Board View" xfId="3656" xr:uid="{00000000-0005-0000-0000-000043640000}"/>
    <cellStyle name="s_PurpleHeader_CFIS Net NZIFRS Dataload Sep 06_Net Debt to Equity Ratio 31 12 08" xfId="3657" xr:uid="{00000000-0005-0000-0000-000044640000}"/>
    <cellStyle name="s_PurpleHeader_CFIS Net NZIFRS Dataload Sep 06_September 08 Board View" xfId="3658" xr:uid="{00000000-0005-0000-0000-000045640000}"/>
    <cellStyle name="s_PurpleHeader_CFIS Net NZIFRS Dataload Sep 06_September 08 Mgmt View" xfId="3659" xr:uid="{00000000-0005-0000-0000-000046640000}"/>
    <cellStyle name="s_PurpleHeader_CFIS Net NZIFRS Dataload Sep 06_TB Dec 2009 PowerTax mapping" xfId="3660" xr:uid="{00000000-0005-0000-0000-000047640000}"/>
    <cellStyle name="s_PurpleHeader_CFIS Net NZIFRS Dataload Sep 06_Template Scorecard 2008" xfId="3661" xr:uid="{00000000-0005-0000-0000-000048640000}"/>
    <cellStyle name="s_PurpleHeader_CFIS Net NZIFRS Dataload Sep 06_Template Scorecard 2008_Book2" xfId="3662" xr:uid="{00000000-0005-0000-0000-000049640000}"/>
    <cellStyle name="s_PurpleHeader_CFIS Net NZIFRS Dataload Sep 06_Template Scorecard 2008_Retail Scorecard September 2008a" xfId="3663" xr:uid="{00000000-0005-0000-0000-00004A640000}"/>
    <cellStyle name="s_PurpleHeader_CFIS Net NZIFRS Dataload Sep 06_Template Scorecard 2008_Retail Scorecard September 2008a 2" xfId="3664" xr:uid="{00000000-0005-0000-0000-00004B640000}"/>
    <cellStyle name="s_PurpleHeader_CFIS Net NZIFRS Dataload Sep 06_Template Scorecard 2008_Retail Scorecard September 2008a 3" xfId="3665" xr:uid="{00000000-0005-0000-0000-00004C640000}"/>
    <cellStyle name="s_PurpleHeader_CFIS Net NZIFRS Dataload Sep 06_Template Scorecard 2008_Retail Scorecard September 2008a_Sheet2" xfId="3666" xr:uid="{00000000-0005-0000-0000-00004D640000}"/>
    <cellStyle name="s_PurpleHeader_CFIS Net NZIFRS Dataload Sep 06_Template Scorecard 2008_Retail Scorecard September 2008b" xfId="3667" xr:uid="{00000000-0005-0000-0000-00004E640000}"/>
    <cellStyle name="s_PurpleHeader_CFIS Net NZIFRS Dataload Sep 06_Template Scorecard 2008_Retail Scorecard September 2008b 2" xfId="3668" xr:uid="{00000000-0005-0000-0000-00004F640000}"/>
    <cellStyle name="s_PurpleHeader_CFIS Net NZIFRS Dataload Sep 06_Template Scorecard 2008_Retail Scorecard September 2008b 3" xfId="3669" xr:uid="{00000000-0005-0000-0000-000050640000}"/>
    <cellStyle name="s_PurpleHeader_CFIS Net NZIFRS Dataload Sep 06_Template Scorecard 2008_Retail Scorecard September 2008b_Sheet2" xfId="3670" xr:uid="{00000000-0005-0000-0000-000051640000}"/>
    <cellStyle name="s_PurpleHeader_CFIS Net NZIFRS Dataload Sep 06_Template Scorecard 20081" xfId="3671" xr:uid="{00000000-0005-0000-0000-000052640000}"/>
    <cellStyle name="s_PurpleHeader_CFIS Net NZIFRS Dataload Sep 06_Template Scorecard 20081_Book2" xfId="3672" xr:uid="{00000000-0005-0000-0000-000053640000}"/>
    <cellStyle name="s_PurpleHeader_CFIS Net NZIFRS Dataload Sep 06_Template Scorecard 20081_Retail Scorecard September 2008a" xfId="3673" xr:uid="{00000000-0005-0000-0000-000054640000}"/>
    <cellStyle name="s_PurpleHeader_CFIS Net NZIFRS Dataload Sep 06_Template Scorecard 20081_Retail Scorecard September 2008a 2" xfId="3674" xr:uid="{00000000-0005-0000-0000-000055640000}"/>
    <cellStyle name="s_PurpleHeader_CFIS Net NZIFRS Dataload Sep 06_Template Scorecard 20081_Retail Scorecard September 2008a 3" xfId="3675" xr:uid="{00000000-0005-0000-0000-000056640000}"/>
    <cellStyle name="s_PurpleHeader_CFIS Net NZIFRS Dataload Sep 06_Template Scorecard 20081_Retail Scorecard September 2008a_Sheet2" xfId="3676" xr:uid="{00000000-0005-0000-0000-000057640000}"/>
    <cellStyle name="s_PurpleHeader_CFIS Net NZIFRS Dataload Sep 06_Template Scorecard 20081_Retail Scorecard September 2008b" xfId="3677" xr:uid="{00000000-0005-0000-0000-000058640000}"/>
    <cellStyle name="s_PurpleHeader_CFIS Net NZIFRS Dataload Sep 06_Template Scorecard 20081_Retail Scorecard September 2008b 2" xfId="3678" xr:uid="{00000000-0005-0000-0000-000059640000}"/>
    <cellStyle name="s_PurpleHeader_CFIS Net NZIFRS Dataload Sep 06_Template Scorecard 20081_Retail Scorecard September 2008b 3" xfId="3679" xr:uid="{00000000-0005-0000-0000-00005A640000}"/>
    <cellStyle name="s_PurpleHeader_CFIS Net NZIFRS Dataload Sep 06_Template Scorecard 20081_Retail Scorecard September 2008b_Sheet2" xfId="3680" xr:uid="{00000000-0005-0000-0000-00005B640000}"/>
    <cellStyle name="s_PurpleHeader_CONGL029" xfId="3681" xr:uid="{00000000-0005-0000-0000-00005C640000}"/>
    <cellStyle name="s_PurpleHeader_Consolidation Schedule December 2008" xfId="3682" xr:uid="{00000000-0005-0000-0000-00005D640000}"/>
    <cellStyle name="s_PurpleHeader_Consolidation Schedule December 2008 no ARC Impairment-FINAL" xfId="3683" xr:uid="{00000000-0005-0000-0000-00005E640000}"/>
    <cellStyle name="s_PurpleHeader_Copy of Attrition Rate FTE's Aug 2008" xfId="3684" xr:uid="{00000000-0005-0000-0000-00005F640000}"/>
    <cellStyle name="s_PurpleHeader_Copy of Attrition Rate FTE's Aug 2008_Book2" xfId="3685" xr:uid="{00000000-0005-0000-0000-000060640000}"/>
    <cellStyle name="s_PurpleHeader_Copy of Attrition Rate FTE's Aug 2008_Retail Scorecard September 2008a" xfId="3686" xr:uid="{00000000-0005-0000-0000-000061640000}"/>
    <cellStyle name="s_PurpleHeader_Copy of Attrition Rate FTE's Aug 2008_Retail Scorecard September 2008a 2" xfId="3687" xr:uid="{00000000-0005-0000-0000-000062640000}"/>
    <cellStyle name="s_PurpleHeader_Copy of Attrition Rate FTE's Aug 2008_Retail Scorecard September 2008a 3" xfId="3688" xr:uid="{00000000-0005-0000-0000-000063640000}"/>
    <cellStyle name="s_PurpleHeader_Copy of Attrition Rate FTE's Aug 2008_Retail Scorecard September 2008a_Sheet2" xfId="3689" xr:uid="{00000000-0005-0000-0000-000064640000}"/>
    <cellStyle name="s_PurpleHeader_Copy of Attrition Rate FTE's Aug 2008_Retail Scorecard September 2008b" xfId="3690" xr:uid="{00000000-0005-0000-0000-000065640000}"/>
    <cellStyle name="s_PurpleHeader_Copy of Attrition Rate FTE's Aug 2008_Retail Scorecard September 2008b 2" xfId="3691" xr:uid="{00000000-0005-0000-0000-000066640000}"/>
    <cellStyle name="s_PurpleHeader_Copy of Attrition Rate FTE's Aug 2008_Retail Scorecard September 2008b 3" xfId="3692" xr:uid="{00000000-0005-0000-0000-000067640000}"/>
    <cellStyle name="s_PurpleHeader_Copy of Attrition Rate FTE's Aug 2008_Retail Scorecard September 2008b_Sheet2" xfId="3693" xr:uid="{00000000-0005-0000-0000-000068640000}"/>
    <cellStyle name="s_PurpleHeader_DataLoad_206" xfId="3694" xr:uid="{00000000-0005-0000-0000-000069640000}"/>
    <cellStyle name="s_PurpleHeader_Generation and NER Stats" xfId="3695" xr:uid="{00000000-0005-0000-0000-00006A640000}"/>
    <cellStyle name="s_PurpleHeader_Group Consolidated Scorecard Dec08 - KM" xfId="3696" xr:uid="{00000000-0005-0000-0000-00006B640000}"/>
    <cellStyle name="s_PurpleHeader_Group TB CONGL029" xfId="3697" xr:uid="{00000000-0005-0000-0000-00006C640000}"/>
    <cellStyle name="s_PurpleHeader_HS&amp;W 2008-23-09" xfId="3698" xr:uid="{00000000-0005-0000-0000-00006D640000}"/>
    <cellStyle name="s_PurpleHeader_HS&amp;W 2008-23-09_Book2" xfId="3699" xr:uid="{00000000-0005-0000-0000-00006E640000}"/>
    <cellStyle name="s_PurpleHeader_HS&amp;W 2008-23-09_Retail Scorecard September 2008a" xfId="3700" xr:uid="{00000000-0005-0000-0000-00006F640000}"/>
    <cellStyle name="s_PurpleHeader_HS&amp;W 2008-23-09_Retail Scorecard September 2008a 2" xfId="3701" xr:uid="{00000000-0005-0000-0000-000070640000}"/>
    <cellStyle name="s_PurpleHeader_HS&amp;W 2008-23-09_Retail Scorecard September 2008a 3" xfId="3702" xr:uid="{00000000-0005-0000-0000-000071640000}"/>
    <cellStyle name="s_PurpleHeader_HS&amp;W 2008-23-09_Retail Scorecard September 2008a_Sheet2" xfId="3703" xr:uid="{00000000-0005-0000-0000-000072640000}"/>
    <cellStyle name="s_PurpleHeader_HS&amp;W 2008-23-09_Retail Scorecard September 2008b" xfId="3704" xr:uid="{00000000-0005-0000-0000-000073640000}"/>
    <cellStyle name="s_PurpleHeader_HS&amp;W 2008-23-09_Retail Scorecard September 2008b 2" xfId="3705" xr:uid="{00000000-0005-0000-0000-000074640000}"/>
    <cellStyle name="s_PurpleHeader_HS&amp;W 2008-23-09_Retail Scorecard September 2008b 3" xfId="3706" xr:uid="{00000000-0005-0000-0000-000075640000}"/>
    <cellStyle name="s_PurpleHeader_HS&amp;W 2008-23-09_Retail Scorecard September 2008b_Sheet2" xfId="3707" xr:uid="{00000000-0005-0000-0000-000076640000}"/>
    <cellStyle name="s_PurpleHeader_June 10 Board View V1 19-07-10" xfId="3708" xr:uid="{00000000-0005-0000-0000-000077640000}"/>
    <cellStyle name="s_PurpleHeader_June 10 congl029" xfId="3709" xr:uid="{00000000-0005-0000-0000-000078640000}"/>
    <cellStyle name="s_PurpleHeader_MaPQuarterlyStats as at 31 December" xfId="3710" xr:uid="{00000000-0005-0000-0000-000079640000}"/>
    <cellStyle name="s_PurpleHeader_March 09 Board View" xfId="3711" xr:uid="{00000000-0005-0000-0000-00007A640000}"/>
    <cellStyle name="s_PurpleHeader_Net Debt to Equity Ratio 31 12 08" xfId="3712" xr:uid="{00000000-0005-0000-0000-00007B640000}"/>
    <cellStyle name="s_PurpleHeader_September 08 Board View" xfId="3713" xr:uid="{00000000-0005-0000-0000-00007C640000}"/>
    <cellStyle name="s_PurpleHeader_September 08 Mgmt View" xfId="3714" xr:uid="{00000000-0005-0000-0000-00007D640000}"/>
    <cellStyle name="s_PurpleHeader_TB Dec 2009 PowerTax mapping" xfId="3715" xr:uid="{00000000-0005-0000-0000-00007E640000}"/>
    <cellStyle name="s_PurpleHeader_Template Scorecard 2008" xfId="3716" xr:uid="{00000000-0005-0000-0000-00007F640000}"/>
    <cellStyle name="s_PurpleHeader_Template Scorecard 2008_Book2" xfId="3717" xr:uid="{00000000-0005-0000-0000-000080640000}"/>
    <cellStyle name="s_PurpleHeader_Template Scorecard 2008_Retail Scorecard September 2008a" xfId="3718" xr:uid="{00000000-0005-0000-0000-000081640000}"/>
    <cellStyle name="s_PurpleHeader_Template Scorecard 2008_Retail Scorecard September 2008a 2" xfId="3719" xr:uid="{00000000-0005-0000-0000-000082640000}"/>
    <cellStyle name="s_PurpleHeader_Template Scorecard 2008_Retail Scorecard September 2008a 3" xfId="3720" xr:uid="{00000000-0005-0000-0000-000083640000}"/>
    <cellStyle name="s_PurpleHeader_Template Scorecard 2008_Retail Scorecard September 2008a_Sheet2" xfId="3721" xr:uid="{00000000-0005-0000-0000-000084640000}"/>
    <cellStyle name="s_PurpleHeader_Template Scorecard 2008_Retail Scorecard September 2008b" xfId="3722" xr:uid="{00000000-0005-0000-0000-000085640000}"/>
    <cellStyle name="s_PurpleHeader_Template Scorecard 2008_Retail Scorecard September 2008b 2" xfId="3723" xr:uid="{00000000-0005-0000-0000-000086640000}"/>
    <cellStyle name="s_PurpleHeader_Template Scorecard 2008_Retail Scorecard September 2008b 3" xfId="3724" xr:uid="{00000000-0005-0000-0000-000087640000}"/>
    <cellStyle name="s_PurpleHeader_Template Scorecard 2008_Retail Scorecard September 2008b_Sheet2" xfId="3725" xr:uid="{00000000-0005-0000-0000-000088640000}"/>
    <cellStyle name="s_PurpleHeader_Template Scorecard 20081" xfId="3726" xr:uid="{00000000-0005-0000-0000-000089640000}"/>
    <cellStyle name="s_PurpleHeader_Template Scorecard 20081_Book2" xfId="3727" xr:uid="{00000000-0005-0000-0000-00008A640000}"/>
    <cellStyle name="s_PurpleHeader_Template Scorecard 20081_Retail Scorecard September 2008a" xfId="3728" xr:uid="{00000000-0005-0000-0000-00008B640000}"/>
    <cellStyle name="s_PurpleHeader_Template Scorecard 20081_Retail Scorecard September 2008a 2" xfId="3729" xr:uid="{00000000-0005-0000-0000-00008C640000}"/>
    <cellStyle name="s_PurpleHeader_Template Scorecard 20081_Retail Scorecard September 2008a 3" xfId="3730" xr:uid="{00000000-0005-0000-0000-00008D640000}"/>
    <cellStyle name="s_PurpleHeader_Template Scorecard 20081_Retail Scorecard September 2008a_Sheet2" xfId="3731" xr:uid="{00000000-0005-0000-0000-00008E640000}"/>
    <cellStyle name="s_PurpleHeader_Template Scorecard 20081_Retail Scorecard September 2008b" xfId="3732" xr:uid="{00000000-0005-0000-0000-00008F640000}"/>
    <cellStyle name="s_PurpleHeader_Template Scorecard 20081_Retail Scorecard September 2008b 2" xfId="3733" xr:uid="{00000000-0005-0000-0000-000090640000}"/>
    <cellStyle name="s_PurpleHeader_Template Scorecard 20081_Retail Scorecard September 2008b 3" xfId="3734" xr:uid="{00000000-0005-0000-0000-000091640000}"/>
    <cellStyle name="s_PurpleHeader_Template Scorecard 20081_Retail Scorecard September 2008b_Sheet2" xfId="3735" xr:uid="{00000000-0005-0000-0000-000092640000}"/>
    <cellStyle name="s_TotalBackground" xfId="3736" xr:uid="{00000000-0005-0000-0000-000093640000}"/>
    <cellStyle name="s_TotalBackground_2010 MEL Parent Tax Bal Sheet" xfId="3737" xr:uid="{00000000-0005-0000-0000-000094640000}"/>
    <cellStyle name="s_TotalBackground_Attrition Rate Scorecard - October 2008" xfId="3738" xr:uid="{00000000-0005-0000-0000-000095640000}"/>
    <cellStyle name="s_TotalBackground_Attrition Rate Scorecard - October 2008 2" xfId="3739" xr:uid="{00000000-0005-0000-0000-000096640000}"/>
    <cellStyle name="s_TotalBackground_Attrition Rate Scorecard - October 2008 2 2" xfId="12082" xr:uid="{00000000-0005-0000-0000-000097640000}"/>
    <cellStyle name="s_TotalBackground_Attrition Rate Scorecard - October 2008 2 3" xfId="8712" xr:uid="{00000000-0005-0000-0000-000098640000}"/>
    <cellStyle name="s_TotalBackground_Attrition Rate Scorecard - October 2008 3" xfId="3740" xr:uid="{00000000-0005-0000-0000-000099640000}"/>
    <cellStyle name="s_TotalBackground_Attrition Rate Scorecard - October 2008 3 2" xfId="12083" xr:uid="{00000000-0005-0000-0000-00009A640000}"/>
    <cellStyle name="s_TotalBackground_Attrition Rate Scorecard - October 2008 3 3" xfId="8713" xr:uid="{00000000-0005-0000-0000-00009B640000}"/>
    <cellStyle name="s_TotalBackground_Attrition Rate Scorecard - October 2008 4" xfId="12081" xr:uid="{00000000-0005-0000-0000-00009C640000}"/>
    <cellStyle name="s_TotalBackground_Attrition Rate Scorecard - October 2008 5" xfId="8711" xr:uid="{00000000-0005-0000-0000-00009D640000}"/>
    <cellStyle name="s_TotalBackground_Attrition Rate Scorecard - September 2008" xfId="3741" xr:uid="{00000000-0005-0000-0000-00009E640000}"/>
    <cellStyle name="s_TotalBackground_Attrition Rate Scorecard - September 2008 2" xfId="3742" xr:uid="{00000000-0005-0000-0000-00009F640000}"/>
    <cellStyle name="s_TotalBackground_Attrition Rate Scorecard - September 2008 2 2" xfId="12085" xr:uid="{00000000-0005-0000-0000-0000A0640000}"/>
    <cellStyle name="s_TotalBackground_Attrition Rate Scorecard - September 2008 2 3" xfId="8715" xr:uid="{00000000-0005-0000-0000-0000A1640000}"/>
    <cellStyle name="s_TotalBackground_Attrition Rate Scorecard - September 2008 3" xfId="3743" xr:uid="{00000000-0005-0000-0000-0000A2640000}"/>
    <cellStyle name="s_TotalBackground_Attrition Rate Scorecard - September 2008 3 2" xfId="12086" xr:uid="{00000000-0005-0000-0000-0000A3640000}"/>
    <cellStyle name="s_TotalBackground_Attrition Rate Scorecard - September 2008 3 3" xfId="8716" xr:uid="{00000000-0005-0000-0000-0000A4640000}"/>
    <cellStyle name="s_TotalBackground_Attrition Rate Scorecard - September 2008 4" xfId="12084" xr:uid="{00000000-0005-0000-0000-0000A5640000}"/>
    <cellStyle name="s_TotalBackground_Attrition Rate Scorecard - September 2008 5" xfId="8714" xr:uid="{00000000-0005-0000-0000-0000A6640000}"/>
    <cellStyle name="s_TotalBackground_B3-December 08 Board View (Half Yr Adj)" xfId="3744" xr:uid="{00000000-0005-0000-0000-0000A7640000}"/>
    <cellStyle name="s_TotalBackground_CONGL029" xfId="3745" xr:uid="{00000000-0005-0000-0000-0000A8640000}"/>
    <cellStyle name="s_TotalBackground_CONGL029 2" xfId="3746" xr:uid="{00000000-0005-0000-0000-0000A9640000}"/>
    <cellStyle name="s_TotalBackground_CONGL029 2 2" xfId="12088" xr:uid="{00000000-0005-0000-0000-0000AA640000}"/>
    <cellStyle name="s_TotalBackground_CONGL029 2 3" xfId="8718" xr:uid="{00000000-0005-0000-0000-0000AB640000}"/>
    <cellStyle name="s_TotalBackground_CONGL029 3" xfId="3747" xr:uid="{00000000-0005-0000-0000-0000AC640000}"/>
    <cellStyle name="s_TotalBackground_CONGL029 3 2" xfId="12089" xr:uid="{00000000-0005-0000-0000-0000AD640000}"/>
    <cellStyle name="s_TotalBackground_CONGL029 3 3" xfId="8719" xr:uid="{00000000-0005-0000-0000-0000AE640000}"/>
    <cellStyle name="s_TotalBackground_CONGL029 4" xfId="12087" xr:uid="{00000000-0005-0000-0000-0000AF640000}"/>
    <cellStyle name="s_TotalBackground_CONGL029 5" xfId="8717" xr:uid="{00000000-0005-0000-0000-0000B0640000}"/>
    <cellStyle name="s_TotalBackground_Consolidation Schedule December 2008" xfId="3748" xr:uid="{00000000-0005-0000-0000-0000B1640000}"/>
    <cellStyle name="s_TotalBackground_Consolidation Schedule December 2008 2" xfId="12090" xr:uid="{00000000-0005-0000-0000-0000B2640000}"/>
    <cellStyle name="s_TotalBackground_Consolidation Schedule December 2008 3" xfId="8720" xr:uid="{00000000-0005-0000-0000-0000B3640000}"/>
    <cellStyle name="s_TotalBackground_Consolidation Schedule December 2008 no ARC Impairment-FINAL" xfId="3749" xr:uid="{00000000-0005-0000-0000-0000B4640000}"/>
    <cellStyle name="s_TotalBackground_Consolidation Schedule December 2008 no ARC Impairment-FINAL 2" xfId="3750" xr:uid="{00000000-0005-0000-0000-0000B5640000}"/>
    <cellStyle name="s_TotalBackground_Consolidation Schedule December 2008 no ARC Impairment-FINAL 2 2" xfId="12092" xr:uid="{00000000-0005-0000-0000-0000B6640000}"/>
    <cellStyle name="s_TotalBackground_Consolidation Schedule December 2008 no ARC Impairment-FINAL 2 3" xfId="8722" xr:uid="{00000000-0005-0000-0000-0000B7640000}"/>
    <cellStyle name="s_TotalBackground_Consolidation Schedule December 2008 no ARC Impairment-FINAL 3" xfId="3751" xr:uid="{00000000-0005-0000-0000-0000B8640000}"/>
    <cellStyle name="s_TotalBackground_Consolidation Schedule December 2008 no ARC Impairment-FINAL 3 2" xfId="12093" xr:uid="{00000000-0005-0000-0000-0000B9640000}"/>
    <cellStyle name="s_TotalBackground_Consolidation Schedule December 2008 no ARC Impairment-FINAL 3 3" xfId="8723" xr:uid="{00000000-0005-0000-0000-0000BA640000}"/>
    <cellStyle name="s_TotalBackground_Consolidation Schedule December 2008 no ARC Impairment-FINAL 4" xfId="12091" xr:uid="{00000000-0005-0000-0000-0000BB640000}"/>
    <cellStyle name="s_TotalBackground_Consolidation Schedule December 2008 no ARC Impairment-FINAL 5" xfId="8721" xr:uid="{00000000-0005-0000-0000-0000BC640000}"/>
    <cellStyle name="s_TotalBackground_Copy of Attrition Rate FTE's Aug 2008" xfId="3752" xr:uid="{00000000-0005-0000-0000-0000BD640000}"/>
    <cellStyle name="s_TotalBackground_Copy of Attrition Rate FTE's Aug 2008 2" xfId="3753" xr:uid="{00000000-0005-0000-0000-0000BE640000}"/>
    <cellStyle name="s_TotalBackground_Copy of Attrition Rate FTE's Aug 2008 2 2" xfId="12095" xr:uid="{00000000-0005-0000-0000-0000BF640000}"/>
    <cellStyle name="s_TotalBackground_Copy of Attrition Rate FTE's Aug 2008 2 3" xfId="8725" xr:uid="{00000000-0005-0000-0000-0000C0640000}"/>
    <cellStyle name="s_TotalBackground_Copy of Attrition Rate FTE's Aug 2008 3" xfId="3754" xr:uid="{00000000-0005-0000-0000-0000C1640000}"/>
    <cellStyle name="s_TotalBackground_Copy of Attrition Rate FTE's Aug 2008 3 2" xfId="12096" xr:uid="{00000000-0005-0000-0000-0000C2640000}"/>
    <cellStyle name="s_TotalBackground_Copy of Attrition Rate FTE's Aug 2008 3 3" xfId="8726" xr:uid="{00000000-0005-0000-0000-0000C3640000}"/>
    <cellStyle name="s_TotalBackground_Copy of Attrition Rate FTE's Aug 2008 4" xfId="12094" xr:uid="{00000000-0005-0000-0000-0000C4640000}"/>
    <cellStyle name="s_TotalBackground_Copy of Attrition Rate FTE's Aug 2008 5" xfId="8724" xr:uid="{00000000-0005-0000-0000-0000C5640000}"/>
    <cellStyle name="s_TotalBackground_Generation and NER Stats" xfId="3755" xr:uid="{00000000-0005-0000-0000-0000C6640000}"/>
    <cellStyle name="s_TotalBackground_Group Consolidated Scorecard Dec08 - KM" xfId="3756" xr:uid="{00000000-0005-0000-0000-0000C7640000}"/>
    <cellStyle name="s_TotalBackground_Group TB CONGL029" xfId="3757" xr:uid="{00000000-0005-0000-0000-0000C8640000}"/>
    <cellStyle name="s_TotalBackground_HS&amp;W 2008-23-09" xfId="3758" xr:uid="{00000000-0005-0000-0000-0000C9640000}"/>
    <cellStyle name="s_TotalBackground_HS&amp;W 2008-23-09 2" xfId="3759" xr:uid="{00000000-0005-0000-0000-0000CA640000}"/>
    <cellStyle name="s_TotalBackground_HS&amp;W 2008-23-09 2 2" xfId="12098" xr:uid="{00000000-0005-0000-0000-0000CB640000}"/>
    <cellStyle name="s_TotalBackground_HS&amp;W 2008-23-09 2 3" xfId="8728" xr:uid="{00000000-0005-0000-0000-0000CC640000}"/>
    <cellStyle name="s_TotalBackground_HS&amp;W 2008-23-09 3" xfId="3760" xr:uid="{00000000-0005-0000-0000-0000CD640000}"/>
    <cellStyle name="s_TotalBackground_HS&amp;W 2008-23-09 3 2" xfId="12099" xr:uid="{00000000-0005-0000-0000-0000CE640000}"/>
    <cellStyle name="s_TotalBackground_HS&amp;W 2008-23-09 3 3" xfId="8729" xr:uid="{00000000-0005-0000-0000-0000CF640000}"/>
    <cellStyle name="s_TotalBackground_HS&amp;W 2008-23-09 4" xfId="12097" xr:uid="{00000000-0005-0000-0000-0000D0640000}"/>
    <cellStyle name="s_TotalBackground_HS&amp;W 2008-23-09 5" xfId="8727" xr:uid="{00000000-0005-0000-0000-0000D1640000}"/>
    <cellStyle name="s_TotalBackground_June 10 Board View V1 19-07-10" xfId="3761" xr:uid="{00000000-0005-0000-0000-0000D2640000}"/>
    <cellStyle name="s_TotalBackground_June 10 congl029" xfId="3762" xr:uid="{00000000-0005-0000-0000-0000D3640000}"/>
    <cellStyle name="s_TotalBackground_MaPQuarterlyStats as at 31 December" xfId="3763" xr:uid="{00000000-0005-0000-0000-0000D4640000}"/>
    <cellStyle name="s_TotalBackground_MaPQuarterlyStats as at 31 December 2" xfId="12100" xr:uid="{00000000-0005-0000-0000-0000D5640000}"/>
    <cellStyle name="s_TotalBackground_MaPQuarterlyStats as at 31 December 3" xfId="8730" xr:uid="{00000000-0005-0000-0000-0000D6640000}"/>
    <cellStyle name="s_TotalBackground_March 09 Board View" xfId="3764" xr:uid="{00000000-0005-0000-0000-0000D7640000}"/>
    <cellStyle name="s_TotalBackground_Net Debt to Equity Ratio 31 12 08" xfId="3765" xr:uid="{00000000-0005-0000-0000-0000D8640000}"/>
    <cellStyle name="s_TotalBackground_September 08 Board View" xfId="3766" xr:uid="{00000000-0005-0000-0000-0000D9640000}"/>
    <cellStyle name="s_TotalBackground_September 08 Mgmt View" xfId="3767" xr:uid="{00000000-0005-0000-0000-0000DA640000}"/>
    <cellStyle name="s_TotalBackground_TB Dec 2009 PowerTax mapping" xfId="3768" xr:uid="{00000000-0005-0000-0000-0000DB640000}"/>
    <cellStyle name="s_TotalBackground_Template Scorecard 2008" xfId="3769" xr:uid="{00000000-0005-0000-0000-0000DC640000}"/>
    <cellStyle name="s_TotalBackground_Template Scorecard 2008 2" xfId="3770" xr:uid="{00000000-0005-0000-0000-0000DD640000}"/>
    <cellStyle name="s_TotalBackground_Template Scorecard 2008 2 2" xfId="12102" xr:uid="{00000000-0005-0000-0000-0000DE640000}"/>
    <cellStyle name="s_TotalBackground_Template Scorecard 2008 2 3" xfId="8732" xr:uid="{00000000-0005-0000-0000-0000DF640000}"/>
    <cellStyle name="s_TotalBackground_Template Scorecard 2008 3" xfId="3771" xr:uid="{00000000-0005-0000-0000-0000E0640000}"/>
    <cellStyle name="s_TotalBackground_Template Scorecard 2008 3 2" xfId="12103" xr:uid="{00000000-0005-0000-0000-0000E1640000}"/>
    <cellStyle name="s_TotalBackground_Template Scorecard 2008 3 3" xfId="8733" xr:uid="{00000000-0005-0000-0000-0000E2640000}"/>
    <cellStyle name="s_TotalBackground_Template Scorecard 2008 4" xfId="12101" xr:uid="{00000000-0005-0000-0000-0000E3640000}"/>
    <cellStyle name="s_TotalBackground_Template Scorecard 2008 5" xfId="8731" xr:uid="{00000000-0005-0000-0000-0000E4640000}"/>
    <cellStyle name="s_TotalBackground_Template Scorecard 20081" xfId="3772" xr:uid="{00000000-0005-0000-0000-0000E5640000}"/>
    <cellStyle name="s_TotalBackground_Template Scorecard 20081 2" xfId="3773" xr:uid="{00000000-0005-0000-0000-0000E6640000}"/>
    <cellStyle name="s_TotalBackground_Template Scorecard 20081 2 2" xfId="12105" xr:uid="{00000000-0005-0000-0000-0000E7640000}"/>
    <cellStyle name="s_TotalBackground_Template Scorecard 20081 2 3" xfId="8735" xr:uid="{00000000-0005-0000-0000-0000E8640000}"/>
    <cellStyle name="s_TotalBackground_Template Scorecard 20081 3" xfId="3774" xr:uid="{00000000-0005-0000-0000-0000E9640000}"/>
    <cellStyle name="s_TotalBackground_Template Scorecard 20081 3 2" xfId="12106" xr:uid="{00000000-0005-0000-0000-0000EA640000}"/>
    <cellStyle name="s_TotalBackground_Template Scorecard 20081 3 3" xfId="8736" xr:uid="{00000000-0005-0000-0000-0000EB640000}"/>
    <cellStyle name="s_TotalBackground_Template Scorecard 20081 4" xfId="12104" xr:uid="{00000000-0005-0000-0000-0000EC640000}"/>
    <cellStyle name="s_TotalBackground_Template Scorecard 20081 5" xfId="8734" xr:uid="{00000000-0005-0000-0000-0000ED640000}"/>
    <cellStyle name="Salida" xfId="34765" xr:uid="{00000000-0005-0000-0000-0000EE640000}"/>
    <cellStyle name="sangria_n1" xfId="34766" xr:uid="{00000000-0005-0000-0000-0000EF640000}"/>
    <cellStyle name="Satisfaisant" xfId="4562" xr:uid="{00000000-0005-0000-0000-0000F0640000}"/>
    <cellStyle name="Schlecht" xfId="3979" xr:uid="{00000000-0005-0000-0000-0000F1640000}"/>
    <cellStyle name="Sortie" xfId="4563" xr:uid="{00000000-0005-0000-0000-0000F2640000}"/>
    <cellStyle name="Standard 2" xfId="4564" xr:uid="{00000000-0005-0000-0000-0000F3640000}"/>
    <cellStyle name="Standard 2 2" xfId="4565" xr:uid="{00000000-0005-0000-0000-0000F4640000}"/>
    <cellStyle name="Standard 2 2 2" xfId="12575" xr:uid="{00000000-0005-0000-0000-0000F5640000}"/>
    <cellStyle name="Standard 2 2 3" xfId="9206" xr:uid="{00000000-0005-0000-0000-0000F6640000}"/>
    <cellStyle name="Standard 2 3" xfId="12574" xr:uid="{00000000-0005-0000-0000-0000F7640000}"/>
    <cellStyle name="Standard 2 4" xfId="9205" xr:uid="{00000000-0005-0000-0000-0000F8640000}"/>
    <cellStyle name="Standard_0 - Inhalt, Erläuterungen, Einheiten" xfId="14852" xr:uid="{00000000-0005-0000-0000-0000F9640000}"/>
    <cellStyle name="Style 1" xfId="41" xr:uid="{00000000-0005-0000-0000-0000FA640000}"/>
    <cellStyle name="Style 1 2" xfId="3775" xr:uid="{00000000-0005-0000-0000-0000FB640000}"/>
    <cellStyle name="Style 1 2 2" xfId="12107" xr:uid="{00000000-0005-0000-0000-0000FC640000}"/>
    <cellStyle name="Style 1 2 3" xfId="8737" xr:uid="{00000000-0005-0000-0000-0000FD640000}"/>
    <cellStyle name="Style 1 3" xfId="91" xr:uid="{00000000-0005-0000-0000-0000FE640000}"/>
    <cellStyle name="Style 1 3 2" xfId="11036" xr:uid="{00000000-0005-0000-0000-0000FF640000}"/>
    <cellStyle name="Style 1 3 2 2" xfId="17422" xr:uid="{00000000-0005-0000-0000-000000650000}"/>
    <cellStyle name="Style 1 3 2 2 2" xfId="21958" xr:uid="{00000000-0005-0000-0000-000001650000}"/>
    <cellStyle name="Style 1 3 2 2 2 2" xfId="33825" xr:uid="{00000000-0005-0000-0000-000002650000}"/>
    <cellStyle name="Style 1 3 2 2 3" xfId="29849" xr:uid="{00000000-0005-0000-0000-000003650000}"/>
    <cellStyle name="Style 1 3 2 2 4" xfId="25908" xr:uid="{00000000-0005-0000-0000-000004650000}"/>
    <cellStyle name="Style 1 3 2 3" xfId="20392" xr:uid="{00000000-0005-0000-0000-000005650000}"/>
    <cellStyle name="Style 1 3 2 3 2" xfId="32259" xr:uid="{00000000-0005-0000-0000-000006650000}"/>
    <cellStyle name="Style 1 3 2 4" xfId="28283" xr:uid="{00000000-0005-0000-0000-000007650000}"/>
    <cellStyle name="Style 1 3 2 5" xfId="24342" xr:uid="{00000000-0005-0000-0000-000008650000}"/>
    <cellStyle name="Style 1 3 3" xfId="14374" xr:uid="{00000000-0005-0000-0000-000009650000}"/>
    <cellStyle name="Style 1 3 3 2" xfId="21165" xr:uid="{00000000-0005-0000-0000-00000A650000}"/>
    <cellStyle name="Style 1 3 3 2 2" xfId="33032" xr:uid="{00000000-0005-0000-0000-00000B650000}"/>
    <cellStyle name="Style 1 3 3 3" xfId="29056" xr:uid="{00000000-0005-0000-0000-00000C650000}"/>
    <cellStyle name="Style 1 3 3 4" xfId="25115" xr:uid="{00000000-0005-0000-0000-00000D650000}"/>
    <cellStyle name="Style 1 3 4" xfId="18847" xr:uid="{00000000-0005-0000-0000-00000E650000}"/>
    <cellStyle name="Style 1 3 4 2" xfId="30714" xr:uid="{00000000-0005-0000-0000-00000F650000}"/>
    <cellStyle name="Style 1 3 5" xfId="26740" xr:uid="{00000000-0005-0000-0000-000010650000}"/>
    <cellStyle name="Style 1 3 6" xfId="22797" xr:uid="{00000000-0005-0000-0000-000011650000}"/>
    <cellStyle name="Style 103" xfId="3980" xr:uid="{00000000-0005-0000-0000-000012650000}"/>
    <cellStyle name="Style 103 10" xfId="4566" xr:uid="{00000000-0005-0000-0000-000013650000}"/>
    <cellStyle name="Style 103 10 2" xfId="12576" xr:uid="{00000000-0005-0000-0000-000014650000}"/>
    <cellStyle name="Style 103 10 3" xfId="9207" xr:uid="{00000000-0005-0000-0000-000015650000}"/>
    <cellStyle name="Style 103 11" xfId="4567" xr:uid="{00000000-0005-0000-0000-000016650000}"/>
    <cellStyle name="Style 103 11 2" xfId="12577" xr:uid="{00000000-0005-0000-0000-000017650000}"/>
    <cellStyle name="Style 103 11 3" xfId="9208" xr:uid="{00000000-0005-0000-0000-000018650000}"/>
    <cellStyle name="Style 103 12" xfId="4568" xr:uid="{00000000-0005-0000-0000-000019650000}"/>
    <cellStyle name="Style 103 12 2" xfId="12578" xr:uid="{00000000-0005-0000-0000-00001A650000}"/>
    <cellStyle name="Style 103 12 3" xfId="9209" xr:uid="{00000000-0005-0000-0000-00001B650000}"/>
    <cellStyle name="Style 103 13" xfId="12112" xr:uid="{00000000-0005-0000-0000-00001C650000}"/>
    <cellStyle name="Style 103 14" xfId="8744" xr:uid="{00000000-0005-0000-0000-00001D650000}"/>
    <cellStyle name="Style 103 2" xfId="4569" xr:uid="{00000000-0005-0000-0000-00001E650000}"/>
    <cellStyle name="Style 103 2 2" xfId="4570" xr:uid="{00000000-0005-0000-0000-00001F650000}"/>
    <cellStyle name="Style 103 2 2 2" xfId="12580" xr:uid="{00000000-0005-0000-0000-000020650000}"/>
    <cellStyle name="Style 103 2 2 2 2" xfId="14898" xr:uid="{00000000-0005-0000-0000-000021650000}"/>
    <cellStyle name="Style 103 2 2 3" xfId="9211" xr:uid="{00000000-0005-0000-0000-000022650000}"/>
    <cellStyle name="Style 103 2 3" xfId="12579" xr:uid="{00000000-0005-0000-0000-000023650000}"/>
    <cellStyle name="Style 103 2 3 2" xfId="14899" xr:uid="{00000000-0005-0000-0000-000024650000}"/>
    <cellStyle name="Style 103 2 4" xfId="9210" xr:uid="{00000000-0005-0000-0000-000025650000}"/>
    <cellStyle name="Style 103 3" xfId="4571" xr:uid="{00000000-0005-0000-0000-000026650000}"/>
    <cellStyle name="Style 103 3 2" xfId="4572" xr:uid="{00000000-0005-0000-0000-000027650000}"/>
    <cellStyle name="Style 103 3 2 2" xfId="4573" xr:uid="{00000000-0005-0000-0000-000028650000}"/>
    <cellStyle name="Style 103 3 2 2 2" xfId="12583" xr:uid="{00000000-0005-0000-0000-000029650000}"/>
    <cellStyle name="Style 103 3 2 2 3" xfId="9214" xr:uid="{00000000-0005-0000-0000-00002A650000}"/>
    <cellStyle name="Style 103 3 2 3" xfId="4574" xr:uid="{00000000-0005-0000-0000-00002B650000}"/>
    <cellStyle name="Style 103 3 2 3 2" xfId="12584" xr:uid="{00000000-0005-0000-0000-00002C650000}"/>
    <cellStyle name="Style 103 3 2 3 3" xfId="9215" xr:uid="{00000000-0005-0000-0000-00002D650000}"/>
    <cellStyle name="Style 103 3 2 4" xfId="12582" xr:uid="{00000000-0005-0000-0000-00002E650000}"/>
    <cellStyle name="Style 103 3 2 5" xfId="9213" xr:uid="{00000000-0005-0000-0000-00002F650000}"/>
    <cellStyle name="Style 103 3 3" xfId="4575" xr:uid="{00000000-0005-0000-0000-000030650000}"/>
    <cellStyle name="Style 103 3 3 2" xfId="4576" xr:uid="{00000000-0005-0000-0000-000031650000}"/>
    <cellStyle name="Style 103 3 3 2 2" xfId="4577" xr:uid="{00000000-0005-0000-0000-000032650000}"/>
    <cellStyle name="Style 103 3 3 2 2 2" xfId="12587" xr:uid="{00000000-0005-0000-0000-000033650000}"/>
    <cellStyle name="Style 103 3 3 2 2 3" xfId="9218" xr:uid="{00000000-0005-0000-0000-000034650000}"/>
    <cellStyle name="Style 103 3 3 2 3" xfId="12586" xr:uid="{00000000-0005-0000-0000-000035650000}"/>
    <cellStyle name="Style 103 3 3 2 4" xfId="9217" xr:uid="{00000000-0005-0000-0000-000036650000}"/>
    <cellStyle name="Style 103 3 3 3" xfId="4578" xr:uid="{00000000-0005-0000-0000-000037650000}"/>
    <cellStyle name="Style 103 3 3 3 2" xfId="4579" xr:uid="{00000000-0005-0000-0000-000038650000}"/>
    <cellStyle name="Style 103 3 3 3 2 2" xfId="12589" xr:uid="{00000000-0005-0000-0000-000039650000}"/>
    <cellStyle name="Style 103 3 3 3 2 3" xfId="9220" xr:uid="{00000000-0005-0000-0000-00003A650000}"/>
    <cellStyle name="Style 103 3 3 3 3" xfId="4580" xr:uid="{00000000-0005-0000-0000-00003B650000}"/>
    <cellStyle name="Style 103 3 3 3 3 2" xfId="12590" xr:uid="{00000000-0005-0000-0000-00003C650000}"/>
    <cellStyle name="Style 103 3 3 3 3 3" xfId="9221" xr:uid="{00000000-0005-0000-0000-00003D650000}"/>
    <cellStyle name="Style 103 3 3 3 4" xfId="12588" xr:uid="{00000000-0005-0000-0000-00003E650000}"/>
    <cellStyle name="Style 103 3 3 3 5" xfId="9219" xr:uid="{00000000-0005-0000-0000-00003F650000}"/>
    <cellStyle name="Style 103 3 3 4" xfId="4581" xr:uid="{00000000-0005-0000-0000-000040650000}"/>
    <cellStyle name="Style 103 3 3 4 2" xfId="4582" xr:uid="{00000000-0005-0000-0000-000041650000}"/>
    <cellStyle name="Style 103 3 3 4 2 2" xfId="12592" xr:uid="{00000000-0005-0000-0000-000042650000}"/>
    <cellStyle name="Style 103 3 3 4 2 3" xfId="9223" xr:uid="{00000000-0005-0000-0000-000043650000}"/>
    <cellStyle name="Style 103 3 3 4 3" xfId="12591" xr:uid="{00000000-0005-0000-0000-000044650000}"/>
    <cellStyle name="Style 103 3 3 4 4" xfId="9222" xr:uid="{00000000-0005-0000-0000-000045650000}"/>
    <cellStyle name="Style 103 3 3 5" xfId="4583" xr:uid="{00000000-0005-0000-0000-000046650000}"/>
    <cellStyle name="Style 103 3 3 5 2" xfId="12593" xr:uid="{00000000-0005-0000-0000-000047650000}"/>
    <cellStyle name="Style 103 3 3 5 3" xfId="9224" xr:uid="{00000000-0005-0000-0000-000048650000}"/>
    <cellStyle name="Style 103 3 3 6" xfId="12585" xr:uid="{00000000-0005-0000-0000-000049650000}"/>
    <cellStyle name="Style 103 3 3 7" xfId="9216" xr:uid="{00000000-0005-0000-0000-00004A650000}"/>
    <cellStyle name="Style 103 3 4" xfId="4584" xr:uid="{00000000-0005-0000-0000-00004B650000}"/>
    <cellStyle name="Style 103 3 4 2" xfId="12594" xr:uid="{00000000-0005-0000-0000-00004C650000}"/>
    <cellStyle name="Style 103 3 4 3" xfId="14904" xr:uid="{00000000-0005-0000-0000-00004D650000}"/>
    <cellStyle name="Style 103 3 4 4" xfId="9225" xr:uid="{00000000-0005-0000-0000-00004E650000}"/>
    <cellStyle name="Style 103 3 5" xfId="4585" xr:uid="{00000000-0005-0000-0000-00004F650000}"/>
    <cellStyle name="Style 103 3 5 2" xfId="12595" xr:uid="{00000000-0005-0000-0000-000050650000}"/>
    <cellStyle name="Style 103 3 5 3" xfId="9226" xr:uid="{00000000-0005-0000-0000-000051650000}"/>
    <cellStyle name="Style 103 3 6" xfId="12581" xr:uid="{00000000-0005-0000-0000-000052650000}"/>
    <cellStyle name="Style 103 3 7" xfId="16596" xr:uid="{00000000-0005-0000-0000-000053650000}"/>
    <cellStyle name="Style 103 3 7 2" xfId="17385" xr:uid="{00000000-0005-0000-0000-000054650000}"/>
    <cellStyle name="Style 103 3 8" xfId="9212" xr:uid="{00000000-0005-0000-0000-000055650000}"/>
    <cellStyle name="Style 103 4" xfId="4586" xr:uid="{00000000-0005-0000-0000-000056650000}"/>
    <cellStyle name="Style 103 4 2" xfId="4587" xr:uid="{00000000-0005-0000-0000-000057650000}"/>
    <cellStyle name="Style 103 4 2 2" xfId="4588" xr:uid="{00000000-0005-0000-0000-000058650000}"/>
    <cellStyle name="Style 103 4 2 2 2" xfId="4589" xr:uid="{00000000-0005-0000-0000-000059650000}"/>
    <cellStyle name="Style 103 4 2 2 2 2" xfId="12599" xr:uid="{00000000-0005-0000-0000-00005A650000}"/>
    <cellStyle name="Style 103 4 2 2 2 3" xfId="9230" xr:uid="{00000000-0005-0000-0000-00005B650000}"/>
    <cellStyle name="Style 103 4 2 2 3" xfId="12598" xr:uid="{00000000-0005-0000-0000-00005C650000}"/>
    <cellStyle name="Style 103 4 2 2 4" xfId="9229" xr:uid="{00000000-0005-0000-0000-00005D650000}"/>
    <cellStyle name="Style 103 4 2 3" xfId="4590" xr:uid="{00000000-0005-0000-0000-00005E650000}"/>
    <cellStyle name="Style 103 4 2 3 2" xfId="4591" xr:uid="{00000000-0005-0000-0000-00005F650000}"/>
    <cellStyle name="Style 103 4 2 3 2 2" xfId="12601" xr:uid="{00000000-0005-0000-0000-000060650000}"/>
    <cellStyle name="Style 103 4 2 3 2 3" xfId="9232" xr:uid="{00000000-0005-0000-0000-000061650000}"/>
    <cellStyle name="Style 103 4 2 3 3" xfId="4592" xr:uid="{00000000-0005-0000-0000-000062650000}"/>
    <cellStyle name="Style 103 4 2 3 3 2" xfId="12602" xr:uid="{00000000-0005-0000-0000-000063650000}"/>
    <cellStyle name="Style 103 4 2 3 3 3" xfId="9233" xr:uid="{00000000-0005-0000-0000-000064650000}"/>
    <cellStyle name="Style 103 4 2 3 4" xfId="12600" xr:uid="{00000000-0005-0000-0000-000065650000}"/>
    <cellStyle name="Style 103 4 2 3 5" xfId="9231" xr:uid="{00000000-0005-0000-0000-000066650000}"/>
    <cellStyle name="Style 103 4 2 4" xfId="4593" xr:uid="{00000000-0005-0000-0000-000067650000}"/>
    <cellStyle name="Style 103 4 2 4 2" xfId="4594" xr:uid="{00000000-0005-0000-0000-000068650000}"/>
    <cellStyle name="Style 103 4 2 4 2 2" xfId="12604" xr:uid="{00000000-0005-0000-0000-000069650000}"/>
    <cellStyle name="Style 103 4 2 4 2 3" xfId="9235" xr:uid="{00000000-0005-0000-0000-00006A650000}"/>
    <cellStyle name="Style 103 4 2 4 3" xfId="12603" xr:uid="{00000000-0005-0000-0000-00006B650000}"/>
    <cellStyle name="Style 103 4 2 4 4" xfId="9234" xr:uid="{00000000-0005-0000-0000-00006C650000}"/>
    <cellStyle name="Style 103 4 2 5" xfId="4595" xr:uid="{00000000-0005-0000-0000-00006D650000}"/>
    <cellStyle name="Style 103 4 2 5 2" xfId="12605" xr:uid="{00000000-0005-0000-0000-00006E650000}"/>
    <cellStyle name="Style 103 4 2 5 3" xfId="9236" xr:uid="{00000000-0005-0000-0000-00006F650000}"/>
    <cellStyle name="Style 103 4 2 6" xfId="12597" xr:uid="{00000000-0005-0000-0000-000070650000}"/>
    <cellStyle name="Style 103 4 2 7" xfId="9228" xr:uid="{00000000-0005-0000-0000-000071650000}"/>
    <cellStyle name="Style 103 4 3" xfId="4596" xr:uid="{00000000-0005-0000-0000-000072650000}"/>
    <cellStyle name="Style 103 4 3 2" xfId="4597" xr:uid="{00000000-0005-0000-0000-000073650000}"/>
    <cellStyle name="Style 103 4 3 2 2" xfId="12607" xr:uid="{00000000-0005-0000-0000-000074650000}"/>
    <cellStyle name="Style 103 4 3 2 3" xfId="9238" xr:uid="{00000000-0005-0000-0000-000075650000}"/>
    <cellStyle name="Style 103 4 3 3" xfId="12606" xr:uid="{00000000-0005-0000-0000-000076650000}"/>
    <cellStyle name="Style 103 4 3 4" xfId="9237" xr:uid="{00000000-0005-0000-0000-000077650000}"/>
    <cellStyle name="Style 103 4 4" xfId="4598" xr:uid="{00000000-0005-0000-0000-000078650000}"/>
    <cellStyle name="Style 103 4 4 2" xfId="12608" xr:uid="{00000000-0005-0000-0000-000079650000}"/>
    <cellStyle name="Style 103 4 4 3" xfId="9239" xr:uid="{00000000-0005-0000-0000-00007A650000}"/>
    <cellStyle name="Style 103 4 5" xfId="4599" xr:uid="{00000000-0005-0000-0000-00007B650000}"/>
    <cellStyle name="Style 103 4 5 2" xfId="12609" xr:uid="{00000000-0005-0000-0000-00007C650000}"/>
    <cellStyle name="Style 103 4 5 3" xfId="9240" xr:uid="{00000000-0005-0000-0000-00007D650000}"/>
    <cellStyle name="Style 103 4 6" xfId="12596" xr:uid="{00000000-0005-0000-0000-00007E650000}"/>
    <cellStyle name="Style 103 4 7" xfId="16595" xr:uid="{00000000-0005-0000-0000-00007F650000}"/>
    <cellStyle name="Style 103 4 7 2" xfId="17384" xr:uid="{00000000-0005-0000-0000-000080650000}"/>
    <cellStyle name="Style 103 4 8" xfId="9227" xr:uid="{00000000-0005-0000-0000-000081650000}"/>
    <cellStyle name="Style 103 5" xfId="4600" xr:uid="{00000000-0005-0000-0000-000082650000}"/>
    <cellStyle name="Style 103 5 2" xfId="4601" xr:uid="{00000000-0005-0000-0000-000083650000}"/>
    <cellStyle name="Style 103 5 2 2" xfId="4602" xr:uid="{00000000-0005-0000-0000-000084650000}"/>
    <cellStyle name="Style 103 5 2 2 2" xfId="4603" xr:uid="{00000000-0005-0000-0000-000085650000}"/>
    <cellStyle name="Style 103 5 2 2 2 2" xfId="12613" xr:uid="{00000000-0005-0000-0000-000086650000}"/>
    <cellStyle name="Style 103 5 2 2 2 3" xfId="9244" xr:uid="{00000000-0005-0000-0000-000087650000}"/>
    <cellStyle name="Style 103 5 2 2 3" xfId="12612" xr:uid="{00000000-0005-0000-0000-000088650000}"/>
    <cellStyle name="Style 103 5 2 2 4" xfId="9243" xr:uid="{00000000-0005-0000-0000-000089650000}"/>
    <cellStyle name="Style 103 5 2 3" xfId="4604" xr:uid="{00000000-0005-0000-0000-00008A650000}"/>
    <cellStyle name="Style 103 5 2 3 2" xfId="4605" xr:uid="{00000000-0005-0000-0000-00008B650000}"/>
    <cellStyle name="Style 103 5 2 3 2 2" xfId="12615" xr:uid="{00000000-0005-0000-0000-00008C650000}"/>
    <cellStyle name="Style 103 5 2 3 2 3" xfId="9246" xr:uid="{00000000-0005-0000-0000-00008D650000}"/>
    <cellStyle name="Style 103 5 2 3 3" xfId="4606" xr:uid="{00000000-0005-0000-0000-00008E650000}"/>
    <cellStyle name="Style 103 5 2 3 3 2" xfId="12616" xr:uid="{00000000-0005-0000-0000-00008F650000}"/>
    <cellStyle name="Style 103 5 2 3 3 3" xfId="9247" xr:uid="{00000000-0005-0000-0000-000090650000}"/>
    <cellStyle name="Style 103 5 2 3 4" xfId="12614" xr:uid="{00000000-0005-0000-0000-000091650000}"/>
    <cellStyle name="Style 103 5 2 3 5" xfId="9245" xr:uid="{00000000-0005-0000-0000-000092650000}"/>
    <cellStyle name="Style 103 5 2 4" xfId="4607" xr:uid="{00000000-0005-0000-0000-000093650000}"/>
    <cellStyle name="Style 103 5 2 4 2" xfId="12617" xr:uid="{00000000-0005-0000-0000-000094650000}"/>
    <cellStyle name="Style 103 5 2 4 3" xfId="9248" xr:uid="{00000000-0005-0000-0000-000095650000}"/>
    <cellStyle name="Style 103 5 2 5" xfId="4608" xr:uid="{00000000-0005-0000-0000-000096650000}"/>
    <cellStyle name="Style 103 5 2 5 2" xfId="12618" xr:uid="{00000000-0005-0000-0000-000097650000}"/>
    <cellStyle name="Style 103 5 2 5 3" xfId="9249" xr:uid="{00000000-0005-0000-0000-000098650000}"/>
    <cellStyle name="Style 103 5 2 6" xfId="12611" xr:uid="{00000000-0005-0000-0000-000099650000}"/>
    <cellStyle name="Style 103 5 2 7" xfId="9242" xr:uid="{00000000-0005-0000-0000-00009A650000}"/>
    <cellStyle name="Style 103 5 3" xfId="4609" xr:uid="{00000000-0005-0000-0000-00009B650000}"/>
    <cellStyle name="Style 103 5 3 2" xfId="4610" xr:uid="{00000000-0005-0000-0000-00009C650000}"/>
    <cellStyle name="Style 103 5 3 2 2" xfId="12620" xr:uid="{00000000-0005-0000-0000-00009D650000}"/>
    <cellStyle name="Style 103 5 3 2 3" xfId="9251" xr:uid="{00000000-0005-0000-0000-00009E650000}"/>
    <cellStyle name="Style 103 5 3 3" xfId="12619" xr:uid="{00000000-0005-0000-0000-00009F650000}"/>
    <cellStyle name="Style 103 5 3 4" xfId="9250" xr:uid="{00000000-0005-0000-0000-0000A0650000}"/>
    <cellStyle name="Style 103 5 4" xfId="4611" xr:uid="{00000000-0005-0000-0000-0000A1650000}"/>
    <cellStyle name="Style 103 5 4 2" xfId="12621" xr:uid="{00000000-0005-0000-0000-0000A2650000}"/>
    <cellStyle name="Style 103 5 4 3" xfId="9252" xr:uid="{00000000-0005-0000-0000-0000A3650000}"/>
    <cellStyle name="Style 103 5 5" xfId="4612" xr:uid="{00000000-0005-0000-0000-0000A4650000}"/>
    <cellStyle name="Style 103 5 5 2" xfId="12622" xr:uid="{00000000-0005-0000-0000-0000A5650000}"/>
    <cellStyle name="Style 103 5 5 3" xfId="9253" xr:uid="{00000000-0005-0000-0000-0000A6650000}"/>
    <cellStyle name="Style 103 5 6" xfId="12610" xr:uid="{00000000-0005-0000-0000-0000A7650000}"/>
    <cellStyle name="Style 103 5 7" xfId="9241" xr:uid="{00000000-0005-0000-0000-0000A8650000}"/>
    <cellStyle name="Style 103 6" xfId="4613" xr:uid="{00000000-0005-0000-0000-0000A9650000}"/>
    <cellStyle name="Style 103 6 2" xfId="4614" xr:uid="{00000000-0005-0000-0000-0000AA650000}"/>
    <cellStyle name="Style 103 6 2 2" xfId="4615" xr:uid="{00000000-0005-0000-0000-0000AB650000}"/>
    <cellStyle name="Style 103 6 2 2 2" xfId="12625" xr:uid="{00000000-0005-0000-0000-0000AC650000}"/>
    <cellStyle name="Style 103 6 2 2 3" xfId="9256" xr:uid="{00000000-0005-0000-0000-0000AD650000}"/>
    <cellStyle name="Style 103 6 2 3" xfId="12624" xr:uid="{00000000-0005-0000-0000-0000AE650000}"/>
    <cellStyle name="Style 103 6 2 4" xfId="9255" xr:uid="{00000000-0005-0000-0000-0000AF650000}"/>
    <cellStyle name="Style 103 6 3" xfId="4616" xr:uid="{00000000-0005-0000-0000-0000B0650000}"/>
    <cellStyle name="Style 103 6 3 2" xfId="4617" xr:uid="{00000000-0005-0000-0000-0000B1650000}"/>
    <cellStyle name="Style 103 6 3 2 2" xfId="12627" xr:uid="{00000000-0005-0000-0000-0000B2650000}"/>
    <cellStyle name="Style 103 6 3 2 3" xfId="9258" xr:uid="{00000000-0005-0000-0000-0000B3650000}"/>
    <cellStyle name="Style 103 6 3 3" xfId="4618" xr:uid="{00000000-0005-0000-0000-0000B4650000}"/>
    <cellStyle name="Style 103 6 3 3 2" xfId="12628" xr:uid="{00000000-0005-0000-0000-0000B5650000}"/>
    <cellStyle name="Style 103 6 3 3 3" xfId="9259" xr:uid="{00000000-0005-0000-0000-0000B6650000}"/>
    <cellStyle name="Style 103 6 3 4" xfId="12626" xr:uid="{00000000-0005-0000-0000-0000B7650000}"/>
    <cellStyle name="Style 103 6 3 5" xfId="9257" xr:uid="{00000000-0005-0000-0000-0000B8650000}"/>
    <cellStyle name="Style 103 6 4" xfId="4619" xr:uid="{00000000-0005-0000-0000-0000B9650000}"/>
    <cellStyle name="Style 103 6 4 2" xfId="4620" xr:uid="{00000000-0005-0000-0000-0000BA650000}"/>
    <cellStyle name="Style 103 6 4 2 2" xfId="12630" xr:uid="{00000000-0005-0000-0000-0000BB650000}"/>
    <cellStyle name="Style 103 6 4 2 3" xfId="9261" xr:uid="{00000000-0005-0000-0000-0000BC650000}"/>
    <cellStyle name="Style 103 6 4 3" xfId="12629" xr:uid="{00000000-0005-0000-0000-0000BD650000}"/>
    <cellStyle name="Style 103 6 4 4" xfId="9260" xr:uid="{00000000-0005-0000-0000-0000BE650000}"/>
    <cellStyle name="Style 103 6 5" xfId="4621" xr:uid="{00000000-0005-0000-0000-0000BF650000}"/>
    <cellStyle name="Style 103 6 5 2" xfId="12631" xr:uid="{00000000-0005-0000-0000-0000C0650000}"/>
    <cellStyle name="Style 103 6 5 3" xfId="9262" xr:uid="{00000000-0005-0000-0000-0000C1650000}"/>
    <cellStyle name="Style 103 6 6" xfId="12623" xr:uid="{00000000-0005-0000-0000-0000C2650000}"/>
    <cellStyle name="Style 103 6 7" xfId="9254" xr:uid="{00000000-0005-0000-0000-0000C3650000}"/>
    <cellStyle name="Style 103 7" xfId="4622" xr:uid="{00000000-0005-0000-0000-0000C4650000}"/>
    <cellStyle name="Style 103 7 2" xfId="4623" xr:uid="{00000000-0005-0000-0000-0000C5650000}"/>
    <cellStyle name="Style 103 7 2 2" xfId="12633" xr:uid="{00000000-0005-0000-0000-0000C6650000}"/>
    <cellStyle name="Style 103 7 2 3" xfId="9264" xr:uid="{00000000-0005-0000-0000-0000C7650000}"/>
    <cellStyle name="Style 103 7 3" xfId="4624" xr:uid="{00000000-0005-0000-0000-0000C8650000}"/>
    <cellStyle name="Style 103 7 3 2" xfId="12634" xr:uid="{00000000-0005-0000-0000-0000C9650000}"/>
    <cellStyle name="Style 103 7 3 3" xfId="9265" xr:uid="{00000000-0005-0000-0000-0000CA650000}"/>
    <cellStyle name="Style 103 7 4" xfId="12632" xr:uid="{00000000-0005-0000-0000-0000CB650000}"/>
    <cellStyle name="Style 103 7 5" xfId="9263" xr:uid="{00000000-0005-0000-0000-0000CC650000}"/>
    <cellStyle name="Style 103 8" xfId="4625" xr:uid="{00000000-0005-0000-0000-0000CD650000}"/>
    <cellStyle name="Style 103 8 2" xfId="12635" xr:uid="{00000000-0005-0000-0000-0000CE650000}"/>
    <cellStyle name="Style 103 8 3" xfId="14906" xr:uid="{00000000-0005-0000-0000-0000CF650000}"/>
    <cellStyle name="Style 103 8 4" xfId="9266" xr:uid="{00000000-0005-0000-0000-0000D0650000}"/>
    <cellStyle name="Style 103 9" xfId="4626" xr:uid="{00000000-0005-0000-0000-0000D1650000}"/>
    <cellStyle name="Style 103 9 2" xfId="12636" xr:uid="{00000000-0005-0000-0000-0000D2650000}"/>
    <cellStyle name="Style 103 9 3" xfId="9267" xr:uid="{00000000-0005-0000-0000-0000D3650000}"/>
    <cellStyle name="Style 103_ADDON" xfId="4627" xr:uid="{00000000-0005-0000-0000-0000D4650000}"/>
    <cellStyle name="Style 104" xfId="3981" xr:uid="{00000000-0005-0000-0000-0000D5650000}"/>
    <cellStyle name="Style 104 10" xfId="4628" xr:uid="{00000000-0005-0000-0000-0000D6650000}"/>
    <cellStyle name="Style 104 10 2" xfId="12637" xr:uid="{00000000-0005-0000-0000-0000D7650000}"/>
    <cellStyle name="Style 104 10 3" xfId="9268" xr:uid="{00000000-0005-0000-0000-0000D8650000}"/>
    <cellStyle name="Style 104 11" xfId="4629" xr:uid="{00000000-0005-0000-0000-0000D9650000}"/>
    <cellStyle name="Style 104 11 2" xfId="12638" xr:uid="{00000000-0005-0000-0000-0000DA650000}"/>
    <cellStyle name="Style 104 11 3" xfId="9269" xr:uid="{00000000-0005-0000-0000-0000DB650000}"/>
    <cellStyle name="Style 104 12" xfId="4630" xr:uid="{00000000-0005-0000-0000-0000DC650000}"/>
    <cellStyle name="Style 104 12 2" xfId="12639" xr:uid="{00000000-0005-0000-0000-0000DD650000}"/>
    <cellStyle name="Style 104 12 3" xfId="9270" xr:uid="{00000000-0005-0000-0000-0000DE650000}"/>
    <cellStyle name="Style 104 13" xfId="12113" xr:uid="{00000000-0005-0000-0000-0000DF650000}"/>
    <cellStyle name="Style 104 14" xfId="8745" xr:uid="{00000000-0005-0000-0000-0000E0650000}"/>
    <cellStyle name="Style 104 2" xfId="4631" xr:uid="{00000000-0005-0000-0000-0000E1650000}"/>
    <cellStyle name="Style 104 2 2" xfId="4632" xr:uid="{00000000-0005-0000-0000-0000E2650000}"/>
    <cellStyle name="Style 104 2 2 2" xfId="12641" xr:uid="{00000000-0005-0000-0000-0000E3650000}"/>
    <cellStyle name="Style 104 2 2 2 2" xfId="14953" xr:uid="{00000000-0005-0000-0000-0000E4650000}"/>
    <cellStyle name="Style 104 2 2 3" xfId="9272" xr:uid="{00000000-0005-0000-0000-0000E5650000}"/>
    <cellStyle name="Style 104 2 3" xfId="12640" xr:uid="{00000000-0005-0000-0000-0000E6650000}"/>
    <cellStyle name="Style 104 2 3 2" xfId="14962" xr:uid="{00000000-0005-0000-0000-0000E7650000}"/>
    <cellStyle name="Style 104 2 4" xfId="9271" xr:uid="{00000000-0005-0000-0000-0000E8650000}"/>
    <cellStyle name="Style 104 3" xfId="4633" xr:uid="{00000000-0005-0000-0000-0000E9650000}"/>
    <cellStyle name="Style 104 3 2" xfId="4634" xr:uid="{00000000-0005-0000-0000-0000EA650000}"/>
    <cellStyle name="Style 104 3 2 2" xfId="4635" xr:uid="{00000000-0005-0000-0000-0000EB650000}"/>
    <cellStyle name="Style 104 3 2 2 2" xfId="12644" xr:uid="{00000000-0005-0000-0000-0000EC650000}"/>
    <cellStyle name="Style 104 3 2 2 3" xfId="9275" xr:uid="{00000000-0005-0000-0000-0000ED650000}"/>
    <cellStyle name="Style 104 3 2 3" xfId="4636" xr:uid="{00000000-0005-0000-0000-0000EE650000}"/>
    <cellStyle name="Style 104 3 2 3 2" xfId="12645" xr:uid="{00000000-0005-0000-0000-0000EF650000}"/>
    <cellStyle name="Style 104 3 2 3 3" xfId="9276" xr:uid="{00000000-0005-0000-0000-0000F0650000}"/>
    <cellStyle name="Style 104 3 2 4" xfId="12643" xr:uid="{00000000-0005-0000-0000-0000F1650000}"/>
    <cellStyle name="Style 104 3 2 5" xfId="9274" xr:uid="{00000000-0005-0000-0000-0000F2650000}"/>
    <cellStyle name="Style 104 3 3" xfId="4637" xr:uid="{00000000-0005-0000-0000-0000F3650000}"/>
    <cellStyle name="Style 104 3 3 2" xfId="4638" xr:uid="{00000000-0005-0000-0000-0000F4650000}"/>
    <cellStyle name="Style 104 3 3 2 2" xfId="4639" xr:uid="{00000000-0005-0000-0000-0000F5650000}"/>
    <cellStyle name="Style 104 3 3 2 2 2" xfId="12648" xr:uid="{00000000-0005-0000-0000-0000F6650000}"/>
    <cellStyle name="Style 104 3 3 2 2 3" xfId="9279" xr:uid="{00000000-0005-0000-0000-0000F7650000}"/>
    <cellStyle name="Style 104 3 3 2 3" xfId="12647" xr:uid="{00000000-0005-0000-0000-0000F8650000}"/>
    <cellStyle name="Style 104 3 3 2 4" xfId="9278" xr:uid="{00000000-0005-0000-0000-0000F9650000}"/>
    <cellStyle name="Style 104 3 3 3" xfId="4640" xr:uid="{00000000-0005-0000-0000-0000FA650000}"/>
    <cellStyle name="Style 104 3 3 3 2" xfId="4641" xr:uid="{00000000-0005-0000-0000-0000FB650000}"/>
    <cellStyle name="Style 104 3 3 3 2 2" xfId="12650" xr:uid="{00000000-0005-0000-0000-0000FC650000}"/>
    <cellStyle name="Style 104 3 3 3 2 3" xfId="9281" xr:uid="{00000000-0005-0000-0000-0000FD650000}"/>
    <cellStyle name="Style 104 3 3 3 3" xfId="4642" xr:uid="{00000000-0005-0000-0000-0000FE650000}"/>
    <cellStyle name="Style 104 3 3 3 3 2" xfId="12651" xr:uid="{00000000-0005-0000-0000-0000FF650000}"/>
    <cellStyle name="Style 104 3 3 3 3 3" xfId="9282" xr:uid="{00000000-0005-0000-0000-000000660000}"/>
    <cellStyle name="Style 104 3 3 3 4" xfId="12649" xr:uid="{00000000-0005-0000-0000-000001660000}"/>
    <cellStyle name="Style 104 3 3 3 5" xfId="9280" xr:uid="{00000000-0005-0000-0000-000002660000}"/>
    <cellStyle name="Style 104 3 3 4" xfId="4643" xr:uid="{00000000-0005-0000-0000-000003660000}"/>
    <cellStyle name="Style 104 3 3 4 2" xfId="4644" xr:uid="{00000000-0005-0000-0000-000004660000}"/>
    <cellStyle name="Style 104 3 3 4 2 2" xfId="12653" xr:uid="{00000000-0005-0000-0000-000005660000}"/>
    <cellStyle name="Style 104 3 3 4 2 3" xfId="9284" xr:uid="{00000000-0005-0000-0000-000006660000}"/>
    <cellStyle name="Style 104 3 3 4 3" xfId="12652" xr:uid="{00000000-0005-0000-0000-000007660000}"/>
    <cellStyle name="Style 104 3 3 4 4" xfId="9283" xr:uid="{00000000-0005-0000-0000-000008660000}"/>
    <cellStyle name="Style 104 3 3 5" xfId="4645" xr:uid="{00000000-0005-0000-0000-000009660000}"/>
    <cellStyle name="Style 104 3 3 5 2" xfId="12654" xr:uid="{00000000-0005-0000-0000-00000A660000}"/>
    <cellStyle name="Style 104 3 3 5 3" xfId="9285" xr:uid="{00000000-0005-0000-0000-00000B660000}"/>
    <cellStyle name="Style 104 3 3 6" xfId="12646" xr:uid="{00000000-0005-0000-0000-00000C660000}"/>
    <cellStyle name="Style 104 3 3 7" xfId="9277" xr:uid="{00000000-0005-0000-0000-00000D660000}"/>
    <cellStyle name="Style 104 3 4" xfId="4646" xr:uid="{00000000-0005-0000-0000-00000E660000}"/>
    <cellStyle name="Style 104 3 4 2" xfId="12655" xr:uid="{00000000-0005-0000-0000-00000F660000}"/>
    <cellStyle name="Style 104 3 4 3" xfId="14971" xr:uid="{00000000-0005-0000-0000-000010660000}"/>
    <cellStyle name="Style 104 3 4 4" xfId="9286" xr:uid="{00000000-0005-0000-0000-000011660000}"/>
    <cellStyle name="Style 104 3 5" xfId="4647" xr:uid="{00000000-0005-0000-0000-000012660000}"/>
    <cellStyle name="Style 104 3 5 2" xfId="12656" xr:uid="{00000000-0005-0000-0000-000013660000}"/>
    <cellStyle name="Style 104 3 5 3" xfId="9287" xr:uid="{00000000-0005-0000-0000-000014660000}"/>
    <cellStyle name="Style 104 3 6" xfId="12642" xr:uid="{00000000-0005-0000-0000-000015660000}"/>
    <cellStyle name="Style 104 3 7" xfId="16594" xr:uid="{00000000-0005-0000-0000-000016660000}"/>
    <cellStyle name="Style 104 3 7 2" xfId="17383" xr:uid="{00000000-0005-0000-0000-000017660000}"/>
    <cellStyle name="Style 104 3 8" xfId="9273" xr:uid="{00000000-0005-0000-0000-000018660000}"/>
    <cellStyle name="Style 104 4" xfId="4648" xr:uid="{00000000-0005-0000-0000-000019660000}"/>
    <cellStyle name="Style 104 4 2" xfId="4649" xr:uid="{00000000-0005-0000-0000-00001A660000}"/>
    <cellStyle name="Style 104 4 2 2" xfId="4650" xr:uid="{00000000-0005-0000-0000-00001B660000}"/>
    <cellStyle name="Style 104 4 2 2 2" xfId="4651" xr:uid="{00000000-0005-0000-0000-00001C660000}"/>
    <cellStyle name="Style 104 4 2 2 2 2" xfId="12660" xr:uid="{00000000-0005-0000-0000-00001D660000}"/>
    <cellStyle name="Style 104 4 2 2 2 3" xfId="9291" xr:uid="{00000000-0005-0000-0000-00001E660000}"/>
    <cellStyle name="Style 104 4 2 2 3" xfId="12659" xr:uid="{00000000-0005-0000-0000-00001F660000}"/>
    <cellStyle name="Style 104 4 2 2 4" xfId="9290" xr:uid="{00000000-0005-0000-0000-000020660000}"/>
    <cellStyle name="Style 104 4 2 3" xfId="4652" xr:uid="{00000000-0005-0000-0000-000021660000}"/>
    <cellStyle name="Style 104 4 2 3 2" xfId="4653" xr:uid="{00000000-0005-0000-0000-000022660000}"/>
    <cellStyle name="Style 104 4 2 3 2 2" xfId="12662" xr:uid="{00000000-0005-0000-0000-000023660000}"/>
    <cellStyle name="Style 104 4 2 3 2 3" xfId="9293" xr:uid="{00000000-0005-0000-0000-000024660000}"/>
    <cellStyle name="Style 104 4 2 3 3" xfId="4654" xr:uid="{00000000-0005-0000-0000-000025660000}"/>
    <cellStyle name="Style 104 4 2 3 3 2" xfId="12663" xr:uid="{00000000-0005-0000-0000-000026660000}"/>
    <cellStyle name="Style 104 4 2 3 3 3" xfId="9294" xr:uid="{00000000-0005-0000-0000-000027660000}"/>
    <cellStyle name="Style 104 4 2 3 4" xfId="12661" xr:uid="{00000000-0005-0000-0000-000028660000}"/>
    <cellStyle name="Style 104 4 2 3 5" xfId="9292" xr:uid="{00000000-0005-0000-0000-000029660000}"/>
    <cellStyle name="Style 104 4 2 4" xfId="4655" xr:uid="{00000000-0005-0000-0000-00002A660000}"/>
    <cellStyle name="Style 104 4 2 4 2" xfId="4656" xr:uid="{00000000-0005-0000-0000-00002B660000}"/>
    <cellStyle name="Style 104 4 2 4 2 2" xfId="12665" xr:uid="{00000000-0005-0000-0000-00002C660000}"/>
    <cellStyle name="Style 104 4 2 4 2 3" xfId="9296" xr:uid="{00000000-0005-0000-0000-00002D660000}"/>
    <cellStyle name="Style 104 4 2 4 3" xfId="12664" xr:uid="{00000000-0005-0000-0000-00002E660000}"/>
    <cellStyle name="Style 104 4 2 4 4" xfId="9295" xr:uid="{00000000-0005-0000-0000-00002F660000}"/>
    <cellStyle name="Style 104 4 2 5" xfId="4657" xr:uid="{00000000-0005-0000-0000-000030660000}"/>
    <cellStyle name="Style 104 4 2 5 2" xfId="12666" xr:uid="{00000000-0005-0000-0000-000031660000}"/>
    <cellStyle name="Style 104 4 2 5 3" xfId="9297" xr:uid="{00000000-0005-0000-0000-000032660000}"/>
    <cellStyle name="Style 104 4 2 6" xfId="12658" xr:uid="{00000000-0005-0000-0000-000033660000}"/>
    <cellStyle name="Style 104 4 2 7" xfId="9289" xr:uid="{00000000-0005-0000-0000-000034660000}"/>
    <cellStyle name="Style 104 4 3" xfId="4658" xr:uid="{00000000-0005-0000-0000-000035660000}"/>
    <cellStyle name="Style 104 4 3 2" xfId="4659" xr:uid="{00000000-0005-0000-0000-000036660000}"/>
    <cellStyle name="Style 104 4 3 2 2" xfId="12668" xr:uid="{00000000-0005-0000-0000-000037660000}"/>
    <cellStyle name="Style 104 4 3 2 3" xfId="9299" xr:uid="{00000000-0005-0000-0000-000038660000}"/>
    <cellStyle name="Style 104 4 3 3" xfId="12667" xr:uid="{00000000-0005-0000-0000-000039660000}"/>
    <cellStyle name="Style 104 4 3 4" xfId="9298" xr:uid="{00000000-0005-0000-0000-00003A660000}"/>
    <cellStyle name="Style 104 4 4" xfId="4660" xr:uid="{00000000-0005-0000-0000-00003B660000}"/>
    <cellStyle name="Style 104 4 4 2" xfId="12669" xr:uid="{00000000-0005-0000-0000-00003C660000}"/>
    <cellStyle name="Style 104 4 4 3" xfId="9300" xr:uid="{00000000-0005-0000-0000-00003D660000}"/>
    <cellStyle name="Style 104 4 5" xfId="4661" xr:uid="{00000000-0005-0000-0000-00003E660000}"/>
    <cellStyle name="Style 104 4 5 2" xfId="12670" xr:uid="{00000000-0005-0000-0000-00003F660000}"/>
    <cellStyle name="Style 104 4 5 3" xfId="9301" xr:uid="{00000000-0005-0000-0000-000040660000}"/>
    <cellStyle name="Style 104 4 6" xfId="12657" xr:uid="{00000000-0005-0000-0000-000041660000}"/>
    <cellStyle name="Style 104 4 7" xfId="16593" xr:uid="{00000000-0005-0000-0000-000042660000}"/>
    <cellStyle name="Style 104 4 7 2" xfId="17382" xr:uid="{00000000-0005-0000-0000-000043660000}"/>
    <cellStyle name="Style 104 4 8" xfId="9288" xr:uid="{00000000-0005-0000-0000-000044660000}"/>
    <cellStyle name="Style 104 5" xfId="4662" xr:uid="{00000000-0005-0000-0000-000045660000}"/>
    <cellStyle name="Style 104 5 2" xfId="4663" xr:uid="{00000000-0005-0000-0000-000046660000}"/>
    <cellStyle name="Style 104 5 2 2" xfId="4664" xr:uid="{00000000-0005-0000-0000-000047660000}"/>
    <cellStyle name="Style 104 5 2 2 2" xfId="4665" xr:uid="{00000000-0005-0000-0000-000048660000}"/>
    <cellStyle name="Style 104 5 2 2 2 2" xfId="12674" xr:uid="{00000000-0005-0000-0000-000049660000}"/>
    <cellStyle name="Style 104 5 2 2 2 3" xfId="9305" xr:uid="{00000000-0005-0000-0000-00004A660000}"/>
    <cellStyle name="Style 104 5 2 2 3" xfId="12673" xr:uid="{00000000-0005-0000-0000-00004B660000}"/>
    <cellStyle name="Style 104 5 2 2 4" xfId="9304" xr:uid="{00000000-0005-0000-0000-00004C660000}"/>
    <cellStyle name="Style 104 5 2 3" xfId="4666" xr:uid="{00000000-0005-0000-0000-00004D660000}"/>
    <cellStyle name="Style 104 5 2 3 2" xfId="4667" xr:uid="{00000000-0005-0000-0000-00004E660000}"/>
    <cellStyle name="Style 104 5 2 3 2 2" xfId="12676" xr:uid="{00000000-0005-0000-0000-00004F660000}"/>
    <cellStyle name="Style 104 5 2 3 2 3" xfId="9307" xr:uid="{00000000-0005-0000-0000-000050660000}"/>
    <cellStyle name="Style 104 5 2 3 3" xfId="4668" xr:uid="{00000000-0005-0000-0000-000051660000}"/>
    <cellStyle name="Style 104 5 2 3 3 2" xfId="12677" xr:uid="{00000000-0005-0000-0000-000052660000}"/>
    <cellStyle name="Style 104 5 2 3 3 3" xfId="9308" xr:uid="{00000000-0005-0000-0000-000053660000}"/>
    <cellStyle name="Style 104 5 2 3 4" xfId="12675" xr:uid="{00000000-0005-0000-0000-000054660000}"/>
    <cellStyle name="Style 104 5 2 3 5" xfId="9306" xr:uid="{00000000-0005-0000-0000-000055660000}"/>
    <cellStyle name="Style 104 5 2 4" xfId="4669" xr:uid="{00000000-0005-0000-0000-000056660000}"/>
    <cellStyle name="Style 104 5 2 4 2" xfId="12678" xr:uid="{00000000-0005-0000-0000-000057660000}"/>
    <cellStyle name="Style 104 5 2 4 3" xfId="9309" xr:uid="{00000000-0005-0000-0000-000058660000}"/>
    <cellStyle name="Style 104 5 2 5" xfId="4670" xr:uid="{00000000-0005-0000-0000-000059660000}"/>
    <cellStyle name="Style 104 5 2 5 2" xfId="12679" xr:uid="{00000000-0005-0000-0000-00005A660000}"/>
    <cellStyle name="Style 104 5 2 5 3" xfId="9310" xr:uid="{00000000-0005-0000-0000-00005B660000}"/>
    <cellStyle name="Style 104 5 2 6" xfId="12672" xr:uid="{00000000-0005-0000-0000-00005C660000}"/>
    <cellStyle name="Style 104 5 2 7" xfId="9303" xr:uid="{00000000-0005-0000-0000-00005D660000}"/>
    <cellStyle name="Style 104 5 3" xfId="4671" xr:uid="{00000000-0005-0000-0000-00005E660000}"/>
    <cellStyle name="Style 104 5 3 2" xfId="4672" xr:uid="{00000000-0005-0000-0000-00005F660000}"/>
    <cellStyle name="Style 104 5 3 2 2" xfId="12681" xr:uid="{00000000-0005-0000-0000-000060660000}"/>
    <cellStyle name="Style 104 5 3 2 3" xfId="9312" xr:uid="{00000000-0005-0000-0000-000061660000}"/>
    <cellStyle name="Style 104 5 3 3" xfId="12680" xr:uid="{00000000-0005-0000-0000-000062660000}"/>
    <cellStyle name="Style 104 5 3 4" xfId="9311" xr:uid="{00000000-0005-0000-0000-000063660000}"/>
    <cellStyle name="Style 104 5 4" xfId="4673" xr:uid="{00000000-0005-0000-0000-000064660000}"/>
    <cellStyle name="Style 104 5 4 2" xfId="12682" xr:uid="{00000000-0005-0000-0000-000065660000}"/>
    <cellStyle name="Style 104 5 4 3" xfId="9313" xr:uid="{00000000-0005-0000-0000-000066660000}"/>
    <cellStyle name="Style 104 5 5" xfId="4674" xr:uid="{00000000-0005-0000-0000-000067660000}"/>
    <cellStyle name="Style 104 5 5 2" xfId="12683" xr:uid="{00000000-0005-0000-0000-000068660000}"/>
    <cellStyle name="Style 104 5 5 3" xfId="9314" xr:uid="{00000000-0005-0000-0000-000069660000}"/>
    <cellStyle name="Style 104 5 6" xfId="12671" xr:uid="{00000000-0005-0000-0000-00006A660000}"/>
    <cellStyle name="Style 104 5 7" xfId="9302" xr:uid="{00000000-0005-0000-0000-00006B660000}"/>
    <cellStyle name="Style 104 6" xfId="4675" xr:uid="{00000000-0005-0000-0000-00006C660000}"/>
    <cellStyle name="Style 104 6 2" xfId="4676" xr:uid="{00000000-0005-0000-0000-00006D660000}"/>
    <cellStyle name="Style 104 6 2 2" xfId="4677" xr:uid="{00000000-0005-0000-0000-00006E660000}"/>
    <cellStyle name="Style 104 6 2 2 2" xfId="12686" xr:uid="{00000000-0005-0000-0000-00006F660000}"/>
    <cellStyle name="Style 104 6 2 2 3" xfId="9317" xr:uid="{00000000-0005-0000-0000-000070660000}"/>
    <cellStyle name="Style 104 6 2 3" xfId="12685" xr:uid="{00000000-0005-0000-0000-000071660000}"/>
    <cellStyle name="Style 104 6 2 4" xfId="9316" xr:uid="{00000000-0005-0000-0000-000072660000}"/>
    <cellStyle name="Style 104 6 3" xfId="4678" xr:uid="{00000000-0005-0000-0000-000073660000}"/>
    <cellStyle name="Style 104 6 3 2" xfId="4679" xr:uid="{00000000-0005-0000-0000-000074660000}"/>
    <cellStyle name="Style 104 6 3 2 2" xfId="12688" xr:uid="{00000000-0005-0000-0000-000075660000}"/>
    <cellStyle name="Style 104 6 3 2 3" xfId="9319" xr:uid="{00000000-0005-0000-0000-000076660000}"/>
    <cellStyle name="Style 104 6 3 3" xfId="4680" xr:uid="{00000000-0005-0000-0000-000077660000}"/>
    <cellStyle name="Style 104 6 3 3 2" xfId="12689" xr:uid="{00000000-0005-0000-0000-000078660000}"/>
    <cellStyle name="Style 104 6 3 3 3" xfId="9320" xr:uid="{00000000-0005-0000-0000-000079660000}"/>
    <cellStyle name="Style 104 6 3 4" xfId="12687" xr:uid="{00000000-0005-0000-0000-00007A660000}"/>
    <cellStyle name="Style 104 6 3 5" xfId="9318" xr:uid="{00000000-0005-0000-0000-00007B660000}"/>
    <cellStyle name="Style 104 6 4" xfId="4681" xr:uid="{00000000-0005-0000-0000-00007C660000}"/>
    <cellStyle name="Style 104 6 4 2" xfId="4682" xr:uid="{00000000-0005-0000-0000-00007D660000}"/>
    <cellStyle name="Style 104 6 4 2 2" xfId="12691" xr:uid="{00000000-0005-0000-0000-00007E660000}"/>
    <cellStyle name="Style 104 6 4 2 3" xfId="9322" xr:uid="{00000000-0005-0000-0000-00007F660000}"/>
    <cellStyle name="Style 104 6 4 3" xfId="12690" xr:uid="{00000000-0005-0000-0000-000080660000}"/>
    <cellStyle name="Style 104 6 4 4" xfId="9321" xr:uid="{00000000-0005-0000-0000-000081660000}"/>
    <cellStyle name="Style 104 6 5" xfId="4683" xr:uid="{00000000-0005-0000-0000-000082660000}"/>
    <cellStyle name="Style 104 6 5 2" xfId="12692" xr:uid="{00000000-0005-0000-0000-000083660000}"/>
    <cellStyle name="Style 104 6 5 3" xfId="9323" xr:uid="{00000000-0005-0000-0000-000084660000}"/>
    <cellStyle name="Style 104 6 6" xfId="12684" xr:uid="{00000000-0005-0000-0000-000085660000}"/>
    <cellStyle name="Style 104 6 7" xfId="9315" xr:uid="{00000000-0005-0000-0000-000086660000}"/>
    <cellStyle name="Style 104 7" xfId="4684" xr:uid="{00000000-0005-0000-0000-000087660000}"/>
    <cellStyle name="Style 104 7 2" xfId="4685" xr:uid="{00000000-0005-0000-0000-000088660000}"/>
    <cellStyle name="Style 104 7 2 2" xfId="12694" xr:uid="{00000000-0005-0000-0000-000089660000}"/>
    <cellStyle name="Style 104 7 2 3" xfId="9325" xr:uid="{00000000-0005-0000-0000-00008A660000}"/>
    <cellStyle name="Style 104 7 3" xfId="4686" xr:uid="{00000000-0005-0000-0000-00008B660000}"/>
    <cellStyle name="Style 104 7 3 2" xfId="12695" xr:uid="{00000000-0005-0000-0000-00008C660000}"/>
    <cellStyle name="Style 104 7 3 3" xfId="9326" xr:uid="{00000000-0005-0000-0000-00008D660000}"/>
    <cellStyle name="Style 104 7 4" xfId="12693" xr:uid="{00000000-0005-0000-0000-00008E660000}"/>
    <cellStyle name="Style 104 7 5" xfId="9324" xr:uid="{00000000-0005-0000-0000-00008F660000}"/>
    <cellStyle name="Style 104 8" xfId="4687" xr:uid="{00000000-0005-0000-0000-000090660000}"/>
    <cellStyle name="Style 104 8 2" xfId="12696" xr:uid="{00000000-0005-0000-0000-000091660000}"/>
    <cellStyle name="Style 104 8 3" xfId="14973" xr:uid="{00000000-0005-0000-0000-000092660000}"/>
    <cellStyle name="Style 104 8 4" xfId="9327" xr:uid="{00000000-0005-0000-0000-000093660000}"/>
    <cellStyle name="Style 104 9" xfId="4688" xr:uid="{00000000-0005-0000-0000-000094660000}"/>
    <cellStyle name="Style 104 9 2" xfId="12697" xr:uid="{00000000-0005-0000-0000-000095660000}"/>
    <cellStyle name="Style 104 9 3" xfId="9328" xr:uid="{00000000-0005-0000-0000-000096660000}"/>
    <cellStyle name="Style 104_ADDON" xfId="4689" xr:uid="{00000000-0005-0000-0000-000097660000}"/>
    <cellStyle name="Style 105" xfId="3982" xr:uid="{00000000-0005-0000-0000-000098660000}"/>
    <cellStyle name="Style 105 2" xfId="4690" xr:uid="{00000000-0005-0000-0000-000099660000}"/>
    <cellStyle name="Style 105 2 2" xfId="14979" xr:uid="{00000000-0005-0000-0000-00009A660000}"/>
    <cellStyle name="Style 105 2 2 2" xfId="14980" xr:uid="{00000000-0005-0000-0000-00009B660000}"/>
    <cellStyle name="Style 105 2 2 2 2" xfId="15648" xr:uid="{00000000-0005-0000-0000-00009C660000}"/>
    <cellStyle name="Style 105 2 3" xfId="14981" xr:uid="{00000000-0005-0000-0000-00009D660000}"/>
    <cellStyle name="Style 105 2 3 2" xfId="14983" xr:uid="{00000000-0005-0000-0000-00009E660000}"/>
    <cellStyle name="Style 105 3" xfId="4691" xr:uid="{00000000-0005-0000-0000-00009F660000}"/>
    <cellStyle name="Style 105 3 2" xfId="4692" xr:uid="{00000000-0005-0000-0000-0000A0660000}"/>
    <cellStyle name="Style 105 3 3" xfId="4693" xr:uid="{00000000-0005-0000-0000-0000A1660000}"/>
    <cellStyle name="Style 105 3 3 2" xfId="4694" xr:uid="{00000000-0005-0000-0000-0000A2660000}"/>
    <cellStyle name="Style 105 3 3 3" xfId="15028" xr:uid="{00000000-0005-0000-0000-0000A3660000}"/>
    <cellStyle name="Style 105 3 4" xfId="4695" xr:uid="{00000000-0005-0000-0000-0000A4660000}"/>
    <cellStyle name="Style 105 3 4 2" xfId="15029" xr:uid="{00000000-0005-0000-0000-0000A5660000}"/>
    <cellStyle name="Style 105 3 5" xfId="16592" xr:uid="{00000000-0005-0000-0000-0000A6660000}"/>
    <cellStyle name="Style 105 3 5 2" xfId="17381" xr:uid="{00000000-0005-0000-0000-0000A7660000}"/>
    <cellStyle name="Style 105 4" xfId="4696" xr:uid="{00000000-0005-0000-0000-0000A8660000}"/>
    <cellStyle name="Style 105 4 2" xfId="4697" xr:uid="{00000000-0005-0000-0000-0000A9660000}"/>
    <cellStyle name="Style 105 4 3" xfId="15030" xr:uid="{00000000-0005-0000-0000-0000AA660000}"/>
    <cellStyle name="Style 105 5" xfId="4698" xr:uid="{00000000-0005-0000-0000-0000AB660000}"/>
    <cellStyle name="Style 105 5 2" xfId="15035" xr:uid="{00000000-0005-0000-0000-0000AC660000}"/>
    <cellStyle name="Style 105 6" xfId="4699" xr:uid="{00000000-0005-0000-0000-0000AD660000}"/>
    <cellStyle name="Style 105 7" xfId="4700" xr:uid="{00000000-0005-0000-0000-0000AE660000}"/>
    <cellStyle name="Style 105_ADDON" xfId="4701" xr:uid="{00000000-0005-0000-0000-0000AF660000}"/>
    <cellStyle name="Style 106" xfId="3983" xr:uid="{00000000-0005-0000-0000-0000B0660000}"/>
    <cellStyle name="Style 106 2" xfId="4702" xr:uid="{00000000-0005-0000-0000-0000B1660000}"/>
    <cellStyle name="Style 106 2 2" xfId="4703" xr:uid="{00000000-0005-0000-0000-0000B2660000}"/>
    <cellStyle name="Style 106 2 2 2" xfId="4704" xr:uid="{00000000-0005-0000-0000-0000B3660000}"/>
    <cellStyle name="Style 106 2 2 2 2" xfId="15036" xr:uid="{00000000-0005-0000-0000-0000B4660000}"/>
    <cellStyle name="Style 106 2 2 3" xfId="4705" xr:uid="{00000000-0005-0000-0000-0000B5660000}"/>
    <cellStyle name="Style 106 2 3" xfId="4706" xr:uid="{00000000-0005-0000-0000-0000B6660000}"/>
    <cellStyle name="Style 106 2 3 2" xfId="15037" xr:uid="{00000000-0005-0000-0000-0000B7660000}"/>
    <cellStyle name="Style 106 2 4" xfId="4707" xr:uid="{00000000-0005-0000-0000-0000B8660000}"/>
    <cellStyle name="Style 106 2 5" xfId="4708" xr:uid="{00000000-0005-0000-0000-0000B9660000}"/>
    <cellStyle name="Style 106 2 6" xfId="15038" xr:uid="{00000000-0005-0000-0000-0000BA660000}"/>
    <cellStyle name="Style 106 3" xfId="4709" xr:uid="{00000000-0005-0000-0000-0000BB660000}"/>
    <cellStyle name="Style 106 3 2" xfId="4710" xr:uid="{00000000-0005-0000-0000-0000BC660000}"/>
    <cellStyle name="Style 106 3 2 2" xfId="4711" xr:uid="{00000000-0005-0000-0000-0000BD660000}"/>
    <cellStyle name="Style 106 3 2 2 2" xfId="15649" xr:uid="{00000000-0005-0000-0000-0000BE660000}"/>
    <cellStyle name="Style 106 3 2 3" xfId="4712" xr:uid="{00000000-0005-0000-0000-0000BF660000}"/>
    <cellStyle name="Style 106 3 3" xfId="4713" xr:uid="{00000000-0005-0000-0000-0000C0660000}"/>
    <cellStyle name="Style 106 3 3 2" xfId="4714" xr:uid="{00000000-0005-0000-0000-0000C1660000}"/>
    <cellStyle name="Style 106 3 3 2 2" xfId="15039" xr:uid="{00000000-0005-0000-0000-0000C2660000}"/>
    <cellStyle name="Style 106 3 3 3" xfId="4715" xr:uid="{00000000-0005-0000-0000-0000C3660000}"/>
    <cellStyle name="Style 106 3 4" xfId="4716" xr:uid="{00000000-0005-0000-0000-0000C4660000}"/>
    <cellStyle name="Style 106 3 4 2" xfId="4717" xr:uid="{00000000-0005-0000-0000-0000C5660000}"/>
    <cellStyle name="Style 106 3 5" xfId="4718" xr:uid="{00000000-0005-0000-0000-0000C6660000}"/>
    <cellStyle name="Style 106 3 6" xfId="16591" xr:uid="{00000000-0005-0000-0000-0000C7660000}"/>
    <cellStyle name="Style 106 3 6 2" xfId="17380" xr:uid="{00000000-0005-0000-0000-0000C8660000}"/>
    <cellStyle name="Style 106 4" xfId="4719" xr:uid="{00000000-0005-0000-0000-0000C9660000}"/>
    <cellStyle name="Style 106 4 2" xfId="4720" xr:uid="{00000000-0005-0000-0000-0000CA660000}"/>
    <cellStyle name="Style 106 4 2 2" xfId="15040" xr:uid="{00000000-0005-0000-0000-0000CB660000}"/>
    <cellStyle name="Style 106 4 3" xfId="4721" xr:uid="{00000000-0005-0000-0000-0000CC660000}"/>
    <cellStyle name="Style 106 5" xfId="4722" xr:uid="{00000000-0005-0000-0000-0000CD660000}"/>
    <cellStyle name="Style 106 6" xfId="4723" xr:uid="{00000000-0005-0000-0000-0000CE660000}"/>
    <cellStyle name="Style 106 7" xfId="15042" xr:uid="{00000000-0005-0000-0000-0000CF660000}"/>
    <cellStyle name="Style 106_ADDON" xfId="4724" xr:uid="{00000000-0005-0000-0000-0000D0660000}"/>
    <cellStyle name="Style 107" xfId="3984" xr:uid="{00000000-0005-0000-0000-0000D1660000}"/>
    <cellStyle name="Style 107 2" xfId="4725" xr:uid="{00000000-0005-0000-0000-0000D2660000}"/>
    <cellStyle name="Style 107 2 2" xfId="15043" xr:uid="{00000000-0005-0000-0000-0000D3660000}"/>
    <cellStyle name="Style 107 2 2 2" xfId="15044" xr:uid="{00000000-0005-0000-0000-0000D4660000}"/>
    <cellStyle name="Style 107 2 2 2 2" xfId="15045" xr:uid="{00000000-0005-0000-0000-0000D5660000}"/>
    <cellStyle name="Style 107 2 3" xfId="15046" xr:uid="{00000000-0005-0000-0000-0000D6660000}"/>
    <cellStyle name="Style 107 2 3 2" xfId="15047" xr:uid="{00000000-0005-0000-0000-0000D7660000}"/>
    <cellStyle name="Style 107 3" xfId="4726" xr:uid="{00000000-0005-0000-0000-0000D8660000}"/>
    <cellStyle name="Style 107 3 2" xfId="4727" xr:uid="{00000000-0005-0000-0000-0000D9660000}"/>
    <cellStyle name="Style 107 3 3" xfId="4728" xr:uid="{00000000-0005-0000-0000-0000DA660000}"/>
    <cellStyle name="Style 107 3 3 2" xfId="4729" xr:uid="{00000000-0005-0000-0000-0000DB660000}"/>
    <cellStyle name="Style 107 3 3 3" xfId="15048" xr:uid="{00000000-0005-0000-0000-0000DC660000}"/>
    <cellStyle name="Style 107 3 4" xfId="4730" xr:uid="{00000000-0005-0000-0000-0000DD660000}"/>
    <cellStyle name="Style 107 3 4 2" xfId="15049" xr:uid="{00000000-0005-0000-0000-0000DE660000}"/>
    <cellStyle name="Style 107 3 5" xfId="16590" xr:uid="{00000000-0005-0000-0000-0000DF660000}"/>
    <cellStyle name="Style 107 3 5 2" xfId="17379" xr:uid="{00000000-0005-0000-0000-0000E0660000}"/>
    <cellStyle name="Style 107 4" xfId="4731" xr:uid="{00000000-0005-0000-0000-0000E1660000}"/>
    <cellStyle name="Style 107 4 2" xfId="4732" xr:uid="{00000000-0005-0000-0000-0000E2660000}"/>
    <cellStyle name="Style 107 4 3" xfId="15050" xr:uid="{00000000-0005-0000-0000-0000E3660000}"/>
    <cellStyle name="Style 107 5" xfId="4733" xr:uid="{00000000-0005-0000-0000-0000E4660000}"/>
    <cellStyle name="Style 107 5 2" xfId="15051" xr:uid="{00000000-0005-0000-0000-0000E5660000}"/>
    <cellStyle name="Style 107 6" xfId="4734" xr:uid="{00000000-0005-0000-0000-0000E6660000}"/>
    <cellStyle name="Style 107 7" xfId="4735" xr:uid="{00000000-0005-0000-0000-0000E7660000}"/>
    <cellStyle name="Style 107_ADDON" xfId="4736" xr:uid="{00000000-0005-0000-0000-0000E8660000}"/>
    <cellStyle name="Style 108" xfId="3985" xr:uid="{00000000-0005-0000-0000-0000E9660000}"/>
    <cellStyle name="Style 108 10" xfId="4737" xr:uid="{00000000-0005-0000-0000-0000EA660000}"/>
    <cellStyle name="Style 108 10 2" xfId="12698" xr:uid="{00000000-0005-0000-0000-0000EB660000}"/>
    <cellStyle name="Style 108 10 3" xfId="9329" xr:uid="{00000000-0005-0000-0000-0000EC660000}"/>
    <cellStyle name="Style 108 11" xfId="4738" xr:uid="{00000000-0005-0000-0000-0000ED660000}"/>
    <cellStyle name="Style 108 11 2" xfId="12699" xr:uid="{00000000-0005-0000-0000-0000EE660000}"/>
    <cellStyle name="Style 108 11 3" xfId="9330" xr:uid="{00000000-0005-0000-0000-0000EF660000}"/>
    <cellStyle name="Style 108 12" xfId="4739" xr:uid="{00000000-0005-0000-0000-0000F0660000}"/>
    <cellStyle name="Style 108 12 2" xfId="12700" xr:uid="{00000000-0005-0000-0000-0000F1660000}"/>
    <cellStyle name="Style 108 12 3" xfId="9331" xr:uid="{00000000-0005-0000-0000-0000F2660000}"/>
    <cellStyle name="Style 108 13" xfId="12114" xr:uid="{00000000-0005-0000-0000-0000F3660000}"/>
    <cellStyle name="Style 108 14" xfId="8746" xr:uid="{00000000-0005-0000-0000-0000F4660000}"/>
    <cellStyle name="Style 108 2" xfId="4740" xr:uid="{00000000-0005-0000-0000-0000F5660000}"/>
    <cellStyle name="Style 108 2 2" xfId="4741" xr:uid="{00000000-0005-0000-0000-0000F6660000}"/>
    <cellStyle name="Style 108 2 2 2" xfId="12702" xr:uid="{00000000-0005-0000-0000-0000F7660000}"/>
    <cellStyle name="Style 108 2 2 2 2" xfId="15052" xr:uid="{00000000-0005-0000-0000-0000F8660000}"/>
    <cellStyle name="Style 108 2 2 3" xfId="9333" xr:uid="{00000000-0005-0000-0000-0000F9660000}"/>
    <cellStyle name="Style 108 2 3" xfId="12701" xr:uid="{00000000-0005-0000-0000-0000FA660000}"/>
    <cellStyle name="Style 108 2 3 2" xfId="15053" xr:uid="{00000000-0005-0000-0000-0000FB660000}"/>
    <cellStyle name="Style 108 2 4" xfId="9332" xr:uid="{00000000-0005-0000-0000-0000FC660000}"/>
    <cellStyle name="Style 108 3" xfId="4742" xr:uid="{00000000-0005-0000-0000-0000FD660000}"/>
    <cellStyle name="Style 108 3 2" xfId="4743" xr:uid="{00000000-0005-0000-0000-0000FE660000}"/>
    <cellStyle name="Style 108 3 2 2" xfId="4744" xr:uid="{00000000-0005-0000-0000-0000FF660000}"/>
    <cellStyle name="Style 108 3 2 2 2" xfId="12705" xr:uid="{00000000-0005-0000-0000-000000670000}"/>
    <cellStyle name="Style 108 3 2 2 3" xfId="9336" xr:uid="{00000000-0005-0000-0000-000001670000}"/>
    <cellStyle name="Style 108 3 2 3" xfId="4745" xr:uid="{00000000-0005-0000-0000-000002670000}"/>
    <cellStyle name="Style 108 3 2 3 2" xfId="12706" xr:uid="{00000000-0005-0000-0000-000003670000}"/>
    <cellStyle name="Style 108 3 2 3 3" xfId="9337" xr:uid="{00000000-0005-0000-0000-000004670000}"/>
    <cellStyle name="Style 108 3 2 4" xfId="12704" xr:uid="{00000000-0005-0000-0000-000005670000}"/>
    <cellStyle name="Style 108 3 2 5" xfId="9335" xr:uid="{00000000-0005-0000-0000-000006670000}"/>
    <cellStyle name="Style 108 3 3" xfId="4746" xr:uid="{00000000-0005-0000-0000-000007670000}"/>
    <cellStyle name="Style 108 3 3 2" xfId="4747" xr:uid="{00000000-0005-0000-0000-000008670000}"/>
    <cellStyle name="Style 108 3 3 2 2" xfId="4748" xr:uid="{00000000-0005-0000-0000-000009670000}"/>
    <cellStyle name="Style 108 3 3 2 2 2" xfId="12709" xr:uid="{00000000-0005-0000-0000-00000A670000}"/>
    <cellStyle name="Style 108 3 3 2 2 3" xfId="9340" xr:uid="{00000000-0005-0000-0000-00000B670000}"/>
    <cellStyle name="Style 108 3 3 2 3" xfId="12708" xr:uid="{00000000-0005-0000-0000-00000C670000}"/>
    <cellStyle name="Style 108 3 3 2 4" xfId="9339" xr:uid="{00000000-0005-0000-0000-00000D670000}"/>
    <cellStyle name="Style 108 3 3 3" xfId="4749" xr:uid="{00000000-0005-0000-0000-00000E670000}"/>
    <cellStyle name="Style 108 3 3 3 2" xfId="4750" xr:uid="{00000000-0005-0000-0000-00000F670000}"/>
    <cellStyle name="Style 108 3 3 3 2 2" xfId="12711" xr:uid="{00000000-0005-0000-0000-000010670000}"/>
    <cellStyle name="Style 108 3 3 3 2 3" xfId="9342" xr:uid="{00000000-0005-0000-0000-000011670000}"/>
    <cellStyle name="Style 108 3 3 3 3" xfId="4751" xr:uid="{00000000-0005-0000-0000-000012670000}"/>
    <cellStyle name="Style 108 3 3 3 3 2" xfId="12712" xr:uid="{00000000-0005-0000-0000-000013670000}"/>
    <cellStyle name="Style 108 3 3 3 3 3" xfId="9343" xr:uid="{00000000-0005-0000-0000-000014670000}"/>
    <cellStyle name="Style 108 3 3 3 4" xfId="12710" xr:uid="{00000000-0005-0000-0000-000015670000}"/>
    <cellStyle name="Style 108 3 3 3 5" xfId="9341" xr:uid="{00000000-0005-0000-0000-000016670000}"/>
    <cellStyle name="Style 108 3 3 4" xfId="4752" xr:uid="{00000000-0005-0000-0000-000017670000}"/>
    <cellStyle name="Style 108 3 3 4 2" xfId="4753" xr:uid="{00000000-0005-0000-0000-000018670000}"/>
    <cellStyle name="Style 108 3 3 4 2 2" xfId="12714" xr:uid="{00000000-0005-0000-0000-000019670000}"/>
    <cellStyle name="Style 108 3 3 4 2 3" xfId="9345" xr:uid="{00000000-0005-0000-0000-00001A670000}"/>
    <cellStyle name="Style 108 3 3 4 3" xfId="12713" xr:uid="{00000000-0005-0000-0000-00001B670000}"/>
    <cellStyle name="Style 108 3 3 4 4" xfId="9344" xr:uid="{00000000-0005-0000-0000-00001C670000}"/>
    <cellStyle name="Style 108 3 3 5" xfId="4754" xr:uid="{00000000-0005-0000-0000-00001D670000}"/>
    <cellStyle name="Style 108 3 3 5 2" xfId="12715" xr:uid="{00000000-0005-0000-0000-00001E670000}"/>
    <cellStyle name="Style 108 3 3 5 3" xfId="9346" xr:uid="{00000000-0005-0000-0000-00001F670000}"/>
    <cellStyle name="Style 108 3 3 6" xfId="12707" xr:uid="{00000000-0005-0000-0000-000020670000}"/>
    <cellStyle name="Style 108 3 3 7" xfId="9338" xr:uid="{00000000-0005-0000-0000-000021670000}"/>
    <cellStyle name="Style 108 3 4" xfId="4755" xr:uid="{00000000-0005-0000-0000-000022670000}"/>
    <cellStyle name="Style 108 3 4 2" xfId="12716" xr:uid="{00000000-0005-0000-0000-000023670000}"/>
    <cellStyle name="Style 108 3 4 3" xfId="15059" xr:uid="{00000000-0005-0000-0000-000024670000}"/>
    <cellStyle name="Style 108 3 4 4" xfId="9347" xr:uid="{00000000-0005-0000-0000-000025670000}"/>
    <cellStyle name="Style 108 3 5" xfId="4756" xr:uid="{00000000-0005-0000-0000-000026670000}"/>
    <cellStyle name="Style 108 3 5 2" xfId="12717" xr:uid="{00000000-0005-0000-0000-000027670000}"/>
    <cellStyle name="Style 108 3 5 3" xfId="9348" xr:uid="{00000000-0005-0000-0000-000028670000}"/>
    <cellStyle name="Style 108 3 6" xfId="12703" xr:uid="{00000000-0005-0000-0000-000029670000}"/>
    <cellStyle name="Style 108 3 7" xfId="16589" xr:uid="{00000000-0005-0000-0000-00002A670000}"/>
    <cellStyle name="Style 108 3 7 2" xfId="17378" xr:uid="{00000000-0005-0000-0000-00002B670000}"/>
    <cellStyle name="Style 108 3 8" xfId="9334" xr:uid="{00000000-0005-0000-0000-00002C670000}"/>
    <cellStyle name="Style 108 4" xfId="4757" xr:uid="{00000000-0005-0000-0000-00002D670000}"/>
    <cellStyle name="Style 108 4 2" xfId="4758" xr:uid="{00000000-0005-0000-0000-00002E670000}"/>
    <cellStyle name="Style 108 4 2 2" xfId="4759" xr:uid="{00000000-0005-0000-0000-00002F670000}"/>
    <cellStyle name="Style 108 4 2 2 2" xfId="4760" xr:uid="{00000000-0005-0000-0000-000030670000}"/>
    <cellStyle name="Style 108 4 2 2 2 2" xfId="12721" xr:uid="{00000000-0005-0000-0000-000031670000}"/>
    <cellStyle name="Style 108 4 2 2 2 3" xfId="9352" xr:uid="{00000000-0005-0000-0000-000032670000}"/>
    <cellStyle name="Style 108 4 2 2 3" xfId="12720" xr:uid="{00000000-0005-0000-0000-000033670000}"/>
    <cellStyle name="Style 108 4 2 2 4" xfId="9351" xr:uid="{00000000-0005-0000-0000-000034670000}"/>
    <cellStyle name="Style 108 4 2 3" xfId="4761" xr:uid="{00000000-0005-0000-0000-000035670000}"/>
    <cellStyle name="Style 108 4 2 3 2" xfId="4762" xr:uid="{00000000-0005-0000-0000-000036670000}"/>
    <cellStyle name="Style 108 4 2 3 2 2" xfId="12723" xr:uid="{00000000-0005-0000-0000-000037670000}"/>
    <cellStyle name="Style 108 4 2 3 2 3" xfId="9354" xr:uid="{00000000-0005-0000-0000-000038670000}"/>
    <cellStyle name="Style 108 4 2 3 3" xfId="4763" xr:uid="{00000000-0005-0000-0000-000039670000}"/>
    <cellStyle name="Style 108 4 2 3 3 2" xfId="12724" xr:uid="{00000000-0005-0000-0000-00003A670000}"/>
    <cellStyle name="Style 108 4 2 3 3 3" xfId="9355" xr:uid="{00000000-0005-0000-0000-00003B670000}"/>
    <cellStyle name="Style 108 4 2 3 4" xfId="12722" xr:uid="{00000000-0005-0000-0000-00003C670000}"/>
    <cellStyle name="Style 108 4 2 3 5" xfId="9353" xr:uid="{00000000-0005-0000-0000-00003D670000}"/>
    <cellStyle name="Style 108 4 2 4" xfId="4764" xr:uid="{00000000-0005-0000-0000-00003E670000}"/>
    <cellStyle name="Style 108 4 2 4 2" xfId="4765" xr:uid="{00000000-0005-0000-0000-00003F670000}"/>
    <cellStyle name="Style 108 4 2 4 2 2" xfId="12726" xr:uid="{00000000-0005-0000-0000-000040670000}"/>
    <cellStyle name="Style 108 4 2 4 2 3" xfId="9357" xr:uid="{00000000-0005-0000-0000-000041670000}"/>
    <cellStyle name="Style 108 4 2 4 3" xfId="12725" xr:uid="{00000000-0005-0000-0000-000042670000}"/>
    <cellStyle name="Style 108 4 2 4 4" xfId="9356" xr:uid="{00000000-0005-0000-0000-000043670000}"/>
    <cellStyle name="Style 108 4 2 5" xfId="4766" xr:uid="{00000000-0005-0000-0000-000044670000}"/>
    <cellStyle name="Style 108 4 2 5 2" xfId="12727" xr:uid="{00000000-0005-0000-0000-000045670000}"/>
    <cellStyle name="Style 108 4 2 5 3" xfId="9358" xr:uid="{00000000-0005-0000-0000-000046670000}"/>
    <cellStyle name="Style 108 4 2 6" xfId="12719" xr:uid="{00000000-0005-0000-0000-000047670000}"/>
    <cellStyle name="Style 108 4 2 7" xfId="9350" xr:uid="{00000000-0005-0000-0000-000048670000}"/>
    <cellStyle name="Style 108 4 3" xfId="4767" xr:uid="{00000000-0005-0000-0000-000049670000}"/>
    <cellStyle name="Style 108 4 3 2" xfId="4768" xr:uid="{00000000-0005-0000-0000-00004A670000}"/>
    <cellStyle name="Style 108 4 3 2 2" xfId="12729" xr:uid="{00000000-0005-0000-0000-00004B670000}"/>
    <cellStyle name="Style 108 4 3 2 3" xfId="9360" xr:uid="{00000000-0005-0000-0000-00004C670000}"/>
    <cellStyle name="Style 108 4 3 3" xfId="12728" xr:uid="{00000000-0005-0000-0000-00004D670000}"/>
    <cellStyle name="Style 108 4 3 4" xfId="9359" xr:uid="{00000000-0005-0000-0000-00004E670000}"/>
    <cellStyle name="Style 108 4 4" xfId="4769" xr:uid="{00000000-0005-0000-0000-00004F670000}"/>
    <cellStyle name="Style 108 4 4 2" xfId="12730" xr:uid="{00000000-0005-0000-0000-000050670000}"/>
    <cellStyle name="Style 108 4 4 3" xfId="9361" xr:uid="{00000000-0005-0000-0000-000051670000}"/>
    <cellStyle name="Style 108 4 5" xfId="4770" xr:uid="{00000000-0005-0000-0000-000052670000}"/>
    <cellStyle name="Style 108 4 5 2" xfId="12731" xr:uid="{00000000-0005-0000-0000-000053670000}"/>
    <cellStyle name="Style 108 4 5 3" xfId="9362" xr:uid="{00000000-0005-0000-0000-000054670000}"/>
    <cellStyle name="Style 108 4 6" xfId="12718" xr:uid="{00000000-0005-0000-0000-000055670000}"/>
    <cellStyle name="Style 108 4 7" xfId="16588" xr:uid="{00000000-0005-0000-0000-000056670000}"/>
    <cellStyle name="Style 108 4 7 2" xfId="17377" xr:uid="{00000000-0005-0000-0000-000057670000}"/>
    <cellStyle name="Style 108 4 8" xfId="9349" xr:uid="{00000000-0005-0000-0000-000058670000}"/>
    <cellStyle name="Style 108 5" xfId="4771" xr:uid="{00000000-0005-0000-0000-000059670000}"/>
    <cellStyle name="Style 108 5 2" xfId="4772" xr:uid="{00000000-0005-0000-0000-00005A670000}"/>
    <cellStyle name="Style 108 5 2 2" xfId="4773" xr:uid="{00000000-0005-0000-0000-00005B670000}"/>
    <cellStyle name="Style 108 5 2 2 2" xfId="4774" xr:uid="{00000000-0005-0000-0000-00005C670000}"/>
    <cellStyle name="Style 108 5 2 2 2 2" xfId="12735" xr:uid="{00000000-0005-0000-0000-00005D670000}"/>
    <cellStyle name="Style 108 5 2 2 2 3" xfId="9366" xr:uid="{00000000-0005-0000-0000-00005E670000}"/>
    <cellStyle name="Style 108 5 2 2 3" xfId="12734" xr:uid="{00000000-0005-0000-0000-00005F670000}"/>
    <cellStyle name="Style 108 5 2 2 4" xfId="9365" xr:uid="{00000000-0005-0000-0000-000060670000}"/>
    <cellStyle name="Style 108 5 2 3" xfId="4775" xr:uid="{00000000-0005-0000-0000-000061670000}"/>
    <cellStyle name="Style 108 5 2 3 2" xfId="4776" xr:uid="{00000000-0005-0000-0000-000062670000}"/>
    <cellStyle name="Style 108 5 2 3 2 2" xfId="12737" xr:uid="{00000000-0005-0000-0000-000063670000}"/>
    <cellStyle name="Style 108 5 2 3 2 3" xfId="9368" xr:uid="{00000000-0005-0000-0000-000064670000}"/>
    <cellStyle name="Style 108 5 2 3 3" xfId="4777" xr:uid="{00000000-0005-0000-0000-000065670000}"/>
    <cellStyle name="Style 108 5 2 3 3 2" xfId="12738" xr:uid="{00000000-0005-0000-0000-000066670000}"/>
    <cellStyle name="Style 108 5 2 3 3 3" xfId="9369" xr:uid="{00000000-0005-0000-0000-000067670000}"/>
    <cellStyle name="Style 108 5 2 3 4" xfId="12736" xr:uid="{00000000-0005-0000-0000-000068670000}"/>
    <cellStyle name="Style 108 5 2 3 5" xfId="9367" xr:uid="{00000000-0005-0000-0000-000069670000}"/>
    <cellStyle name="Style 108 5 2 4" xfId="4778" xr:uid="{00000000-0005-0000-0000-00006A670000}"/>
    <cellStyle name="Style 108 5 2 4 2" xfId="12739" xr:uid="{00000000-0005-0000-0000-00006B670000}"/>
    <cellStyle name="Style 108 5 2 4 3" xfId="9370" xr:uid="{00000000-0005-0000-0000-00006C670000}"/>
    <cellStyle name="Style 108 5 2 5" xfId="4779" xr:uid="{00000000-0005-0000-0000-00006D670000}"/>
    <cellStyle name="Style 108 5 2 5 2" xfId="12740" xr:uid="{00000000-0005-0000-0000-00006E670000}"/>
    <cellStyle name="Style 108 5 2 5 3" xfId="9371" xr:uid="{00000000-0005-0000-0000-00006F670000}"/>
    <cellStyle name="Style 108 5 2 6" xfId="12733" xr:uid="{00000000-0005-0000-0000-000070670000}"/>
    <cellStyle name="Style 108 5 2 7" xfId="9364" xr:uid="{00000000-0005-0000-0000-000071670000}"/>
    <cellStyle name="Style 108 5 3" xfId="4780" xr:uid="{00000000-0005-0000-0000-000072670000}"/>
    <cellStyle name="Style 108 5 3 2" xfId="4781" xr:uid="{00000000-0005-0000-0000-000073670000}"/>
    <cellStyle name="Style 108 5 3 2 2" xfId="12742" xr:uid="{00000000-0005-0000-0000-000074670000}"/>
    <cellStyle name="Style 108 5 3 2 3" xfId="9373" xr:uid="{00000000-0005-0000-0000-000075670000}"/>
    <cellStyle name="Style 108 5 3 3" xfId="12741" xr:uid="{00000000-0005-0000-0000-000076670000}"/>
    <cellStyle name="Style 108 5 3 4" xfId="9372" xr:uid="{00000000-0005-0000-0000-000077670000}"/>
    <cellStyle name="Style 108 5 4" xfId="4782" xr:uid="{00000000-0005-0000-0000-000078670000}"/>
    <cellStyle name="Style 108 5 4 2" xfId="12743" xr:uid="{00000000-0005-0000-0000-000079670000}"/>
    <cellStyle name="Style 108 5 4 3" xfId="9374" xr:uid="{00000000-0005-0000-0000-00007A670000}"/>
    <cellStyle name="Style 108 5 5" xfId="4783" xr:uid="{00000000-0005-0000-0000-00007B670000}"/>
    <cellStyle name="Style 108 5 5 2" xfId="12744" xr:uid="{00000000-0005-0000-0000-00007C670000}"/>
    <cellStyle name="Style 108 5 5 3" xfId="9375" xr:uid="{00000000-0005-0000-0000-00007D670000}"/>
    <cellStyle name="Style 108 5 6" xfId="12732" xr:uid="{00000000-0005-0000-0000-00007E670000}"/>
    <cellStyle name="Style 108 5 7" xfId="9363" xr:uid="{00000000-0005-0000-0000-00007F670000}"/>
    <cellStyle name="Style 108 6" xfId="4784" xr:uid="{00000000-0005-0000-0000-000080670000}"/>
    <cellStyle name="Style 108 6 2" xfId="4785" xr:uid="{00000000-0005-0000-0000-000081670000}"/>
    <cellStyle name="Style 108 6 2 2" xfId="4786" xr:uid="{00000000-0005-0000-0000-000082670000}"/>
    <cellStyle name="Style 108 6 2 2 2" xfId="12747" xr:uid="{00000000-0005-0000-0000-000083670000}"/>
    <cellStyle name="Style 108 6 2 2 3" xfId="9378" xr:uid="{00000000-0005-0000-0000-000084670000}"/>
    <cellStyle name="Style 108 6 2 3" xfId="12746" xr:uid="{00000000-0005-0000-0000-000085670000}"/>
    <cellStyle name="Style 108 6 2 4" xfId="9377" xr:uid="{00000000-0005-0000-0000-000086670000}"/>
    <cellStyle name="Style 108 6 3" xfId="4787" xr:uid="{00000000-0005-0000-0000-000087670000}"/>
    <cellStyle name="Style 108 6 3 2" xfId="4788" xr:uid="{00000000-0005-0000-0000-000088670000}"/>
    <cellStyle name="Style 108 6 3 2 2" xfId="12749" xr:uid="{00000000-0005-0000-0000-000089670000}"/>
    <cellStyle name="Style 108 6 3 2 3" xfId="9380" xr:uid="{00000000-0005-0000-0000-00008A670000}"/>
    <cellStyle name="Style 108 6 3 3" xfId="4789" xr:uid="{00000000-0005-0000-0000-00008B670000}"/>
    <cellStyle name="Style 108 6 3 3 2" xfId="12750" xr:uid="{00000000-0005-0000-0000-00008C670000}"/>
    <cellStyle name="Style 108 6 3 3 3" xfId="9381" xr:uid="{00000000-0005-0000-0000-00008D670000}"/>
    <cellStyle name="Style 108 6 3 4" xfId="12748" xr:uid="{00000000-0005-0000-0000-00008E670000}"/>
    <cellStyle name="Style 108 6 3 5" xfId="9379" xr:uid="{00000000-0005-0000-0000-00008F670000}"/>
    <cellStyle name="Style 108 6 4" xfId="4790" xr:uid="{00000000-0005-0000-0000-000090670000}"/>
    <cellStyle name="Style 108 6 4 2" xfId="4791" xr:uid="{00000000-0005-0000-0000-000091670000}"/>
    <cellStyle name="Style 108 6 4 2 2" xfId="12752" xr:uid="{00000000-0005-0000-0000-000092670000}"/>
    <cellStyle name="Style 108 6 4 2 3" xfId="9383" xr:uid="{00000000-0005-0000-0000-000093670000}"/>
    <cellStyle name="Style 108 6 4 3" xfId="12751" xr:uid="{00000000-0005-0000-0000-000094670000}"/>
    <cellStyle name="Style 108 6 4 4" xfId="9382" xr:uid="{00000000-0005-0000-0000-000095670000}"/>
    <cellStyle name="Style 108 6 5" xfId="4792" xr:uid="{00000000-0005-0000-0000-000096670000}"/>
    <cellStyle name="Style 108 6 5 2" xfId="12753" xr:uid="{00000000-0005-0000-0000-000097670000}"/>
    <cellStyle name="Style 108 6 5 3" xfId="9384" xr:uid="{00000000-0005-0000-0000-000098670000}"/>
    <cellStyle name="Style 108 6 6" xfId="12745" xr:uid="{00000000-0005-0000-0000-000099670000}"/>
    <cellStyle name="Style 108 6 7" xfId="9376" xr:uid="{00000000-0005-0000-0000-00009A670000}"/>
    <cellStyle name="Style 108 7" xfId="4793" xr:uid="{00000000-0005-0000-0000-00009B670000}"/>
    <cellStyle name="Style 108 7 2" xfId="4794" xr:uid="{00000000-0005-0000-0000-00009C670000}"/>
    <cellStyle name="Style 108 7 2 2" xfId="12755" xr:uid="{00000000-0005-0000-0000-00009D670000}"/>
    <cellStyle name="Style 108 7 2 3" xfId="9386" xr:uid="{00000000-0005-0000-0000-00009E670000}"/>
    <cellStyle name="Style 108 7 3" xfId="4795" xr:uid="{00000000-0005-0000-0000-00009F670000}"/>
    <cellStyle name="Style 108 7 3 2" xfId="12756" xr:uid="{00000000-0005-0000-0000-0000A0670000}"/>
    <cellStyle name="Style 108 7 3 3" xfId="9387" xr:uid="{00000000-0005-0000-0000-0000A1670000}"/>
    <cellStyle name="Style 108 7 4" xfId="12754" xr:uid="{00000000-0005-0000-0000-0000A2670000}"/>
    <cellStyle name="Style 108 7 5" xfId="9385" xr:uid="{00000000-0005-0000-0000-0000A3670000}"/>
    <cellStyle name="Style 108 8" xfId="4796" xr:uid="{00000000-0005-0000-0000-0000A4670000}"/>
    <cellStyle name="Style 108 8 2" xfId="12757" xr:uid="{00000000-0005-0000-0000-0000A5670000}"/>
    <cellStyle name="Style 108 8 3" xfId="15110" xr:uid="{00000000-0005-0000-0000-0000A6670000}"/>
    <cellStyle name="Style 108 8 4" xfId="9388" xr:uid="{00000000-0005-0000-0000-0000A7670000}"/>
    <cellStyle name="Style 108 9" xfId="4797" xr:uid="{00000000-0005-0000-0000-0000A8670000}"/>
    <cellStyle name="Style 108 9 2" xfId="12758" xr:uid="{00000000-0005-0000-0000-0000A9670000}"/>
    <cellStyle name="Style 108 9 3" xfId="9389" xr:uid="{00000000-0005-0000-0000-0000AA670000}"/>
    <cellStyle name="Style 108_ADDON" xfId="4798" xr:uid="{00000000-0005-0000-0000-0000AB670000}"/>
    <cellStyle name="Style 109" xfId="3986" xr:uid="{00000000-0005-0000-0000-0000AC670000}"/>
    <cellStyle name="Style 109 2" xfId="4799" xr:uid="{00000000-0005-0000-0000-0000AD670000}"/>
    <cellStyle name="Style 109 2 2" xfId="4800" xr:uid="{00000000-0005-0000-0000-0000AE670000}"/>
    <cellStyle name="Style 109 2 2 2" xfId="4801" xr:uid="{00000000-0005-0000-0000-0000AF670000}"/>
    <cellStyle name="Style 109 2 2 2 2" xfId="15111" xr:uid="{00000000-0005-0000-0000-0000B0670000}"/>
    <cellStyle name="Style 109 2 2 3" xfId="4802" xr:uid="{00000000-0005-0000-0000-0000B1670000}"/>
    <cellStyle name="Style 109 2 3" xfId="4803" xr:uid="{00000000-0005-0000-0000-0000B2670000}"/>
    <cellStyle name="Style 109 2 3 2" xfId="15112" xr:uid="{00000000-0005-0000-0000-0000B3670000}"/>
    <cellStyle name="Style 109 2 4" xfId="4804" xr:uid="{00000000-0005-0000-0000-0000B4670000}"/>
    <cellStyle name="Style 109 2 5" xfId="4805" xr:uid="{00000000-0005-0000-0000-0000B5670000}"/>
    <cellStyle name="Style 109 3" xfId="4806" xr:uid="{00000000-0005-0000-0000-0000B6670000}"/>
    <cellStyle name="Style 109 3 2" xfId="4807" xr:uid="{00000000-0005-0000-0000-0000B7670000}"/>
    <cellStyle name="Style 109 3 2 2" xfId="4808" xr:uid="{00000000-0005-0000-0000-0000B8670000}"/>
    <cellStyle name="Style 109 3 2 2 2" xfId="15113" xr:uid="{00000000-0005-0000-0000-0000B9670000}"/>
    <cellStyle name="Style 109 3 2 3" xfId="4809" xr:uid="{00000000-0005-0000-0000-0000BA670000}"/>
    <cellStyle name="Style 109 3 3" xfId="4810" xr:uid="{00000000-0005-0000-0000-0000BB670000}"/>
    <cellStyle name="Style 109 3 3 2" xfId="4811" xr:uid="{00000000-0005-0000-0000-0000BC670000}"/>
    <cellStyle name="Style 109 3 3 2 2" xfId="15114" xr:uid="{00000000-0005-0000-0000-0000BD670000}"/>
    <cellStyle name="Style 109 3 3 3" xfId="4812" xr:uid="{00000000-0005-0000-0000-0000BE670000}"/>
    <cellStyle name="Style 109 3 4" xfId="4813" xr:uid="{00000000-0005-0000-0000-0000BF670000}"/>
    <cellStyle name="Style 109 3 4 2" xfId="4814" xr:uid="{00000000-0005-0000-0000-0000C0670000}"/>
    <cellStyle name="Style 109 3 5" xfId="4815" xr:uid="{00000000-0005-0000-0000-0000C1670000}"/>
    <cellStyle name="Style 109 3 6" xfId="16587" xr:uid="{00000000-0005-0000-0000-0000C2670000}"/>
    <cellStyle name="Style 109 3 6 2" xfId="17376" xr:uid="{00000000-0005-0000-0000-0000C3670000}"/>
    <cellStyle name="Style 109 4" xfId="4816" xr:uid="{00000000-0005-0000-0000-0000C4670000}"/>
    <cellStyle name="Style 109 4 2" xfId="4817" xr:uid="{00000000-0005-0000-0000-0000C5670000}"/>
    <cellStyle name="Style 109 4 2 2" xfId="15115" xr:uid="{00000000-0005-0000-0000-0000C6670000}"/>
    <cellStyle name="Style 109 4 3" xfId="4818" xr:uid="{00000000-0005-0000-0000-0000C7670000}"/>
    <cellStyle name="Style 109 5" xfId="4819" xr:uid="{00000000-0005-0000-0000-0000C8670000}"/>
    <cellStyle name="Style 109 6" xfId="4820" xr:uid="{00000000-0005-0000-0000-0000C9670000}"/>
    <cellStyle name="Style 109 7" xfId="15117" xr:uid="{00000000-0005-0000-0000-0000CA670000}"/>
    <cellStyle name="Style 109_ADDON" xfId="4821" xr:uid="{00000000-0005-0000-0000-0000CB670000}"/>
    <cellStyle name="Style 110" xfId="3987" xr:uid="{00000000-0005-0000-0000-0000CC670000}"/>
    <cellStyle name="Style 110 2" xfId="4822" xr:uid="{00000000-0005-0000-0000-0000CD670000}"/>
    <cellStyle name="Style 110 2 2" xfId="4823" xr:uid="{00000000-0005-0000-0000-0000CE670000}"/>
    <cellStyle name="Style 110 2 2 2" xfId="4824" xr:uid="{00000000-0005-0000-0000-0000CF670000}"/>
    <cellStyle name="Style 110 2 2 2 2" xfId="15122" xr:uid="{00000000-0005-0000-0000-0000D0670000}"/>
    <cellStyle name="Style 110 2 2 3" xfId="4825" xr:uid="{00000000-0005-0000-0000-0000D1670000}"/>
    <cellStyle name="Style 110 2 3" xfId="4826" xr:uid="{00000000-0005-0000-0000-0000D2670000}"/>
    <cellStyle name="Style 110 2 3 2" xfId="15168" xr:uid="{00000000-0005-0000-0000-0000D3670000}"/>
    <cellStyle name="Style 110 2 4" xfId="4827" xr:uid="{00000000-0005-0000-0000-0000D4670000}"/>
    <cellStyle name="Style 110 2 5" xfId="4828" xr:uid="{00000000-0005-0000-0000-0000D5670000}"/>
    <cellStyle name="Style 110 2 6" xfId="15173" xr:uid="{00000000-0005-0000-0000-0000D6670000}"/>
    <cellStyle name="Style 110 3" xfId="4829" xr:uid="{00000000-0005-0000-0000-0000D7670000}"/>
    <cellStyle name="Style 110 3 2" xfId="4830" xr:uid="{00000000-0005-0000-0000-0000D8670000}"/>
    <cellStyle name="Style 110 3 2 2" xfId="4831" xr:uid="{00000000-0005-0000-0000-0000D9670000}"/>
    <cellStyle name="Style 110 3 2 2 2" xfId="15174" xr:uid="{00000000-0005-0000-0000-0000DA670000}"/>
    <cellStyle name="Style 110 3 2 3" xfId="4832" xr:uid="{00000000-0005-0000-0000-0000DB670000}"/>
    <cellStyle name="Style 110 3 3" xfId="4833" xr:uid="{00000000-0005-0000-0000-0000DC670000}"/>
    <cellStyle name="Style 110 3 3 2" xfId="4834" xr:uid="{00000000-0005-0000-0000-0000DD670000}"/>
    <cellStyle name="Style 110 3 3 2 2" xfId="15175" xr:uid="{00000000-0005-0000-0000-0000DE670000}"/>
    <cellStyle name="Style 110 3 3 3" xfId="4835" xr:uid="{00000000-0005-0000-0000-0000DF670000}"/>
    <cellStyle name="Style 110 3 4" xfId="4836" xr:uid="{00000000-0005-0000-0000-0000E0670000}"/>
    <cellStyle name="Style 110 3 4 2" xfId="4837" xr:uid="{00000000-0005-0000-0000-0000E1670000}"/>
    <cellStyle name="Style 110 3 5" xfId="4838" xr:uid="{00000000-0005-0000-0000-0000E2670000}"/>
    <cellStyle name="Style 110 3 6" xfId="15638" xr:uid="{00000000-0005-0000-0000-0000E3670000}"/>
    <cellStyle name="Style 110 3 6 2" xfId="16687" xr:uid="{00000000-0005-0000-0000-0000E4670000}"/>
    <cellStyle name="Style 110 4" xfId="4839" xr:uid="{00000000-0005-0000-0000-0000E5670000}"/>
    <cellStyle name="Style 110 4 2" xfId="4840" xr:uid="{00000000-0005-0000-0000-0000E6670000}"/>
    <cellStyle name="Style 110 4 2 2" xfId="15176" xr:uid="{00000000-0005-0000-0000-0000E7670000}"/>
    <cellStyle name="Style 110 4 3" xfId="4841" xr:uid="{00000000-0005-0000-0000-0000E8670000}"/>
    <cellStyle name="Style 110 5" xfId="4842" xr:uid="{00000000-0005-0000-0000-0000E9670000}"/>
    <cellStyle name="Style 110 6" xfId="4843" xr:uid="{00000000-0005-0000-0000-0000EA670000}"/>
    <cellStyle name="Style 110 7" xfId="15177" xr:uid="{00000000-0005-0000-0000-0000EB670000}"/>
    <cellStyle name="Style 110_ADDON" xfId="4844" xr:uid="{00000000-0005-0000-0000-0000EC670000}"/>
    <cellStyle name="Style 114" xfId="3988" xr:uid="{00000000-0005-0000-0000-0000ED670000}"/>
    <cellStyle name="Style 114 10" xfId="4845" xr:uid="{00000000-0005-0000-0000-0000EE670000}"/>
    <cellStyle name="Style 114 10 2" xfId="12759" xr:uid="{00000000-0005-0000-0000-0000EF670000}"/>
    <cellStyle name="Style 114 10 3" xfId="9390" xr:uid="{00000000-0005-0000-0000-0000F0670000}"/>
    <cellStyle name="Style 114 11" xfId="4846" xr:uid="{00000000-0005-0000-0000-0000F1670000}"/>
    <cellStyle name="Style 114 11 2" xfId="12760" xr:uid="{00000000-0005-0000-0000-0000F2670000}"/>
    <cellStyle name="Style 114 11 3" xfId="9391" xr:uid="{00000000-0005-0000-0000-0000F3670000}"/>
    <cellStyle name="Style 114 12" xfId="4847" xr:uid="{00000000-0005-0000-0000-0000F4670000}"/>
    <cellStyle name="Style 114 12 2" xfId="12761" xr:uid="{00000000-0005-0000-0000-0000F5670000}"/>
    <cellStyle name="Style 114 12 3" xfId="9392" xr:uid="{00000000-0005-0000-0000-0000F6670000}"/>
    <cellStyle name="Style 114 13" xfId="12115" xr:uid="{00000000-0005-0000-0000-0000F7670000}"/>
    <cellStyle name="Style 114 14" xfId="8747" xr:uid="{00000000-0005-0000-0000-0000F8670000}"/>
    <cellStyle name="Style 114 2" xfId="4848" xr:uid="{00000000-0005-0000-0000-0000F9670000}"/>
    <cellStyle name="Style 114 2 2" xfId="4849" xr:uid="{00000000-0005-0000-0000-0000FA670000}"/>
    <cellStyle name="Style 114 2 2 2" xfId="12763" xr:uid="{00000000-0005-0000-0000-0000FB670000}"/>
    <cellStyle name="Style 114 2 2 2 2" xfId="15179" xr:uid="{00000000-0005-0000-0000-0000FC670000}"/>
    <cellStyle name="Style 114 2 2 3" xfId="9394" xr:uid="{00000000-0005-0000-0000-0000FD670000}"/>
    <cellStyle name="Style 114 2 3" xfId="12762" xr:uid="{00000000-0005-0000-0000-0000FE670000}"/>
    <cellStyle name="Style 114 2 3 2" xfId="15180" xr:uid="{00000000-0005-0000-0000-0000FF670000}"/>
    <cellStyle name="Style 114 2 4" xfId="9393" xr:uid="{00000000-0005-0000-0000-000000680000}"/>
    <cellStyle name="Style 114 3" xfId="4850" xr:uid="{00000000-0005-0000-0000-000001680000}"/>
    <cellStyle name="Style 114 3 2" xfId="4851" xr:uid="{00000000-0005-0000-0000-000002680000}"/>
    <cellStyle name="Style 114 3 2 2" xfId="4852" xr:uid="{00000000-0005-0000-0000-000003680000}"/>
    <cellStyle name="Style 114 3 2 2 2" xfId="12766" xr:uid="{00000000-0005-0000-0000-000004680000}"/>
    <cellStyle name="Style 114 3 2 2 3" xfId="9397" xr:uid="{00000000-0005-0000-0000-000005680000}"/>
    <cellStyle name="Style 114 3 2 3" xfId="4853" xr:uid="{00000000-0005-0000-0000-000006680000}"/>
    <cellStyle name="Style 114 3 2 3 2" xfId="12767" xr:uid="{00000000-0005-0000-0000-000007680000}"/>
    <cellStyle name="Style 114 3 2 3 3" xfId="9398" xr:uid="{00000000-0005-0000-0000-000008680000}"/>
    <cellStyle name="Style 114 3 2 4" xfId="12765" xr:uid="{00000000-0005-0000-0000-000009680000}"/>
    <cellStyle name="Style 114 3 2 5" xfId="9396" xr:uid="{00000000-0005-0000-0000-00000A680000}"/>
    <cellStyle name="Style 114 3 3" xfId="4854" xr:uid="{00000000-0005-0000-0000-00000B680000}"/>
    <cellStyle name="Style 114 3 3 2" xfId="4855" xr:uid="{00000000-0005-0000-0000-00000C680000}"/>
    <cellStyle name="Style 114 3 3 2 2" xfId="4856" xr:uid="{00000000-0005-0000-0000-00000D680000}"/>
    <cellStyle name="Style 114 3 3 2 2 2" xfId="12770" xr:uid="{00000000-0005-0000-0000-00000E680000}"/>
    <cellStyle name="Style 114 3 3 2 2 3" xfId="9401" xr:uid="{00000000-0005-0000-0000-00000F680000}"/>
    <cellStyle name="Style 114 3 3 2 3" xfId="12769" xr:uid="{00000000-0005-0000-0000-000010680000}"/>
    <cellStyle name="Style 114 3 3 2 4" xfId="9400" xr:uid="{00000000-0005-0000-0000-000011680000}"/>
    <cellStyle name="Style 114 3 3 3" xfId="4857" xr:uid="{00000000-0005-0000-0000-000012680000}"/>
    <cellStyle name="Style 114 3 3 3 2" xfId="4858" xr:uid="{00000000-0005-0000-0000-000013680000}"/>
    <cellStyle name="Style 114 3 3 3 2 2" xfId="12772" xr:uid="{00000000-0005-0000-0000-000014680000}"/>
    <cellStyle name="Style 114 3 3 3 2 3" xfId="9403" xr:uid="{00000000-0005-0000-0000-000015680000}"/>
    <cellStyle name="Style 114 3 3 3 3" xfId="4859" xr:uid="{00000000-0005-0000-0000-000016680000}"/>
    <cellStyle name="Style 114 3 3 3 3 2" xfId="12773" xr:uid="{00000000-0005-0000-0000-000017680000}"/>
    <cellStyle name="Style 114 3 3 3 3 3" xfId="9404" xr:uid="{00000000-0005-0000-0000-000018680000}"/>
    <cellStyle name="Style 114 3 3 3 4" xfId="12771" xr:uid="{00000000-0005-0000-0000-000019680000}"/>
    <cellStyle name="Style 114 3 3 3 5" xfId="9402" xr:uid="{00000000-0005-0000-0000-00001A680000}"/>
    <cellStyle name="Style 114 3 3 4" xfId="4860" xr:uid="{00000000-0005-0000-0000-00001B680000}"/>
    <cellStyle name="Style 114 3 3 4 2" xfId="4861" xr:uid="{00000000-0005-0000-0000-00001C680000}"/>
    <cellStyle name="Style 114 3 3 4 2 2" xfId="12775" xr:uid="{00000000-0005-0000-0000-00001D680000}"/>
    <cellStyle name="Style 114 3 3 4 2 3" xfId="9406" xr:uid="{00000000-0005-0000-0000-00001E680000}"/>
    <cellStyle name="Style 114 3 3 4 3" xfId="12774" xr:uid="{00000000-0005-0000-0000-00001F680000}"/>
    <cellStyle name="Style 114 3 3 4 4" xfId="9405" xr:uid="{00000000-0005-0000-0000-000020680000}"/>
    <cellStyle name="Style 114 3 3 5" xfId="4862" xr:uid="{00000000-0005-0000-0000-000021680000}"/>
    <cellStyle name="Style 114 3 3 5 2" xfId="12776" xr:uid="{00000000-0005-0000-0000-000022680000}"/>
    <cellStyle name="Style 114 3 3 5 3" xfId="9407" xr:uid="{00000000-0005-0000-0000-000023680000}"/>
    <cellStyle name="Style 114 3 3 6" xfId="12768" xr:uid="{00000000-0005-0000-0000-000024680000}"/>
    <cellStyle name="Style 114 3 3 7" xfId="9399" xr:uid="{00000000-0005-0000-0000-000025680000}"/>
    <cellStyle name="Style 114 3 4" xfId="4863" xr:uid="{00000000-0005-0000-0000-000026680000}"/>
    <cellStyle name="Style 114 3 4 2" xfId="12777" xr:uid="{00000000-0005-0000-0000-000027680000}"/>
    <cellStyle name="Style 114 3 4 3" xfId="15181" xr:uid="{00000000-0005-0000-0000-000028680000}"/>
    <cellStyle name="Style 114 3 4 4" xfId="9408" xr:uid="{00000000-0005-0000-0000-000029680000}"/>
    <cellStyle name="Style 114 3 5" xfId="4864" xr:uid="{00000000-0005-0000-0000-00002A680000}"/>
    <cellStyle name="Style 114 3 5 2" xfId="12778" xr:uid="{00000000-0005-0000-0000-00002B680000}"/>
    <cellStyle name="Style 114 3 5 3" xfId="9409" xr:uid="{00000000-0005-0000-0000-00002C680000}"/>
    <cellStyle name="Style 114 3 6" xfId="12764" xr:uid="{00000000-0005-0000-0000-00002D680000}"/>
    <cellStyle name="Style 114 3 7" xfId="16586" xr:uid="{00000000-0005-0000-0000-00002E680000}"/>
    <cellStyle name="Style 114 3 7 2" xfId="17375" xr:uid="{00000000-0005-0000-0000-00002F680000}"/>
    <cellStyle name="Style 114 3 8" xfId="9395" xr:uid="{00000000-0005-0000-0000-000030680000}"/>
    <cellStyle name="Style 114 4" xfId="4865" xr:uid="{00000000-0005-0000-0000-000031680000}"/>
    <cellStyle name="Style 114 4 2" xfId="4866" xr:uid="{00000000-0005-0000-0000-000032680000}"/>
    <cellStyle name="Style 114 4 2 2" xfId="4867" xr:uid="{00000000-0005-0000-0000-000033680000}"/>
    <cellStyle name="Style 114 4 2 2 2" xfId="4868" xr:uid="{00000000-0005-0000-0000-000034680000}"/>
    <cellStyle name="Style 114 4 2 2 2 2" xfId="12782" xr:uid="{00000000-0005-0000-0000-000035680000}"/>
    <cellStyle name="Style 114 4 2 2 2 3" xfId="9413" xr:uid="{00000000-0005-0000-0000-000036680000}"/>
    <cellStyle name="Style 114 4 2 2 3" xfId="12781" xr:uid="{00000000-0005-0000-0000-000037680000}"/>
    <cellStyle name="Style 114 4 2 2 4" xfId="9412" xr:uid="{00000000-0005-0000-0000-000038680000}"/>
    <cellStyle name="Style 114 4 2 3" xfId="4869" xr:uid="{00000000-0005-0000-0000-000039680000}"/>
    <cellStyle name="Style 114 4 2 3 2" xfId="4870" xr:uid="{00000000-0005-0000-0000-00003A680000}"/>
    <cellStyle name="Style 114 4 2 3 2 2" xfId="12784" xr:uid="{00000000-0005-0000-0000-00003B680000}"/>
    <cellStyle name="Style 114 4 2 3 2 3" xfId="9415" xr:uid="{00000000-0005-0000-0000-00003C680000}"/>
    <cellStyle name="Style 114 4 2 3 3" xfId="4871" xr:uid="{00000000-0005-0000-0000-00003D680000}"/>
    <cellStyle name="Style 114 4 2 3 3 2" xfId="12785" xr:uid="{00000000-0005-0000-0000-00003E680000}"/>
    <cellStyle name="Style 114 4 2 3 3 3" xfId="9416" xr:uid="{00000000-0005-0000-0000-00003F680000}"/>
    <cellStyle name="Style 114 4 2 3 4" xfId="12783" xr:uid="{00000000-0005-0000-0000-000040680000}"/>
    <cellStyle name="Style 114 4 2 3 5" xfId="9414" xr:uid="{00000000-0005-0000-0000-000041680000}"/>
    <cellStyle name="Style 114 4 2 4" xfId="4872" xr:uid="{00000000-0005-0000-0000-000042680000}"/>
    <cellStyle name="Style 114 4 2 4 2" xfId="4873" xr:uid="{00000000-0005-0000-0000-000043680000}"/>
    <cellStyle name="Style 114 4 2 4 2 2" xfId="12787" xr:uid="{00000000-0005-0000-0000-000044680000}"/>
    <cellStyle name="Style 114 4 2 4 2 3" xfId="9418" xr:uid="{00000000-0005-0000-0000-000045680000}"/>
    <cellStyle name="Style 114 4 2 4 3" xfId="12786" xr:uid="{00000000-0005-0000-0000-000046680000}"/>
    <cellStyle name="Style 114 4 2 4 4" xfId="9417" xr:uid="{00000000-0005-0000-0000-000047680000}"/>
    <cellStyle name="Style 114 4 2 5" xfId="4874" xr:uid="{00000000-0005-0000-0000-000048680000}"/>
    <cellStyle name="Style 114 4 2 5 2" xfId="12788" xr:uid="{00000000-0005-0000-0000-000049680000}"/>
    <cellStyle name="Style 114 4 2 5 3" xfId="9419" xr:uid="{00000000-0005-0000-0000-00004A680000}"/>
    <cellStyle name="Style 114 4 2 6" xfId="12780" xr:uid="{00000000-0005-0000-0000-00004B680000}"/>
    <cellStyle name="Style 114 4 2 7" xfId="9411" xr:uid="{00000000-0005-0000-0000-00004C680000}"/>
    <cellStyle name="Style 114 4 3" xfId="4875" xr:uid="{00000000-0005-0000-0000-00004D680000}"/>
    <cellStyle name="Style 114 4 3 2" xfId="4876" xr:uid="{00000000-0005-0000-0000-00004E680000}"/>
    <cellStyle name="Style 114 4 3 2 2" xfId="12790" xr:uid="{00000000-0005-0000-0000-00004F680000}"/>
    <cellStyle name="Style 114 4 3 2 3" xfId="9421" xr:uid="{00000000-0005-0000-0000-000050680000}"/>
    <cellStyle name="Style 114 4 3 3" xfId="12789" xr:uid="{00000000-0005-0000-0000-000051680000}"/>
    <cellStyle name="Style 114 4 3 4" xfId="9420" xr:uid="{00000000-0005-0000-0000-000052680000}"/>
    <cellStyle name="Style 114 4 4" xfId="4877" xr:uid="{00000000-0005-0000-0000-000053680000}"/>
    <cellStyle name="Style 114 4 4 2" xfId="12791" xr:uid="{00000000-0005-0000-0000-000054680000}"/>
    <cellStyle name="Style 114 4 4 3" xfId="9422" xr:uid="{00000000-0005-0000-0000-000055680000}"/>
    <cellStyle name="Style 114 4 5" xfId="4878" xr:uid="{00000000-0005-0000-0000-000056680000}"/>
    <cellStyle name="Style 114 4 5 2" xfId="12792" xr:uid="{00000000-0005-0000-0000-000057680000}"/>
    <cellStyle name="Style 114 4 5 3" xfId="9423" xr:uid="{00000000-0005-0000-0000-000058680000}"/>
    <cellStyle name="Style 114 4 6" xfId="12779" xr:uid="{00000000-0005-0000-0000-000059680000}"/>
    <cellStyle name="Style 114 4 7" xfId="16585" xr:uid="{00000000-0005-0000-0000-00005A680000}"/>
    <cellStyle name="Style 114 4 7 2" xfId="17374" xr:uid="{00000000-0005-0000-0000-00005B680000}"/>
    <cellStyle name="Style 114 4 8" xfId="9410" xr:uid="{00000000-0005-0000-0000-00005C680000}"/>
    <cellStyle name="Style 114 5" xfId="4879" xr:uid="{00000000-0005-0000-0000-00005D680000}"/>
    <cellStyle name="Style 114 5 2" xfId="4880" xr:uid="{00000000-0005-0000-0000-00005E680000}"/>
    <cellStyle name="Style 114 5 2 2" xfId="4881" xr:uid="{00000000-0005-0000-0000-00005F680000}"/>
    <cellStyle name="Style 114 5 2 2 2" xfId="4882" xr:uid="{00000000-0005-0000-0000-000060680000}"/>
    <cellStyle name="Style 114 5 2 2 2 2" xfId="12796" xr:uid="{00000000-0005-0000-0000-000061680000}"/>
    <cellStyle name="Style 114 5 2 2 2 3" xfId="9427" xr:uid="{00000000-0005-0000-0000-000062680000}"/>
    <cellStyle name="Style 114 5 2 2 3" xfId="12795" xr:uid="{00000000-0005-0000-0000-000063680000}"/>
    <cellStyle name="Style 114 5 2 2 4" xfId="9426" xr:uid="{00000000-0005-0000-0000-000064680000}"/>
    <cellStyle name="Style 114 5 2 3" xfId="4883" xr:uid="{00000000-0005-0000-0000-000065680000}"/>
    <cellStyle name="Style 114 5 2 3 2" xfId="4884" xr:uid="{00000000-0005-0000-0000-000066680000}"/>
    <cellStyle name="Style 114 5 2 3 2 2" xfId="12798" xr:uid="{00000000-0005-0000-0000-000067680000}"/>
    <cellStyle name="Style 114 5 2 3 2 3" xfId="9429" xr:uid="{00000000-0005-0000-0000-000068680000}"/>
    <cellStyle name="Style 114 5 2 3 3" xfId="4885" xr:uid="{00000000-0005-0000-0000-000069680000}"/>
    <cellStyle name="Style 114 5 2 3 3 2" xfId="12799" xr:uid="{00000000-0005-0000-0000-00006A680000}"/>
    <cellStyle name="Style 114 5 2 3 3 3" xfId="9430" xr:uid="{00000000-0005-0000-0000-00006B680000}"/>
    <cellStyle name="Style 114 5 2 3 4" xfId="12797" xr:uid="{00000000-0005-0000-0000-00006C680000}"/>
    <cellStyle name="Style 114 5 2 3 5" xfId="9428" xr:uid="{00000000-0005-0000-0000-00006D680000}"/>
    <cellStyle name="Style 114 5 2 4" xfId="4886" xr:uid="{00000000-0005-0000-0000-00006E680000}"/>
    <cellStyle name="Style 114 5 2 4 2" xfId="12800" xr:uid="{00000000-0005-0000-0000-00006F680000}"/>
    <cellStyle name="Style 114 5 2 4 3" xfId="9431" xr:uid="{00000000-0005-0000-0000-000070680000}"/>
    <cellStyle name="Style 114 5 2 5" xfId="4887" xr:uid="{00000000-0005-0000-0000-000071680000}"/>
    <cellStyle name="Style 114 5 2 5 2" xfId="12801" xr:uid="{00000000-0005-0000-0000-000072680000}"/>
    <cellStyle name="Style 114 5 2 5 3" xfId="9432" xr:uid="{00000000-0005-0000-0000-000073680000}"/>
    <cellStyle name="Style 114 5 2 6" xfId="12794" xr:uid="{00000000-0005-0000-0000-000074680000}"/>
    <cellStyle name="Style 114 5 2 7" xfId="9425" xr:uid="{00000000-0005-0000-0000-000075680000}"/>
    <cellStyle name="Style 114 5 3" xfId="4888" xr:uid="{00000000-0005-0000-0000-000076680000}"/>
    <cellStyle name="Style 114 5 3 2" xfId="4889" xr:uid="{00000000-0005-0000-0000-000077680000}"/>
    <cellStyle name="Style 114 5 3 2 2" xfId="12803" xr:uid="{00000000-0005-0000-0000-000078680000}"/>
    <cellStyle name="Style 114 5 3 2 3" xfId="9434" xr:uid="{00000000-0005-0000-0000-000079680000}"/>
    <cellStyle name="Style 114 5 3 3" xfId="12802" xr:uid="{00000000-0005-0000-0000-00007A680000}"/>
    <cellStyle name="Style 114 5 3 4" xfId="9433" xr:uid="{00000000-0005-0000-0000-00007B680000}"/>
    <cellStyle name="Style 114 5 4" xfId="4890" xr:uid="{00000000-0005-0000-0000-00007C680000}"/>
    <cellStyle name="Style 114 5 4 2" xfId="12804" xr:uid="{00000000-0005-0000-0000-00007D680000}"/>
    <cellStyle name="Style 114 5 4 3" xfId="9435" xr:uid="{00000000-0005-0000-0000-00007E680000}"/>
    <cellStyle name="Style 114 5 5" xfId="4891" xr:uid="{00000000-0005-0000-0000-00007F680000}"/>
    <cellStyle name="Style 114 5 5 2" xfId="12805" xr:uid="{00000000-0005-0000-0000-000080680000}"/>
    <cellStyle name="Style 114 5 5 3" xfId="9436" xr:uid="{00000000-0005-0000-0000-000081680000}"/>
    <cellStyle name="Style 114 5 6" xfId="12793" xr:uid="{00000000-0005-0000-0000-000082680000}"/>
    <cellStyle name="Style 114 5 7" xfId="9424" xr:uid="{00000000-0005-0000-0000-000083680000}"/>
    <cellStyle name="Style 114 6" xfId="4892" xr:uid="{00000000-0005-0000-0000-000084680000}"/>
    <cellStyle name="Style 114 6 2" xfId="4893" xr:uid="{00000000-0005-0000-0000-000085680000}"/>
    <cellStyle name="Style 114 6 2 2" xfId="4894" xr:uid="{00000000-0005-0000-0000-000086680000}"/>
    <cellStyle name="Style 114 6 2 2 2" xfId="12808" xr:uid="{00000000-0005-0000-0000-000087680000}"/>
    <cellStyle name="Style 114 6 2 2 3" xfId="9439" xr:uid="{00000000-0005-0000-0000-000088680000}"/>
    <cellStyle name="Style 114 6 2 3" xfId="12807" xr:uid="{00000000-0005-0000-0000-000089680000}"/>
    <cellStyle name="Style 114 6 2 4" xfId="9438" xr:uid="{00000000-0005-0000-0000-00008A680000}"/>
    <cellStyle name="Style 114 6 3" xfId="4895" xr:uid="{00000000-0005-0000-0000-00008B680000}"/>
    <cellStyle name="Style 114 6 3 2" xfId="4896" xr:uid="{00000000-0005-0000-0000-00008C680000}"/>
    <cellStyle name="Style 114 6 3 2 2" xfId="12810" xr:uid="{00000000-0005-0000-0000-00008D680000}"/>
    <cellStyle name="Style 114 6 3 2 3" xfId="9441" xr:uid="{00000000-0005-0000-0000-00008E680000}"/>
    <cellStyle name="Style 114 6 3 3" xfId="4897" xr:uid="{00000000-0005-0000-0000-00008F680000}"/>
    <cellStyle name="Style 114 6 3 3 2" xfId="12811" xr:uid="{00000000-0005-0000-0000-000090680000}"/>
    <cellStyle name="Style 114 6 3 3 3" xfId="9442" xr:uid="{00000000-0005-0000-0000-000091680000}"/>
    <cellStyle name="Style 114 6 3 4" xfId="12809" xr:uid="{00000000-0005-0000-0000-000092680000}"/>
    <cellStyle name="Style 114 6 3 5" xfId="9440" xr:uid="{00000000-0005-0000-0000-000093680000}"/>
    <cellStyle name="Style 114 6 4" xfId="4898" xr:uid="{00000000-0005-0000-0000-000094680000}"/>
    <cellStyle name="Style 114 6 4 2" xfId="4899" xr:uid="{00000000-0005-0000-0000-000095680000}"/>
    <cellStyle name="Style 114 6 4 2 2" xfId="12813" xr:uid="{00000000-0005-0000-0000-000096680000}"/>
    <cellStyle name="Style 114 6 4 2 3" xfId="9444" xr:uid="{00000000-0005-0000-0000-000097680000}"/>
    <cellStyle name="Style 114 6 4 3" xfId="12812" xr:uid="{00000000-0005-0000-0000-000098680000}"/>
    <cellStyle name="Style 114 6 4 4" xfId="9443" xr:uid="{00000000-0005-0000-0000-000099680000}"/>
    <cellStyle name="Style 114 6 5" xfId="4900" xr:uid="{00000000-0005-0000-0000-00009A680000}"/>
    <cellStyle name="Style 114 6 5 2" xfId="12814" xr:uid="{00000000-0005-0000-0000-00009B680000}"/>
    <cellStyle name="Style 114 6 5 3" xfId="9445" xr:uid="{00000000-0005-0000-0000-00009C680000}"/>
    <cellStyle name="Style 114 6 6" xfId="12806" xr:uid="{00000000-0005-0000-0000-00009D680000}"/>
    <cellStyle name="Style 114 6 7" xfId="9437" xr:uid="{00000000-0005-0000-0000-00009E680000}"/>
    <cellStyle name="Style 114 7" xfId="4901" xr:uid="{00000000-0005-0000-0000-00009F680000}"/>
    <cellStyle name="Style 114 7 2" xfId="4902" xr:uid="{00000000-0005-0000-0000-0000A0680000}"/>
    <cellStyle name="Style 114 7 2 2" xfId="12816" xr:uid="{00000000-0005-0000-0000-0000A1680000}"/>
    <cellStyle name="Style 114 7 2 3" xfId="9447" xr:uid="{00000000-0005-0000-0000-0000A2680000}"/>
    <cellStyle name="Style 114 7 3" xfId="4903" xr:uid="{00000000-0005-0000-0000-0000A3680000}"/>
    <cellStyle name="Style 114 7 3 2" xfId="12817" xr:uid="{00000000-0005-0000-0000-0000A4680000}"/>
    <cellStyle name="Style 114 7 3 3" xfId="9448" xr:uid="{00000000-0005-0000-0000-0000A5680000}"/>
    <cellStyle name="Style 114 7 4" xfId="12815" xr:uid="{00000000-0005-0000-0000-0000A6680000}"/>
    <cellStyle name="Style 114 7 5" xfId="9446" xr:uid="{00000000-0005-0000-0000-0000A7680000}"/>
    <cellStyle name="Style 114 8" xfId="4904" xr:uid="{00000000-0005-0000-0000-0000A8680000}"/>
    <cellStyle name="Style 114 8 2" xfId="12818" xr:uid="{00000000-0005-0000-0000-0000A9680000}"/>
    <cellStyle name="Style 114 8 3" xfId="15236" xr:uid="{00000000-0005-0000-0000-0000AA680000}"/>
    <cellStyle name="Style 114 8 4" xfId="9449" xr:uid="{00000000-0005-0000-0000-0000AB680000}"/>
    <cellStyle name="Style 114 9" xfId="4905" xr:uid="{00000000-0005-0000-0000-0000AC680000}"/>
    <cellStyle name="Style 114 9 2" xfId="12819" xr:uid="{00000000-0005-0000-0000-0000AD680000}"/>
    <cellStyle name="Style 114 9 3" xfId="9450" xr:uid="{00000000-0005-0000-0000-0000AE680000}"/>
    <cellStyle name="Style 114_ADDON" xfId="4906" xr:uid="{00000000-0005-0000-0000-0000AF680000}"/>
    <cellStyle name="Style 115" xfId="3989" xr:uid="{00000000-0005-0000-0000-0000B0680000}"/>
    <cellStyle name="Style 115 10" xfId="4907" xr:uid="{00000000-0005-0000-0000-0000B1680000}"/>
    <cellStyle name="Style 115 10 2" xfId="12820" xr:uid="{00000000-0005-0000-0000-0000B2680000}"/>
    <cellStyle name="Style 115 10 3" xfId="9451" xr:uid="{00000000-0005-0000-0000-0000B3680000}"/>
    <cellStyle name="Style 115 11" xfId="4908" xr:uid="{00000000-0005-0000-0000-0000B4680000}"/>
    <cellStyle name="Style 115 11 2" xfId="12821" xr:uid="{00000000-0005-0000-0000-0000B5680000}"/>
    <cellStyle name="Style 115 11 3" xfId="9452" xr:uid="{00000000-0005-0000-0000-0000B6680000}"/>
    <cellStyle name="Style 115 12" xfId="4909" xr:uid="{00000000-0005-0000-0000-0000B7680000}"/>
    <cellStyle name="Style 115 12 2" xfId="12822" xr:uid="{00000000-0005-0000-0000-0000B8680000}"/>
    <cellStyle name="Style 115 12 3" xfId="9453" xr:uid="{00000000-0005-0000-0000-0000B9680000}"/>
    <cellStyle name="Style 115 13" xfId="12116" xr:uid="{00000000-0005-0000-0000-0000BA680000}"/>
    <cellStyle name="Style 115 14" xfId="8748" xr:uid="{00000000-0005-0000-0000-0000BB680000}"/>
    <cellStyle name="Style 115 2" xfId="4910" xr:uid="{00000000-0005-0000-0000-0000BC680000}"/>
    <cellStyle name="Style 115 2 2" xfId="4911" xr:uid="{00000000-0005-0000-0000-0000BD680000}"/>
    <cellStyle name="Style 115 2 2 2" xfId="12824" xr:uid="{00000000-0005-0000-0000-0000BE680000}"/>
    <cellStyle name="Style 115 2 2 2 2" xfId="15237" xr:uid="{00000000-0005-0000-0000-0000BF680000}"/>
    <cellStyle name="Style 115 2 2 3" xfId="9455" xr:uid="{00000000-0005-0000-0000-0000C0680000}"/>
    <cellStyle name="Style 115 2 3" xfId="12823" xr:uid="{00000000-0005-0000-0000-0000C1680000}"/>
    <cellStyle name="Style 115 2 3 2" xfId="15238" xr:uid="{00000000-0005-0000-0000-0000C2680000}"/>
    <cellStyle name="Style 115 2 4" xfId="9454" xr:uid="{00000000-0005-0000-0000-0000C3680000}"/>
    <cellStyle name="Style 115 3" xfId="4912" xr:uid="{00000000-0005-0000-0000-0000C4680000}"/>
    <cellStyle name="Style 115 3 2" xfId="4913" xr:uid="{00000000-0005-0000-0000-0000C5680000}"/>
    <cellStyle name="Style 115 3 2 2" xfId="4914" xr:uid="{00000000-0005-0000-0000-0000C6680000}"/>
    <cellStyle name="Style 115 3 2 2 2" xfId="12827" xr:uid="{00000000-0005-0000-0000-0000C7680000}"/>
    <cellStyle name="Style 115 3 2 2 3" xfId="9458" xr:uid="{00000000-0005-0000-0000-0000C8680000}"/>
    <cellStyle name="Style 115 3 2 3" xfId="4915" xr:uid="{00000000-0005-0000-0000-0000C9680000}"/>
    <cellStyle name="Style 115 3 2 3 2" xfId="12828" xr:uid="{00000000-0005-0000-0000-0000CA680000}"/>
    <cellStyle name="Style 115 3 2 3 3" xfId="9459" xr:uid="{00000000-0005-0000-0000-0000CB680000}"/>
    <cellStyle name="Style 115 3 2 4" xfId="12826" xr:uid="{00000000-0005-0000-0000-0000CC680000}"/>
    <cellStyle name="Style 115 3 2 5" xfId="9457" xr:uid="{00000000-0005-0000-0000-0000CD680000}"/>
    <cellStyle name="Style 115 3 3" xfId="4916" xr:uid="{00000000-0005-0000-0000-0000CE680000}"/>
    <cellStyle name="Style 115 3 3 2" xfId="4917" xr:uid="{00000000-0005-0000-0000-0000CF680000}"/>
    <cellStyle name="Style 115 3 3 2 2" xfId="4918" xr:uid="{00000000-0005-0000-0000-0000D0680000}"/>
    <cellStyle name="Style 115 3 3 2 2 2" xfId="12831" xr:uid="{00000000-0005-0000-0000-0000D1680000}"/>
    <cellStyle name="Style 115 3 3 2 2 3" xfId="9462" xr:uid="{00000000-0005-0000-0000-0000D2680000}"/>
    <cellStyle name="Style 115 3 3 2 3" xfId="12830" xr:uid="{00000000-0005-0000-0000-0000D3680000}"/>
    <cellStyle name="Style 115 3 3 2 4" xfId="9461" xr:uid="{00000000-0005-0000-0000-0000D4680000}"/>
    <cellStyle name="Style 115 3 3 3" xfId="4919" xr:uid="{00000000-0005-0000-0000-0000D5680000}"/>
    <cellStyle name="Style 115 3 3 3 2" xfId="4920" xr:uid="{00000000-0005-0000-0000-0000D6680000}"/>
    <cellStyle name="Style 115 3 3 3 2 2" xfId="12833" xr:uid="{00000000-0005-0000-0000-0000D7680000}"/>
    <cellStyle name="Style 115 3 3 3 2 3" xfId="9464" xr:uid="{00000000-0005-0000-0000-0000D8680000}"/>
    <cellStyle name="Style 115 3 3 3 3" xfId="4921" xr:uid="{00000000-0005-0000-0000-0000D9680000}"/>
    <cellStyle name="Style 115 3 3 3 3 2" xfId="12834" xr:uid="{00000000-0005-0000-0000-0000DA680000}"/>
    <cellStyle name="Style 115 3 3 3 3 3" xfId="9465" xr:uid="{00000000-0005-0000-0000-0000DB680000}"/>
    <cellStyle name="Style 115 3 3 3 4" xfId="12832" xr:uid="{00000000-0005-0000-0000-0000DC680000}"/>
    <cellStyle name="Style 115 3 3 3 5" xfId="9463" xr:uid="{00000000-0005-0000-0000-0000DD680000}"/>
    <cellStyle name="Style 115 3 3 4" xfId="4922" xr:uid="{00000000-0005-0000-0000-0000DE680000}"/>
    <cellStyle name="Style 115 3 3 4 2" xfId="4923" xr:uid="{00000000-0005-0000-0000-0000DF680000}"/>
    <cellStyle name="Style 115 3 3 4 2 2" xfId="12836" xr:uid="{00000000-0005-0000-0000-0000E0680000}"/>
    <cellStyle name="Style 115 3 3 4 2 3" xfId="9467" xr:uid="{00000000-0005-0000-0000-0000E1680000}"/>
    <cellStyle name="Style 115 3 3 4 3" xfId="12835" xr:uid="{00000000-0005-0000-0000-0000E2680000}"/>
    <cellStyle name="Style 115 3 3 4 4" xfId="9466" xr:uid="{00000000-0005-0000-0000-0000E3680000}"/>
    <cellStyle name="Style 115 3 3 5" xfId="4924" xr:uid="{00000000-0005-0000-0000-0000E4680000}"/>
    <cellStyle name="Style 115 3 3 5 2" xfId="12837" xr:uid="{00000000-0005-0000-0000-0000E5680000}"/>
    <cellStyle name="Style 115 3 3 5 3" xfId="9468" xr:uid="{00000000-0005-0000-0000-0000E6680000}"/>
    <cellStyle name="Style 115 3 3 6" xfId="12829" xr:uid="{00000000-0005-0000-0000-0000E7680000}"/>
    <cellStyle name="Style 115 3 3 7" xfId="9460" xr:uid="{00000000-0005-0000-0000-0000E8680000}"/>
    <cellStyle name="Style 115 3 4" xfId="4925" xr:uid="{00000000-0005-0000-0000-0000E9680000}"/>
    <cellStyle name="Style 115 3 4 2" xfId="12838" xr:uid="{00000000-0005-0000-0000-0000EA680000}"/>
    <cellStyle name="Style 115 3 4 3" xfId="15240" xr:uid="{00000000-0005-0000-0000-0000EB680000}"/>
    <cellStyle name="Style 115 3 4 4" xfId="9469" xr:uid="{00000000-0005-0000-0000-0000EC680000}"/>
    <cellStyle name="Style 115 3 5" xfId="4926" xr:uid="{00000000-0005-0000-0000-0000ED680000}"/>
    <cellStyle name="Style 115 3 5 2" xfId="12839" xr:uid="{00000000-0005-0000-0000-0000EE680000}"/>
    <cellStyle name="Style 115 3 5 3" xfId="9470" xr:uid="{00000000-0005-0000-0000-0000EF680000}"/>
    <cellStyle name="Style 115 3 6" xfId="12825" xr:uid="{00000000-0005-0000-0000-0000F0680000}"/>
    <cellStyle name="Style 115 3 7" xfId="16584" xr:uid="{00000000-0005-0000-0000-0000F1680000}"/>
    <cellStyle name="Style 115 3 7 2" xfId="17373" xr:uid="{00000000-0005-0000-0000-0000F2680000}"/>
    <cellStyle name="Style 115 3 8" xfId="9456" xr:uid="{00000000-0005-0000-0000-0000F3680000}"/>
    <cellStyle name="Style 115 4" xfId="4927" xr:uid="{00000000-0005-0000-0000-0000F4680000}"/>
    <cellStyle name="Style 115 4 2" xfId="4928" xr:uid="{00000000-0005-0000-0000-0000F5680000}"/>
    <cellStyle name="Style 115 4 2 2" xfId="4929" xr:uid="{00000000-0005-0000-0000-0000F6680000}"/>
    <cellStyle name="Style 115 4 2 2 2" xfId="4930" xr:uid="{00000000-0005-0000-0000-0000F7680000}"/>
    <cellStyle name="Style 115 4 2 2 2 2" xfId="12843" xr:uid="{00000000-0005-0000-0000-0000F8680000}"/>
    <cellStyle name="Style 115 4 2 2 2 3" xfId="9474" xr:uid="{00000000-0005-0000-0000-0000F9680000}"/>
    <cellStyle name="Style 115 4 2 2 3" xfId="12842" xr:uid="{00000000-0005-0000-0000-0000FA680000}"/>
    <cellStyle name="Style 115 4 2 2 4" xfId="9473" xr:uid="{00000000-0005-0000-0000-0000FB680000}"/>
    <cellStyle name="Style 115 4 2 3" xfId="4931" xr:uid="{00000000-0005-0000-0000-0000FC680000}"/>
    <cellStyle name="Style 115 4 2 3 2" xfId="4932" xr:uid="{00000000-0005-0000-0000-0000FD680000}"/>
    <cellStyle name="Style 115 4 2 3 2 2" xfId="12845" xr:uid="{00000000-0005-0000-0000-0000FE680000}"/>
    <cellStyle name="Style 115 4 2 3 2 3" xfId="9476" xr:uid="{00000000-0005-0000-0000-0000FF680000}"/>
    <cellStyle name="Style 115 4 2 3 3" xfId="4933" xr:uid="{00000000-0005-0000-0000-000000690000}"/>
    <cellStyle name="Style 115 4 2 3 3 2" xfId="12846" xr:uid="{00000000-0005-0000-0000-000001690000}"/>
    <cellStyle name="Style 115 4 2 3 3 3" xfId="9477" xr:uid="{00000000-0005-0000-0000-000002690000}"/>
    <cellStyle name="Style 115 4 2 3 4" xfId="12844" xr:uid="{00000000-0005-0000-0000-000003690000}"/>
    <cellStyle name="Style 115 4 2 3 5" xfId="9475" xr:uid="{00000000-0005-0000-0000-000004690000}"/>
    <cellStyle name="Style 115 4 2 4" xfId="4934" xr:uid="{00000000-0005-0000-0000-000005690000}"/>
    <cellStyle name="Style 115 4 2 4 2" xfId="4935" xr:uid="{00000000-0005-0000-0000-000006690000}"/>
    <cellStyle name="Style 115 4 2 4 2 2" xfId="12848" xr:uid="{00000000-0005-0000-0000-000007690000}"/>
    <cellStyle name="Style 115 4 2 4 2 3" xfId="9479" xr:uid="{00000000-0005-0000-0000-000008690000}"/>
    <cellStyle name="Style 115 4 2 4 3" xfId="12847" xr:uid="{00000000-0005-0000-0000-000009690000}"/>
    <cellStyle name="Style 115 4 2 4 4" xfId="9478" xr:uid="{00000000-0005-0000-0000-00000A690000}"/>
    <cellStyle name="Style 115 4 2 5" xfId="4936" xr:uid="{00000000-0005-0000-0000-00000B690000}"/>
    <cellStyle name="Style 115 4 2 5 2" xfId="12849" xr:uid="{00000000-0005-0000-0000-00000C690000}"/>
    <cellStyle name="Style 115 4 2 5 3" xfId="9480" xr:uid="{00000000-0005-0000-0000-00000D690000}"/>
    <cellStyle name="Style 115 4 2 6" xfId="12841" xr:uid="{00000000-0005-0000-0000-00000E690000}"/>
    <cellStyle name="Style 115 4 2 7" xfId="9472" xr:uid="{00000000-0005-0000-0000-00000F690000}"/>
    <cellStyle name="Style 115 4 3" xfId="4937" xr:uid="{00000000-0005-0000-0000-000010690000}"/>
    <cellStyle name="Style 115 4 3 2" xfId="4938" xr:uid="{00000000-0005-0000-0000-000011690000}"/>
    <cellStyle name="Style 115 4 3 2 2" xfId="12851" xr:uid="{00000000-0005-0000-0000-000012690000}"/>
    <cellStyle name="Style 115 4 3 2 3" xfId="9482" xr:uid="{00000000-0005-0000-0000-000013690000}"/>
    <cellStyle name="Style 115 4 3 3" xfId="12850" xr:uid="{00000000-0005-0000-0000-000014690000}"/>
    <cellStyle name="Style 115 4 3 4" xfId="9481" xr:uid="{00000000-0005-0000-0000-000015690000}"/>
    <cellStyle name="Style 115 4 4" xfId="4939" xr:uid="{00000000-0005-0000-0000-000016690000}"/>
    <cellStyle name="Style 115 4 4 2" xfId="12852" xr:uid="{00000000-0005-0000-0000-000017690000}"/>
    <cellStyle name="Style 115 4 4 3" xfId="9483" xr:uid="{00000000-0005-0000-0000-000018690000}"/>
    <cellStyle name="Style 115 4 5" xfId="4940" xr:uid="{00000000-0005-0000-0000-000019690000}"/>
    <cellStyle name="Style 115 4 5 2" xfId="12853" xr:uid="{00000000-0005-0000-0000-00001A690000}"/>
    <cellStyle name="Style 115 4 5 3" xfId="9484" xr:uid="{00000000-0005-0000-0000-00001B690000}"/>
    <cellStyle name="Style 115 4 6" xfId="12840" xr:uid="{00000000-0005-0000-0000-00001C690000}"/>
    <cellStyle name="Style 115 4 7" xfId="16583" xr:uid="{00000000-0005-0000-0000-00001D690000}"/>
    <cellStyle name="Style 115 4 7 2" xfId="17372" xr:uid="{00000000-0005-0000-0000-00001E690000}"/>
    <cellStyle name="Style 115 4 8" xfId="9471" xr:uid="{00000000-0005-0000-0000-00001F690000}"/>
    <cellStyle name="Style 115 5" xfId="4941" xr:uid="{00000000-0005-0000-0000-000020690000}"/>
    <cellStyle name="Style 115 5 2" xfId="4942" xr:uid="{00000000-0005-0000-0000-000021690000}"/>
    <cellStyle name="Style 115 5 2 2" xfId="4943" xr:uid="{00000000-0005-0000-0000-000022690000}"/>
    <cellStyle name="Style 115 5 2 2 2" xfId="4944" xr:uid="{00000000-0005-0000-0000-000023690000}"/>
    <cellStyle name="Style 115 5 2 2 2 2" xfId="12857" xr:uid="{00000000-0005-0000-0000-000024690000}"/>
    <cellStyle name="Style 115 5 2 2 2 3" xfId="9488" xr:uid="{00000000-0005-0000-0000-000025690000}"/>
    <cellStyle name="Style 115 5 2 2 3" xfId="12856" xr:uid="{00000000-0005-0000-0000-000026690000}"/>
    <cellStyle name="Style 115 5 2 2 4" xfId="9487" xr:uid="{00000000-0005-0000-0000-000027690000}"/>
    <cellStyle name="Style 115 5 2 3" xfId="4945" xr:uid="{00000000-0005-0000-0000-000028690000}"/>
    <cellStyle name="Style 115 5 2 3 2" xfId="4946" xr:uid="{00000000-0005-0000-0000-000029690000}"/>
    <cellStyle name="Style 115 5 2 3 2 2" xfId="12859" xr:uid="{00000000-0005-0000-0000-00002A690000}"/>
    <cellStyle name="Style 115 5 2 3 2 3" xfId="9490" xr:uid="{00000000-0005-0000-0000-00002B690000}"/>
    <cellStyle name="Style 115 5 2 3 3" xfId="4947" xr:uid="{00000000-0005-0000-0000-00002C690000}"/>
    <cellStyle name="Style 115 5 2 3 3 2" xfId="12860" xr:uid="{00000000-0005-0000-0000-00002D690000}"/>
    <cellStyle name="Style 115 5 2 3 3 3" xfId="9491" xr:uid="{00000000-0005-0000-0000-00002E690000}"/>
    <cellStyle name="Style 115 5 2 3 4" xfId="12858" xr:uid="{00000000-0005-0000-0000-00002F690000}"/>
    <cellStyle name="Style 115 5 2 3 5" xfId="9489" xr:uid="{00000000-0005-0000-0000-000030690000}"/>
    <cellStyle name="Style 115 5 2 4" xfId="4948" xr:uid="{00000000-0005-0000-0000-000031690000}"/>
    <cellStyle name="Style 115 5 2 4 2" xfId="12861" xr:uid="{00000000-0005-0000-0000-000032690000}"/>
    <cellStyle name="Style 115 5 2 4 3" xfId="9492" xr:uid="{00000000-0005-0000-0000-000033690000}"/>
    <cellStyle name="Style 115 5 2 5" xfId="4949" xr:uid="{00000000-0005-0000-0000-000034690000}"/>
    <cellStyle name="Style 115 5 2 5 2" xfId="12862" xr:uid="{00000000-0005-0000-0000-000035690000}"/>
    <cellStyle name="Style 115 5 2 5 3" xfId="9493" xr:uid="{00000000-0005-0000-0000-000036690000}"/>
    <cellStyle name="Style 115 5 2 6" xfId="12855" xr:uid="{00000000-0005-0000-0000-000037690000}"/>
    <cellStyle name="Style 115 5 2 7" xfId="9486" xr:uid="{00000000-0005-0000-0000-000038690000}"/>
    <cellStyle name="Style 115 5 3" xfId="4950" xr:uid="{00000000-0005-0000-0000-000039690000}"/>
    <cellStyle name="Style 115 5 3 2" xfId="4951" xr:uid="{00000000-0005-0000-0000-00003A690000}"/>
    <cellStyle name="Style 115 5 3 2 2" xfId="12864" xr:uid="{00000000-0005-0000-0000-00003B690000}"/>
    <cellStyle name="Style 115 5 3 2 3" xfId="9495" xr:uid="{00000000-0005-0000-0000-00003C690000}"/>
    <cellStyle name="Style 115 5 3 3" xfId="12863" xr:uid="{00000000-0005-0000-0000-00003D690000}"/>
    <cellStyle name="Style 115 5 3 4" xfId="9494" xr:uid="{00000000-0005-0000-0000-00003E690000}"/>
    <cellStyle name="Style 115 5 4" xfId="4952" xr:uid="{00000000-0005-0000-0000-00003F690000}"/>
    <cellStyle name="Style 115 5 4 2" xfId="12865" xr:uid="{00000000-0005-0000-0000-000040690000}"/>
    <cellStyle name="Style 115 5 4 3" xfId="9496" xr:uid="{00000000-0005-0000-0000-000041690000}"/>
    <cellStyle name="Style 115 5 5" xfId="4953" xr:uid="{00000000-0005-0000-0000-000042690000}"/>
    <cellStyle name="Style 115 5 5 2" xfId="12866" xr:uid="{00000000-0005-0000-0000-000043690000}"/>
    <cellStyle name="Style 115 5 5 3" xfId="9497" xr:uid="{00000000-0005-0000-0000-000044690000}"/>
    <cellStyle name="Style 115 5 6" xfId="12854" xr:uid="{00000000-0005-0000-0000-000045690000}"/>
    <cellStyle name="Style 115 5 7" xfId="9485" xr:uid="{00000000-0005-0000-0000-000046690000}"/>
    <cellStyle name="Style 115 6" xfId="4954" xr:uid="{00000000-0005-0000-0000-000047690000}"/>
    <cellStyle name="Style 115 6 2" xfId="4955" xr:uid="{00000000-0005-0000-0000-000048690000}"/>
    <cellStyle name="Style 115 6 2 2" xfId="4956" xr:uid="{00000000-0005-0000-0000-000049690000}"/>
    <cellStyle name="Style 115 6 2 2 2" xfId="12869" xr:uid="{00000000-0005-0000-0000-00004A690000}"/>
    <cellStyle name="Style 115 6 2 2 3" xfId="9500" xr:uid="{00000000-0005-0000-0000-00004B690000}"/>
    <cellStyle name="Style 115 6 2 3" xfId="12868" xr:uid="{00000000-0005-0000-0000-00004C690000}"/>
    <cellStyle name="Style 115 6 2 4" xfId="9499" xr:uid="{00000000-0005-0000-0000-00004D690000}"/>
    <cellStyle name="Style 115 6 3" xfId="4957" xr:uid="{00000000-0005-0000-0000-00004E690000}"/>
    <cellStyle name="Style 115 6 3 2" xfId="4958" xr:uid="{00000000-0005-0000-0000-00004F690000}"/>
    <cellStyle name="Style 115 6 3 2 2" xfId="12871" xr:uid="{00000000-0005-0000-0000-000050690000}"/>
    <cellStyle name="Style 115 6 3 2 3" xfId="9502" xr:uid="{00000000-0005-0000-0000-000051690000}"/>
    <cellStyle name="Style 115 6 3 3" xfId="4959" xr:uid="{00000000-0005-0000-0000-000052690000}"/>
    <cellStyle name="Style 115 6 3 3 2" xfId="12872" xr:uid="{00000000-0005-0000-0000-000053690000}"/>
    <cellStyle name="Style 115 6 3 3 3" xfId="9503" xr:uid="{00000000-0005-0000-0000-000054690000}"/>
    <cellStyle name="Style 115 6 3 4" xfId="12870" xr:uid="{00000000-0005-0000-0000-000055690000}"/>
    <cellStyle name="Style 115 6 3 5" xfId="9501" xr:uid="{00000000-0005-0000-0000-000056690000}"/>
    <cellStyle name="Style 115 6 4" xfId="4960" xr:uid="{00000000-0005-0000-0000-000057690000}"/>
    <cellStyle name="Style 115 6 4 2" xfId="4961" xr:uid="{00000000-0005-0000-0000-000058690000}"/>
    <cellStyle name="Style 115 6 4 2 2" xfId="12874" xr:uid="{00000000-0005-0000-0000-000059690000}"/>
    <cellStyle name="Style 115 6 4 2 3" xfId="9505" xr:uid="{00000000-0005-0000-0000-00005A690000}"/>
    <cellStyle name="Style 115 6 4 3" xfId="12873" xr:uid="{00000000-0005-0000-0000-00005B690000}"/>
    <cellStyle name="Style 115 6 4 4" xfId="9504" xr:uid="{00000000-0005-0000-0000-00005C690000}"/>
    <cellStyle name="Style 115 6 5" xfId="4962" xr:uid="{00000000-0005-0000-0000-00005D690000}"/>
    <cellStyle name="Style 115 6 5 2" xfId="12875" xr:uid="{00000000-0005-0000-0000-00005E690000}"/>
    <cellStyle name="Style 115 6 5 3" xfId="9506" xr:uid="{00000000-0005-0000-0000-00005F690000}"/>
    <cellStyle name="Style 115 6 6" xfId="12867" xr:uid="{00000000-0005-0000-0000-000060690000}"/>
    <cellStyle name="Style 115 6 7" xfId="9498" xr:uid="{00000000-0005-0000-0000-000061690000}"/>
    <cellStyle name="Style 115 7" xfId="4963" xr:uid="{00000000-0005-0000-0000-000062690000}"/>
    <cellStyle name="Style 115 7 2" xfId="4964" xr:uid="{00000000-0005-0000-0000-000063690000}"/>
    <cellStyle name="Style 115 7 2 2" xfId="12877" xr:uid="{00000000-0005-0000-0000-000064690000}"/>
    <cellStyle name="Style 115 7 2 3" xfId="9508" xr:uid="{00000000-0005-0000-0000-000065690000}"/>
    <cellStyle name="Style 115 7 3" xfId="4965" xr:uid="{00000000-0005-0000-0000-000066690000}"/>
    <cellStyle name="Style 115 7 3 2" xfId="12878" xr:uid="{00000000-0005-0000-0000-000067690000}"/>
    <cellStyle name="Style 115 7 3 3" xfId="9509" xr:uid="{00000000-0005-0000-0000-000068690000}"/>
    <cellStyle name="Style 115 7 4" xfId="12876" xr:uid="{00000000-0005-0000-0000-000069690000}"/>
    <cellStyle name="Style 115 7 5" xfId="9507" xr:uid="{00000000-0005-0000-0000-00006A690000}"/>
    <cellStyle name="Style 115 8" xfId="4966" xr:uid="{00000000-0005-0000-0000-00006B690000}"/>
    <cellStyle name="Style 115 8 2" xfId="12879" xr:uid="{00000000-0005-0000-0000-00006C690000}"/>
    <cellStyle name="Style 115 8 3" xfId="15241" xr:uid="{00000000-0005-0000-0000-00006D690000}"/>
    <cellStyle name="Style 115 8 4" xfId="9510" xr:uid="{00000000-0005-0000-0000-00006E690000}"/>
    <cellStyle name="Style 115 9" xfId="4967" xr:uid="{00000000-0005-0000-0000-00006F690000}"/>
    <cellStyle name="Style 115 9 2" xfId="12880" xr:uid="{00000000-0005-0000-0000-000070690000}"/>
    <cellStyle name="Style 115 9 3" xfId="9511" xr:uid="{00000000-0005-0000-0000-000071690000}"/>
    <cellStyle name="Style 115_ADDON" xfId="4968" xr:uid="{00000000-0005-0000-0000-000072690000}"/>
    <cellStyle name="Style 116" xfId="3990" xr:uid="{00000000-0005-0000-0000-000073690000}"/>
    <cellStyle name="Style 116 2" xfId="4969" xr:uid="{00000000-0005-0000-0000-000074690000}"/>
    <cellStyle name="Style 116 2 2" xfId="15242" xr:uid="{00000000-0005-0000-0000-000075690000}"/>
    <cellStyle name="Style 116 2 2 2" xfId="15243" xr:uid="{00000000-0005-0000-0000-000076690000}"/>
    <cellStyle name="Style 116 2 2 2 2" xfId="15244" xr:uid="{00000000-0005-0000-0000-000077690000}"/>
    <cellStyle name="Style 116 2 3" xfId="15245" xr:uid="{00000000-0005-0000-0000-000078690000}"/>
    <cellStyle name="Style 116 2 3 2" xfId="15246" xr:uid="{00000000-0005-0000-0000-000079690000}"/>
    <cellStyle name="Style 116 3" xfId="4970" xr:uid="{00000000-0005-0000-0000-00007A690000}"/>
    <cellStyle name="Style 116 3 2" xfId="4971" xr:uid="{00000000-0005-0000-0000-00007B690000}"/>
    <cellStyle name="Style 116 3 3" xfId="4972" xr:uid="{00000000-0005-0000-0000-00007C690000}"/>
    <cellStyle name="Style 116 3 3 2" xfId="4973" xr:uid="{00000000-0005-0000-0000-00007D690000}"/>
    <cellStyle name="Style 116 3 3 3" xfId="15247" xr:uid="{00000000-0005-0000-0000-00007E690000}"/>
    <cellStyle name="Style 116 3 4" xfId="4974" xr:uid="{00000000-0005-0000-0000-00007F690000}"/>
    <cellStyle name="Style 116 3 4 2" xfId="15248" xr:uid="{00000000-0005-0000-0000-000080690000}"/>
    <cellStyle name="Style 116 3 5" xfId="16582" xr:uid="{00000000-0005-0000-0000-000081690000}"/>
    <cellStyle name="Style 116 3 5 2" xfId="17371" xr:uid="{00000000-0005-0000-0000-000082690000}"/>
    <cellStyle name="Style 116 4" xfId="4975" xr:uid="{00000000-0005-0000-0000-000083690000}"/>
    <cellStyle name="Style 116 4 2" xfId="4976" xr:uid="{00000000-0005-0000-0000-000084690000}"/>
    <cellStyle name="Style 116 4 3" xfId="15249" xr:uid="{00000000-0005-0000-0000-000085690000}"/>
    <cellStyle name="Style 116 5" xfId="4977" xr:uid="{00000000-0005-0000-0000-000086690000}"/>
    <cellStyle name="Style 116 5 2" xfId="15250" xr:uid="{00000000-0005-0000-0000-000087690000}"/>
    <cellStyle name="Style 116 6" xfId="4978" xr:uid="{00000000-0005-0000-0000-000088690000}"/>
    <cellStyle name="Style 116 7" xfId="4979" xr:uid="{00000000-0005-0000-0000-000089690000}"/>
    <cellStyle name="Style 116_ADDON" xfId="4980" xr:uid="{00000000-0005-0000-0000-00008A690000}"/>
    <cellStyle name="Style 117" xfId="3991" xr:uid="{00000000-0005-0000-0000-00008B690000}"/>
    <cellStyle name="Style 117 2" xfId="4981" xr:uid="{00000000-0005-0000-0000-00008C690000}"/>
    <cellStyle name="Style 117 2 2" xfId="4982" xr:uid="{00000000-0005-0000-0000-00008D690000}"/>
    <cellStyle name="Style 117 2 2 2" xfId="4983" xr:uid="{00000000-0005-0000-0000-00008E690000}"/>
    <cellStyle name="Style 117 2 2 2 2" xfId="15251" xr:uid="{00000000-0005-0000-0000-00008F690000}"/>
    <cellStyle name="Style 117 2 2 3" xfId="4984" xr:uid="{00000000-0005-0000-0000-000090690000}"/>
    <cellStyle name="Style 117 2 3" xfId="4985" xr:uid="{00000000-0005-0000-0000-000091690000}"/>
    <cellStyle name="Style 117 2 3 2" xfId="15252" xr:uid="{00000000-0005-0000-0000-000092690000}"/>
    <cellStyle name="Style 117 2 4" xfId="4986" xr:uid="{00000000-0005-0000-0000-000093690000}"/>
    <cellStyle name="Style 117 2 5" xfId="4987" xr:uid="{00000000-0005-0000-0000-000094690000}"/>
    <cellStyle name="Style 117 2 6" xfId="15253" xr:uid="{00000000-0005-0000-0000-000095690000}"/>
    <cellStyle name="Style 117 3" xfId="4988" xr:uid="{00000000-0005-0000-0000-000096690000}"/>
    <cellStyle name="Style 117 3 2" xfId="4989" xr:uid="{00000000-0005-0000-0000-000097690000}"/>
    <cellStyle name="Style 117 3 2 2" xfId="4990" xr:uid="{00000000-0005-0000-0000-000098690000}"/>
    <cellStyle name="Style 117 3 2 2 2" xfId="15650" xr:uid="{00000000-0005-0000-0000-000099690000}"/>
    <cellStyle name="Style 117 3 2 3" xfId="4991" xr:uid="{00000000-0005-0000-0000-00009A690000}"/>
    <cellStyle name="Style 117 3 3" xfId="4992" xr:uid="{00000000-0005-0000-0000-00009B690000}"/>
    <cellStyle name="Style 117 3 3 2" xfId="4993" xr:uid="{00000000-0005-0000-0000-00009C690000}"/>
    <cellStyle name="Style 117 3 3 2 2" xfId="15254" xr:uid="{00000000-0005-0000-0000-00009D690000}"/>
    <cellStyle name="Style 117 3 3 3" xfId="4994" xr:uid="{00000000-0005-0000-0000-00009E690000}"/>
    <cellStyle name="Style 117 3 4" xfId="4995" xr:uid="{00000000-0005-0000-0000-00009F690000}"/>
    <cellStyle name="Style 117 3 4 2" xfId="4996" xr:uid="{00000000-0005-0000-0000-0000A0690000}"/>
    <cellStyle name="Style 117 3 5" xfId="4997" xr:uid="{00000000-0005-0000-0000-0000A1690000}"/>
    <cellStyle name="Style 117 3 6" xfId="16581" xr:uid="{00000000-0005-0000-0000-0000A2690000}"/>
    <cellStyle name="Style 117 3 6 2" xfId="17370" xr:uid="{00000000-0005-0000-0000-0000A3690000}"/>
    <cellStyle name="Style 117 4" xfId="4998" xr:uid="{00000000-0005-0000-0000-0000A4690000}"/>
    <cellStyle name="Style 117 4 2" xfId="4999" xr:uid="{00000000-0005-0000-0000-0000A5690000}"/>
    <cellStyle name="Style 117 4 2 2" xfId="15255" xr:uid="{00000000-0005-0000-0000-0000A6690000}"/>
    <cellStyle name="Style 117 4 3" xfId="5000" xr:uid="{00000000-0005-0000-0000-0000A7690000}"/>
    <cellStyle name="Style 117 5" xfId="5001" xr:uid="{00000000-0005-0000-0000-0000A8690000}"/>
    <cellStyle name="Style 117 6" xfId="5002" xr:uid="{00000000-0005-0000-0000-0000A9690000}"/>
    <cellStyle name="Style 117 7" xfId="15256" xr:uid="{00000000-0005-0000-0000-0000AA690000}"/>
    <cellStyle name="Style 117_ADDON" xfId="5003" xr:uid="{00000000-0005-0000-0000-0000AB690000}"/>
    <cellStyle name="Style 118" xfId="3992" xr:uid="{00000000-0005-0000-0000-0000AC690000}"/>
    <cellStyle name="Style 118 2" xfId="5004" xr:uid="{00000000-0005-0000-0000-0000AD690000}"/>
    <cellStyle name="Style 118 2 2" xfId="15257" xr:uid="{00000000-0005-0000-0000-0000AE690000}"/>
    <cellStyle name="Style 118 2 2 2" xfId="15258" xr:uid="{00000000-0005-0000-0000-0000AF690000}"/>
    <cellStyle name="Style 118 2 2 2 2" xfId="15259" xr:uid="{00000000-0005-0000-0000-0000B0690000}"/>
    <cellStyle name="Style 118 2 3" xfId="15260" xr:uid="{00000000-0005-0000-0000-0000B1690000}"/>
    <cellStyle name="Style 118 2 3 2" xfId="15261" xr:uid="{00000000-0005-0000-0000-0000B2690000}"/>
    <cellStyle name="Style 118 3" xfId="5005" xr:uid="{00000000-0005-0000-0000-0000B3690000}"/>
    <cellStyle name="Style 118 3 2" xfId="5006" xr:uid="{00000000-0005-0000-0000-0000B4690000}"/>
    <cellStyle name="Style 118 3 3" xfId="5007" xr:uid="{00000000-0005-0000-0000-0000B5690000}"/>
    <cellStyle name="Style 118 3 3 2" xfId="5008" xr:uid="{00000000-0005-0000-0000-0000B6690000}"/>
    <cellStyle name="Style 118 3 3 3" xfId="15262" xr:uid="{00000000-0005-0000-0000-0000B7690000}"/>
    <cellStyle name="Style 118 3 4" xfId="5009" xr:uid="{00000000-0005-0000-0000-0000B8690000}"/>
    <cellStyle name="Style 118 3 4 2" xfId="15263" xr:uid="{00000000-0005-0000-0000-0000B9690000}"/>
    <cellStyle name="Style 118 3 5" xfId="16580" xr:uid="{00000000-0005-0000-0000-0000BA690000}"/>
    <cellStyle name="Style 118 3 5 2" xfId="17369" xr:uid="{00000000-0005-0000-0000-0000BB690000}"/>
    <cellStyle name="Style 118 4" xfId="5010" xr:uid="{00000000-0005-0000-0000-0000BC690000}"/>
    <cellStyle name="Style 118 4 2" xfId="5011" xr:uid="{00000000-0005-0000-0000-0000BD690000}"/>
    <cellStyle name="Style 118 4 3" xfId="15264" xr:uid="{00000000-0005-0000-0000-0000BE690000}"/>
    <cellStyle name="Style 118 5" xfId="5012" xr:uid="{00000000-0005-0000-0000-0000BF690000}"/>
    <cellStyle name="Style 118 5 2" xfId="15265" xr:uid="{00000000-0005-0000-0000-0000C0690000}"/>
    <cellStyle name="Style 118 6" xfId="5013" xr:uid="{00000000-0005-0000-0000-0000C1690000}"/>
    <cellStyle name="Style 118 7" xfId="5014" xr:uid="{00000000-0005-0000-0000-0000C2690000}"/>
    <cellStyle name="Style 118_ADDON" xfId="5015" xr:uid="{00000000-0005-0000-0000-0000C3690000}"/>
    <cellStyle name="Style 119" xfId="3993" xr:uid="{00000000-0005-0000-0000-0000C4690000}"/>
    <cellStyle name="Style 119 10" xfId="5016" xr:uid="{00000000-0005-0000-0000-0000C5690000}"/>
    <cellStyle name="Style 119 10 2" xfId="12881" xr:uid="{00000000-0005-0000-0000-0000C6690000}"/>
    <cellStyle name="Style 119 10 3" xfId="9512" xr:uid="{00000000-0005-0000-0000-0000C7690000}"/>
    <cellStyle name="Style 119 11" xfId="5017" xr:uid="{00000000-0005-0000-0000-0000C8690000}"/>
    <cellStyle name="Style 119 11 2" xfId="12882" xr:uid="{00000000-0005-0000-0000-0000C9690000}"/>
    <cellStyle name="Style 119 11 3" xfId="9513" xr:uid="{00000000-0005-0000-0000-0000CA690000}"/>
    <cellStyle name="Style 119 12" xfId="5018" xr:uid="{00000000-0005-0000-0000-0000CB690000}"/>
    <cellStyle name="Style 119 12 2" xfId="12883" xr:uid="{00000000-0005-0000-0000-0000CC690000}"/>
    <cellStyle name="Style 119 12 3" xfId="9514" xr:uid="{00000000-0005-0000-0000-0000CD690000}"/>
    <cellStyle name="Style 119 13" xfId="12117" xr:uid="{00000000-0005-0000-0000-0000CE690000}"/>
    <cellStyle name="Style 119 14" xfId="8749" xr:uid="{00000000-0005-0000-0000-0000CF690000}"/>
    <cellStyle name="Style 119 2" xfId="5019" xr:uid="{00000000-0005-0000-0000-0000D0690000}"/>
    <cellStyle name="Style 119 2 2" xfId="5020" xr:uid="{00000000-0005-0000-0000-0000D1690000}"/>
    <cellStyle name="Style 119 2 2 2" xfId="12885" xr:uid="{00000000-0005-0000-0000-0000D2690000}"/>
    <cellStyle name="Style 119 2 2 2 2" xfId="15651" xr:uid="{00000000-0005-0000-0000-0000D3690000}"/>
    <cellStyle name="Style 119 2 2 3" xfId="9516" xr:uid="{00000000-0005-0000-0000-0000D4690000}"/>
    <cellStyle name="Style 119 2 3" xfId="12884" xr:uid="{00000000-0005-0000-0000-0000D5690000}"/>
    <cellStyle name="Style 119 2 3 2" xfId="15266" xr:uid="{00000000-0005-0000-0000-0000D6690000}"/>
    <cellStyle name="Style 119 2 4" xfId="9515" xr:uid="{00000000-0005-0000-0000-0000D7690000}"/>
    <cellStyle name="Style 119 3" xfId="5021" xr:uid="{00000000-0005-0000-0000-0000D8690000}"/>
    <cellStyle name="Style 119 3 2" xfId="5022" xr:uid="{00000000-0005-0000-0000-0000D9690000}"/>
    <cellStyle name="Style 119 3 2 2" xfId="5023" xr:uid="{00000000-0005-0000-0000-0000DA690000}"/>
    <cellStyle name="Style 119 3 2 2 2" xfId="12888" xr:uid="{00000000-0005-0000-0000-0000DB690000}"/>
    <cellStyle name="Style 119 3 2 2 3" xfId="9519" xr:uid="{00000000-0005-0000-0000-0000DC690000}"/>
    <cellStyle name="Style 119 3 2 3" xfId="5024" xr:uid="{00000000-0005-0000-0000-0000DD690000}"/>
    <cellStyle name="Style 119 3 2 3 2" xfId="12889" xr:uid="{00000000-0005-0000-0000-0000DE690000}"/>
    <cellStyle name="Style 119 3 2 3 3" xfId="9520" xr:uid="{00000000-0005-0000-0000-0000DF690000}"/>
    <cellStyle name="Style 119 3 2 4" xfId="12887" xr:uid="{00000000-0005-0000-0000-0000E0690000}"/>
    <cellStyle name="Style 119 3 2 5" xfId="9518" xr:uid="{00000000-0005-0000-0000-0000E1690000}"/>
    <cellStyle name="Style 119 3 3" xfId="5025" xr:uid="{00000000-0005-0000-0000-0000E2690000}"/>
    <cellStyle name="Style 119 3 3 2" xfId="5026" xr:uid="{00000000-0005-0000-0000-0000E3690000}"/>
    <cellStyle name="Style 119 3 3 2 2" xfId="5027" xr:uid="{00000000-0005-0000-0000-0000E4690000}"/>
    <cellStyle name="Style 119 3 3 2 2 2" xfId="12892" xr:uid="{00000000-0005-0000-0000-0000E5690000}"/>
    <cellStyle name="Style 119 3 3 2 2 3" xfId="9523" xr:uid="{00000000-0005-0000-0000-0000E6690000}"/>
    <cellStyle name="Style 119 3 3 2 3" xfId="12891" xr:uid="{00000000-0005-0000-0000-0000E7690000}"/>
    <cellStyle name="Style 119 3 3 2 4" xfId="9522" xr:uid="{00000000-0005-0000-0000-0000E8690000}"/>
    <cellStyle name="Style 119 3 3 3" xfId="5028" xr:uid="{00000000-0005-0000-0000-0000E9690000}"/>
    <cellStyle name="Style 119 3 3 3 2" xfId="5029" xr:uid="{00000000-0005-0000-0000-0000EA690000}"/>
    <cellStyle name="Style 119 3 3 3 2 2" xfId="12894" xr:uid="{00000000-0005-0000-0000-0000EB690000}"/>
    <cellStyle name="Style 119 3 3 3 2 3" xfId="9525" xr:uid="{00000000-0005-0000-0000-0000EC690000}"/>
    <cellStyle name="Style 119 3 3 3 3" xfId="5030" xr:uid="{00000000-0005-0000-0000-0000ED690000}"/>
    <cellStyle name="Style 119 3 3 3 3 2" xfId="12895" xr:uid="{00000000-0005-0000-0000-0000EE690000}"/>
    <cellStyle name="Style 119 3 3 3 3 3" xfId="9526" xr:uid="{00000000-0005-0000-0000-0000EF690000}"/>
    <cellStyle name="Style 119 3 3 3 4" xfId="12893" xr:uid="{00000000-0005-0000-0000-0000F0690000}"/>
    <cellStyle name="Style 119 3 3 3 5" xfId="9524" xr:uid="{00000000-0005-0000-0000-0000F1690000}"/>
    <cellStyle name="Style 119 3 3 4" xfId="5031" xr:uid="{00000000-0005-0000-0000-0000F2690000}"/>
    <cellStyle name="Style 119 3 3 4 2" xfId="5032" xr:uid="{00000000-0005-0000-0000-0000F3690000}"/>
    <cellStyle name="Style 119 3 3 4 2 2" xfId="12897" xr:uid="{00000000-0005-0000-0000-0000F4690000}"/>
    <cellStyle name="Style 119 3 3 4 2 3" xfId="9528" xr:uid="{00000000-0005-0000-0000-0000F5690000}"/>
    <cellStyle name="Style 119 3 3 4 3" xfId="12896" xr:uid="{00000000-0005-0000-0000-0000F6690000}"/>
    <cellStyle name="Style 119 3 3 4 4" xfId="9527" xr:uid="{00000000-0005-0000-0000-0000F7690000}"/>
    <cellStyle name="Style 119 3 3 5" xfId="5033" xr:uid="{00000000-0005-0000-0000-0000F8690000}"/>
    <cellStyle name="Style 119 3 3 5 2" xfId="12898" xr:uid="{00000000-0005-0000-0000-0000F9690000}"/>
    <cellStyle name="Style 119 3 3 5 3" xfId="9529" xr:uid="{00000000-0005-0000-0000-0000FA690000}"/>
    <cellStyle name="Style 119 3 3 6" xfId="12890" xr:uid="{00000000-0005-0000-0000-0000FB690000}"/>
    <cellStyle name="Style 119 3 3 7" xfId="9521" xr:uid="{00000000-0005-0000-0000-0000FC690000}"/>
    <cellStyle name="Style 119 3 4" xfId="5034" xr:uid="{00000000-0005-0000-0000-0000FD690000}"/>
    <cellStyle name="Style 119 3 4 2" xfId="12899" xr:uid="{00000000-0005-0000-0000-0000FE690000}"/>
    <cellStyle name="Style 119 3 4 3" xfId="15267" xr:uid="{00000000-0005-0000-0000-0000FF690000}"/>
    <cellStyle name="Style 119 3 4 4" xfId="9530" xr:uid="{00000000-0005-0000-0000-0000006A0000}"/>
    <cellStyle name="Style 119 3 5" xfId="5035" xr:uid="{00000000-0005-0000-0000-0000016A0000}"/>
    <cellStyle name="Style 119 3 5 2" xfId="12900" xr:uid="{00000000-0005-0000-0000-0000026A0000}"/>
    <cellStyle name="Style 119 3 5 3" xfId="9531" xr:uid="{00000000-0005-0000-0000-0000036A0000}"/>
    <cellStyle name="Style 119 3 6" xfId="12886" xr:uid="{00000000-0005-0000-0000-0000046A0000}"/>
    <cellStyle name="Style 119 3 7" xfId="16579" xr:uid="{00000000-0005-0000-0000-0000056A0000}"/>
    <cellStyle name="Style 119 3 7 2" xfId="17368" xr:uid="{00000000-0005-0000-0000-0000066A0000}"/>
    <cellStyle name="Style 119 3 8" xfId="9517" xr:uid="{00000000-0005-0000-0000-0000076A0000}"/>
    <cellStyle name="Style 119 4" xfId="5036" xr:uid="{00000000-0005-0000-0000-0000086A0000}"/>
    <cellStyle name="Style 119 4 2" xfId="5037" xr:uid="{00000000-0005-0000-0000-0000096A0000}"/>
    <cellStyle name="Style 119 4 2 2" xfId="5038" xr:uid="{00000000-0005-0000-0000-00000A6A0000}"/>
    <cellStyle name="Style 119 4 2 2 2" xfId="5039" xr:uid="{00000000-0005-0000-0000-00000B6A0000}"/>
    <cellStyle name="Style 119 4 2 2 2 2" xfId="12904" xr:uid="{00000000-0005-0000-0000-00000C6A0000}"/>
    <cellStyle name="Style 119 4 2 2 2 3" xfId="9535" xr:uid="{00000000-0005-0000-0000-00000D6A0000}"/>
    <cellStyle name="Style 119 4 2 2 3" xfId="12903" xr:uid="{00000000-0005-0000-0000-00000E6A0000}"/>
    <cellStyle name="Style 119 4 2 2 4" xfId="9534" xr:uid="{00000000-0005-0000-0000-00000F6A0000}"/>
    <cellStyle name="Style 119 4 2 3" xfId="5040" xr:uid="{00000000-0005-0000-0000-0000106A0000}"/>
    <cellStyle name="Style 119 4 2 3 2" xfId="5041" xr:uid="{00000000-0005-0000-0000-0000116A0000}"/>
    <cellStyle name="Style 119 4 2 3 2 2" xfId="12906" xr:uid="{00000000-0005-0000-0000-0000126A0000}"/>
    <cellStyle name="Style 119 4 2 3 2 3" xfId="9537" xr:uid="{00000000-0005-0000-0000-0000136A0000}"/>
    <cellStyle name="Style 119 4 2 3 3" xfId="5042" xr:uid="{00000000-0005-0000-0000-0000146A0000}"/>
    <cellStyle name="Style 119 4 2 3 3 2" xfId="12907" xr:uid="{00000000-0005-0000-0000-0000156A0000}"/>
    <cellStyle name="Style 119 4 2 3 3 3" xfId="9538" xr:uid="{00000000-0005-0000-0000-0000166A0000}"/>
    <cellStyle name="Style 119 4 2 3 4" xfId="12905" xr:uid="{00000000-0005-0000-0000-0000176A0000}"/>
    <cellStyle name="Style 119 4 2 3 5" xfId="9536" xr:uid="{00000000-0005-0000-0000-0000186A0000}"/>
    <cellStyle name="Style 119 4 2 4" xfId="5043" xr:uid="{00000000-0005-0000-0000-0000196A0000}"/>
    <cellStyle name="Style 119 4 2 4 2" xfId="5044" xr:uid="{00000000-0005-0000-0000-00001A6A0000}"/>
    <cellStyle name="Style 119 4 2 4 2 2" xfId="12909" xr:uid="{00000000-0005-0000-0000-00001B6A0000}"/>
    <cellStyle name="Style 119 4 2 4 2 3" xfId="9540" xr:uid="{00000000-0005-0000-0000-00001C6A0000}"/>
    <cellStyle name="Style 119 4 2 4 3" xfId="12908" xr:uid="{00000000-0005-0000-0000-00001D6A0000}"/>
    <cellStyle name="Style 119 4 2 4 4" xfId="9539" xr:uid="{00000000-0005-0000-0000-00001E6A0000}"/>
    <cellStyle name="Style 119 4 2 5" xfId="5045" xr:uid="{00000000-0005-0000-0000-00001F6A0000}"/>
    <cellStyle name="Style 119 4 2 5 2" xfId="12910" xr:uid="{00000000-0005-0000-0000-0000206A0000}"/>
    <cellStyle name="Style 119 4 2 5 3" xfId="9541" xr:uid="{00000000-0005-0000-0000-0000216A0000}"/>
    <cellStyle name="Style 119 4 2 6" xfId="12902" xr:uid="{00000000-0005-0000-0000-0000226A0000}"/>
    <cellStyle name="Style 119 4 2 7" xfId="9533" xr:uid="{00000000-0005-0000-0000-0000236A0000}"/>
    <cellStyle name="Style 119 4 3" xfId="5046" xr:uid="{00000000-0005-0000-0000-0000246A0000}"/>
    <cellStyle name="Style 119 4 3 2" xfId="5047" xr:uid="{00000000-0005-0000-0000-0000256A0000}"/>
    <cellStyle name="Style 119 4 3 2 2" xfId="12912" xr:uid="{00000000-0005-0000-0000-0000266A0000}"/>
    <cellStyle name="Style 119 4 3 2 3" xfId="9543" xr:uid="{00000000-0005-0000-0000-0000276A0000}"/>
    <cellStyle name="Style 119 4 3 3" xfId="12911" xr:uid="{00000000-0005-0000-0000-0000286A0000}"/>
    <cellStyle name="Style 119 4 3 4" xfId="9542" xr:uid="{00000000-0005-0000-0000-0000296A0000}"/>
    <cellStyle name="Style 119 4 4" xfId="5048" xr:uid="{00000000-0005-0000-0000-00002A6A0000}"/>
    <cellStyle name="Style 119 4 4 2" xfId="12913" xr:uid="{00000000-0005-0000-0000-00002B6A0000}"/>
    <cellStyle name="Style 119 4 4 3" xfId="9544" xr:uid="{00000000-0005-0000-0000-00002C6A0000}"/>
    <cellStyle name="Style 119 4 5" xfId="5049" xr:uid="{00000000-0005-0000-0000-00002D6A0000}"/>
    <cellStyle name="Style 119 4 5 2" xfId="12914" xr:uid="{00000000-0005-0000-0000-00002E6A0000}"/>
    <cellStyle name="Style 119 4 5 3" xfId="9545" xr:uid="{00000000-0005-0000-0000-00002F6A0000}"/>
    <cellStyle name="Style 119 4 6" xfId="12901" xr:uid="{00000000-0005-0000-0000-0000306A0000}"/>
    <cellStyle name="Style 119 4 7" xfId="15639" xr:uid="{00000000-0005-0000-0000-0000316A0000}"/>
    <cellStyle name="Style 119 4 7 2" xfId="16688" xr:uid="{00000000-0005-0000-0000-0000326A0000}"/>
    <cellStyle name="Style 119 4 8" xfId="9532" xr:uid="{00000000-0005-0000-0000-0000336A0000}"/>
    <cellStyle name="Style 119 5" xfId="5050" xr:uid="{00000000-0005-0000-0000-0000346A0000}"/>
    <cellStyle name="Style 119 5 2" xfId="5051" xr:uid="{00000000-0005-0000-0000-0000356A0000}"/>
    <cellStyle name="Style 119 5 2 2" xfId="5052" xr:uid="{00000000-0005-0000-0000-0000366A0000}"/>
    <cellStyle name="Style 119 5 2 2 2" xfId="5053" xr:uid="{00000000-0005-0000-0000-0000376A0000}"/>
    <cellStyle name="Style 119 5 2 2 2 2" xfId="12918" xr:uid="{00000000-0005-0000-0000-0000386A0000}"/>
    <cellStyle name="Style 119 5 2 2 2 3" xfId="9549" xr:uid="{00000000-0005-0000-0000-0000396A0000}"/>
    <cellStyle name="Style 119 5 2 2 3" xfId="12917" xr:uid="{00000000-0005-0000-0000-00003A6A0000}"/>
    <cellStyle name="Style 119 5 2 2 4" xfId="9548" xr:uid="{00000000-0005-0000-0000-00003B6A0000}"/>
    <cellStyle name="Style 119 5 2 3" xfId="5054" xr:uid="{00000000-0005-0000-0000-00003C6A0000}"/>
    <cellStyle name="Style 119 5 2 3 2" xfId="5055" xr:uid="{00000000-0005-0000-0000-00003D6A0000}"/>
    <cellStyle name="Style 119 5 2 3 2 2" xfId="12920" xr:uid="{00000000-0005-0000-0000-00003E6A0000}"/>
    <cellStyle name="Style 119 5 2 3 2 3" xfId="9551" xr:uid="{00000000-0005-0000-0000-00003F6A0000}"/>
    <cellStyle name="Style 119 5 2 3 3" xfId="5056" xr:uid="{00000000-0005-0000-0000-0000406A0000}"/>
    <cellStyle name="Style 119 5 2 3 3 2" xfId="12921" xr:uid="{00000000-0005-0000-0000-0000416A0000}"/>
    <cellStyle name="Style 119 5 2 3 3 3" xfId="9552" xr:uid="{00000000-0005-0000-0000-0000426A0000}"/>
    <cellStyle name="Style 119 5 2 3 4" xfId="12919" xr:uid="{00000000-0005-0000-0000-0000436A0000}"/>
    <cellStyle name="Style 119 5 2 3 5" xfId="9550" xr:uid="{00000000-0005-0000-0000-0000446A0000}"/>
    <cellStyle name="Style 119 5 2 4" xfId="5057" xr:uid="{00000000-0005-0000-0000-0000456A0000}"/>
    <cellStyle name="Style 119 5 2 4 2" xfId="12922" xr:uid="{00000000-0005-0000-0000-0000466A0000}"/>
    <cellStyle name="Style 119 5 2 4 3" xfId="9553" xr:uid="{00000000-0005-0000-0000-0000476A0000}"/>
    <cellStyle name="Style 119 5 2 5" xfId="5058" xr:uid="{00000000-0005-0000-0000-0000486A0000}"/>
    <cellStyle name="Style 119 5 2 5 2" xfId="12923" xr:uid="{00000000-0005-0000-0000-0000496A0000}"/>
    <cellStyle name="Style 119 5 2 5 3" xfId="9554" xr:uid="{00000000-0005-0000-0000-00004A6A0000}"/>
    <cellStyle name="Style 119 5 2 6" xfId="12916" xr:uid="{00000000-0005-0000-0000-00004B6A0000}"/>
    <cellStyle name="Style 119 5 2 7" xfId="9547" xr:uid="{00000000-0005-0000-0000-00004C6A0000}"/>
    <cellStyle name="Style 119 5 3" xfId="5059" xr:uid="{00000000-0005-0000-0000-00004D6A0000}"/>
    <cellStyle name="Style 119 5 3 2" xfId="5060" xr:uid="{00000000-0005-0000-0000-00004E6A0000}"/>
    <cellStyle name="Style 119 5 3 2 2" xfId="12925" xr:uid="{00000000-0005-0000-0000-00004F6A0000}"/>
    <cellStyle name="Style 119 5 3 2 3" xfId="9556" xr:uid="{00000000-0005-0000-0000-0000506A0000}"/>
    <cellStyle name="Style 119 5 3 3" xfId="12924" xr:uid="{00000000-0005-0000-0000-0000516A0000}"/>
    <cellStyle name="Style 119 5 3 4" xfId="9555" xr:uid="{00000000-0005-0000-0000-0000526A0000}"/>
    <cellStyle name="Style 119 5 4" xfId="5061" xr:uid="{00000000-0005-0000-0000-0000536A0000}"/>
    <cellStyle name="Style 119 5 4 2" xfId="12926" xr:uid="{00000000-0005-0000-0000-0000546A0000}"/>
    <cellStyle name="Style 119 5 4 3" xfId="9557" xr:uid="{00000000-0005-0000-0000-0000556A0000}"/>
    <cellStyle name="Style 119 5 5" xfId="5062" xr:uid="{00000000-0005-0000-0000-0000566A0000}"/>
    <cellStyle name="Style 119 5 5 2" xfId="12927" xr:uid="{00000000-0005-0000-0000-0000576A0000}"/>
    <cellStyle name="Style 119 5 5 3" xfId="9558" xr:uid="{00000000-0005-0000-0000-0000586A0000}"/>
    <cellStyle name="Style 119 5 6" xfId="12915" xr:uid="{00000000-0005-0000-0000-0000596A0000}"/>
    <cellStyle name="Style 119 5 7" xfId="9546" xr:uid="{00000000-0005-0000-0000-00005A6A0000}"/>
    <cellStyle name="Style 119 6" xfId="5063" xr:uid="{00000000-0005-0000-0000-00005B6A0000}"/>
    <cellStyle name="Style 119 6 2" xfId="5064" xr:uid="{00000000-0005-0000-0000-00005C6A0000}"/>
    <cellStyle name="Style 119 6 2 2" xfId="5065" xr:uid="{00000000-0005-0000-0000-00005D6A0000}"/>
    <cellStyle name="Style 119 6 2 2 2" xfId="12930" xr:uid="{00000000-0005-0000-0000-00005E6A0000}"/>
    <cellStyle name="Style 119 6 2 2 3" xfId="9561" xr:uid="{00000000-0005-0000-0000-00005F6A0000}"/>
    <cellStyle name="Style 119 6 2 3" xfId="12929" xr:uid="{00000000-0005-0000-0000-0000606A0000}"/>
    <cellStyle name="Style 119 6 2 4" xfId="9560" xr:uid="{00000000-0005-0000-0000-0000616A0000}"/>
    <cellStyle name="Style 119 6 3" xfId="5066" xr:uid="{00000000-0005-0000-0000-0000626A0000}"/>
    <cellStyle name="Style 119 6 3 2" xfId="5067" xr:uid="{00000000-0005-0000-0000-0000636A0000}"/>
    <cellStyle name="Style 119 6 3 2 2" xfId="12932" xr:uid="{00000000-0005-0000-0000-0000646A0000}"/>
    <cellStyle name="Style 119 6 3 2 3" xfId="9563" xr:uid="{00000000-0005-0000-0000-0000656A0000}"/>
    <cellStyle name="Style 119 6 3 3" xfId="5068" xr:uid="{00000000-0005-0000-0000-0000666A0000}"/>
    <cellStyle name="Style 119 6 3 3 2" xfId="12933" xr:uid="{00000000-0005-0000-0000-0000676A0000}"/>
    <cellStyle name="Style 119 6 3 3 3" xfId="9564" xr:uid="{00000000-0005-0000-0000-0000686A0000}"/>
    <cellStyle name="Style 119 6 3 4" xfId="12931" xr:uid="{00000000-0005-0000-0000-0000696A0000}"/>
    <cellStyle name="Style 119 6 3 5" xfId="9562" xr:uid="{00000000-0005-0000-0000-00006A6A0000}"/>
    <cellStyle name="Style 119 6 4" xfId="5069" xr:uid="{00000000-0005-0000-0000-00006B6A0000}"/>
    <cellStyle name="Style 119 6 4 2" xfId="5070" xr:uid="{00000000-0005-0000-0000-00006C6A0000}"/>
    <cellStyle name="Style 119 6 4 2 2" xfId="12935" xr:uid="{00000000-0005-0000-0000-00006D6A0000}"/>
    <cellStyle name="Style 119 6 4 2 3" xfId="9566" xr:uid="{00000000-0005-0000-0000-00006E6A0000}"/>
    <cellStyle name="Style 119 6 4 3" xfId="12934" xr:uid="{00000000-0005-0000-0000-00006F6A0000}"/>
    <cellStyle name="Style 119 6 4 4" xfId="9565" xr:uid="{00000000-0005-0000-0000-0000706A0000}"/>
    <cellStyle name="Style 119 6 5" xfId="5071" xr:uid="{00000000-0005-0000-0000-0000716A0000}"/>
    <cellStyle name="Style 119 6 5 2" xfId="12936" xr:uid="{00000000-0005-0000-0000-0000726A0000}"/>
    <cellStyle name="Style 119 6 5 3" xfId="9567" xr:uid="{00000000-0005-0000-0000-0000736A0000}"/>
    <cellStyle name="Style 119 6 6" xfId="12928" xr:uid="{00000000-0005-0000-0000-0000746A0000}"/>
    <cellStyle name="Style 119 6 7" xfId="9559" xr:uid="{00000000-0005-0000-0000-0000756A0000}"/>
    <cellStyle name="Style 119 7" xfId="5072" xr:uid="{00000000-0005-0000-0000-0000766A0000}"/>
    <cellStyle name="Style 119 7 2" xfId="5073" xr:uid="{00000000-0005-0000-0000-0000776A0000}"/>
    <cellStyle name="Style 119 7 2 2" xfId="12938" xr:uid="{00000000-0005-0000-0000-0000786A0000}"/>
    <cellStyle name="Style 119 7 2 3" xfId="9569" xr:uid="{00000000-0005-0000-0000-0000796A0000}"/>
    <cellStyle name="Style 119 7 3" xfId="5074" xr:uid="{00000000-0005-0000-0000-00007A6A0000}"/>
    <cellStyle name="Style 119 7 3 2" xfId="12939" xr:uid="{00000000-0005-0000-0000-00007B6A0000}"/>
    <cellStyle name="Style 119 7 3 3" xfId="9570" xr:uid="{00000000-0005-0000-0000-00007C6A0000}"/>
    <cellStyle name="Style 119 7 4" xfId="12937" xr:uid="{00000000-0005-0000-0000-00007D6A0000}"/>
    <cellStyle name="Style 119 7 5" xfId="9568" xr:uid="{00000000-0005-0000-0000-00007E6A0000}"/>
    <cellStyle name="Style 119 8" xfId="5075" xr:uid="{00000000-0005-0000-0000-00007F6A0000}"/>
    <cellStyle name="Style 119 8 2" xfId="12940" xr:uid="{00000000-0005-0000-0000-0000806A0000}"/>
    <cellStyle name="Style 119 8 3" xfId="15268" xr:uid="{00000000-0005-0000-0000-0000816A0000}"/>
    <cellStyle name="Style 119 8 4" xfId="9571" xr:uid="{00000000-0005-0000-0000-0000826A0000}"/>
    <cellStyle name="Style 119 9" xfId="5076" xr:uid="{00000000-0005-0000-0000-0000836A0000}"/>
    <cellStyle name="Style 119 9 2" xfId="12941" xr:uid="{00000000-0005-0000-0000-0000846A0000}"/>
    <cellStyle name="Style 119 9 3" xfId="9572" xr:uid="{00000000-0005-0000-0000-0000856A0000}"/>
    <cellStyle name="Style 119_ADDON" xfId="5077" xr:uid="{00000000-0005-0000-0000-0000866A0000}"/>
    <cellStyle name="Style 120" xfId="3994" xr:uid="{00000000-0005-0000-0000-0000876A0000}"/>
    <cellStyle name="Style 120 2" xfId="5078" xr:uid="{00000000-0005-0000-0000-0000886A0000}"/>
    <cellStyle name="Style 120 2 2" xfId="5079" xr:uid="{00000000-0005-0000-0000-0000896A0000}"/>
    <cellStyle name="Style 120 2 2 2" xfId="5080" xr:uid="{00000000-0005-0000-0000-00008A6A0000}"/>
    <cellStyle name="Style 120 2 2 2 2" xfId="15269" xr:uid="{00000000-0005-0000-0000-00008B6A0000}"/>
    <cellStyle name="Style 120 2 2 3" xfId="5081" xr:uid="{00000000-0005-0000-0000-00008C6A0000}"/>
    <cellStyle name="Style 120 2 3" xfId="5082" xr:uid="{00000000-0005-0000-0000-00008D6A0000}"/>
    <cellStyle name="Style 120 2 3 2" xfId="15270" xr:uid="{00000000-0005-0000-0000-00008E6A0000}"/>
    <cellStyle name="Style 120 2 4" xfId="5083" xr:uid="{00000000-0005-0000-0000-00008F6A0000}"/>
    <cellStyle name="Style 120 2 5" xfId="5084" xr:uid="{00000000-0005-0000-0000-0000906A0000}"/>
    <cellStyle name="Style 120 3" xfId="5085" xr:uid="{00000000-0005-0000-0000-0000916A0000}"/>
    <cellStyle name="Style 120 3 2" xfId="5086" xr:uid="{00000000-0005-0000-0000-0000926A0000}"/>
    <cellStyle name="Style 120 3 2 2" xfId="5087" xr:uid="{00000000-0005-0000-0000-0000936A0000}"/>
    <cellStyle name="Style 120 3 2 2 2" xfId="15271" xr:uid="{00000000-0005-0000-0000-0000946A0000}"/>
    <cellStyle name="Style 120 3 2 3" xfId="5088" xr:uid="{00000000-0005-0000-0000-0000956A0000}"/>
    <cellStyle name="Style 120 3 3" xfId="5089" xr:uid="{00000000-0005-0000-0000-0000966A0000}"/>
    <cellStyle name="Style 120 3 3 2" xfId="5090" xr:uid="{00000000-0005-0000-0000-0000976A0000}"/>
    <cellStyle name="Style 120 3 3 2 2" xfId="15272" xr:uid="{00000000-0005-0000-0000-0000986A0000}"/>
    <cellStyle name="Style 120 3 3 3" xfId="5091" xr:uid="{00000000-0005-0000-0000-0000996A0000}"/>
    <cellStyle name="Style 120 3 4" xfId="5092" xr:uid="{00000000-0005-0000-0000-00009A6A0000}"/>
    <cellStyle name="Style 120 3 4 2" xfId="5093" xr:uid="{00000000-0005-0000-0000-00009B6A0000}"/>
    <cellStyle name="Style 120 3 5" xfId="5094" xr:uid="{00000000-0005-0000-0000-00009C6A0000}"/>
    <cellStyle name="Style 120 3 6" xfId="16578" xr:uid="{00000000-0005-0000-0000-00009D6A0000}"/>
    <cellStyle name="Style 120 3 6 2" xfId="17367" xr:uid="{00000000-0005-0000-0000-00009E6A0000}"/>
    <cellStyle name="Style 120 4" xfId="5095" xr:uid="{00000000-0005-0000-0000-00009F6A0000}"/>
    <cellStyle name="Style 120 4 2" xfId="5096" xr:uid="{00000000-0005-0000-0000-0000A06A0000}"/>
    <cellStyle name="Style 120 4 2 2" xfId="15273" xr:uid="{00000000-0005-0000-0000-0000A16A0000}"/>
    <cellStyle name="Style 120 4 3" xfId="5097" xr:uid="{00000000-0005-0000-0000-0000A26A0000}"/>
    <cellStyle name="Style 120 5" xfId="5098" xr:uid="{00000000-0005-0000-0000-0000A36A0000}"/>
    <cellStyle name="Style 120 6" xfId="5099" xr:uid="{00000000-0005-0000-0000-0000A46A0000}"/>
    <cellStyle name="Style 120 7" xfId="15274" xr:uid="{00000000-0005-0000-0000-0000A56A0000}"/>
    <cellStyle name="Style 120_ADDON" xfId="5100" xr:uid="{00000000-0005-0000-0000-0000A66A0000}"/>
    <cellStyle name="Style 121" xfId="3995" xr:uid="{00000000-0005-0000-0000-0000A76A0000}"/>
    <cellStyle name="Style 121 2" xfId="5101" xr:uid="{00000000-0005-0000-0000-0000A86A0000}"/>
    <cellStyle name="Style 121 2 2" xfId="5102" xr:uid="{00000000-0005-0000-0000-0000A96A0000}"/>
    <cellStyle name="Style 121 2 2 2" xfId="5103" xr:uid="{00000000-0005-0000-0000-0000AA6A0000}"/>
    <cellStyle name="Style 121 2 2 2 2" xfId="15275" xr:uid="{00000000-0005-0000-0000-0000AB6A0000}"/>
    <cellStyle name="Style 121 2 2 3" xfId="5104" xr:uid="{00000000-0005-0000-0000-0000AC6A0000}"/>
    <cellStyle name="Style 121 2 3" xfId="5105" xr:uid="{00000000-0005-0000-0000-0000AD6A0000}"/>
    <cellStyle name="Style 121 2 3 2" xfId="15276" xr:uid="{00000000-0005-0000-0000-0000AE6A0000}"/>
    <cellStyle name="Style 121 2 4" xfId="5106" xr:uid="{00000000-0005-0000-0000-0000AF6A0000}"/>
    <cellStyle name="Style 121 2 5" xfId="5107" xr:uid="{00000000-0005-0000-0000-0000B06A0000}"/>
    <cellStyle name="Style 121 2 6" xfId="15277" xr:uid="{00000000-0005-0000-0000-0000B16A0000}"/>
    <cellStyle name="Style 121 3" xfId="5108" xr:uid="{00000000-0005-0000-0000-0000B26A0000}"/>
    <cellStyle name="Style 121 3 2" xfId="5109" xr:uid="{00000000-0005-0000-0000-0000B36A0000}"/>
    <cellStyle name="Style 121 3 2 2" xfId="5110" xr:uid="{00000000-0005-0000-0000-0000B46A0000}"/>
    <cellStyle name="Style 121 3 2 2 2" xfId="15278" xr:uid="{00000000-0005-0000-0000-0000B56A0000}"/>
    <cellStyle name="Style 121 3 2 3" xfId="5111" xr:uid="{00000000-0005-0000-0000-0000B66A0000}"/>
    <cellStyle name="Style 121 3 3" xfId="5112" xr:uid="{00000000-0005-0000-0000-0000B76A0000}"/>
    <cellStyle name="Style 121 3 3 2" xfId="5113" xr:uid="{00000000-0005-0000-0000-0000B86A0000}"/>
    <cellStyle name="Style 121 3 3 2 2" xfId="15279" xr:uid="{00000000-0005-0000-0000-0000B96A0000}"/>
    <cellStyle name="Style 121 3 3 3" xfId="5114" xr:uid="{00000000-0005-0000-0000-0000BA6A0000}"/>
    <cellStyle name="Style 121 3 4" xfId="5115" xr:uid="{00000000-0005-0000-0000-0000BB6A0000}"/>
    <cellStyle name="Style 121 3 4 2" xfId="5116" xr:uid="{00000000-0005-0000-0000-0000BC6A0000}"/>
    <cellStyle name="Style 121 3 5" xfId="5117" xr:uid="{00000000-0005-0000-0000-0000BD6A0000}"/>
    <cellStyle name="Style 121 3 6" xfId="16577" xr:uid="{00000000-0005-0000-0000-0000BE6A0000}"/>
    <cellStyle name="Style 121 3 6 2" xfId="17366" xr:uid="{00000000-0005-0000-0000-0000BF6A0000}"/>
    <cellStyle name="Style 121 4" xfId="5118" xr:uid="{00000000-0005-0000-0000-0000C06A0000}"/>
    <cellStyle name="Style 121 4 2" xfId="5119" xr:uid="{00000000-0005-0000-0000-0000C16A0000}"/>
    <cellStyle name="Style 121 4 2 2" xfId="15280" xr:uid="{00000000-0005-0000-0000-0000C26A0000}"/>
    <cellStyle name="Style 121 4 3" xfId="5120" xr:uid="{00000000-0005-0000-0000-0000C36A0000}"/>
    <cellStyle name="Style 121 5" xfId="5121" xr:uid="{00000000-0005-0000-0000-0000C46A0000}"/>
    <cellStyle name="Style 121 6" xfId="5122" xr:uid="{00000000-0005-0000-0000-0000C56A0000}"/>
    <cellStyle name="Style 121 7" xfId="15281" xr:uid="{00000000-0005-0000-0000-0000C66A0000}"/>
    <cellStyle name="Style 121_ADDON" xfId="5123" xr:uid="{00000000-0005-0000-0000-0000C76A0000}"/>
    <cellStyle name="Style 126" xfId="3996" xr:uid="{00000000-0005-0000-0000-0000C86A0000}"/>
    <cellStyle name="Style 126 10" xfId="5124" xr:uid="{00000000-0005-0000-0000-0000C96A0000}"/>
    <cellStyle name="Style 126 10 2" xfId="12942" xr:uid="{00000000-0005-0000-0000-0000CA6A0000}"/>
    <cellStyle name="Style 126 10 3" xfId="9573" xr:uid="{00000000-0005-0000-0000-0000CB6A0000}"/>
    <cellStyle name="Style 126 11" xfId="5125" xr:uid="{00000000-0005-0000-0000-0000CC6A0000}"/>
    <cellStyle name="Style 126 11 2" xfId="12943" xr:uid="{00000000-0005-0000-0000-0000CD6A0000}"/>
    <cellStyle name="Style 126 11 3" xfId="9574" xr:uid="{00000000-0005-0000-0000-0000CE6A0000}"/>
    <cellStyle name="Style 126 12" xfId="5126" xr:uid="{00000000-0005-0000-0000-0000CF6A0000}"/>
    <cellStyle name="Style 126 12 2" xfId="12944" xr:uid="{00000000-0005-0000-0000-0000D06A0000}"/>
    <cellStyle name="Style 126 12 3" xfId="9575" xr:uid="{00000000-0005-0000-0000-0000D16A0000}"/>
    <cellStyle name="Style 126 13" xfId="12118" xr:uid="{00000000-0005-0000-0000-0000D26A0000}"/>
    <cellStyle name="Style 126 14" xfId="8750" xr:uid="{00000000-0005-0000-0000-0000D36A0000}"/>
    <cellStyle name="Style 126 2" xfId="5127" xr:uid="{00000000-0005-0000-0000-0000D46A0000}"/>
    <cellStyle name="Style 126 2 2" xfId="5128" xr:uid="{00000000-0005-0000-0000-0000D56A0000}"/>
    <cellStyle name="Style 126 2 2 2" xfId="12946" xr:uid="{00000000-0005-0000-0000-0000D66A0000}"/>
    <cellStyle name="Style 126 2 2 2 2" xfId="15282" xr:uid="{00000000-0005-0000-0000-0000D76A0000}"/>
    <cellStyle name="Style 126 2 2 3" xfId="9577" xr:uid="{00000000-0005-0000-0000-0000D86A0000}"/>
    <cellStyle name="Style 126 2 3" xfId="12945" xr:uid="{00000000-0005-0000-0000-0000D96A0000}"/>
    <cellStyle name="Style 126 2 3 2" xfId="15283" xr:uid="{00000000-0005-0000-0000-0000DA6A0000}"/>
    <cellStyle name="Style 126 2 4" xfId="9576" xr:uid="{00000000-0005-0000-0000-0000DB6A0000}"/>
    <cellStyle name="Style 126 3" xfId="5129" xr:uid="{00000000-0005-0000-0000-0000DC6A0000}"/>
    <cellStyle name="Style 126 3 2" xfId="5130" xr:uid="{00000000-0005-0000-0000-0000DD6A0000}"/>
    <cellStyle name="Style 126 3 2 2" xfId="5131" xr:uid="{00000000-0005-0000-0000-0000DE6A0000}"/>
    <cellStyle name="Style 126 3 2 2 2" xfId="12949" xr:uid="{00000000-0005-0000-0000-0000DF6A0000}"/>
    <cellStyle name="Style 126 3 2 2 3" xfId="9580" xr:uid="{00000000-0005-0000-0000-0000E06A0000}"/>
    <cellStyle name="Style 126 3 2 3" xfId="5132" xr:uid="{00000000-0005-0000-0000-0000E16A0000}"/>
    <cellStyle name="Style 126 3 2 3 2" xfId="12950" xr:uid="{00000000-0005-0000-0000-0000E26A0000}"/>
    <cellStyle name="Style 126 3 2 3 3" xfId="9581" xr:uid="{00000000-0005-0000-0000-0000E36A0000}"/>
    <cellStyle name="Style 126 3 2 4" xfId="12948" xr:uid="{00000000-0005-0000-0000-0000E46A0000}"/>
    <cellStyle name="Style 126 3 2 5" xfId="9579" xr:uid="{00000000-0005-0000-0000-0000E56A0000}"/>
    <cellStyle name="Style 126 3 3" xfId="5133" xr:uid="{00000000-0005-0000-0000-0000E66A0000}"/>
    <cellStyle name="Style 126 3 3 2" xfId="5134" xr:uid="{00000000-0005-0000-0000-0000E76A0000}"/>
    <cellStyle name="Style 126 3 3 2 2" xfId="5135" xr:uid="{00000000-0005-0000-0000-0000E86A0000}"/>
    <cellStyle name="Style 126 3 3 2 2 2" xfId="12953" xr:uid="{00000000-0005-0000-0000-0000E96A0000}"/>
    <cellStyle name="Style 126 3 3 2 2 3" xfId="9584" xr:uid="{00000000-0005-0000-0000-0000EA6A0000}"/>
    <cellStyle name="Style 126 3 3 2 3" xfId="12952" xr:uid="{00000000-0005-0000-0000-0000EB6A0000}"/>
    <cellStyle name="Style 126 3 3 2 4" xfId="9583" xr:uid="{00000000-0005-0000-0000-0000EC6A0000}"/>
    <cellStyle name="Style 126 3 3 3" xfId="5136" xr:uid="{00000000-0005-0000-0000-0000ED6A0000}"/>
    <cellStyle name="Style 126 3 3 3 2" xfId="5137" xr:uid="{00000000-0005-0000-0000-0000EE6A0000}"/>
    <cellStyle name="Style 126 3 3 3 2 2" xfId="12955" xr:uid="{00000000-0005-0000-0000-0000EF6A0000}"/>
    <cellStyle name="Style 126 3 3 3 2 3" xfId="9586" xr:uid="{00000000-0005-0000-0000-0000F06A0000}"/>
    <cellStyle name="Style 126 3 3 3 3" xfId="5138" xr:uid="{00000000-0005-0000-0000-0000F16A0000}"/>
    <cellStyle name="Style 126 3 3 3 3 2" xfId="12956" xr:uid="{00000000-0005-0000-0000-0000F26A0000}"/>
    <cellStyle name="Style 126 3 3 3 3 3" xfId="9587" xr:uid="{00000000-0005-0000-0000-0000F36A0000}"/>
    <cellStyle name="Style 126 3 3 3 4" xfId="12954" xr:uid="{00000000-0005-0000-0000-0000F46A0000}"/>
    <cellStyle name="Style 126 3 3 3 5" xfId="9585" xr:uid="{00000000-0005-0000-0000-0000F56A0000}"/>
    <cellStyle name="Style 126 3 3 4" xfId="5139" xr:uid="{00000000-0005-0000-0000-0000F66A0000}"/>
    <cellStyle name="Style 126 3 3 4 2" xfId="5140" xr:uid="{00000000-0005-0000-0000-0000F76A0000}"/>
    <cellStyle name="Style 126 3 3 4 2 2" xfId="12958" xr:uid="{00000000-0005-0000-0000-0000F86A0000}"/>
    <cellStyle name="Style 126 3 3 4 2 3" xfId="9589" xr:uid="{00000000-0005-0000-0000-0000F96A0000}"/>
    <cellStyle name="Style 126 3 3 4 3" xfId="12957" xr:uid="{00000000-0005-0000-0000-0000FA6A0000}"/>
    <cellStyle name="Style 126 3 3 4 4" xfId="9588" xr:uid="{00000000-0005-0000-0000-0000FB6A0000}"/>
    <cellStyle name="Style 126 3 3 5" xfId="5141" xr:uid="{00000000-0005-0000-0000-0000FC6A0000}"/>
    <cellStyle name="Style 126 3 3 5 2" xfId="12959" xr:uid="{00000000-0005-0000-0000-0000FD6A0000}"/>
    <cellStyle name="Style 126 3 3 5 3" xfId="9590" xr:uid="{00000000-0005-0000-0000-0000FE6A0000}"/>
    <cellStyle name="Style 126 3 3 6" xfId="12951" xr:uid="{00000000-0005-0000-0000-0000FF6A0000}"/>
    <cellStyle name="Style 126 3 3 7" xfId="9582" xr:uid="{00000000-0005-0000-0000-0000006B0000}"/>
    <cellStyle name="Style 126 3 4" xfId="5142" xr:uid="{00000000-0005-0000-0000-0000016B0000}"/>
    <cellStyle name="Style 126 3 4 2" xfId="12960" xr:uid="{00000000-0005-0000-0000-0000026B0000}"/>
    <cellStyle name="Style 126 3 4 3" xfId="15284" xr:uid="{00000000-0005-0000-0000-0000036B0000}"/>
    <cellStyle name="Style 126 3 4 4" xfId="9591" xr:uid="{00000000-0005-0000-0000-0000046B0000}"/>
    <cellStyle name="Style 126 3 5" xfId="5143" xr:uid="{00000000-0005-0000-0000-0000056B0000}"/>
    <cellStyle name="Style 126 3 5 2" xfId="12961" xr:uid="{00000000-0005-0000-0000-0000066B0000}"/>
    <cellStyle name="Style 126 3 5 3" xfId="9592" xr:uid="{00000000-0005-0000-0000-0000076B0000}"/>
    <cellStyle name="Style 126 3 6" xfId="12947" xr:uid="{00000000-0005-0000-0000-0000086B0000}"/>
    <cellStyle name="Style 126 3 7" xfId="16576" xr:uid="{00000000-0005-0000-0000-0000096B0000}"/>
    <cellStyle name="Style 126 3 7 2" xfId="17365" xr:uid="{00000000-0005-0000-0000-00000A6B0000}"/>
    <cellStyle name="Style 126 3 8" xfId="9578" xr:uid="{00000000-0005-0000-0000-00000B6B0000}"/>
    <cellStyle name="Style 126 4" xfId="5144" xr:uid="{00000000-0005-0000-0000-00000C6B0000}"/>
    <cellStyle name="Style 126 4 2" xfId="5145" xr:uid="{00000000-0005-0000-0000-00000D6B0000}"/>
    <cellStyle name="Style 126 4 2 2" xfId="5146" xr:uid="{00000000-0005-0000-0000-00000E6B0000}"/>
    <cellStyle name="Style 126 4 2 2 2" xfId="5147" xr:uid="{00000000-0005-0000-0000-00000F6B0000}"/>
    <cellStyle name="Style 126 4 2 2 2 2" xfId="12965" xr:uid="{00000000-0005-0000-0000-0000106B0000}"/>
    <cellStyle name="Style 126 4 2 2 2 3" xfId="9596" xr:uid="{00000000-0005-0000-0000-0000116B0000}"/>
    <cellStyle name="Style 126 4 2 2 3" xfId="12964" xr:uid="{00000000-0005-0000-0000-0000126B0000}"/>
    <cellStyle name="Style 126 4 2 2 4" xfId="9595" xr:uid="{00000000-0005-0000-0000-0000136B0000}"/>
    <cellStyle name="Style 126 4 2 3" xfId="5148" xr:uid="{00000000-0005-0000-0000-0000146B0000}"/>
    <cellStyle name="Style 126 4 2 3 2" xfId="5149" xr:uid="{00000000-0005-0000-0000-0000156B0000}"/>
    <cellStyle name="Style 126 4 2 3 2 2" xfId="12967" xr:uid="{00000000-0005-0000-0000-0000166B0000}"/>
    <cellStyle name="Style 126 4 2 3 2 3" xfId="9598" xr:uid="{00000000-0005-0000-0000-0000176B0000}"/>
    <cellStyle name="Style 126 4 2 3 3" xfId="5150" xr:uid="{00000000-0005-0000-0000-0000186B0000}"/>
    <cellStyle name="Style 126 4 2 3 3 2" xfId="12968" xr:uid="{00000000-0005-0000-0000-0000196B0000}"/>
    <cellStyle name="Style 126 4 2 3 3 3" xfId="9599" xr:uid="{00000000-0005-0000-0000-00001A6B0000}"/>
    <cellStyle name="Style 126 4 2 3 4" xfId="12966" xr:uid="{00000000-0005-0000-0000-00001B6B0000}"/>
    <cellStyle name="Style 126 4 2 3 5" xfId="9597" xr:uid="{00000000-0005-0000-0000-00001C6B0000}"/>
    <cellStyle name="Style 126 4 2 4" xfId="5151" xr:uid="{00000000-0005-0000-0000-00001D6B0000}"/>
    <cellStyle name="Style 126 4 2 4 2" xfId="5152" xr:uid="{00000000-0005-0000-0000-00001E6B0000}"/>
    <cellStyle name="Style 126 4 2 4 2 2" xfId="12970" xr:uid="{00000000-0005-0000-0000-00001F6B0000}"/>
    <cellStyle name="Style 126 4 2 4 2 3" xfId="9601" xr:uid="{00000000-0005-0000-0000-0000206B0000}"/>
    <cellStyle name="Style 126 4 2 4 3" xfId="12969" xr:uid="{00000000-0005-0000-0000-0000216B0000}"/>
    <cellStyle name="Style 126 4 2 4 4" xfId="9600" xr:uid="{00000000-0005-0000-0000-0000226B0000}"/>
    <cellStyle name="Style 126 4 2 5" xfId="5153" xr:uid="{00000000-0005-0000-0000-0000236B0000}"/>
    <cellStyle name="Style 126 4 2 5 2" xfId="12971" xr:uid="{00000000-0005-0000-0000-0000246B0000}"/>
    <cellStyle name="Style 126 4 2 5 3" xfId="9602" xr:uid="{00000000-0005-0000-0000-0000256B0000}"/>
    <cellStyle name="Style 126 4 2 6" xfId="12963" xr:uid="{00000000-0005-0000-0000-0000266B0000}"/>
    <cellStyle name="Style 126 4 2 7" xfId="9594" xr:uid="{00000000-0005-0000-0000-0000276B0000}"/>
    <cellStyle name="Style 126 4 3" xfId="5154" xr:uid="{00000000-0005-0000-0000-0000286B0000}"/>
    <cellStyle name="Style 126 4 3 2" xfId="5155" xr:uid="{00000000-0005-0000-0000-0000296B0000}"/>
    <cellStyle name="Style 126 4 3 2 2" xfId="12973" xr:uid="{00000000-0005-0000-0000-00002A6B0000}"/>
    <cellStyle name="Style 126 4 3 2 3" xfId="9604" xr:uid="{00000000-0005-0000-0000-00002B6B0000}"/>
    <cellStyle name="Style 126 4 3 3" xfId="12972" xr:uid="{00000000-0005-0000-0000-00002C6B0000}"/>
    <cellStyle name="Style 126 4 3 4" xfId="9603" xr:uid="{00000000-0005-0000-0000-00002D6B0000}"/>
    <cellStyle name="Style 126 4 4" xfId="5156" xr:uid="{00000000-0005-0000-0000-00002E6B0000}"/>
    <cellStyle name="Style 126 4 4 2" xfId="12974" xr:uid="{00000000-0005-0000-0000-00002F6B0000}"/>
    <cellStyle name="Style 126 4 4 3" xfId="9605" xr:uid="{00000000-0005-0000-0000-0000306B0000}"/>
    <cellStyle name="Style 126 4 5" xfId="5157" xr:uid="{00000000-0005-0000-0000-0000316B0000}"/>
    <cellStyle name="Style 126 4 5 2" xfId="12975" xr:uid="{00000000-0005-0000-0000-0000326B0000}"/>
    <cellStyle name="Style 126 4 5 3" xfId="9606" xr:uid="{00000000-0005-0000-0000-0000336B0000}"/>
    <cellStyle name="Style 126 4 6" xfId="12962" xr:uid="{00000000-0005-0000-0000-0000346B0000}"/>
    <cellStyle name="Style 126 4 7" xfId="16575" xr:uid="{00000000-0005-0000-0000-0000356B0000}"/>
    <cellStyle name="Style 126 4 7 2" xfId="17364" xr:uid="{00000000-0005-0000-0000-0000366B0000}"/>
    <cellStyle name="Style 126 4 8" xfId="9593" xr:uid="{00000000-0005-0000-0000-0000376B0000}"/>
    <cellStyle name="Style 126 5" xfId="5158" xr:uid="{00000000-0005-0000-0000-0000386B0000}"/>
    <cellStyle name="Style 126 5 2" xfId="5159" xr:uid="{00000000-0005-0000-0000-0000396B0000}"/>
    <cellStyle name="Style 126 5 2 2" xfId="5160" xr:uid="{00000000-0005-0000-0000-00003A6B0000}"/>
    <cellStyle name="Style 126 5 2 2 2" xfId="5161" xr:uid="{00000000-0005-0000-0000-00003B6B0000}"/>
    <cellStyle name="Style 126 5 2 2 2 2" xfId="12979" xr:uid="{00000000-0005-0000-0000-00003C6B0000}"/>
    <cellStyle name="Style 126 5 2 2 2 3" xfId="9610" xr:uid="{00000000-0005-0000-0000-00003D6B0000}"/>
    <cellStyle name="Style 126 5 2 2 3" xfId="12978" xr:uid="{00000000-0005-0000-0000-00003E6B0000}"/>
    <cellStyle name="Style 126 5 2 2 4" xfId="9609" xr:uid="{00000000-0005-0000-0000-00003F6B0000}"/>
    <cellStyle name="Style 126 5 2 3" xfId="5162" xr:uid="{00000000-0005-0000-0000-0000406B0000}"/>
    <cellStyle name="Style 126 5 2 3 2" xfId="5163" xr:uid="{00000000-0005-0000-0000-0000416B0000}"/>
    <cellStyle name="Style 126 5 2 3 2 2" xfId="12981" xr:uid="{00000000-0005-0000-0000-0000426B0000}"/>
    <cellStyle name="Style 126 5 2 3 2 3" xfId="9612" xr:uid="{00000000-0005-0000-0000-0000436B0000}"/>
    <cellStyle name="Style 126 5 2 3 3" xfId="5164" xr:uid="{00000000-0005-0000-0000-0000446B0000}"/>
    <cellStyle name="Style 126 5 2 3 3 2" xfId="12982" xr:uid="{00000000-0005-0000-0000-0000456B0000}"/>
    <cellStyle name="Style 126 5 2 3 3 3" xfId="9613" xr:uid="{00000000-0005-0000-0000-0000466B0000}"/>
    <cellStyle name="Style 126 5 2 3 4" xfId="12980" xr:uid="{00000000-0005-0000-0000-0000476B0000}"/>
    <cellStyle name="Style 126 5 2 3 5" xfId="9611" xr:uid="{00000000-0005-0000-0000-0000486B0000}"/>
    <cellStyle name="Style 126 5 2 4" xfId="5165" xr:uid="{00000000-0005-0000-0000-0000496B0000}"/>
    <cellStyle name="Style 126 5 2 4 2" xfId="12983" xr:uid="{00000000-0005-0000-0000-00004A6B0000}"/>
    <cellStyle name="Style 126 5 2 4 3" xfId="9614" xr:uid="{00000000-0005-0000-0000-00004B6B0000}"/>
    <cellStyle name="Style 126 5 2 5" xfId="5166" xr:uid="{00000000-0005-0000-0000-00004C6B0000}"/>
    <cellStyle name="Style 126 5 2 5 2" xfId="12984" xr:uid="{00000000-0005-0000-0000-00004D6B0000}"/>
    <cellStyle name="Style 126 5 2 5 3" xfId="9615" xr:uid="{00000000-0005-0000-0000-00004E6B0000}"/>
    <cellStyle name="Style 126 5 2 6" xfId="12977" xr:uid="{00000000-0005-0000-0000-00004F6B0000}"/>
    <cellStyle name="Style 126 5 2 7" xfId="9608" xr:uid="{00000000-0005-0000-0000-0000506B0000}"/>
    <cellStyle name="Style 126 5 3" xfId="5167" xr:uid="{00000000-0005-0000-0000-0000516B0000}"/>
    <cellStyle name="Style 126 5 3 2" xfId="5168" xr:uid="{00000000-0005-0000-0000-0000526B0000}"/>
    <cellStyle name="Style 126 5 3 2 2" xfId="12986" xr:uid="{00000000-0005-0000-0000-0000536B0000}"/>
    <cellStyle name="Style 126 5 3 2 3" xfId="9617" xr:uid="{00000000-0005-0000-0000-0000546B0000}"/>
    <cellStyle name="Style 126 5 3 3" xfId="12985" xr:uid="{00000000-0005-0000-0000-0000556B0000}"/>
    <cellStyle name="Style 126 5 3 4" xfId="9616" xr:uid="{00000000-0005-0000-0000-0000566B0000}"/>
    <cellStyle name="Style 126 5 4" xfId="5169" xr:uid="{00000000-0005-0000-0000-0000576B0000}"/>
    <cellStyle name="Style 126 5 4 2" xfId="12987" xr:uid="{00000000-0005-0000-0000-0000586B0000}"/>
    <cellStyle name="Style 126 5 4 3" xfId="9618" xr:uid="{00000000-0005-0000-0000-0000596B0000}"/>
    <cellStyle name="Style 126 5 5" xfId="5170" xr:uid="{00000000-0005-0000-0000-00005A6B0000}"/>
    <cellStyle name="Style 126 5 5 2" xfId="12988" xr:uid="{00000000-0005-0000-0000-00005B6B0000}"/>
    <cellStyle name="Style 126 5 5 3" xfId="9619" xr:uid="{00000000-0005-0000-0000-00005C6B0000}"/>
    <cellStyle name="Style 126 5 6" xfId="12976" xr:uid="{00000000-0005-0000-0000-00005D6B0000}"/>
    <cellStyle name="Style 126 5 7" xfId="9607" xr:uid="{00000000-0005-0000-0000-00005E6B0000}"/>
    <cellStyle name="Style 126 6" xfId="5171" xr:uid="{00000000-0005-0000-0000-00005F6B0000}"/>
    <cellStyle name="Style 126 6 2" xfId="5172" xr:uid="{00000000-0005-0000-0000-0000606B0000}"/>
    <cellStyle name="Style 126 6 2 2" xfId="5173" xr:uid="{00000000-0005-0000-0000-0000616B0000}"/>
    <cellStyle name="Style 126 6 2 2 2" xfId="12991" xr:uid="{00000000-0005-0000-0000-0000626B0000}"/>
    <cellStyle name="Style 126 6 2 2 3" xfId="9622" xr:uid="{00000000-0005-0000-0000-0000636B0000}"/>
    <cellStyle name="Style 126 6 2 3" xfId="12990" xr:uid="{00000000-0005-0000-0000-0000646B0000}"/>
    <cellStyle name="Style 126 6 2 4" xfId="9621" xr:uid="{00000000-0005-0000-0000-0000656B0000}"/>
    <cellStyle name="Style 126 6 3" xfId="5174" xr:uid="{00000000-0005-0000-0000-0000666B0000}"/>
    <cellStyle name="Style 126 6 3 2" xfId="5175" xr:uid="{00000000-0005-0000-0000-0000676B0000}"/>
    <cellStyle name="Style 126 6 3 2 2" xfId="12993" xr:uid="{00000000-0005-0000-0000-0000686B0000}"/>
    <cellStyle name="Style 126 6 3 2 3" xfId="9624" xr:uid="{00000000-0005-0000-0000-0000696B0000}"/>
    <cellStyle name="Style 126 6 3 3" xfId="5176" xr:uid="{00000000-0005-0000-0000-00006A6B0000}"/>
    <cellStyle name="Style 126 6 3 3 2" xfId="12994" xr:uid="{00000000-0005-0000-0000-00006B6B0000}"/>
    <cellStyle name="Style 126 6 3 3 3" xfId="9625" xr:uid="{00000000-0005-0000-0000-00006C6B0000}"/>
    <cellStyle name="Style 126 6 3 4" xfId="12992" xr:uid="{00000000-0005-0000-0000-00006D6B0000}"/>
    <cellStyle name="Style 126 6 3 5" xfId="9623" xr:uid="{00000000-0005-0000-0000-00006E6B0000}"/>
    <cellStyle name="Style 126 6 4" xfId="5177" xr:uid="{00000000-0005-0000-0000-00006F6B0000}"/>
    <cellStyle name="Style 126 6 4 2" xfId="5178" xr:uid="{00000000-0005-0000-0000-0000706B0000}"/>
    <cellStyle name="Style 126 6 4 2 2" xfId="12996" xr:uid="{00000000-0005-0000-0000-0000716B0000}"/>
    <cellStyle name="Style 126 6 4 2 3" xfId="9627" xr:uid="{00000000-0005-0000-0000-0000726B0000}"/>
    <cellStyle name="Style 126 6 4 3" xfId="12995" xr:uid="{00000000-0005-0000-0000-0000736B0000}"/>
    <cellStyle name="Style 126 6 4 4" xfId="9626" xr:uid="{00000000-0005-0000-0000-0000746B0000}"/>
    <cellStyle name="Style 126 6 5" xfId="5179" xr:uid="{00000000-0005-0000-0000-0000756B0000}"/>
    <cellStyle name="Style 126 6 5 2" xfId="12997" xr:uid="{00000000-0005-0000-0000-0000766B0000}"/>
    <cellStyle name="Style 126 6 5 3" xfId="9628" xr:uid="{00000000-0005-0000-0000-0000776B0000}"/>
    <cellStyle name="Style 126 6 6" xfId="12989" xr:uid="{00000000-0005-0000-0000-0000786B0000}"/>
    <cellStyle name="Style 126 6 7" xfId="9620" xr:uid="{00000000-0005-0000-0000-0000796B0000}"/>
    <cellStyle name="Style 126 7" xfId="5180" xr:uid="{00000000-0005-0000-0000-00007A6B0000}"/>
    <cellStyle name="Style 126 7 2" xfId="5181" xr:uid="{00000000-0005-0000-0000-00007B6B0000}"/>
    <cellStyle name="Style 126 7 2 2" xfId="12999" xr:uid="{00000000-0005-0000-0000-00007C6B0000}"/>
    <cellStyle name="Style 126 7 2 3" xfId="9630" xr:uid="{00000000-0005-0000-0000-00007D6B0000}"/>
    <cellStyle name="Style 126 7 3" xfId="5182" xr:uid="{00000000-0005-0000-0000-00007E6B0000}"/>
    <cellStyle name="Style 126 7 3 2" xfId="13000" xr:uid="{00000000-0005-0000-0000-00007F6B0000}"/>
    <cellStyle name="Style 126 7 3 3" xfId="9631" xr:uid="{00000000-0005-0000-0000-0000806B0000}"/>
    <cellStyle name="Style 126 7 4" xfId="12998" xr:uid="{00000000-0005-0000-0000-0000816B0000}"/>
    <cellStyle name="Style 126 7 5" xfId="9629" xr:uid="{00000000-0005-0000-0000-0000826B0000}"/>
    <cellStyle name="Style 126 8" xfId="5183" xr:uid="{00000000-0005-0000-0000-0000836B0000}"/>
    <cellStyle name="Style 126 8 2" xfId="13001" xr:uid="{00000000-0005-0000-0000-0000846B0000}"/>
    <cellStyle name="Style 126 8 3" xfId="15285" xr:uid="{00000000-0005-0000-0000-0000856B0000}"/>
    <cellStyle name="Style 126 8 4" xfId="9632" xr:uid="{00000000-0005-0000-0000-0000866B0000}"/>
    <cellStyle name="Style 126 9" xfId="5184" xr:uid="{00000000-0005-0000-0000-0000876B0000}"/>
    <cellStyle name="Style 126 9 2" xfId="13002" xr:uid="{00000000-0005-0000-0000-0000886B0000}"/>
    <cellStyle name="Style 126 9 3" xfId="9633" xr:uid="{00000000-0005-0000-0000-0000896B0000}"/>
    <cellStyle name="Style 126_ADDON" xfId="5185" xr:uid="{00000000-0005-0000-0000-00008A6B0000}"/>
    <cellStyle name="Style 127" xfId="3997" xr:uid="{00000000-0005-0000-0000-00008B6B0000}"/>
    <cellStyle name="Style 127 2" xfId="5186" xr:uid="{00000000-0005-0000-0000-00008C6B0000}"/>
    <cellStyle name="Style 127 2 2" xfId="15286" xr:uid="{00000000-0005-0000-0000-00008D6B0000}"/>
    <cellStyle name="Style 127 2 2 2" xfId="15287" xr:uid="{00000000-0005-0000-0000-00008E6B0000}"/>
    <cellStyle name="Style 127 2 2 2 2" xfId="15288" xr:uid="{00000000-0005-0000-0000-00008F6B0000}"/>
    <cellStyle name="Style 127 2 3" xfId="15289" xr:uid="{00000000-0005-0000-0000-0000906B0000}"/>
    <cellStyle name="Style 127 2 3 2" xfId="15290" xr:uid="{00000000-0005-0000-0000-0000916B0000}"/>
    <cellStyle name="Style 127 3" xfId="5187" xr:uid="{00000000-0005-0000-0000-0000926B0000}"/>
    <cellStyle name="Style 127 3 2" xfId="5188" xr:uid="{00000000-0005-0000-0000-0000936B0000}"/>
    <cellStyle name="Style 127 3 3" xfId="5189" xr:uid="{00000000-0005-0000-0000-0000946B0000}"/>
    <cellStyle name="Style 127 3 3 2" xfId="5190" xr:uid="{00000000-0005-0000-0000-0000956B0000}"/>
    <cellStyle name="Style 127 3 3 3" xfId="15291" xr:uid="{00000000-0005-0000-0000-0000966B0000}"/>
    <cellStyle name="Style 127 3 4" xfId="5191" xr:uid="{00000000-0005-0000-0000-0000976B0000}"/>
    <cellStyle name="Style 127 3 4 2" xfId="15292" xr:uid="{00000000-0005-0000-0000-0000986B0000}"/>
    <cellStyle name="Style 127 3 5" xfId="16574" xr:uid="{00000000-0005-0000-0000-0000996B0000}"/>
    <cellStyle name="Style 127 3 5 2" xfId="17363" xr:uid="{00000000-0005-0000-0000-00009A6B0000}"/>
    <cellStyle name="Style 127 4" xfId="5192" xr:uid="{00000000-0005-0000-0000-00009B6B0000}"/>
    <cellStyle name="Style 127 4 2" xfId="5193" xr:uid="{00000000-0005-0000-0000-00009C6B0000}"/>
    <cellStyle name="Style 127 4 3" xfId="15293" xr:uid="{00000000-0005-0000-0000-00009D6B0000}"/>
    <cellStyle name="Style 127 5" xfId="5194" xr:uid="{00000000-0005-0000-0000-00009E6B0000}"/>
    <cellStyle name="Style 127 5 2" xfId="15294" xr:uid="{00000000-0005-0000-0000-00009F6B0000}"/>
    <cellStyle name="Style 127 6" xfId="5195" xr:uid="{00000000-0005-0000-0000-0000A06B0000}"/>
    <cellStyle name="Style 127 7" xfId="5196" xr:uid="{00000000-0005-0000-0000-0000A16B0000}"/>
    <cellStyle name="Style 127_ADDON" xfId="5197" xr:uid="{00000000-0005-0000-0000-0000A26B0000}"/>
    <cellStyle name="Style 128" xfId="3998" xr:uid="{00000000-0005-0000-0000-0000A36B0000}"/>
    <cellStyle name="Style 128 2" xfId="5198" xr:uid="{00000000-0005-0000-0000-0000A46B0000}"/>
    <cellStyle name="Style 128 2 2" xfId="5199" xr:uid="{00000000-0005-0000-0000-0000A56B0000}"/>
    <cellStyle name="Style 128 2 2 2" xfId="5200" xr:uid="{00000000-0005-0000-0000-0000A66B0000}"/>
    <cellStyle name="Style 128 2 2 2 2" xfId="15295" xr:uid="{00000000-0005-0000-0000-0000A76B0000}"/>
    <cellStyle name="Style 128 2 2 3" xfId="5201" xr:uid="{00000000-0005-0000-0000-0000A86B0000}"/>
    <cellStyle name="Style 128 2 3" xfId="5202" xr:uid="{00000000-0005-0000-0000-0000A96B0000}"/>
    <cellStyle name="Style 128 2 3 2" xfId="15296" xr:uid="{00000000-0005-0000-0000-0000AA6B0000}"/>
    <cellStyle name="Style 128 2 4" xfId="5203" xr:uid="{00000000-0005-0000-0000-0000AB6B0000}"/>
    <cellStyle name="Style 128 2 5" xfId="5204" xr:uid="{00000000-0005-0000-0000-0000AC6B0000}"/>
    <cellStyle name="Style 128 2 6" xfId="15652" xr:uid="{00000000-0005-0000-0000-0000AD6B0000}"/>
    <cellStyle name="Style 128 3" xfId="5205" xr:uid="{00000000-0005-0000-0000-0000AE6B0000}"/>
    <cellStyle name="Style 128 3 2" xfId="5206" xr:uid="{00000000-0005-0000-0000-0000AF6B0000}"/>
    <cellStyle name="Style 128 3 2 2" xfId="5207" xr:uid="{00000000-0005-0000-0000-0000B06B0000}"/>
    <cellStyle name="Style 128 3 2 2 2" xfId="15297" xr:uid="{00000000-0005-0000-0000-0000B16B0000}"/>
    <cellStyle name="Style 128 3 2 3" xfId="5208" xr:uid="{00000000-0005-0000-0000-0000B26B0000}"/>
    <cellStyle name="Style 128 3 3" xfId="5209" xr:uid="{00000000-0005-0000-0000-0000B36B0000}"/>
    <cellStyle name="Style 128 3 3 2" xfId="5210" xr:uid="{00000000-0005-0000-0000-0000B46B0000}"/>
    <cellStyle name="Style 128 3 3 2 2" xfId="15298" xr:uid="{00000000-0005-0000-0000-0000B56B0000}"/>
    <cellStyle name="Style 128 3 3 3" xfId="5211" xr:uid="{00000000-0005-0000-0000-0000B66B0000}"/>
    <cellStyle name="Style 128 3 4" xfId="5212" xr:uid="{00000000-0005-0000-0000-0000B76B0000}"/>
    <cellStyle name="Style 128 3 4 2" xfId="5213" xr:uid="{00000000-0005-0000-0000-0000B86B0000}"/>
    <cellStyle name="Style 128 3 5" xfId="5214" xr:uid="{00000000-0005-0000-0000-0000B96B0000}"/>
    <cellStyle name="Style 128 3 6" xfId="16573" xr:uid="{00000000-0005-0000-0000-0000BA6B0000}"/>
    <cellStyle name="Style 128 3 6 2" xfId="17362" xr:uid="{00000000-0005-0000-0000-0000BB6B0000}"/>
    <cellStyle name="Style 128 4" xfId="5215" xr:uid="{00000000-0005-0000-0000-0000BC6B0000}"/>
    <cellStyle name="Style 128 4 2" xfId="5216" xr:uid="{00000000-0005-0000-0000-0000BD6B0000}"/>
    <cellStyle name="Style 128 4 2 2" xfId="15299" xr:uid="{00000000-0005-0000-0000-0000BE6B0000}"/>
    <cellStyle name="Style 128 4 3" xfId="5217" xr:uid="{00000000-0005-0000-0000-0000BF6B0000}"/>
    <cellStyle name="Style 128 5" xfId="5218" xr:uid="{00000000-0005-0000-0000-0000C06B0000}"/>
    <cellStyle name="Style 128 6" xfId="5219" xr:uid="{00000000-0005-0000-0000-0000C16B0000}"/>
    <cellStyle name="Style 128 7" xfId="15300" xr:uid="{00000000-0005-0000-0000-0000C26B0000}"/>
    <cellStyle name="Style 128_ADDON" xfId="5220" xr:uid="{00000000-0005-0000-0000-0000C36B0000}"/>
    <cellStyle name="Style 129" xfId="3999" xr:uid="{00000000-0005-0000-0000-0000C46B0000}"/>
    <cellStyle name="Style 129 2" xfId="5221" xr:uid="{00000000-0005-0000-0000-0000C56B0000}"/>
    <cellStyle name="Style 129 2 2" xfId="15301" xr:uid="{00000000-0005-0000-0000-0000C66B0000}"/>
    <cellStyle name="Style 129 2 2 2" xfId="15302" xr:uid="{00000000-0005-0000-0000-0000C76B0000}"/>
    <cellStyle name="Style 129 2 2 2 2" xfId="15303" xr:uid="{00000000-0005-0000-0000-0000C86B0000}"/>
    <cellStyle name="Style 129 2 3" xfId="15304" xr:uid="{00000000-0005-0000-0000-0000C96B0000}"/>
    <cellStyle name="Style 129 2 3 2" xfId="15305" xr:uid="{00000000-0005-0000-0000-0000CA6B0000}"/>
    <cellStyle name="Style 129 3" xfId="5222" xr:uid="{00000000-0005-0000-0000-0000CB6B0000}"/>
    <cellStyle name="Style 129 3 2" xfId="5223" xr:uid="{00000000-0005-0000-0000-0000CC6B0000}"/>
    <cellStyle name="Style 129 3 3" xfId="5224" xr:uid="{00000000-0005-0000-0000-0000CD6B0000}"/>
    <cellStyle name="Style 129 3 3 2" xfId="5225" xr:uid="{00000000-0005-0000-0000-0000CE6B0000}"/>
    <cellStyle name="Style 129 3 3 3" xfId="15804" xr:uid="{00000000-0005-0000-0000-0000CF6B0000}"/>
    <cellStyle name="Style 129 3 4" xfId="5226" xr:uid="{00000000-0005-0000-0000-0000D06B0000}"/>
    <cellStyle name="Style 129 3 4 2" xfId="15805" xr:uid="{00000000-0005-0000-0000-0000D16B0000}"/>
    <cellStyle name="Style 129 3 5" xfId="16572" xr:uid="{00000000-0005-0000-0000-0000D26B0000}"/>
    <cellStyle name="Style 129 3 5 2" xfId="17361" xr:uid="{00000000-0005-0000-0000-0000D36B0000}"/>
    <cellStyle name="Style 129 4" xfId="5227" xr:uid="{00000000-0005-0000-0000-0000D46B0000}"/>
    <cellStyle name="Style 129 4 2" xfId="5228" xr:uid="{00000000-0005-0000-0000-0000D56B0000}"/>
    <cellStyle name="Style 129 4 3" xfId="15806" xr:uid="{00000000-0005-0000-0000-0000D66B0000}"/>
    <cellStyle name="Style 129 5" xfId="5229" xr:uid="{00000000-0005-0000-0000-0000D76B0000}"/>
    <cellStyle name="Style 129 5 2" xfId="15306" xr:uid="{00000000-0005-0000-0000-0000D86B0000}"/>
    <cellStyle name="Style 129 6" xfId="5230" xr:uid="{00000000-0005-0000-0000-0000D96B0000}"/>
    <cellStyle name="Style 129 7" xfId="5231" xr:uid="{00000000-0005-0000-0000-0000DA6B0000}"/>
    <cellStyle name="Style 129_ADDON" xfId="5232" xr:uid="{00000000-0005-0000-0000-0000DB6B0000}"/>
    <cellStyle name="Style 130" xfId="4000" xr:uid="{00000000-0005-0000-0000-0000DC6B0000}"/>
    <cellStyle name="Style 130 10" xfId="5233" xr:uid="{00000000-0005-0000-0000-0000DD6B0000}"/>
    <cellStyle name="Style 130 10 2" xfId="13003" xr:uid="{00000000-0005-0000-0000-0000DE6B0000}"/>
    <cellStyle name="Style 130 10 3" xfId="9634" xr:uid="{00000000-0005-0000-0000-0000DF6B0000}"/>
    <cellStyle name="Style 130 11" xfId="5234" xr:uid="{00000000-0005-0000-0000-0000E06B0000}"/>
    <cellStyle name="Style 130 11 2" xfId="13004" xr:uid="{00000000-0005-0000-0000-0000E16B0000}"/>
    <cellStyle name="Style 130 11 3" xfId="9635" xr:uid="{00000000-0005-0000-0000-0000E26B0000}"/>
    <cellStyle name="Style 130 12" xfId="5235" xr:uid="{00000000-0005-0000-0000-0000E36B0000}"/>
    <cellStyle name="Style 130 12 2" xfId="13005" xr:uid="{00000000-0005-0000-0000-0000E46B0000}"/>
    <cellStyle name="Style 130 12 3" xfId="9636" xr:uid="{00000000-0005-0000-0000-0000E56B0000}"/>
    <cellStyle name="Style 130 13" xfId="12119" xr:uid="{00000000-0005-0000-0000-0000E66B0000}"/>
    <cellStyle name="Style 130 14" xfId="8751" xr:uid="{00000000-0005-0000-0000-0000E76B0000}"/>
    <cellStyle name="Style 130 2" xfId="5236" xr:uid="{00000000-0005-0000-0000-0000E86B0000}"/>
    <cellStyle name="Style 130 2 2" xfId="5237" xr:uid="{00000000-0005-0000-0000-0000E96B0000}"/>
    <cellStyle name="Style 130 2 2 2" xfId="13007" xr:uid="{00000000-0005-0000-0000-0000EA6B0000}"/>
    <cellStyle name="Style 130 2 2 2 2" xfId="15307" xr:uid="{00000000-0005-0000-0000-0000EB6B0000}"/>
    <cellStyle name="Style 130 2 2 3" xfId="9638" xr:uid="{00000000-0005-0000-0000-0000EC6B0000}"/>
    <cellStyle name="Style 130 2 3" xfId="13006" xr:uid="{00000000-0005-0000-0000-0000ED6B0000}"/>
    <cellStyle name="Style 130 2 3 2" xfId="15308" xr:uid="{00000000-0005-0000-0000-0000EE6B0000}"/>
    <cellStyle name="Style 130 2 4" xfId="9637" xr:uid="{00000000-0005-0000-0000-0000EF6B0000}"/>
    <cellStyle name="Style 130 3" xfId="5238" xr:uid="{00000000-0005-0000-0000-0000F06B0000}"/>
    <cellStyle name="Style 130 3 2" xfId="5239" xr:uid="{00000000-0005-0000-0000-0000F16B0000}"/>
    <cellStyle name="Style 130 3 2 2" xfId="5240" xr:uid="{00000000-0005-0000-0000-0000F26B0000}"/>
    <cellStyle name="Style 130 3 2 2 2" xfId="13010" xr:uid="{00000000-0005-0000-0000-0000F36B0000}"/>
    <cellStyle name="Style 130 3 2 2 3" xfId="9641" xr:uid="{00000000-0005-0000-0000-0000F46B0000}"/>
    <cellStyle name="Style 130 3 2 3" xfId="5241" xr:uid="{00000000-0005-0000-0000-0000F56B0000}"/>
    <cellStyle name="Style 130 3 2 3 2" xfId="13011" xr:uid="{00000000-0005-0000-0000-0000F66B0000}"/>
    <cellStyle name="Style 130 3 2 3 3" xfId="9642" xr:uid="{00000000-0005-0000-0000-0000F76B0000}"/>
    <cellStyle name="Style 130 3 2 4" xfId="13009" xr:uid="{00000000-0005-0000-0000-0000F86B0000}"/>
    <cellStyle name="Style 130 3 2 5" xfId="9640" xr:uid="{00000000-0005-0000-0000-0000F96B0000}"/>
    <cellStyle name="Style 130 3 3" xfId="5242" xr:uid="{00000000-0005-0000-0000-0000FA6B0000}"/>
    <cellStyle name="Style 130 3 3 2" xfId="5243" xr:uid="{00000000-0005-0000-0000-0000FB6B0000}"/>
    <cellStyle name="Style 130 3 3 2 2" xfId="5244" xr:uid="{00000000-0005-0000-0000-0000FC6B0000}"/>
    <cellStyle name="Style 130 3 3 2 2 2" xfId="13014" xr:uid="{00000000-0005-0000-0000-0000FD6B0000}"/>
    <cellStyle name="Style 130 3 3 2 2 3" xfId="9645" xr:uid="{00000000-0005-0000-0000-0000FE6B0000}"/>
    <cellStyle name="Style 130 3 3 2 3" xfId="13013" xr:uid="{00000000-0005-0000-0000-0000FF6B0000}"/>
    <cellStyle name="Style 130 3 3 2 4" xfId="9644" xr:uid="{00000000-0005-0000-0000-0000006C0000}"/>
    <cellStyle name="Style 130 3 3 3" xfId="5245" xr:uid="{00000000-0005-0000-0000-0000016C0000}"/>
    <cellStyle name="Style 130 3 3 3 2" xfId="5246" xr:uid="{00000000-0005-0000-0000-0000026C0000}"/>
    <cellStyle name="Style 130 3 3 3 2 2" xfId="13016" xr:uid="{00000000-0005-0000-0000-0000036C0000}"/>
    <cellStyle name="Style 130 3 3 3 2 3" xfId="9647" xr:uid="{00000000-0005-0000-0000-0000046C0000}"/>
    <cellStyle name="Style 130 3 3 3 3" xfId="5247" xr:uid="{00000000-0005-0000-0000-0000056C0000}"/>
    <cellStyle name="Style 130 3 3 3 3 2" xfId="13017" xr:uid="{00000000-0005-0000-0000-0000066C0000}"/>
    <cellStyle name="Style 130 3 3 3 3 3" xfId="9648" xr:uid="{00000000-0005-0000-0000-0000076C0000}"/>
    <cellStyle name="Style 130 3 3 3 4" xfId="13015" xr:uid="{00000000-0005-0000-0000-0000086C0000}"/>
    <cellStyle name="Style 130 3 3 3 5" xfId="9646" xr:uid="{00000000-0005-0000-0000-0000096C0000}"/>
    <cellStyle name="Style 130 3 3 4" xfId="5248" xr:uid="{00000000-0005-0000-0000-00000A6C0000}"/>
    <cellStyle name="Style 130 3 3 4 2" xfId="5249" xr:uid="{00000000-0005-0000-0000-00000B6C0000}"/>
    <cellStyle name="Style 130 3 3 4 2 2" xfId="13019" xr:uid="{00000000-0005-0000-0000-00000C6C0000}"/>
    <cellStyle name="Style 130 3 3 4 2 3" xfId="9650" xr:uid="{00000000-0005-0000-0000-00000D6C0000}"/>
    <cellStyle name="Style 130 3 3 4 3" xfId="13018" xr:uid="{00000000-0005-0000-0000-00000E6C0000}"/>
    <cellStyle name="Style 130 3 3 4 4" xfId="9649" xr:uid="{00000000-0005-0000-0000-00000F6C0000}"/>
    <cellStyle name="Style 130 3 3 5" xfId="5250" xr:uid="{00000000-0005-0000-0000-0000106C0000}"/>
    <cellStyle name="Style 130 3 3 5 2" xfId="13020" xr:uid="{00000000-0005-0000-0000-0000116C0000}"/>
    <cellStyle name="Style 130 3 3 5 3" xfId="9651" xr:uid="{00000000-0005-0000-0000-0000126C0000}"/>
    <cellStyle name="Style 130 3 3 6" xfId="13012" xr:uid="{00000000-0005-0000-0000-0000136C0000}"/>
    <cellStyle name="Style 130 3 3 7" xfId="9643" xr:uid="{00000000-0005-0000-0000-0000146C0000}"/>
    <cellStyle name="Style 130 3 4" xfId="5251" xr:uid="{00000000-0005-0000-0000-0000156C0000}"/>
    <cellStyle name="Style 130 3 4 2" xfId="13021" xr:uid="{00000000-0005-0000-0000-0000166C0000}"/>
    <cellStyle name="Style 130 3 4 3" xfId="15309" xr:uid="{00000000-0005-0000-0000-0000176C0000}"/>
    <cellStyle name="Style 130 3 4 4" xfId="9652" xr:uid="{00000000-0005-0000-0000-0000186C0000}"/>
    <cellStyle name="Style 130 3 5" xfId="5252" xr:uid="{00000000-0005-0000-0000-0000196C0000}"/>
    <cellStyle name="Style 130 3 5 2" xfId="13022" xr:uid="{00000000-0005-0000-0000-00001A6C0000}"/>
    <cellStyle name="Style 130 3 5 3" xfId="9653" xr:uid="{00000000-0005-0000-0000-00001B6C0000}"/>
    <cellStyle name="Style 130 3 6" xfId="13008" xr:uid="{00000000-0005-0000-0000-00001C6C0000}"/>
    <cellStyle name="Style 130 3 7" xfId="16571" xr:uid="{00000000-0005-0000-0000-00001D6C0000}"/>
    <cellStyle name="Style 130 3 7 2" xfId="17360" xr:uid="{00000000-0005-0000-0000-00001E6C0000}"/>
    <cellStyle name="Style 130 3 8" xfId="9639" xr:uid="{00000000-0005-0000-0000-00001F6C0000}"/>
    <cellStyle name="Style 130 4" xfId="5253" xr:uid="{00000000-0005-0000-0000-0000206C0000}"/>
    <cellStyle name="Style 130 4 2" xfId="5254" xr:uid="{00000000-0005-0000-0000-0000216C0000}"/>
    <cellStyle name="Style 130 4 2 2" xfId="5255" xr:uid="{00000000-0005-0000-0000-0000226C0000}"/>
    <cellStyle name="Style 130 4 2 2 2" xfId="5256" xr:uid="{00000000-0005-0000-0000-0000236C0000}"/>
    <cellStyle name="Style 130 4 2 2 2 2" xfId="13026" xr:uid="{00000000-0005-0000-0000-0000246C0000}"/>
    <cellStyle name="Style 130 4 2 2 2 3" xfId="9657" xr:uid="{00000000-0005-0000-0000-0000256C0000}"/>
    <cellStyle name="Style 130 4 2 2 3" xfId="13025" xr:uid="{00000000-0005-0000-0000-0000266C0000}"/>
    <cellStyle name="Style 130 4 2 2 4" xfId="9656" xr:uid="{00000000-0005-0000-0000-0000276C0000}"/>
    <cellStyle name="Style 130 4 2 3" xfId="5257" xr:uid="{00000000-0005-0000-0000-0000286C0000}"/>
    <cellStyle name="Style 130 4 2 3 2" xfId="5258" xr:uid="{00000000-0005-0000-0000-0000296C0000}"/>
    <cellStyle name="Style 130 4 2 3 2 2" xfId="13028" xr:uid="{00000000-0005-0000-0000-00002A6C0000}"/>
    <cellStyle name="Style 130 4 2 3 2 3" xfId="9659" xr:uid="{00000000-0005-0000-0000-00002B6C0000}"/>
    <cellStyle name="Style 130 4 2 3 3" xfId="5259" xr:uid="{00000000-0005-0000-0000-00002C6C0000}"/>
    <cellStyle name="Style 130 4 2 3 3 2" xfId="13029" xr:uid="{00000000-0005-0000-0000-00002D6C0000}"/>
    <cellStyle name="Style 130 4 2 3 3 3" xfId="9660" xr:uid="{00000000-0005-0000-0000-00002E6C0000}"/>
    <cellStyle name="Style 130 4 2 3 4" xfId="13027" xr:uid="{00000000-0005-0000-0000-00002F6C0000}"/>
    <cellStyle name="Style 130 4 2 3 5" xfId="9658" xr:uid="{00000000-0005-0000-0000-0000306C0000}"/>
    <cellStyle name="Style 130 4 2 4" xfId="5260" xr:uid="{00000000-0005-0000-0000-0000316C0000}"/>
    <cellStyle name="Style 130 4 2 4 2" xfId="5261" xr:uid="{00000000-0005-0000-0000-0000326C0000}"/>
    <cellStyle name="Style 130 4 2 4 2 2" xfId="13031" xr:uid="{00000000-0005-0000-0000-0000336C0000}"/>
    <cellStyle name="Style 130 4 2 4 2 3" xfId="9662" xr:uid="{00000000-0005-0000-0000-0000346C0000}"/>
    <cellStyle name="Style 130 4 2 4 3" xfId="13030" xr:uid="{00000000-0005-0000-0000-0000356C0000}"/>
    <cellStyle name="Style 130 4 2 4 4" xfId="9661" xr:uid="{00000000-0005-0000-0000-0000366C0000}"/>
    <cellStyle name="Style 130 4 2 5" xfId="5262" xr:uid="{00000000-0005-0000-0000-0000376C0000}"/>
    <cellStyle name="Style 130 4 2 5 2" xfId="13032" xr:uid="{00000000-0005-0000-0000-0000386C0000}"/>
    <cellStyle name="Style 130 4 2 5 3" xfId="9663" xr:uid="{00000000-0005-0000-0000-0000396C0000}"/>
    <cellStyle name="Style 130 4 2 6" xfId="13024" xr:uid="{00000000-0005-0000-0000-00003A6C0000}"/>
    <cellStyle name="Style 130 4 2 7" xfId="9655" xr:uid="{00000000-0005-0000-0000-00003B6C0000}"/>
    <cellStyle name="Style 130 4 3" xfId="5263" xr:uid="{00000000-0005-0000-0000-00003C6C0000}"/>
    <cellStyle name="Style 130 4 3 2" xfId="5264" xr:uid="{00000000-0005-0000-0000-00003D6C0000}"/>
    <cellStyle name="Style 130 4 3 2 2" xfId="13034" xr:uid="{00000000-0005-0000-0000-00003E6C0000}"/>
    <cellStyle name="Style 130 4 3 2 3" xfId="9665" xr:uid="{00000000-0005-0000-0000-00003F6C0000}"/>
    <cellStyle name="Style 130 4 3 3" xfId="13033" xr:uid="{00000000-0005-0000-0000-0000406C0000}"/>
    <cellStyle name="Style 130 4 3 4" xfId="9664" xr:uid="{00000000-0005-0000-0000-0000416C0000}"/>
    <cellStyle name="Style 130 4 4" xfId="5265" xr:uid="{00000000-0005-0000-0000-0000426C0000}"/>
    <cellStyle name="Style 130 4 4 2" xfId="13035" xr:uid="{00000000-0005-0000-0000-0000436C0000}"/>
    <cellStyle name="Style 130 4 4 3" xfId="9666" xr:uid="{00000000-0005-0000-0000-0000446C0000}"/>
    <cellStyle name="Style 130 4 5" xfId="5266" xr:uid="{00000000-0005-0000-0000-0000456C0000}"/>
    <cellStyle name="Style 130 4 5 2" xfId="13036" xr:uid="{00000000-0005-0000-0000-0000466C0000}"/>
    <cellStyle name="Style 130 4 5 3" xfId="9667" xr:uid="{00000000-0005-0000-0000-0000476C0000}"/>
    <cellStyle name="Style 130 4 6" xfId="13023" xr:uid="{00000000-0005-0000-0000-0000486C0000}"/>
    <cellStyle name="Style 130 4 7" xfId="16570" xr:uid="{00000000-0005-0000-0000-0000496C0000}"/>
    <cellStyle name="Style 130 4 7 2" xfId="17359" xr:uid="{00000000-0005-0000-0000-00004A6C0000}"/>
    <cellStyle name="Style 130 4 8" xfId="9654" xr:uid="{00000000-0005-0000-0000-00004B6C0000}"/>
    <cellStyle name="Style 130 5" xfId="5267" xr:uid="{00000000-0005-0000-0000-00004C6C0000}"/>
    <cellStyle name="Style 130 5 2" xfId="5268" xr:uid="{00000000-0005-0000-0000-00004D6C0000}"/>
    <cellStyle name="Style 130 5 2 2" xfId="5269" xr:uid="{00000000-0005-0000-0000-00004E6C0000}"/>
    <cellStyle name="Style 130 5 2 2 2" xfId="5270" xr:uid="{00000000-0005-0000-0000-00004F6C0000}"/>
    <cellStyle name="Style 130 5 2 2 2 2" xfId="13040" xr:uid="{00000000-0005-0000-0000-0000506C0000}"/>
    <cellStyle name="Style 130 5 2 2 2 3" xfId="9671" xr:uid="{00000000-0005-0000-0000-0000516C0000}"/>
    <cellStyle name="Style 130 5 2 2 3" xfId="13039" xr:uid="{00000000-0005-0000-0000-0000526C0000}"/>
    <cellStyle name="Style 130 5 2 2 4" xfId="9670" xr:uid="{00000000-0005-0000-0000-0000536C0000}"/>
    <cellStyle name="Style 130 5 2 3" xfId="5271" xr:uid="{00000000-0005-0000-0000-0000546C0000}"/>
    <cellStyle name="Style 130 5 2 3 2" xfId="5272" xr:uid="{00000000-0005-0000-0000-0000556C0000}"/>
    <cellStyle name="Style 130 5 2 3 2 2" xfId="13042" xr:uid="{00000000-0005-0000-0000-0000566C0000}"/>
    <cellStyle name="Style 130 5 2 3 2 3" xfId="9673" xr:uid="{00000000-0005-0000-0000-0000576C0000}"/>
    <cellStyle name="Style 130 5 2 3 3" xfId="5273" xr:uid="{00000000-0005-0000-0000-0000586C0000}"/>
    <cellStyle name="Style 130 5 2 3 3 2" xfId="13043" xr:uid="{00000000-0005-0000-0000-0000596C0000}"/>
    <cellStyle name="Style 130 5 2 3 3 3" xfId="9674" xr:uid="{00000000-0005-0000-0000-00005A6C0000}"/>
    <cellStyle name="Style 130 5 2 3 4" xfId="13041" xr:uid="{00000000-0005-0000-0000-00005B6C0000}"/>
    <cellStyle name="Style 130 5 2 3 5" xfId="9672" xr:uid="{00000000-0005-0000-0000-00005C6C0000}"/>
    <cellStyle name="Style 130 5 2 4" xfId="5274" xr:uid="{00000000-0005-0000-0000-00005D6C0000}"/>
    <cellStyle name="Style 130 5 2 4 2" xfId="13044" xr:uid="{00000000-0005-0000-0000-00005E6C0000}"/>
    <cellStyle name="Style 130 5 2 4 3" xfId="9675" xr:uid="{00000000-0005-0000-0000-00005F6C0000}"/>
    <cellStyle name="Style 130 5 2 5" xfId="5275" xr:uid="{00000000-0005-0000-0000-0000606C0000}"/>
    <cellStyle name="Style 130 5 2 5 2" xfId="13045" xr:uid="{00000000-0005-0000-0000-0000616C0000}"/>
    <cellStyle name="Style 130 5 2 5 3" xfId="9676" xr:uid="{00000000-0005-0000-0000-0000626C0000}"/>
    <cellStyle name="Style 130 5 2 6" xfId="13038" xr:uid="{00000000-0005-0000-0000-0000636C0000}"/>
    <cellStyle name="Style 130 5 2 7" xfId="9669" xr:uid="{00000000-0005-0000-0000-0000646C0000}"/>
    <cellStyle name="Style 130 5 3" xfId="5276" xr:uid="{00000000-0005-0000-0000-0000656C0000}"/>
    <cellStyle name="Style 130 5 3 2" xfId="5277" xr:uid="{00000000-0005-0000-0000-0000666C0000}"/>
    <cellStyle name="Style 130 5 3 2 2" xfId="13047" xr:uid="{00000000-0005-0000-0000-0000676C0000}"/>
    <cellStyle name="Style 130 5 3 2 3" xfId="9678" xr:uid="{00000000-0005-0000-0000-0000686C0000}"/>
    <cellStyle name="Style 130 5 3 3" xfId="13046" xr:uid="{00000000-0005-0000-0000-0000696C0000}"/>
    <cellStyle name="Style 130 5 3 4" xfId="9677" xr:uid="{00000000-0005-0000-0000-00006A6C0000}"/>
    <cellStyle name="Style 130 5 4" xfId="5278" xr:uid="{00000000-0005-0000-0000-00006B6C0000}"/>
    <cellStyle name="Style 130 5 4 2" xfId="13048" xr:uid="{00000000-0005-0000-0000-00006C6C0000}"/>
    <cellStyle name="Style 130 5 4 3" xfId="9679" xr:uid="{00000000-0005-0000-0000-00006D6C0000}"/>
    <cellStyle name="Style 130 5 5" xfId="5279" xr:uid="{00000000-0005-0000-0000-00006E6C0000}"/>
    <cellStyle name="Style 130 5 5 2" xfId="13049" xr:uid="{00000000-0005-0000-0000-00006F6C0000}"/>
    <cellStyle name="Style 130 5 5 3" xfId="9680" xr:uid="{00000000-0005-0000-0000-0000706C0000}"/>
    <cellStyle name="Style 130 5 6" xfId="13037" xr:uid="{00000000-0005-0000-0000-0000716C0000}"/>
    <cellStyle name="Style 130 5 7" xfId="9668" xr:uid="{00000000-0005-0000-0000-0000726C0000}"/>
    <cellStyle name="Style 130 6" xfId="5280" xr:uid="{00000000-0005-0000-0000-0000736C0000}"/>
    <cellStyle name="Style 130 6 2" xfId="5281" xr:uid="{00000000-0005-0000-0000-0000746C0000}"/>
    <cellStyle name="Style 130 6 2 2" xfId="5282" xr:uid="{00000000-0005-0000-0000-0000756C0000}"/>
    <cellStyle name="Style 130 6 2 2 2" xfId="13052" xr:uid="{00000000-0005-0000-0000-0000766C0000}"/>
    <cellStyle name="Style 130 6 2 2 3" xfId="9683" xr:uid="{00000000-0005-0000-0000-0000776C0000}"/>
    <cellStyle name="Style 130 6 2 3" xfId="13051" xr:uid="{00000000-0005-0000-0000-0000786C0000}"/>
    <cellStyle name="Style 130 6 2 4" xfId="9682" xr:uid="{00000000-0005-0000-0000-0000796C0000}"/>
    <cellStyle name="Style 130 6 3" xfId="5283" xr:uid="{00000000-0005-0000-0000-00007A6C0000}"/>
    <cellStyle name="Style 130 6 3 2" xfId="5284" xr:uid="{00000000-0005-0000-0000-00007B6C0000}"/>
    <cellStyle name="Style 130 6 3 2 2" xfId="13054" xr:uid="{00000000-0005-0000-0000-00007C6C0000}"/>
    <cellStyle name="Style 130 6 3 2 3" xfId="9685" xr:uid="{00000000-0005-0000-0000-00007D6C0000}"/>
    <cellStyle name="Style 130 6 3 3" xfId="5285" xr:uid="{00000000-0005-0000-0000-00007E6C0000}"/>
    <cellStyle name="Style 130 6 3 3 2" xfId="13055" xr:uid="{00000000-0005-0000-0000-00007F6C0000}"/>
    <cellStyle name="Style 130 6 3 3 3" xfId="9686" xr:uid="{00000000-0005-0000-0000-0000806C0000}"/>
    <cellStyle name="Style 130 6 3 4" xfId="13053" xr:uid="{00000000-0005-0000-0000-0000816C0000}"/>
    <cellStyle name="Style 130 6 3 5" xfId="9684" xr:uid="{00000000-0005-0000-0000-0000826C0000}"/>
    <cellStyle name="Style 130 6 4" xfId="5286" xr:uid="{00000000-0005-0000-0000-0000836C0000}"/>
    <cellStyle name="Style 130 6 4 2" xfId="5287" xr:uid="{00000000-0005-0000-0000-0000846C0000}"/>
    <cellStyle name="Style 130 6 4 2 2" xfId="13057" xr:uid="{00000000-0005-0000-0000-0000856C0000}"/>
    <cellStyle name="Style 130 6 4 2 3" xfId="9688" xr:uid="{00000000-0005-0000-0000-0000866C0000}"/>
    <cellStyle name="Style 130 6 4 3" xfId="13056" xr:uid="{00000000-0005-0000-0000-0000876C0000}"/>
    <cellStyle name="Style 130 6 4 4" xfId="9687" xr:uid="{00000000-0005-0000-0000-0000886C0000}"/>
    <cellStyle name="Style 130 6 5" xfId="5288" xr:uid="{00000000-0005-0000-0000-0000896C0000}"/>
    <cellStyle name="Style 130 6 5 2" xfId="13058" xr:uid="{00000000-0005-0000-0000-00008A6C0000}"/>
    <cellStyle name="Style 130 6 5 3" xfId="9689" xr:uid="{00000000-0005-0000-0000-00008B6C0000}"/>
    <cellStyle name="Style 130 6 6" xfId="13050" xr:uid="{00000000-0005-0000-0000-00008C6C0000}"/>
    <cellStyle name="Style 130 6 7" xfId="9681" xr:uid="{00000000-0005-0000-0000-00008D6C0000}"/>
    <cellStyle name="Style 130 7" xfId="5289" xr:uid="{00000000-0005-0000-0000-00008E6C0000}"/>
    <cellStyle name="Style 130 7 2" xfId="5290" xr:uid="{00000000-0005-0000-0000-00008F6C0000}"/>
    <cellStyle name="Style 130 7 2 2" xfId="13060" xr:uid="{00000000-0005-0000-0000-0000906C0000}"/>
    <cellStyle name="Style 130 7 2 3" xfId="9691" xr:uid="{00000000-0005-0000-0000-0000916C0000}"/>
    <cellStyle name="Style 130 7 3" xfId="5291" xr:uid="{00000000-0005-0000-0000-0000926C0000}"/>
    <cellStyle name="Style 130 7 3 2" xfId="13061" xr:uid="{00000000-0005-0000-0000-0000936C0000}"/>
    <cellStyle name="Style 130 7 3 3" xfId="9692" xr:uid="{00000000-0005-0000-0000-0000946C0000}"/>
    <cellStyle name="Style 130 7 4" xfId="13059" xr:uid="{00000000-0005-0000-0000-0000956C0000}"/>
    <cellStyle name="Style 130 7 5" xfId="9690" xr:uid="{00000000-0005-0000-0000-0000966C0000}"/>
    <cellStyle name="Style 130 8" xfId="5292" xr:uid="{00000000-0005-0000-0000-0000976C0000}"/>
    <cellStyle name="Style 130 8 2" xfId="13062" xr:uid="{00000000-0005-0000-0000-0000986C0000}"/>
    <cellStyle name="Style 130 8 3" xfId="15310" xr:uid="{00000000-0005-0000-0000-0000996C0000}"/>
    <cellStyle name="Style 130 8 4" xfId="9693" xr:uid="{00000000-0005-0000-0000-00009A6C0000}"/>
    <cellStyle name="Style 130 9" xfId="5293" xr:uid="{00000000-0005-0000-0000-00009B6C0000}"/>
    <cellStyle name="Style 130 9 2" xfId="13063" xr:uid="{00000000-0005-0000-0000-00009C6C0000}"/>
    <cellStyle name="Style 130 9 3" xfId="9694" xr:uid="{00000000-0005-0000-0000-00009D6C0000}"/>
    <cellStyle name="Style 130_ADDON" xfId="5294" xr:uid="{00000000-0005-0000-0000-00009E6C0000}"/>
    <cellStyle name="Style 131" xfId="4001" xr:uid="{00000000-0005-0000-0000-00009F6C0000}"/>
    <cellStyle name="Style 131 2" xfId="5295" xr:uid="{00000000-0005-0000-0000-0000A06C0000}"/>
    <cellStyle name="Style 131 2 2" xfId="5296" xr:uid="{00000000-0005-0000-0000-0000A16C0000}"/>
    <cellStyle name="Style 131 2 2 2" xfId="5297" xr:uid="{00000000-0005-0000-0000-0000A26C0000}"/>
    <cellStyle name="Style 131 2 2 2 2" xfId="15311" xr:uid="{00000000-0005-0000-0000-0000A36C0000}"/>
    <cellStyle name="Style 131 2 2 3" xfId="5298" xr:uid="{00000000-0005-0000-0000-0000A46C0000}"/>
    <cellStyle name="Style 131 2 3" xfId="5299" xr:uid="{00000000-0005-0000-0000-0000A56C0000}"/>
    <cellStyle name="Style 131 2 3 2" xfId="15312" xr:uid="{00000000-0005-0000-0000-0000A66C0000}"/>
    <cellStyle name="Style 131 2 4" xfId="5300" xr:uid="{00000000-0005-0000-0000-0000A76C0000}"/>
    <cellStyle name="Style 131 2 5" xfId="5301" xr:uid="{00000000-0005-0000-0000-0000A86C0000}"/>
    <cellStyle name="Style 131 3" xfId="5302" xr:uid="{00000000-0005-0000-0000-0000A96C0000}"/>
    <cellStyle name="Style 131 3 2" xfId="5303" xr:uid="{00000000-0005-0000-0000-0000AA6C0000}"/>
    <cellStyle name="Style 131 3 2 2" xfId="5304" xr:uid="{00000000-0005-0000-0000-0000AB6C0000}"/>
    <cellStyle name="Style 131 3 2 2 2" xfId="15313" xr:uid="{00000000-0005-0000-0000-0000AC6C0000}"/>
    <cellStyle name="Style 131 3 2 3" xfId="5305" xr:uid="{00000000-0005-0000-0000-0000AD6C0000}"/>
    <cellStyle name="Style 131 3 3" xfId="5306" xr:uid="{00000000-0005-0000-0000-0000AE6C0000}"/>
    <cellStyle name="Style 131 3 3 2" xfId="5307" xr:uid="{00000000-0005-0000-0000-0000AF6C0000}"/>
    <cellStyle name="Style 131 3 3 2 2" xfId="15314" xr:uid="{00000000-0005-0000-0000-0000B06C0000}"/>
    <cellStyle name="Style 131 3 3 3" xfId="5308" xr:uid="{00000000-0005-0000-0000-0000B16C0000}"/>
    <cellStyle name="Style 131 3 4" xfId="5309" xr:uid="{00000000-0005-0000-0000-0000B26C0000}"/>
    <cellStyle name="Style 131 3 4 2" xfId="5310" xr:uid="{00000000-0005-0000-0000-0000B36C0000}"/>
    <cellStyle name="Style 131 3 5" xfId="5311" xr:uid="{00000000-0005-0000-0000-0000B46C0000}"/>
    <cellStyle name="Style 131 3 6" xfId="16569" xr:uid="{00000000-0005-0000-0000-0000B56C0000}"/>
    <cellStyle name="Style 131 3 6 2" xfId="17358" xr:uid="{00000000-0005-0000-0000-0000B66C0000}"/>
    <cellStyle name="Style 131 4" xfId="5312" xr:uid="{00000000-0005-0000-0000-0000B76C0000}"/>
    <cellStyle name="Style 131 4 2" xfId="5313" xr:uid="{00000000-0005-0000-0000-0000B86C0000}"/>
    <cellStyle name="Style 131 4 2 2" xfId="15315" xr:uid="{00000000-0005-0000-0000-0000B96C0000}"/>
    <cellStyle name="Style 131 4 3" xfId="5314" xr:uid="{00000000-0005-0000-0000-0000BA6C0000}"/>
    <cellStyle name="Style 131 5" xfId="5315" xr:uid="{00000000-0005-0000-0000-0000BB6C0000}"/>
    <cellStyle name="Style 131 6" xfId="5316" xr:uid="{00000000-0005-0000-0000-0000BC6C0000}"/>
    <cellStyle name="Style 131 7" xfId="15316" xr:uid="{00000000-0005-0000-0000-0000BD6C0000}"/>
    <cellStyle name="Style 131_ADDON" xfId="5317" xr:uid="{00000000-0005-0000-0000-0000BE6C0000}"/>
    <cellStyle name="Style 132" xfId="4002" xr:uid="{00000000-0005-0000-0000-0000BF6C0000}"/>
    <cellStyle name="Style 132 2" xfId="5318" xr:uid="{00000000-0005-0000-0000-0000C06C0000}"/>
    <cellStyle name="Style 132 2 2" xfId="5319" xr:uid="{00000000-0005-0000-0000-0000C16C0000}"/>
    <cellStyle name="Style 132 2 2 2" xfId="5320" xr:uid="{00000000-0005-0000-0000-0000C26C0000}"/>
    <cellStyle name="Style 132 2 2 2 2" xfId="15317" xr:uid="{00000000-0005-0000-0000-0000C36C0000}"/>
    <cellStyle name="Style 132 2 2 3" xfId="5321" xr:uid="{00000000-0005-0000-0000-0000C46C0000}"/>
    <cellStyle name="Style 132 2 3" xfId="5322" xr:uid="{00000000-0005-0000-0000-0000C56C0000}"/>
    <cellStyle name="Style 132 2 3 2" xfId="15318" xr:uid="{00000000-0005-0000-0000-0000C66C0000}"/>
    <cellStyle name="Style 132 2 4" xfId="5323" xr:uid="{00000000-0005-0000-0000-0000C76C0000}"/>
    <cellStyle name="Style 132 2 5" xfId="5324" xr:uid="{00000000-0005-0000-0000-0000C86C0000}"/>
    <cellStyle name="Style 132 2 6" xfId="15319" xr:uid="{00000000-0005-0000-0000-0000C96C0000}"/>
    <cellStyle name="Style 132 3" xfId="5325" xr:uid="{00000000-0005-0000-0000-0000CA6C0000}"/>
    <cellStyle name="Style 132 3 2" xfId="5326" xr:uid="{00000000-0005-0000-0000-0000CB6C0000}"/>
    <cellStyle name="Style 132 3 2 2" xfId="5327" xr:uid="{00000000-0005-0000-0000-0000CC6C0000}"/>
    <cellStyle name="Style 132 3 2 2 2" xfId="15320" xr:uid="{00000000-0005-0000-0000-0000CD6C0000}"/>
    <cellStyle name="Style 132 3 2 3" xfId="5328" xr:uid="{00000000-0005-0000-0000-0000CE6C0000}"/>
    <cellStyle name="Style 132 3 3" xfId="5329" xr:uid="{00000000-0005-0000-0000-0000CF6C0000}"/>
    <cellStyle name="Style 132 3 3 2" xfId="5330" xr:uid="{00000000-0005-0000-0000-0000D06C0000}"/>
    <cellStyle name="Style 132 3 3 2 2" xfId="15321" xr:uid="{00000000-0005-0000-0000-0000D16C0000}"/>
    <cellStyle name="Style 132 3 3 3" xfId="5331" xr:uid="{00000000-0005-0000-0000-0000D26C0000}"/>
    <cellStyle name="Style 132 3 4" xfId="5332" xr:uid="{00000000-0005-0000-0000-0000D36C0000}"/>
    <cellStyle name="Style 132 3 4 2" xfId="5333" xr:uid="{00000000-0005-0000-0000-0000D46C0000}"/>
    <cellStyle name="Style 132 3 5" xfId="5334" xr:uid="{00000000-0005-0000-0000-0000D56C0000}"/>
    <cellStyle name="Style 132 3 6" xfId="16568" xr:uid="{00000000-0005-0000-0000-0000D66C0000}"/>
    <cellStyle name="Style 132 3 6 2" xfId="17357" xr:uid="{00000000-0005-0000-0000-0000D76C0000}"/>
    <cellStyle name="Style 132 4" xfId="5335" xr:uid="{00000000-0005-0000-0000-0000D86C0000}"/>
    <cellStyle name="Style 132 4 2" xfId="5336" xr:uid="{00000000-0005-0000-0000-0000D96C0000}"/>
    <cellStyle name="Style 132 4 2 2" xfId="15322" xr:uid="{00000000-0005-0000-0000-0000DA6C0000}"/>
    <cellStyle name="Style 132 4 3" xfId="5337" xr:uid="{00000000-0005-0000-0000-0000DB6C0000}"/>
    <cellStyle name="Style 132 5" xfId="5338" xr:uid="{00000000-0005-0000-0000-0000DC6C0000}"/>
    <cellStyle name="Style 132 6" xfId="5339" xr:uid="{00000000-0005-0000-0000-0000DD6C0000}"/>
    <cellStyle name="Style 132 7" xfId="15323" xr:uid="{00000000-0005-0000-0000-0000DE6C0000}"/>
    <cellStyle name="Style 132_ADDON" xfId="5340" xr:uid="{00000000-0005-0000-0000-0000DF6C0000}"/>
    <cellStyle name="Style 137" xfId="4003" xr:uid="{00000000-0005-0000-0000-0000E06C0000}"/>
    <cellStyle name="Style 137 10" xfId="5341" xr:uid="{00000000-0005-0000-0000-0000E16C0000}"/>
    <cellStyle name="Style 137 10 2" xfId="13064" xr:uid="{00000000-0005-0000-0000-0000E26C0000}"/>
    <cellStyle name="Style 137 10 3" xfId="9695" xr:uid="{00000000-0005-0000-0000-0000E36C0000}"/>
    <cellStyle name="Style 137 11" xfId="5342" xr:uid="{00000000-0005-0000-0000-0000E46C0000}"/>
    <cellStyle name="Style 137 11 2" xfId="13065" xr:uid="{00000000-0005-0000-0000-0000E56C0000}"/>
    <cellStyle name="Style 137 11 3" xfId="9696" xr:uid="{00000000-0005-0000-0000-0000E66C0000}"/>
    <cellStyle name="Style 137 12" xfId="5343" xr:uid="{00000000-0005-0000-0000-0000E76C0000}"/>
    <cellStyle name="Style 137 12 2" xfId="13066" xr:uid="{00000000-0005-0000-0000-0000E86C0000}"/>
    <cellStyle name="Style 137 12 3" xfId="9697" xr:uid="{00000000-0005-0000-0000-0000E96C0000}"/>
    <cellStyle name="Style 137 13" xfId="12120" xr:uid="{00000000-0005-0000-0000-0000EA6C0000}"/>
    <cellStyle name="Style 137 14" xfId="8752" xr:uid="{00000000-0005-0000-0000-0000EB6C0000}"/>
    <cellStyle name="Style 137 2" xfId="5344" xr:uid="{00000000-0005-0000-0000-0000EC6C0000}"/>
    <cellStyle name="Style 137 2 2" xfId="5345" xr:uid="{00000000-0005-0000-0000-0000ED6C0000}"/>
    <cellStyle name="Style 137 2 2 2" xfId="13068" xr:uid="{00000000-0005-0000-0000-0000EE6C0000}"/>
    <cellStyle name="Style 137 2 2 2 2" xfId="15324" xr:uid="{00000000-0005-0000-0000-0000EF6C0000}"/>
    <cellStyle name="Style 137 2 2 3" xfId="9699" xr:uid="{00000000-0005-0000-0000-0000F06C0000}"/>
    <cellStyle name="Style 137 2 3" xfId="13067" xr:uid="{00000000-0005-0000-0000-0000F16C0000}"/>
    <cellStyle name="Style 137 2 3 2" xfId="15325" xr:uid="{00000000-0005-0000-0000-0000F26C0000}"/>
    <cellStyle name="Style 137 2 4" xfId="9698" xr:uid="{00000000-0005-0000-0000-0000F36C0000}"/>
    <cellStyle name="Style 137 3" xfId="5346" xr:uid="{00000000-0005-0000-0000-0000F46C0000}"/>
    <cellStyle name="Style 137 3 2" xfId="5347" xr:uid="{00000000-0005-0000-0000-0000F56C0000}"/>
    <cellStyle name="Style 137 3 2 2" xfId="5348" xr:uid="{00000000-0005-0000-0000-0000F66C0000}"/>
    <cellStyle name="Style 137 3 2 2 2" xfId="13071" xr:uid="{00000000-0005-0000-0000-0000F76C0000}"/>
    <cellStyle name="Style 137 3 2 2 3" xfId="9702" xr:uid="{00000000-0005-0000-0000-0000F86C0000}"/>
    <cellStyle name="Style 137 3 2 3" xfId="5349" xr:uid="{00000000-0005-0000-0000-0000F96C0000}"/>
    <cellStyle name="Style 137 3 2 3 2" xfId="13072" xr:uid="{00000000-0005-0000-0000-0000FA6C0000}"/>
    <cellStyle name="Style 137 3 2 3 3" xfId="9703" xr:uid="{00000000-0005-0000-0000-0000FB6C0000}"/>
    <cellStyle name="Style 137 3 2 4" xfId="13070" xr:uid="{00000000-0005-0000-0000-0000FC6C0000}"/>
    <cellStyle name="Style 137 3 2 5" xfId="9701" xr:uid="{00000000-0005-0000-0000-0000FD6C0000}"/>
    <cellStyle name="Style 137 3 3" xfId="5350" xr:uid="{00000000-0005-0000-0000-0000FE6C0000}"/>
    <cellStyle name="Style 137 3 3 2" xfId="5351" xr:uid="{00000000-0005-0000-0000-0000FF6C0000}"/>
    <cellStyle name="Style 137 3 3 2 2" xfId="5352" xr:uid="{00000000-0005-0000-0000-0000006D0000}"/>
    <cellStyle name="Style 137 3 3 2 2 2" xfId="13075" xr:uid="{00000000-0005-0000-0000-0000016D0000}"/>
    <cellStyle name="Style 137 3 3 2 2 3" xfId="9706" xr:uid="{00000000-0005-0000-0000-0000026D0000}"/>
    <cellStyle name="Style 137 3 3 2 3" xfId="13074" xr:uid="{00000000-0005-0000-0000-0000036D0000}"/>
    <cellStyle name="Style 137 3 3 2 4" xfId="9705" xr:uid="{00000000-0005-0000-0000-0000046D0000}"/>
    <cellStyle name="Style 137 3 3 3" xfId="5353" xr:uid="{00000000-0005-0000-0000-0000056D0000}"/>
    <cellStyle name="Style 137 3 3 3 2" xfId="5354" xr:uid="{00000000-0005-0000-0000-0000066D0000}"/>
    <cellStyle name="Style 137 3 3 3 2 2" xfId="13077" xr:uid="{00000000-0005-0000-0000-0000076D0000}"/>
    <cellStyle name="Style 137 3 3 3 2 3" xfId="9708" xr:uid="{00000000-0005-0000-0000-0000086D0000}"/>
    <cellStyle name="Style 137 3 3 3 3" xfId="5355" xr:uid="{00000000-0005-0000-0000-0000096D0000}"/>
    <cellStyle name="Style 137 3 3 3 3 2" xfId="13078" xr:uid="{00000000-0005-0000-0000-00000A6D0000}"/>
    <cellStyle name="Style 137 3 3 3 3 3" xfId="9709" xr:uid="{00000000-0005-0000-0000-00000B6D0000}"/>
    <cellStyle name="Style 137 3 3 3 4" xfId="13076" xr:uid="{00000000-0005-0000-0000-00000C6D0000}"/>
    <cellStyle name="Style 137 3 3 3 5" xfId="9707" xr:uid="{00000000-0005-0000-0000-00000D6D0000}"/>
    <cellStyle name="Style 137 3 3 4" xfId="5356" xr:uid="{00000000-0005-0000-0000-00000E6D0000}"/>
    <cellStyle name="Style 137 3 3 4 2" xfId="5357" xr:uid="{00000000-0005-0000-0000-00000F6D0000}"/>
    <cellStyle name="Style 137 3 3 4 2 2" xfId="13080" xr:uid="{00000000-0005-0000-0000-0000106D0000}"/>
    <cellStyle name="Style 137 3 3 4 2 3" xfId="9711" xr:uid="{00000000-0005-0000-0000-0000116D0000}"/>
    <cellStyle name="Style 137 3 3 4 3" xfId="13079" xr:uid="{00000000-0005-0000-0000-0000126D0000}"/>
    <cellStyle name="Style 137 3 3 4 4" xfId="9710" xr:uid="{00000000-0005-0000-0000-0000136D0000}"/>
    <cellStyle name="Style 137 3 3 5" xfId="5358" xr:uid="{00000000-0005-0000-0000-0000146D0000}"/>
    <cellStyle name="Style 137 3 3 5 2" xfId="13081" xr:uid="{00000000-0005-0000-0000-0000156D0000}"/>
    <cellStyle name="Style 137 3 3 5 3" xfId="9712" xr:uid="{00000000-0005-0000-0000-0000166D0000}"/>
    <cellStyle name="Style 137 3 3 6" xfId="13073" xr:uid="{00000000-0005-0000-0000-0000176D0000}"/>
    <cellStyle name="Style 137 3 3 7" xfId="9704" xr:uid="{00000000-0005-0000-0000-0000186D0000}"/>
    <cellStyle name="Style 137 3 4" xfId="5359" xr:uid="{00000000-0005-0000-0000-0000196D0000}"/>
    <cellStyle name="Style 137 3 4 2" xfId="13082" xr:uid="{00000000-0005-0000-0000-00001A6D0000}"/>
    <cellStyle name="Style 137 3 4 3" xfId="15653" xr:uid="{00000000-0005-0000-0000-00001B6D0000}"/>
    <cellStyle name="Style 137 3 4 4" xfId="9713" xr:uid="{00000000-0005-0000-0000-00001C6D0000}"/>
    <cellStyle name="Style 137 3 5" xfId="5360" xr:uid="{00000000-0005-0000-0000-00001D6D0000}"/>
    <cellStyle name="Style 137 3 5 2" xfId="13083" xr:uid="{00000000-0005-0000-0000-00001E6D0000}"/>
    <cellStyle name="Style 137 3 5 3" xfId="9714" xr:uid="{00000000-0005-0000-0000-00001F6D0000}"/>
    <cellStyle name="Style 137 3 6" xfId="13069" xr:uid="{00000000-0005-0000-0000-0000206D0000}"/>
    <cellStyle name="Style 137 3 7" xfId="16567" xr:uid="{00000000-0005-0000-0000-0000216D0000}"/>
    <cellStyle name="Style 137 3 7 2" xfId="17356" xr:uid="{00000000-0005-0000-0000-0000226D0000}"/>
    <cellStyle name="Style 137 3 8" xfId="9700" xr:uid="{00000000-0005-0000-0000-0000236D0000}"/>
    <cellStyle name="Style 137 4" xfId="5361" xr:uid="{00000000-0005-0000-0000-0000246D0000}"/>
    <cellStyle name="Style 137 4 2" xfId="5362" xr:uid="{00000000-0005-0000-0000-0000256D0000}"/>
    <cellStyle name="Style 137 4 2 2" xfId="5363" xr:uid="{00000000-0005-0000-0000-0000266D0000}"/>
    <cellStyle name="Style 137 4 2 2 2" xfId="5364" xr:uid="{00000000-0005-0000-0000-0000276D0000}"/>
    <cellStyle name="Style 137 4 2 2 2 2" xfId="13087" xr:uid="{00000000-0005-0000-0000-0000286D0000}"/>
    <cellStyle name="Style 137 4 2 2 2 3" xfId="9718" xr:uid="{00000000-0005-0000-0000-0000296D0000}"/>
    <cellStyle name="Style 137 4 2 2 3" xfId="13086" xr:uid="{00000000-0005-0000-0000-00002A6D0000}"/>
    <cellStyle name="Style 137 4 2 2 4" xfId="9717" xr:uid="{00000000-0005-0000-0000-00002B6D0000}"/>
    <cellStyle name="Style 137 4 2 3" xfId="5365" xr:uid="{00000000-0005-0000-0000-00002C6D0000}"/>
    <cellStyle name="Style 137 4 2 3 2" xfId="5366" xr:uid="{00000000-0005-0000-0000-00002D6D0000}"/>
    <cellStyle name="Style 137 4 2 3 2 2" xfId="13089" xr:uid="{00000000-0005-0000-0000-00002E6D0000}"/>
    <cellStyle name="Style 137 4 2 3 2 3" xfId="9720" xr:uid="{00000000-0005-0000-0000-00002F6D0000}"/>
    <cellStyle name="Style 137 4 2 3 3" xfId="5367" xr:uid="{00000000-0005-0000-0000-0000306D0000}"/>
    <cellStyle name="Style 137 4 2 3 3 2" xfId="13090" xr:uid="{00000000-0005-0000-0000-0000316D0000}"/>
    <cellStyle name="Style 137 4 2 3 3 3" xfId="9721" xr:uid="{00000000-0005-0000-0000-0000326D0000}"/>
    <cellStyle name="Style 137 4 2 3 4" xfId="13088" xr:uid="{00000000-0005-0000-0000-0000336D0000}"/>
    <cellStyle name="Style 137 4 2 3 5" xfId="9719" xr:uid="{00000000-0005-0000-0000-0000346D0000}"/>
    <cellStyle name="Style 137 4 2 4" xfId="5368" xr:uid="{00000000-0005-0000-0000-0000356D0000}"/>
    <cellStyle name="Style 137 4 2 4 2" xfId="5369" xr:uid="{00000000-0005-0000-0000-0000366D0000}"/>
    <cellStyle name="Style 137 4 2 4 2 2" xfId="13092" xr:uid="{00000000-0005-0000-0000-0000376D0000}"/>
    <cellStyle name="Style 137 4 2 4 2 3" xfId="9723" xr:uid="{00000000-0005-0000-0000-0000386D0000}"/>
    <cellStyle name="Style 137 4 2 4 3" xfId="13091" xr:uid="{00000000-0005-0000-0000-0000396D0000}"/>
    <cellStyle name="Style 137 4 2 4 4" xfId="9722" xr:uid="{00000000-0005-0000-0000-00003A6D0000}"/>
    <cellStyle name="Style 137 4 2 5" xfId="5370" xr:uid="{00000000-0005-0000-0000-00003B6D0000}"/>
    <cellStyle name="Style 137 4 2 5 2" xfId="13093" xr:uid="{00000000-0005-0000-0000-00003C6D0000}"/>
    <cellStyle name="Style 137 4 2 5 3" xfId="9724" xr:uid="{00000000-0005-0000-0000-00003D6D0000}"/>
    <cellStyle name="Style 137 4 2 6" xfId="13085" xr:uid="{00000000-0005-0000-0000-00003E6D0000}"/>
    <cellStyle name="Style 137 4 2 7" xfId="9716" xr:uid="{00000000-0005-0000-0000-00003F6D0000}"/>
    <cellStyle name="Style 137 4 3" xfId="5371" xr:uid="{00000000-0005-0000-0000-0000406D0000}"/>
    <cellStyle name="Style 137 4 3 2" xfId="5372" xr:uid="{00000000-0005-0000-0000-0000416D0000}"/>
    <cellStyle name="Style 137 4 3 2 2" xfId="13095" xr:uid="{00000000-0005-0000-0000-0000426D0000}"/>
    <cellStyle name="Style 137 4 3 2 3" xfId="9726" xr:uid="{00000000-0005-0000-0000-0000436D0000}"/>
    <cellStyle name="Style 137 4 3 3" xfId="13094" xr:uid="{00000000-0005-0000-0000-0000446D0000}"/>
    <cellStyle name="Style 137 4 3 4" xfId="9725" xr:uid="{00000000-0005-0000-0000-0000456D0000}"/>
    <cellStyle name="Style 137 4 4" xfId="5373" xr:uid="{00000000-0005-0000-0000-0000466D0000}"/>
    <cellStyle name="Style 137 4 4 2" xfId="13096" xr:uid="{00000000-0005-0000-0000-0000476D0000}"/>
    <cellStyle name="Style 137 4 4 3" xfId="9727" xr:uid="{00000000-0005-0000-0000-0000486D0000}"/>
    <cellStyle name="Style 137 4 5" xfId="5374" xr:uid="{00000000-0005-0000-0000-0000496D0000}"/>
    <cellStyle name="Style 137 4 5 2" xfId="13097" xr:uid="{00000000-0005-0000-0000-00004A6D0000}"/>
    <cellStyle name="Style 137 4 5 3" xfId="9728" xr:uid="{00000000-0005-0000-0000-00004B6D0000}"/>
    <cellStyle name="Style 137 4 6" xfId="13084" xr:uid="{00000000-0005-0000-0000-00004C6D0000}"/>
    <cellStyle name="Style 137 4 7" xfId="16566" xr:uid="{00000000-0005-0000-0000-00004D6D0000}"/>
    <cellStyle name="Style 137 4 7 2" xfId="17355" xr:uid="{00000000-0005-0000-0000-00004E6D0000}"/>
    <cellStyle name="Style 137 4 8" xfId="9715" xr:uid="{00000000-0005-0000-0000-00004F6D0000}"/>
    <cellStyle name="Style 137 5" xfId="5375" xr:uid="{00000000-0005-0000-0000-0000506D0000}"/>
    <cellStyle name="Style 137 5 2" xfId="5376" xr:uid="{00000000-0005-0000-0000-0000516D0000}"/>
    <cellStyle name="Style 137 5 2 2" xfId="5377" xr:uid="{00000000-0005-0000-0000-0000526D0000}"/>
    <cellStyle name="Style 137 5 2 2 2" xfId="5378" xr:uid="{00000000-0005-0000-0000-0000536D0000}"/>
    <cellStyle name="Style 137 5 2 2 2 2" xfId="13101" xr:uid="{00000000-0005-0000-0000-0000546D0000}"/>
    <cellStyle name="Style 137 5 2 2 2 3" xfId="9732" xr:uid="{00000000-0005-0000-0000-0000556D0000}"/>
    <cellStyle name="Style 137 5 2 2 3" xfId="13100" xr:uid="{00000000-0005-0000-0000-0000566D0000}"/>
    <cellStyle name="Style 137 5 2 2 4" xfId="9731" xr:uid="{00000000-0005-0000-0000-0000576D0000}"/>
    <cellStyle name="Style 137 5 2 3" xfId="5379" xr:uid="{00000000-0005-0000-0000-0000586D0000}"/>
    <cellStyle name="Style 137 5 2 3 2" xfId="5380" xr:uid="{00000000-0005-0000-0000-0000596D0000}"/>
    <cellStyle name="Style 137 5 2 3 2 2" xfId="13103" xr:uid="{00000000-0005-0000-0000-00005A6D0000}"/>
    <cellStyle name="Style 137 5 2 3 2 3" xfId="9734" xr:uid="{00000000-0005-0000-0000-00005B6D0000}"/>
    <cellStyle name="Style 137 5 2 3 3" xfId="5381" xr:uid="{00000000-0005-0000-0000-00005C6D0000}"/>
    <cellStyle name="Style 137 5 2 3 3 2" xfId="13104" xr:uid="{00000000-0005-0000-0000-00005D6D0000}"/>
    <cellStyle name="Style 137 5 2 3 3 3" xfId="9735" xr:uid="{00000000-0005-0000-0000-00005E6D0000}"/>
    <cellStyle name="Style 137 5 2 3 4" xfId="13102" xr:uid="{00000000-0005-0000-0000-00005F6D0000}"/>
    <cellStyle name="Style 137 5 2 3 5" xfId="9733" xr:uid="{00000000-0005-0000-0000-0000606D0000}"/>
    <cellStyle name="Style 137 5 2 4" xfId="5382" xr:uid="{00000000-0005-0000-0000-0000616D0000}"/>
    <cellStyle name="Style 137 5 2 4 2" xfId="13105" xr:uid="{00000000-0005-0000-0000-0000626D0000}"/>
    <cellStyle name="Style 137 5 2 4 3" xfId="9736" xr:uid="{00000000-0005-0000-0000-0000636D0000}"/>
    <cellStyle name="Style 137 5 2 5" xfId="5383" xr:uid="{00000000-0005-0000-0000-0000646D0000}"/>
    <cellStyle name="Style 137 5 2 5 2" xfId="13106" xr:uid="{00000000-0005-0000-0000-0000656D0000}"/>
    <cellStyle name="Style 137 5 2 5 3" xfId="9737" xr:uid="{00000000-0005-0000-0000-0000666D0000}"/>
    <cellStyle name="Style 137 5 2 6" xfId="13099" xr:uid="{00000000-0005-0000-0000-0000676D0000}"/>
    <cellStyle name="Style 137 5 2 7" xfId="9730" xr:uid="{00000000-0005-0000-0000-0000686D0000}"/>
    <cellStyle name="Style 137 5 3" xfId="5384" xr:uid="{00000000-0005-0000-0000-0000696D0000}"/>
    <cellStyle name="Style 137 5 3 2" xfId="5385" xr:uid="{00000000-0005-0000-0000-00006A6D0000}"/>
    <cellStyle name="Style 137 5 3 2 2" xfId="13108" xr:uid="{00000000-0005-0000-0000-00006B6D0000}"/>
    <cellStyle name="Style 137 5 3 2 3" xfId="9739" xr:uid="{00000000-0005-0000-0000-00006C6D0000}"/>
    <cellStyle name="Style 137 5 3 3" xfId="13107" xr:uid="{00000000-0005-0000-0000-00006D6D0000}"/>
    <cellStyle name="Style 137 5 3 4" xfId="9738" xr:uid="{00000000-0005-0000-0000-00006E6D0000}"/>
    <cellStyle name="Style 137 5 4" xfId="5386" xr:uid="{00000000-0005-0000-0000-00006F6D0000}"/>
    <cellStyle name="Style 137 5 4 2" xfId="13109" xr:uid="{00000000-0005-0000-0000-0000706D0000}"/>
    <cellStyle name="Style 137 5 4 3" xfId="9740" xr:uid="{00000000-0005-0000-0000-0000716D0000}"/>
    <cellStyle name="Style 137 5 5" xfId="5387" xr:uid="{00000000-0005-0000-0000-0000726D0000}"/>
    <cellStyle name="Style 137 5 5 2" xfId="13110" xr:uid="{00000000-0005-0000-0000-0000736D0000}"/>
    <cellStyle name="Style 137 5 5 3" xfId="9741" xr:uid="{00000000-0005-0000-0000-0000746D0000}"/>
    <cellStyle name="Style 137 5 6" xfId="13098" xr:uid="{00000000-0005-0000-0000-0000756D0000}"/>
    <cellStyle name="Style 137 5 7" xfId="9729" xr:uid="{00000000-0005-0000-0000-0000766D0000}"/>
    <cellStyle name="Style 137 6" xfId="5388" xr:uid="{00000000-0005-0000-0000-0000776D0000}"/>
    <cellStyle name="Style 137 6 2" xfId="5389" xr:uid="{00000000-0005-0000-0000-0000786D0000}"/>
    <cellStyle name="Style 137 6 2 2" xfId="5390" xr:uid="{00000000-0005-0000-0000-0000796D0000}"/>
    <cellStyle name="Style 137 6 2 2 2" xfId="13113" xr:uid="{00000000-0005-0000-0000-00007A6D0000}"/>
    <cellStyle name="Style 137 6 2 2 3" xfId="9744" xr:uid="{00000000-0005-0000-0000-00007B6D0000}"/>
    <cellStyle name="Style 137 6 2 3" xfId="13112" xr:uid="{00000000-0005-0000-0000-00007C6D0000}"/>
    <cellStyle name="Style 137 6 2 4" xfId="9743" xr:uid="{00000000-0005-0000-0000-00007D6D0000}"/>
    <cellStyle name="Style 137 6 3" xfId="5391" xr:uid="{00000000-0005-0000-0000-00007E6D0000}"/>
    <cellStyle name="Style 137 6 3 2" xfId="5392" xr:uid="{00000000-0005-0000-0000-00007F6D0000}"/>
    <cellStyle name="Style 137 6 3 2 2" xfId="13115" xr:uid="{00000000-0005-0000-0000-0000806D0000}"/>
    <cellStyle name="Style 137 6 3 2 3" xfId="9746" xr:uid="{00000000-0005-0000-0000-0000816D0000}"/>
    <cellStyle name="Style 137 6 3 3" xfId="5393" xr:uid="{00000000-0005-0000-0000-0000826D0000}"/>
    <cellStyle name="Style 137 6 3 3 2" xfId="13116" xr:uid="{00000000-0005-0000-0000-0000836D0000}"/>
    <cellStyle name="Style 137 6 3 3 3" xfId="9747" xr:uid="{00000000-0005-0000-0000-0000846D0000}"/>
    <cellStyle name="Style 137 6 3 4" xfId="13114" xr:uid="{00000000-0005-0000-0000-0000856D0000}"/>
    <cellStyle name="Style 137 6 3 5" xfId="9745" xr:uid="{00000000-0005-0000-0000-0000866D0000}"/>
    <cellStyle name="Style 137 6 4" xfId="5394" xr:uid="{00000000-0005-0000-0000-0000876D0000}"/>
    <cellStyle name="Style 137 6 4 2" xfId="5395" xr:uid="{00000000-0005-0000-0000-0000886D0000}"/>
    <cellStyle name="Style 137 6 4 2 2" xfId="13118" xr:uid="{00000000-0005-0000-0000-0000896D0000}"/>
    <cellStyle name="Style 137 6 4 2 3" xfId="9749" xr:uid="{00000000-0005-0000-0000-00008A6D0000}"/>
    <cellStyle name="Style 137 6 4 3" xfId="13117" xr:uid="{00000000-0005-0000-0000-00008B6D0000}"/>
    <cellStyle name="Style 137 6 4 4" xfId="9748" xr:uid="{00000000-0005-0000-0000-00008C6D0000}"/>
    <cellStyle name="Style 137 6 5" xfId="5396" xr:uid="{00000000-0005-0000-0000-00008D6D0000}"/>
    <cellStyle name="Style 137 6 5 2" xfId="13119" xr:uid="{00000000-0005-0000-0000-00008E6D0000}"/>
    <cellStyle name="Style 137 6 5 3" xfId="9750" xr:uid="{00000000-0005-0000-0000-00008F6D0000}"/>
    <cellStyle name="Style 137 6 6" xfId="13111" xr:uid="{00000000-0005-0000-0000-0000906D0000}"/>
    <cellStyle name="Style 137 6 7" xfId="9742" xr:uid="{00000000-0005-0000-0000-0000916D0000}"/>
    <cellStyle name="Style 137 7" xfId="5397" xr:uid="{00000000-0005-0000-0000-0000926D0000}"/>
    <cellStyle name="Style 137 7 2" xfId="5398" xr:uid="{00000000-0005-0000-0000-0000936D0000}"/>
    <cellStyle name="Style 137 7 2 2" xfId="13121" xr:uid="{00000000-0005-0000-0000-0000946D0000}"/>
    <cellStyle name="Style 137 7 2 3" xfId="9752" xr:uid="{00000000-0005-0000-0000-0000956D0000}"/>
    <cellStyle name="Style 137 7 3" xfId="5399" xr:uid="{00000000-0005-0000-0000-0000966D0000}"/>
    <cellStyle name="Style 137 7 3 2" xfId="13122" xr:uid="{00000000-0005-0000-0000-0000976D0000}"/>
    <cellStyle name="Style 137 7 3 3" xfId="9753" xr:uid="{00000000-0005-0000-0000-0000986D0000}"/>
    <cellStyle name="Style 137 7 4" xfId="13120" xr:uid="{00000000-0005-0000-0000-0000996D0000}"/>
    <cellStyle name="Style 137 7 5" xfId="9751" xr:uid="{00000000-0005-0000-0000-00009A6D0000}"/>
    <cellStyle name="Style 137 8" xfId="5400" xr:uid="{00000000-0005-0000-0000-00009B6D0000}"/>
    <cellStyle name="Style 137 8 2" xfId="13123" xr:uid="{00000000-0005-0000-0000-00009C6D0000}"/>
    <cellStyle name="Style 137 8 3" xfId="15326" xr:uid="{00000000-0005-0000-0000-00009D6D0000}"/>
    <cellStyle name="Style 137 8 4" xfId="9754" xr:uid="{00000000-0005-0000-0000-00009E6D0000}"/>
    <cellStyle name="Style 137 9" xfId="5401" xr:uid="{00000000-0005-0000-0000-00009F6D0000}"/>
    <cellStyle name="Style 137 9 2" xfId="13124" xr:uid="{00000000-0005-0000-0000-0000A06D0000}"/>
    <cellStyle name="Style 137 9 3" xfId="9755" xr:uid="{00000000-0005-0000-0000-0000A16D0000}"/>
    <cellStyle name="Style 137_ADDON" xfId="5402" xr:uid="{00000000-0005-0000-0000-0000A26D0000}"/>
    <cellStyle name="Style 138" xfId="4004" xr:uid="{00000000-0005-0000-0000-0000A36D0000}"/>
    <cellStyle name="Style 138 2" xfId="5403" xr:uid="{00000000-0005-0000-0000-0000A46D0000}"/>
    <cellStyle name="Style 138 2 2" xfId="15327" xr:uid="{00000000-0005-0000-0000-0000A56D0000}"/>
    <cellStyle name="Style 138 2 2 2" xfId="15328" xr:uid="{00000000-0005-0000-0000-0000A66D0000}"/>
    <cellStyle name="Style 138 2 2 2 2" xfId="15329" xr:uid="{00000000-0005-0000-0000-0000A76D0000}"/>
    <cellStyle name="Style 138 2 3" xfId="15330" xr:uid="{00000000-0005-0000-0000-0000A86D0000}"/>
    <cellStyle name="Style 138 2 3 2" xfId="15331" xr:uid="{00000000-0005-0000-0000-0000A96D0000}"/>
    <cellStyle name="Style 138 3" xfId="5404" xr:uid="{00000000-0005-0000-0000-0000AA6D0000}"/>
    <cellStyle name="Style 138 3 2" xfId="5405" xr:uid="{00000000-0005-0000-0000-0000AB6D0000}"/>
    <cellStyle name="Style 138 3 3" xfId="5406" xr:uid="{00000000-0005-0000-0000-0000AC6D0000}"/>
    <cellStyle name="Style 138 3 3 2" xfId="5407" xr:uid="{00000000-0005-0000-0000-0000AD6D0000}"/>
    <cellStyle name="Style 138 3 3 3" xfId="15332" xr:uid="{00000000-0005-0000-0000-0000AE6D0000}"/>
    <cellStyle name="Style 138 3 4" xfId="5408" xr:uid="{00000000-0005-0000-0000-0000AF6D0000}"/>
    <cellStyle name="Style 138 3 4 2" xfId="15333" xr:uid="{00000000-0005-0000-0000-0000B06D0000}"/>
    <cellStyle name="Style 138 3 5" xfId="16565" xr:uid="{00000000-0005-0000-0000-0000B16D0000}"/>
    <cellStyle name="Style 138 3 5 2" xfId="17354" xr:uid="{00000000-0005-0000-0000-0000B26D0000}"/>
    <cellStyle name="Style 138 4" xfId="5409" xr:uid="{00000000-0005-0000-0000-0000B36D0000}"/>
    <cellStyle name="Style 138 4 2" xfId="5410" xr:uid="{00000000-0005-0000-0000-0000B46D0000}"/>
    <cellStyle name="Style 138 4 3" xfId="15334" xr:uid="{00000000-0005-0000-0000-0000B56D0000}"/>
    <cellStyle name="Style 138 5" xfId="5411" xr:uid="{00000000-0005-0000-0000-0000B66D0000}"/>
    <cellStyle name="Style 138 5 2" xfId="15335" xr:uid="{00000000-0005-0000-0000-0000B76D0000}"/>
    <cellStyle name="Style 138 6" xfId="5412" xr:uid="{00000000-0005-0000-0000-0000B86D0000}"/>
    <cellStyle name="Style 138 7" xfId="5413" xr:uid="{00000000-0005-0000-0000-0000B96D0000}"/>
    <cellStyle name="Style 138_ADDON" xfId="5414" xr:uid="{00000000-0005-0000-0000-0000BA6D0000}"/>
    <cellStyle name="Style 139" xfId="4005" xr:uid="{00000000-0005-0000-0000-0000BB6D0000}"/>
    <cellStyle name="Style 139 2" xfId="5415" xr:uid="{00000000-0005-0000-0000-0000BC6D0000}"/>
    <cellStyle name="Style 139 2 2" xfId="5416" xr:uid="{00000000-0005-0000-0000-0000BD6D0000}"/>
    <cellStyle name="Style 139 2 2 2" xfId="5417" xr:uid="{00000000-0005-0000-0000-0000BE6D0000}"/>
    <cellStyle name="Style 139 2 2 2 2" xfId="15336" xr:uid="{00000000-0005-0000-0000-0000BF6D0000}"/>
    <cellStyle name="Style 139 2 2 3" xfId="5418" xr:uid="{00000000-0005-0000-0000-0000C06D0000}"/>
    <cellStyle name="Style 139 2 3" xfId="5419" xr:uid="{00000000-0005-0000-0000-0000C16D0000}"/>
    <cellStyle name="Style 139 2 3 2" xfId="15337" xr:uid="{00000000-0005-0000-0000-0000C26D0000}"/>
    <cellStyle name="Style 139 2 4" xfId="5420" xr:uid="{00000000-0005-0000-0000-0000C36D0000}"/>
    <cellStyle name="Style 139 2 5" xfId="5421" xr:uid="{00000000-0005-0000-0000-0000C46D0000}"/>
    <cellStyle name="Style 139 2 6" xfId="15338" xr:uid="{00000000-0005-0000-0000-0000C56D0000}"/>
    <cellStyle name="Style 139 3" xfId="5422" xr:uid="{00000000-0005-0000-0000-0000C66D0000}"/>
    <cellStyle name="Style 139 3 2" xfId="5423" xr:uid="{00000000-0005-0000-0000-0000C76D0000}"/>
    <cellStyle name="Style 139 3 2 2" xfId="5424" xr:uid="{00000000-0005-0000-0000-0000C86D0000}"/>
    <cellStyle name="Style 139 3 2 2 2" xfId="15339" xr:uid="{00000000-0005-0000-0000-0000C96D0000}"/>
    <cellStyle name="Style 139 3 2 3" xfId="5425" xr:uid="{00000000-0005-0000-0000-0000CA6D0000}"/>
    <cellStyle name="Style 139 3 3" xfId="5426" xr:uid="{00000000-0005-0000-0000-0000CB6D0000}"/>
    <cellStyle name="Style 139 3 3 2" xfId="5427" xr:uid="{00000000-0005-0000-0000-0000CC6D0000}"/>
    <cellStyle name="Style 139 3 3 2 2" xfId="15340" xr:uid="{00000000-0005-0000-0000-0000CD6D0000}"/>
    <cellStyle name="Style 139 3 3 3" xfId="5428" xr:uid="{00000000-0005-0000-0000-0000CE6D0000}"/>
    <cellStyle name="Style 139 3 4" xfId="5429" xr:uid="{00000000-0005-0000-0000-0000CF6D0000}"/>
    <cellStyle name="Style 139 3 4 2" xfId="5430" xr:uid="{00000000-0005-0000-0000-0000D06D0000}"/>
    <cellStyle name="Style 139 3 5" xfId="5431" xr:uid="{00000000-0005-0000-0000-0000D16D0000}"/>
    <cellStyle name="Style 139 3 6" xfId="16564" xr:uid="{00000000-0005-0000-0000-0000D26D0000}"/>
    <cellStyle name="Style 139 3 6 2" xfId="17353" xr:uid="{00000000-0005-0000-0000-0000D36D0000}"/>
    <cellStyle name="Style 139 4" xfId="5432" xr:uid="{00000000-0005-0000-0000-0000D46D0000}"/>
    <cellStyle name="Style 139 4 2" xfId="5433" xr:uid="{00000000-0005-0000-0000-0000D56D0000}"/>
    <cellStyle name="Style 139 4 2 2" xfId="15341" xr:uid="{00000000-0005-0000-0000-0000D66D0000}"/>
    <cellStyle name="Style 139 4 3" xfId="5434" xr:uid="{00000000-0005-0000-0000-0000D76D0000}"/>
    <cellStyle name="Style 139 5" xfId="5435" xr:uid="{00000000-0005-0000-0000-0000D86D0000}"/>
    <cellStyle name="Style 139 6" xfId="5436" xr:uid="{00000000-0005-0000-0000-0000D96D0000}"/>
    <cellStyle name="Style 139 7" xfId="15342" xr:uid="{00000000-0005-0000-0000-0000DA6D0000}"/>
    <cellStyle name="Style 139_ADDON" xfId="5437" xr:uid="{00000000-0005-0000-0000-0000DB6D0000}"/>
    <cellStyle name="Style 140" xfId="4006" xr:uid="{00000000-0005-0000-0000-0000DC6D0000}"/>
    <cellStyle name="Style 140 2" xfId="5438" xr:uid="{00000000-0005-0000-0000-0000DD6D0000}"/>
    <cellStyle name="Style 140 2 2" xfId="15343" xr:uid="{00000000-0005-0000-0000-0000DE6D0000}"/>
    <cellStyle name="Style 140 2 2 2" xfId="15344" xr:uid="{00000000-0005-0000-0000-0000DF6D0000}"/>
    <cellStyle name="Style 140 2 2 2 2" xfId="15345" xr:uid="{00000000-0005-0000-0000-0000E06D0000}"/>
    <cellStyle name="Style 140 2 3" xfId="15346" xr:uid="{00000000-0005-0000-0000-0000E16D0000}"/>
    <cellStyle name="Style 140 2 3 2" xfId="15347" xr:uid="{00000000-0005-0000-0000-0000E26D0000}"/>
    <cellStyle name="Style 140 3" xfId="5439" xr:uid="{00000000-0005-0000-0000-0000E36D0000}"/>
    <cellStyle name="Style 140 3 2" xfId="5440" xr:uid="{00000000-0005-0000-0000-0000E46D0000}"/>
    <cellStyle name="Style 140 3 3" xfId="5441" xr:uid="{00000000-0005-0000-0000-0000E56D0000}"/>
    <cellStyle name="Style 140 3 3 2" xfId="5442" xr:uid="{00000000-0005-0000-0000-0000E66D0000}"/>
    <cellStyle name="Style 140 3 3 3" xfId="15348" xr:uid="{00000000-0005-0000-0000-0000E76D0000}"/>
    <cellStyle name="Style 140 3 4" xfId="5443" xr:uid="{00000000-0005-0000-0000-0000E86D0000}"/>
    <cellStyle name="Style 140 3 4 2" xfId="15349" xr:uid="{00000000-0005-0000-0000-0000E96D0000}"/>
    <cellStyle name="Style 140 3 5" xfId="16563" xr:uid="{00000000-0005-0000-0000-0000EA6D0000}"/>
    <cellStyle name="Style 140 3 5 2" xfId="17352" xr:uid="{00000000-0005-0000-0000-0000EB6D0000}"/>
    <cellStyle name="Style 140 4" xfId="5444" xr:uid="{00000000-0005-0000-0000-0000EC6D0000}"/>
    <cellStyle name="Style 140 4 2" xfId="5445" xr:uid="{00000000-0005-0000-0000-0000ED6D0000}"/>
    <cellStyle name="Style 140 4 3" xfId="15350" xr:uid="{00000000-0005-0000-0000-0000EE6D0000}"/>
    <cellStyle name="Style 140 5" xfId="5446" xr:uid="{00000000-0005-0000-0000-0000EF6D0000}"/>
    <cellStyle name="Style 140 5 2" xfId="15351" xr:uid="{00000000-0005-0000-0000-0000F06D0000}"/>
    <cellStyle name="Style 140 6" xfId="5447" xr:uid="{00000000-0005-0000-0000-0000F16D0000}"/>
    <cellStyle name="Style 140 7" xfId="5448" xr:uid="{00000000-0005-0000-0000-0000F26D0000}"/>
    <cellStyle name="Style 140_ADDON" xfId="5449" xr:uid="{00000000-0005-0000-0000-0000F36D0000}"/>
    <cellStyle name="Style 141" xfId="4007" xr:uid="{00000000-0005-0000-0000-0000F46D0000}"/>
    <cellStyle name="Style 141 10" xfId="5450" xr:uid="{00000000-0005-0000-0000-0000F56D0000}"/>
    <cellStyle name="Style 141 10 2" xfId="13125" xr:uid="{00000000-0005-0000-0000-0000F66D0000}"/>
    <cellStyle name="Style 141 10 3" xfId="9756" xr:uid="{00000000-0005-0000-0000-0000F76D0000}"/>
    <cellStyle name="Style 141 11" xfId="5451" xr:uid="{00000000-0005-0000-0000-0000F86D0000}"/>
    <cellStyle name="Style 141 11 2" xfId="13126" xr:uid="{00000000-0005-0000-0000-0000F96D0000}"/>
    <cellStyle name="Style 141 11 3" xfId="9757" xr:uid="{00000000-0005-0000-0000-0000FA6D0000}"/>
    <cellStyle name="Style 141 12" xfId="5452" xr:uid="{00000000-0005-0000-0000-0000FB6D0000}"/>
    <cellStyle name="Style 141 12 2" xfId="13127" xr:uid="{00000000-0005-0000-0000-0000FC6D0000}"/>
    <cellStyle name="Style 141 12 3" xfId="9758" xr:uid="{00000000-0005-0000-0000-0000FD6D0000}"/>
    <cellStyle name="Style 141 13" xfId="12121" xr:uid="{00000000-0005-0000-0000-0000FE6D0000}"/>
    <cellStyle name="Style 141 14" xfId="8753" xr:uid="{00000000-0005-0000-0000-0000FF6D0000}"/>
    <cellStyle name="Style 141 2" xfId="5453" xr:uid="{00000000-0005-0000-0000-0000006E0000}"/>
    <cellStyle name="Style 141 2 2" xfId="5454" xr:uid="{00000000-0005-0000-0000-0000016E0000}"/>
    <cellStyle name="Style 141 2 2 2" xfId="13129" xr:uid="{00000000-0005-0000-0000-0000026E0000}"/>
    <cellStyle name="Style 141 2 2 2 2" xfId="15352" xr:uid="{00000000-0005-0000-0000-0000036E0000}"/>
    <cellStyle name="Style 141 2 2 3" xfId="9760" xr:uid="{00000000-0005-0000-0000-0000046E0000}"/>
    <cellStyle name="Style 141 2 3" xfId="13128" xr:uid="{00000000-0005-0000-0000-0000056E0000}"/>
    <cellStyle name="Style 141 2 3 2" xfId="15353" xr:uid="{00000000-0005-0000-0000-0000066E0000}"/>
    <cellStyle name="Style 141 2 4" xfId="9759" xr:uid="{00000000-0005-0000-0000-0000076E0000}"/>
    <cellStyle name="Style 141 3" xfId="5455" xr:uid="{00000000-0005-0000-0000-0000086E0000}"/>
    <cellStyle name="Style 141 3 2" xfId="5456" xr:uid="{00000000-0005-0000-0000-0000096E0000}"/>
    <cellStyle name="Style 141 3 2 2" xfId="5457" xr:uid="{00000000-0005-0000-0000-00000A6E0000}"/>
    <cellStyle name="Style 141 3 2 2 2" xfId="13132" xr:uid="{00000000-0005-0000-0000-00000B6E0000}"/>
    <cellStyle name="Style 141 3 2 2 3" xfId="9763" xr:uid="{00000000-0005-0000-0000-00000C6E0000}"/>
    <cellStyle name="Style 141 3 2 3" xfId="5458" xr:uid="{00000000-0005-0000-0000-00000D6E0000}"/>
    <cellStyle name="Style 141 3 2 3 2" xfId="13133" xr:uid="{00000000-0005-0000-0000-00000E6E0000}"/>
    <cellStyle name="Style 141 3 2 3 3" xfId="9764" xr:uid="{00000000-0005-0000-0000-00000F6E0000}"/>
    <cellStyle name="Style 141 3 2 4" xfId="13131" xr:uid="{00000000-0005-0000-0000-0000106E0000}"/>
    <cellStyle name="Style 141 3 2 5" xfId="9762" xr:uid="{00000000-0005-0000-0000-0000116E0000}"/>
    <cellStyle name="Style 141 3 3" xfId="5459" xr:uid="{00000000-0005-0000-0000-0000126E0000}"/>
    <cellStyle name="Style 141 3 3 2" xfId="5460" xr:uid="{00000000-0005-0000-0000-0000136E0000}"/>
    <cellStyle name="Style 141 3 3 2 2" xfId="5461" xr:uid="{00000000-0005-0000-0000-0000146E0000}"/>
    <cellStyle name="Style 141 3 3 2 2 2" xfId="13136" xr:uid="{00000000-0005-0000-0000-0000156E0000}"/>
    <cellStyle name="Style 141 3 3 2 2 3" xfId="9767" xr:uid="{00000000-0005-0000-0000-0000166E0000}"/>
    <cellStyle name="Style 141 3 3 2 3" xfId="13135" xr:uid="{00000000-0005-0000-0000-0000176E0000}"/>
    <cellStyle name="Style 141 3 3 2 4" xfId="9766" xr:uid="{00000000-0005-0000-0000-0000186E0000}"/>
    <cellStyle name="Style 141 3 3 3" xfId="5462" xr:uid="{00000000-0005-0000-0000-0000196E0000}"/>
    <cellStyle name="Style 141 3 3 3 2" xfId="5463" xr:uid="{00000000-0005-0000-0000-00001A6E0000}"/>
    <cellStyle name="Style 141 3 3 3 2 2" xfId="13138" xr:uid="{00000000-0005-0000-0000-00001B6E0000}"/>
    <cellStyle name="Style 141 3 3 3 2 3" xfId="9769" xr:uid="{00000000-0005-0000-0000-00001C6E0000}"/>
    <cellStyle name="Style 141 3 3 3 3" xfId="5464" xr:uid="{00000000-0005-0000-0000-00001D6E0000}"/>
    <cellStyle name="Style 141 3 3 3 3 2" xfId="13139" xr:uid="{00000000-0005-0000-0000-00001E6E0000}"/>
    <cellStyle name="Style 141 3 3 3 3 3" xfId="9770" xr:uid="{00000000-0005-0000-0000-00001F6E0000}"/>
    <cellStyle name="Style 141 3 3 3 4" xfId="13137" xr:uid="{00000000-0005-0000-0000-0000206E0000}"/>
    <cellStyle name="Style 141 3 3 3 5" xfId="9768" xr:uid="{00000000-0005-0000-0000-0000216E0000}"/>
    <cellStyle name="Style 141 3 3 4" xfId="5465" xr:uid="{00000000-0005-0000-0000-0000226E0000}"/>
    <cellStyle name="Style 141 3 3 4 2" xfId="5466" xr:uid="{00000000-0005-0000-0000-0000236E0000}"/>
    <cellStyle name="Style 141 3 3 4 2 2" xfId="13141" xr:uid="{00000000-0005-0000-0000-0000246E0000}"/>
    <cellStyle name="Style 141 3 3 4 2 3" xfId="9772" xr:uid="{00000000-0005-0000-0000-0000256E0000}"/>
    <cellStyle name="Style 141 3 3 4 3" xfId="13140" xr:uid="{00000000-0005-0000-0000-0000266E0000}"/>
    <cellStyle name="Style 141 3 3 4 4" xfId="9771" xr:uid="{00000000-0005-0000-0000-0000276E0000}"/>
    <cellStyle name="Style 141 3 3 5" xfId="5467" xr:uid="{00000000-0005-0000-0000-0000286E0000}"/>
    <cellStyle name="Style 141 3 3 5 2" xfId="13142" xr:uid="{00000000-0005-0000-0000-0000296E0000}"/>
    <cellStyle name="Style 141 3 3 5 3" xfId="9773" xr:uid="{00000000-0005-0000-0000-00002A6E0000}"/>
    <cellStyle name="Style 141 3 3 6" xfId="13134" xr:uid="{00000000-0005-0000-0000-00002B6E0000}"/>
    <cellStyle name="Style 141 3 3 7" xfId="9765" xr:uid="{00000000-0005-0000-0000-00002C6E0000}"/>
    <cellStyle name="Style 141 3 4" xfId="5468" xr:uid="{00000000-0005-0000-0000-00002D6E0000}"/>
    <cellStyle name="Style 141 3 4 2" xfId="13143" xr:uid="{00000000-0005-0000-0000-00002E6E0000}"/>
    <cellStyle name="Style 141 3 4 3" xfId="15354" xr:uid="{00000000-0005-0000-0000-00002F6E0000}"/>
    <cellStyle name="Style 141 3 4 4" xfId="9774" xr:uid="{00000000-0005-0000-0000-0000306E0000}"/>
    <cellStyle name="Style 141 3 5" xfId="5469" xr:uid="{00000000-0005-0000-0000-0000316E0000}"/>
    <cellStyle name="Style 141 3 5 2" xfId="13144" xr:uid="{00000000-0005-0000-0000-0000326E0000}"/>
    <cellStyle name="Style 141 3 5 3" xfId="9775" xr:uid="{00000000-0005-0000-0000-0000336E0000}"/>
    <cellStyle name="Style 141 3 6" xfId="13130" xr:uid="{00000000-0005-0000-0000-0000346E0000}"/>
    <cellStyle name="Style 141 3 7" xfId="16562" xr:uid="{00000000-0005-0000-0000-0000356E0000}"/>
    <cellStyle name="Style 141 3 7 2" xfId="17351" xr:uid="{00000000-0005-0000-0000-0000366E0000}"/>
    <cellStyle name="Style 141 3 8" xfId="9761" xr:uid="{00000000-0005-0000-0000-0000376E0000}"/>
    <cellStyle name="Style 141 4" xfId="5470" xr:uid="{00000000-0005-0000-0000-0000386E0000}"/>
    <cellStyle name="Style 141 4 2" xfId="5471" xr:uid="{00000000-0005-0000-0000-0000396E0000}"/>
    <cellStyle name="Style 141 4 2 2" xfId="5472" xr:uid="{00000000-0005-0000-0000-00003A6E0000}"/>
    <cellStyle name="Style 141 4 2 2 2" xfId="5473" xr:uid="{00000000-0005-0000-0000-00003B6E0000}"/>
    <cellStyle name="Style 141 4 2 2 2 2" xfId="13148" xr:uid="{00000000-0005-0000-0000-00003C6E0000}"/>
    <cellStyle name="Style 141 4 2 2 2 3" xfId="9779" xr:uid="{00000000-0005-0000-0000-00003D6E0000}"/>
    <cellStyle name="Style 141 4 2 2 3" xfId="13147" xr:uid="{00000000-0005-0000-0000-00003E6E0000}"/>
    <cellStyle name="Style 141 4 2 2 4" xfId="9778" xr:uid="{00000000-0005-0000-0000-00003F6E0000}"/>
    <cellStyle name="Style 141 4 2 3" xfId="5474" xr:uid="{00000000-0005-0000-0000-0000406E0000}"/>
    <cellStyle name="Style 141 4 2 3 2" xfId="5475" xr:uid="{00000000-0005-0000-0000-0000416E0000}"/>
    <cellStyle name="Style 141 4 2 3 2 2" xfId="13150" xr:uid="{00000000-0005-0000-0000-0000426E0000}"/>
    <cellStyle name="Style 141 4 2 3 2 3" xfId="9781" xr:uid="{00000000-0005-0000-0000-0000436E0000}"/>
    <cellStyle name="Style 141 4 2 3 3" xfId="5476" xr:uid="{00000000-0005-0000-0000-0000446E0000}"/>
    <cellStyle name="Style 141 4 2 3 3 2" xfId="13151" xr:uid="{00000000-0005-0000-0000-0000456E0000}"/>
    <cellStyle name="Style 141 4 2 3 3 3" xfId="9782" xr:uid="{00000000-0005-0000-0000-0000466E0000}"/>
    <cellStyle name="Style 141 4 2 3 4" xfId="13149" xr:uid="{00000000-0005-0000-0000-0000476E0000}"/>
    <cellStyle name="Style 141 4 2 3 5" xfId="9780" xr:uid="{00000000-0005-0000-0000-0000486E0000}"/>
    <cellStyle name="Style 141 4 2 4" xfId="5477" xr:uid="{00000000-0005-0000-0000-0000496E0000}"/>
    <cellStyle name="Style 141 4 2 4 2" xfId="5478" xr:uid="{00000000-0005-0000-0000-00004A6E0000}"/>
    <cellStyle name="Style 141 4 2 4 2 2" xfId="13153" xr:uid="{00000000-0005-0000-0000-00004B6E0000}"/>
    <cellStyle name="Style 141 4 2 4 2 3" xfId="9784" xr:uid="{00000000-0005-0000-0000-00004C6E0000}"/>
    <cellStyle name="Style 141 4 2 4 3" xfId="13152" xr:uid="{00000000-0005-0000-0000-00004D6E0000}"/>
    <cellStyle name="Style 141 4 2 4 4" xfId="9783" xr:uid="{00000000-0005-0000-0000-00004E6E0000}"/>
    <cellStyle name="Style 141 4 2 5" xfId="5479" xr:uid="{00000000-0005-0000-0000-00004F6E0000}"/>
    <cellStyle name="Style 141 4 2 5 2" xfId="13154" xr:uid="{00000000-0005-0000-0000-0000506E0000}"/>
    <cellStyle name="Style 141 4 2 5 3" xfId="9785" xr:uid="{00000000-0005-0000-0000-0000516E0000}"/>
    <cellStyle name="Style 141 4 2 6" xfId="13146" xr:uid="{00000000-0005-0000-0000-0000526E0000}"/>
    <cellStyle name="Style 141 4 2 7" xfId="9777" xr:uid="{00000000-0005-0000-0000-0000536E0000}"/>
    <cellStyle name="Style 141 4 3" xfId="5480" xr:uid="{00000000-0005-0000-0000-0000546E0000}"/>
    <cellStyle name="Style 141 4 3 2" xfId="5481" xr:uid="{00000000-0005-0000-0000-0000556E0000}"/>
    <cellStyle name="Style 141 4 3 2 2" xfId="13156" xr:uid="{00000000-0005-0000-0000-0000566E0000}"/>
    <cellStyle name="Style 141 4 3 2 3" xfId="9787" xr:uid="{00000000-0005-0000-0000-0000576E0000}"/>
    <cellStyle name="Style 141 4 3 3" xfId="13155" xr:uid="{00000000-0005-0000-0000-0000586E0000}"/>
    <cellStyle name="Style 141 4 3 4" xfId="9786" xr:uid="{00000000-0005-0000-0000-0000596E0000}"/>
    <cellStyle name="Style 141 4 4" xfId="5482" xr:uid="{00000000-0005-0000-0000-00005A6E0000}"/>
    <cellStyle name="Style 141 4 4 2" xfId="13157" xr:uid="{00000000-0005-0000-0000-00005B6E0000}"/>
    <cellStyle name="Style 141 4 4 3" xfId="9788" xr:uid="{00000000-0005-0000-0000-00005C6E0000}"/>
    <cellStyle name="Style 141 4 5" xfId="5483" xr:uid="{00000000-0005-0000-0000-00005D6E0000}"/>
    <cellStyle name="Style 141 4 5 2" xfId="13158" xr:uid="{00000000-0005-0000-0000-00005E6E0000}"/>
    <cellStyle name="Style 141 4 5 3" xfId="9789" xr:uid="{00000000-0005-0000-0000-00005F6E0000}"/>
    <cellStyle name="Style 141 4 6" xfId="13145" xr:uid="{00000000-0005-0000-0000-0000606E0000}"/>
    <cellStyle name="Style 141 4 7" xfId="16561" xr:uid="{00000000-0005-0000-0000-0000616E0000}"/>
    <cellStyle name="Style 141 4 7 2" xfId="17350" xr:uid="{00000000-0005-0000-0000-0000626E0000}"/>
    <cellStyle name="Style 141 4 8" xfId="9776" xr:uid="{00000000-0005-0000-0000-0000636E0000}"/>
    <cellStyle name="Style 141 5" xfId="5484" xr:uid="{00000000-0005-0000-0000-0000646E0000}"/>
    <cellStyle name="Style 141 5 2" xfId="5485" xr:uid="{00000000-0005-0000-0000-0000656E0000}"/>
    <cellStyle name="Style 141 5 2 2" xfId="5486" xr:uid="{00000000-0005-0000-0000-0000666E0000}"/>
    <cellStyle name="Style 141 5 2 2 2" xfId="5487" xr:uid="{00000000-0005-0000-0000-0000676E0000}"/>
    <cellStyle name="Style 141 5 2 2 2 2" xfId="13162" xr:uid="{00000000-0005-0000-0000-0000686E0000}"/>
    <cellStyle name="Style 141 5 2 2 2 3" xfId="9793" xr:uid="{00000000-0005-0000-0000-0000696E0000}"/>
    <cellStyle name="Style 141 5 2 2 3" xfId="13161" xr:uid="{00000000-0005-0000-0000-00006A6E0000}"/>
    <cellStyle name="Style 141 5 2 2 4" xfId="9792" xr:uid="{00000000-0005-0000-0000-00006B6E0000}"/>
    <cellStyle name="Style 141 5 2 3" xfId="5488" xr:uid="{00000000-0005-0000-0000-00006C6E0000}"/>
    <cellStyle name="Style 141 5 2 3 2" xfId="5489" xr:uid="{00000000-0005-0000-0000-00006D6E0000}"/>
    <cellStyle name="Style 141 5 2 3 2 2" xfId="13164" xr:uid="{00000000-0005-0000-0000-00006E6E0000}"/>
    <cellStyle name="Style 141 5 2 3 2 3" xfId="9795" xr:uid="{00000000-0005-0000-0000-00006F6E0000}"/>
    <cellStyle name="Style 141 5 2 3 3" xfId="5490" xr:uid="{00000000-0005-0000-0000-0000706E0000}"/>
    <cellStyle name="Style 141 5 2 3 3 2" xfId="13165" xr:uid="{00000000-0005-0000-0000-0000716E0000}"/>
    <cellStyle name="Style 141 5 2 3 3 3" xfId="9796" xr:uid="{00000000-0005-0000-0000-0000726E0000}"/>
    <cellStyle name="Style 141 5 2 3 4" xfId="13163" xr:uid="{00000000-0005-0000-0000-0000736E0000}"/>
    <cellStyle name="Style 141 5 2 3 5" xfId="9794" xr:uid="{00000000-0005-0000-0000-0000746E0000}"/>
    <cellStyle name="Style 141 5 2 4" xfId="5491" xr:uid="{00000000-0005-0000-0000-0000756E0000}"/>
    <cellStyle name="Style 141 5 2 4 2" xfId="13166" xr:uid="{00000000-0005-0000-0000-0000766E0000}"/>
    <cellStyle name="Style 141 5 2 4 3" xfId="9797" xr:uid="{00000000-0005-0000-0000-0000776E0000}"/>
    <cellStyle name="Style 141 5 2 5" xfId="5492" xr:uid="{00000000-0005-0000-0000-0000786E0000}"/>
    <cellStyle name="Style 141 5 2 5 2" xfId="13167" xr:uid="{00000000-0005-0000-0000-0000796E0000}"/>
    <cellStyle name="Style 141 5 2 5 3" xfId="9798" xr:uid="{00000000-0005-0000-0000-00007A6E0000}"/>
    <cellStyle name="Style 141 5 2 6" xfId="13160" xr:uid="{00000000-0005-0000-0000-00007B6E0000}"/>
    <cellStyle name="Style 141 5 2 7" xfId="9791" xr:uid="{00000000-0005-0000-0000-00007C6E0000}"/>
    <cellStyle name="Style 141 5 3" xfId="5493" xr:uid="{00000000-0005-0000-0000-00007D6E0000}"/>
    <cellStyle name="Style 141 5 3 2" xfId="5494" xr:uid="{00000000-0005-0000-0000-00007E6E0000}"/>
    <cellStyle name="Style 141 5 3 2 2" xfId="13169" xr:uid="{00000000-0005-0000-0000-00007F6E0000}"/>
    <cellStyle name="Style 141 5 3 2 3" xfId="9800" xr:uid="{00000000-0005-0000-0000-0000806E0000}"/>
    <cellStyle name="Style 141 5 3 3" xfId="13168" xr:uid="{00000000-0005-0000-0000-0000816E0000}"/>
    <cellStyle name="Style 141 5 3 4" xfId="9799" xr:uid="{00000000-0005-0000-0000-0000826E0000}"/>
    <cellStyle name="Style 141 5 4" xfId="5495" xr:uid="{00000000-0005-0000-0000-0000836E0000}"/>
    <cellStyle name="Style 141 5 4 2" xfId="13170" xr:uid="{00000000-0005-0000-0000-0000846E0000}"/>
    <cellStyle name="Style 141 5 4 3" xfId="9801" xr:uid="{00000000-0005-0000-0000-0000856E0000}"/>
    <cellStyle name="Style 141 5 5" xfId="5496" xr:uid="{00000000-0005-0000-0000-0000866E0000}"/>
    <cellStyle name="Style 141 5 5 2" xfId="13171" xr:uid="{00000000-0005-0000-0000-0000876E0000}"/>
    <cellStyle name="Style 141 5 5 3" xfId="9802" xr:uid="{00000000-0005-0000-0000-0000886E0000}"/>
    <cellStyle name="Style 141 5 6" xfId="13159" xr:uid="{00000000-0005-0000-0000-0000896E0000}"/>
    <cellStyle name="Style 141 5 7" xfId="9790" xr:uid="{00000000-0005-0000-0000-00008A6E0000}"/>
    <cellStyle name="Style 141 6" xfId="5497" xr:uid="{00000000-0005-0000-0000-00008B6E0000}"/>
    <cellStyle name="Style 141 6 2" xfId="5498" xr:uid="{00000000-0005-0000-0000-00008C6E0000}"/>
    <cellStyle name="Style 141 6 2 2" xfId="5499" xr:uid="{00000000-0005-0000-0000-00008D6E0000}"/>
    <cellStyle name="Style 141 6 2 2 2" xfId="13174" xr:uid="{00000000-0005-0000-0000-00008E6E0000}"/>
    <cellStyle name="Style 141 6 2 2 3" xfId="9805" xr:uid="{00000000-0005-0000-0000-00008F6E0000}"/>
    <cellStyle name="Style 141 6 2 3" xfId="13173" xr:uid="{00000000-0005-0000-0000-0000906E0000}"/>
    <cellStyle name="Style 141 6 2 4" xfId="9804" xr:uid="{00000000-0005-0000-0000-0000916E0000}"/>
    <cellStyle name="Style 141 6 3" xfId="5500" xr:uid="{00000000-0005-0000-0000-0000926E0000}"/>
    <cellStyle name="Style 141 6 3 2" xfId="5501" xr:uid="{00000000-0005-0000-0000-0000936E0000}"/>
    <cellStyle name="Style 141 6 3 2 2" xfId="13176" xr:uid="{00000000-0005-0000-0000-0000946E0000}"/>
    <cellStyle name="Style 141 6 3 2 3" xfId="9807" xr:uid="{00000000-0005-0000-0000-0000956E0000}"/>
    <cellStyle name="Style 141 6 3 3" xfId="5502" xr:uid="{00000000-0005-0000-0000-0000966E0000}"/>
    <cellStyle name="Style 141 6 3 3 2" xfId="13177" xr:uid="{00000000-0005-0000-0000-0000976E0000}"/>
    <cellStyle name="Style 141 6 3 3 3" xfId="9808" xr:uid="{00000000-0005-0000-0000-0000986E0000}"/>
    <cellStyle name="Style 141 6 3 4" xfId="13175" xr:uid="{00000000-0005-0000-0000-0000996E0000}"/>
    <cellStyle name="Style 141 6 3 5" xfId="9806" xr:uid="{00000000-0005-0000-0000-00009A6E0000}"/>
    <cellStyle name="Style 141 6 4" xfId="5503" xr:uid="{00000000-0005-0000-0000-00009B6E0000}"/>
    <cellStyle name="Style 141 6 4 2" xfId="5504" xr:uid="{00000000-0005-0000-0000-00009C6E0000}"/>
    <cellStyle name="Style 141 6 4 2 2" xfId="13179" xr:uid="{00000000-0005-0000-0000-00009D6E0000}"/>
    <cellStyle name="Style 141 6 4 2 3" xfId="9810" xr:uid="{00000000-0005-0000-0000-00009E6E0000}"/>
    <cellStyle name="Style 141 6 4 3" xfId="13178" xr:uid="{00000000-0005-0000-0000-00009F6E0000}"/>
    <cellStyle name="Style 141 6 4 4" xfId="9809" xr:uid="{00000000-0005-0000-0000-0000A06E0000}"/>
    <cellStyle name="Style 141 6 5" xfId="5505" xr:uid="{00000000-0005-0000-0000-0000A16E0000}"/>
    <cellStyle name="Style 141 6 5 2" xfId="13180" xr:uid="{00000000-0005-0000-0000-0000A26E0000}"/>
    <cellStyle name="Style 141 6 5 3" xfId="9811" xr:uid="{00000000-0005-0000-0000-0000A36E0000}"/>
    <cellStyle name="Style 141 6 6" xfId="13172" xr:uid="{00000000-0005-0000-0000-0000A46E0000}"/>
    <cellStyle name="Style 141 6 7" xfId="9803" xr:uid="{00000000-0005-0000-0000-0000A56E0000}"/>
    <cellStyle name="Style 141 7" xfId="5506" xr:uid="{00000000-0005-0000-0000-0000A66E0000}"/>
    <cellStyle name="Style 141 7 2" xfId="5507" xr:uid="{00000000-0005-0000-0000-0000A76E0000}"/>
    <cellStyle name="Style 141 7 2 2" xfId="13182" xr:uid="{00000000-0005-0000-0000-0000A86E0000}"/>
    <cellStyle name="Style 141 7 2 3" xfId="9813" xr:uid="{00000000-0005-0000-0000-0000A96E0000}"/>
    <cellStyle name="Style 141 7 3" xfId="5508" xr:uid="{00000000-0005-0000-0000-0000AA6E0000}"/>
    <cellStyle name="Style 141 7 3 2" xfId="13183" xr:uid="{00000000-0005-0000-0000-0000AB6E0000}"/>
    <cellStyle name="Style 141 7 3 3" xfId="9814" xr:uid="{00000000-0005-0000-0000-0000AC6E0000}"/>
    <cellStyle name="Style 141 7 4" xfId="13181" xr:uid="{00000000-0005-0000-0000-0000AD6E0000}"/>
    <cellStyle name="Style 141 7 5" xfId="9812" xr:uid="{00000000-0005-0000-0000-0000AE6E0000}"/>
    <cellStyle name="Style 141 8" xfId="5509" xr:uid="{00000000-0005-0000-0000-0000AF6E0000}"/>
    <cellStyle name="Style 141 8 2" xfId="13184" xr:uid="{00000000-0005-0000-0000-0000B06E0000}"/>
    <cellStyle name="Style 141 8 3" xfId="15355" xr:uid="{00000000-0005-0000-0000-0000B16E0000}"/>
    <cellStyle name="Style 141 8 4" xfId="9815" xr:uid="{00000000-0005-0000-0000-0000B26E0000}"/>
    <cellStyle name="Style 141 9" xfId="5510" xr:uid="{00000000-0005-0000-0000-0000B36E0000}"/>
    <cellStyle name="Style 141 9 2" xfId="13185" xr:uid="{00000000-0005-0000-0000-0000B46E0000}"/>
    <cellStyle name="Style 141 9 3" xfId="9816" xr:uid="{00000000-0005-0000-0000-0000B56E0000}"/>
    <cellStyle name="Style 141_ADDON" xfId="5511" xr:uid="{00000000-0005-0000-0000-0000B66E0000}"/>
    <cellStyle name="Style 142" xfId="4008" xr:uid="{00000000-0005-0000-0000-0000B76E0000}"/>
    <cellStyle name="Style 142 2" xfId="5512" xr:uid="{00000000-0005-0000-0000-0000B86E0000}"/>
    <cellStyle name="Style 142 2 2" xfId="5513" xr:uid="{00000000-0005-0000-0000-0000B96E0000}"/>
    <cellStyle name="Style 142 2 2 2" xfId="5514" xr:uid="{00000000-0005-0000-0000-0000BA6E0000}"/>
    <cellStyle name="Style 142 2 2 2 2" xfId="15356" xr:uid="{00000000-0005-0000-0000-0000BB6E0000}"/>
    <cellStyle name="Style 142 2 2 3" xfId="5515" xr:uid="{00000000-0005-0000-0000-0000BC6E0000}"/>
    <cellStyle name="Style 142 2 3" xfId="5516" xr:uid="{00000000-0005-0000-0000-0000BD6E0000}"/>
    <cellStyle name="Style 142 2 3 2" xfId="15357" xr:uid="{00000000-0005-0000-0000-0000BE6E0000}"/>
    <cellStyle name="Style 142 2 4" xfId="5517" xr:uid="{00000000-0005-0000-0000-0000BF6E0000}"/>
    <cellStyle name="Style 142 2 5" xfId="5518" xr:uid="{00000000-0005-0000-0000-0000C06E0000}"/>
    <cellStyle name="Style 142 3" xfId="5519" xr:uid="{00000000-0005-0000-0000-0000C16E0000}"/>
    <cellStyle name="Style 142 3 2" xfId="5520" xr:uid="{00000000-0005-0000-0000-0000C26E0000}"/>
    <cellStyle name="Style 142 3 2 2" xfId="5521" xr:uid="{00000000-0005-0000-0000-0000C36E0000}"/>
    <cellStyle name="Style 142 3 2 2 2" xfId="15807" xr:uid="{00000000-0005-0000-0000-0000C46E0000}"/>
    <cellStyle name="Style 142 3 2 3" xfId="5522" xr:uid="{00000000-0005-0000-0000-0000C56E0000}"/>
    <cellStyle name="Style 142 3 3" xfId="5523" xr:uid="{00000000-0005-0000-0000-0000C66E0000}"/>
    <cellStyle name="Style 142 3 3 2" xfId="5524" xr:uid="{00000000-0005-0000-0000-0000C76E0000}"/>
    <cellStyle name="Style 142 3 3 2 2" xfId="15808" xr:uid="{00000000-0005-0000-0000-0000C86E0000}"/>
    <cellStyle name="Style 142 3 3 3" xfId="5525" xr:uid="{00000000-0005-0000-0000-0000C96E0000}"/>
    <cellStyle name="Style 142 3 4" xfId="5526" xr:uid="{00000000-0005-0000-0000-0000CA6E0000}"/>
    <cellStyle name="Style 142 3 4 2" xfId="5527" xr:uid="{00000000-0005-0000-0000-0000CB6E0000}"/>
    <cellStyle name="Style 142 3 5" xfId="5528" xr:uid="{00000000-0005-0000-0000-0000CC6E0000}"/>
    <cellStyle name="Style 142 3 6" xfId="16560" xr:uid="{00000000-0005-0000-0000-0000CD6E0000}"/>
    <cellStyle name="Style 142 3 6 2" xfId="17349" xr:uid="{00000000-0005-0000-0000-0000CE6E0000}"/>
    <cellStyle name="Style 142 4" xfId="5529" xr:uid="{00000000-0005-0000-0000-0000CF6E0000}"/>
    <cellStyle name="Style 142 4 2" xfId="5530" xr:uid="{00000000-0005-0000-0000-0000D06E0000}"/>
    <cellStyle name="Style 142 4 2 2" xfId="15844" xr:uid="{00000000-0005-0000-0000-0000D16E0000}"/>
    <cellStyle name="Style 142 4 3" xfId="5531" xr:uid="{00000000-0005-0000-0000-0000D26E0000}"/>
    <cellStyle name="Style 142 5" xfId="5532" xr:uid="{00000000-0005-0000-0000-0000D36E0000}"/>
    <cellStyle name="Style 142 6" xfId="5533" xr:uid="{00000000-0005-0000-0000-0000D46E0000}"/>
    <cellStyle name="Style 142 7" xfId="15358" xr:uid="{00000000-0005-0000-0000-0000D56E0000}"/>
    <cellStyle name="Style 142_ADDON" xfId="5534" xr:uid="{00000000-0005-0000-0000-0000D66E0000}"/>
    <cellStyle name="Style 143" xfId="4009" xr:uid="{00000000-0005-0000-0000-0000D76E0000}"/>
    <cellStyle name="Style 143 2" xfId="5535" xr:uid="{00000000-0005-0000-0000-0000D86E0000}"/>
    <cellStyle name="Style 143 2 2" xfId="5536" xr:uid="{00000000-0005-0000-0000-0000D96E0000}"/>
    <cellStyle name="Style 143 2 2 2" xfId="5537" xr:uid="{00000000-0005-0000-0000-0000DA6E0000}"/>
    <cellStyle name="Style 143 2 2 2 2" xfId="15359" xr:uid="{00000000-0005-0000-0000-0000DB6E0000}"/>
    <cellStyle name="Style 143 2 2 3" xfId="5538" xr:uid="{00000000-0005-0000-0000-0000DC6E0000}"/>
    <cellStyle name="Style 143 2 3" xfId="5539" xr:uid="{00000000-0005-0000-0000-0000DD6E0000}"/>
    <cellStyle name="Style 143 2 3 2" xfId="15360" xr:uid="{00000000-0005-0000-0000-0000DE6E0000}"/>
    <cellStyle name="Style 143 2 4" xfId="5540" xr:uid="{00000000-0005-0000-0000-0000DF6E0000}"/>
    <cellStyle name="Style 143 2 5" xfId="5541" xr:uid="{00000000-0005-0000-0000-0000E06E0000}"/>
    <cellStyle name="Style 143 2 6" xfId="15361" xr:uid="{00000000-0005-0000-0000-0000E16E0000}"/>
    <cellStyle name="Style 143 3" xfId="5542" xr:uid="{00000000-0005-0000-0000-0000E26E0000}"/>
    <cellStyle name="Style 143 3 2" xfId="5543" xr:uid="{00000000-0005-0000-0000-0000E36E0000}"/>
    <cellStyle name="Style 143 3 2 2" xfId="5544" xr:uid="{00000000-0005-0000-0000-0000E46E0000}"/>
    <cellStyle name="Style 143 3 2 2 2" xfId="15362" xr:uid="{00000000-0005-0000-0000-0000E56E0000}"/>
    <cellStyle name="Style 143 3 2 3" xfId="5545" xr:uid="{00000000-0005-0000-0000-0000E66E0000}"/>
    <cellStyle name="Style 143 3 3" xfId="5546" xr:uid="{00000000-0005-0000-0000-0000E76E0000}"/>
    <cellStyle name="Style 143 3 3 2" xfId="5547" xr:uid="{00000000-0005-0000-0000-0000E86E0000}"/>
    <cellStyle name="Style 143 3 3 2 2" xfId="15363" xr:uid="{00000000-0005-0000-0000-0000E96E0000}"/>
    <cellStyle name="Style 143 3 3 3" xfId="5548" xr:uid="{00000000-0005-0000-0000-0000EA6E0000}"/>
    <cellStyle name="Style 143 3 4" xfId="5549" xr:uid="{00000000-0005-0000-0000-0000EB6E0000}"/>
    <cellStyle name="Style 143 3 4 2" xfId="5550" xr:uid="{00000000-0005-0000-0000-0000EC6E0000}"/>
    <cellStyle name="Style 143 3 5" xfId="5551" xr:uid="{00000000-0005-0000-0000-0000ED6E0000}"/>
    <cellStyle name="Style 143 3 6" xfId="16559" xr:uid="{00000000-0005-0000-0000-0000EE6E0000}"/>
    <cellStyle name="Style 143 3 6 2" xfId="17348" xr:uid="{00000000-0005-0000-0000-0000EF6E0000}"/>
    <cellStyle name="Style 143 4" xfId="5552" xr:uid="{00000000-0005-0000-0000-0000F06E0000}"/>
    <cellStyle name="Style 143 4 2" xfId="5553" xr:uid="{00000000-0005-0000-0000-0000F16E0000}"/>
    <cellStyle name="Style 143 4 2 2" xfId="15364" xr:uid="{00000000-0005-0000-0000-0000F26E0000}"/>
    <cellStyle name="Style 143 4 3" xfId="5554" xr:uid="{00000000-0005-0000-0000-0000F36E0000}"/>
    <cellStyle name="Style 143 5" xfId="5555" xr:uid="{00000000-0005-0000-0000-0000F46E0000}"/>
    <cellStyle name="Style 143 6" xfId="5556" xr:uid="{00000000-0005-0000-0000-0000F56E0000}"/>
    <cellStyle name="Style 143 7" xfId="15365" xr:uid="{00000000-0005-0000-0000-0000F66E0000}"/>
    <cellStyle name="Style 143_ADDON" xfId="5557" xr:uid="{00000000-0005-0000-0000-0000F76E0000}"/>
    <cellStyle name="Style 148" xfId="4010" xr:uid="{00000000-0005-0000-0000-0000F86E0000}"/>
    <cellStyle name="Style 148 10" xfId="5558" xr:uid="{00000000-0005-0000-0000-0000F96E0000}"/>
    <cellStyle name="Style 148 10 2" xfId="13186" xr:uid="{00000000-0005-0000-0000-0000FA6E0000}"/>
    <cellStyle name="Style 148 10 3" xfId="9817" xr:uid="{00000000-0005-0000-0000-0000FB6E0000}"/>
    <cellStyle name="Style 148 11" xfId="5559" xr:uid="{00000000-0005-0000-0000-0000FC6E0000}"/>
    <cellStyle name="Style 148 11 2" xfId="13187" xr:uid="{00000000-0005-0000-0000-0000FD6E0000}"/>
    <cellStyle name="Style 148 11 3" xfId="9818" xr:uid="{00000000-0005-0000-0000-0000FE6E0000}"/>
    <cellStyle name="Style 148 12" xfId="5560" xr:uid="{00000000-0005-0000-0000-0000FF6E0000}"/>
    <cellStyle name="Style 148 12 2" xfId="13188" xr:uid="{00000000-0005-0000-0000-0000006F0000}"/>
    <cellStyle name="Style 148 12 3" xfId="9819" xr:uid="{00000000-0005-0000-0000-0000016F0000}"/>
    <cellStyle name="Style 148 13" xfId="12122" xr:uid="{00000000-0005-0000-0000-0000026F0000}"/>
    <cellStyle name="Style 148 14" xfId="8754" xr:uid="{00000000-0005-0000-0000-0000036F0000}"/>
    <cellStyle name="Style 148 2" xfId="5561" xr:uid="{00000000-0005-0000-0000-0000046F0000}"/>
    <cellStyle name="Style 148 2 2" xfId="5562" xr:uid="{00000000-0005-0000-0000-0000056F0000}"/>
    <cellStyle name="Style 148 2 2 2" xfId="13190" xr:uid="{00000000-0005-0000-0000-0000066F0000}"/>
    <cellStyle name="Style 148 2 2 2 2" xfId="15366" xr:uid="{00000000-0005-0000-0000-0000076F0000}"/>
    <cellStyle name="Style 148 2 2 3" xfId="9821" xr:uid="{00000000-0005-0000-0000-0000086F0000}"/>
    <cellStyle name="Style 148 2 3" xfId="13189" xr:uid="{00000000-0005-0000-0000-0000096F0000}"/>
    <cellStyle name="Style 148 2 3 2" xfId="15367" xr:uid="{00000000-0005-0000-0000-00000A6F0000}"/>
    <cellStyle name="Style 148 2 4" xfId="9820" xr:uid="{00000000-0005-0000-0000-00000B6F0000}"/>
    <cellStyle name="Style 148 3" xfId="5563" xr:uid="{00000000-0005-0000-0000-00000C6F0000}"/>
    <cellStyle name="Style 148 3 2" xfId="5564" xr:uid="{00000000-0005-0000-0000-00000D6F0000}"/>
    <cellStyle name="Style 148 3 2 2" xfId="5565" xr:uid="{00000000-0005-0000-0000-00000E6F0000}"/>
    <cellStyle name="Style 148 3 2 2 2" xfId="13193" xr:uid="{00000000-0005-0000-0000-00000F6F0000}"/>
    <cellStyle name="Style 148 3 2 2 3" xfId="9824" xr:uid="{00000000-0005-0000-0000-0000106F0000}"/>
    <cellStyle name="Style 148 3 2 3" xfId="5566" xr:uid="{00000000-0005-0000-0000-0000116F0000}"/>
    <cellStyle name="Style 148 3 2 3 2" xfId="13194" xr:uid="{00000000-0005-0000-0000-0000126F0000}"/>
    <cellStyle name="Style 148 3 2 3 3" xfId="9825" xr:uid="{00000000-0005-0000-0000-0000136F0000}"/>
    <cellStyle name="Style 148 3 2 4" xfId="13192" xr:uid="{00000000-0005-0000-0000-0000146F0000}"/>
    <cellStyle name="Style 148 3 2 5" xfId="9823" xr:uid="{00000000-0005-0000-0000-0000156F0000}"/>
    <cellStyle name="Style 148 3 3" xfId="5567" xr:uid="{00000000-0005-0000-0000-0000166F0000}"/>
    <cellStyle name="Style 148 3 3 2" xfId="5568" xr:uid="{00000000-0005-0000-0000-0000176F0000}"/>
    <cellStyle name="Style 148 3 3 2 2" xfId="5569" xr:uid="{00000000-0005-0000-0000-0000186F0000}"/>
    <cellStyle name="Style 148 3 3 2 2 2" xfId="13197" xr:uid="{00000000-0005-0000-0000-0000196F0000}"/>
    <cellStyle name="Style 148 3 3 2 2 3" xfId="9828" xr:uid="{00000000-0005-0000-0000-00001A6F0000}"/>
    <cellStyle name="Style 148 3 3 2 3" xfId="13196" xr:uid="{00000000-0005-0000-0000-00001B6F0000}"/>
    <cellStyle name="Style 148 3 3 2 4" xfId="9827" xr:uid="{00000000-0005-0000-0000-00001C6F0000}"/>
    <cellStyle name="Style 148 3 3 3" xfId="5570" xr:uid="{00000000-0005-0000-0000-00001D6F0000}"/>
    <cellStyle name="Style 148 3 3 3 2" xfId="5571" xr:uid="{00000000-0005-0000-0000-00001E6F0000}"/>
    <cellStyle name="Style 148 3 3 3 2 2" xfId="13199" xr:uid="{00000000-0005-0000-0000-00001F6F0000}"/>
    <cellStyle name="Style 148 3 3 3 2 3" xfId="9830" xr:uid="{00000000-0005-0000-0000-0000206F0000}"/>
    <cellStyle name="Style 148 3 3 3 3" xfId="5572" xr:uid="{00000000-0005-0000-0000-0000216F0000}"/>
    <cellStyle name="Style 148 3 3 3 3 2" xfId="13200" xr:uid="{00000000-0005-0000-0000-0000226F0000}"/>
    <cellStyle name="Style 148 3 3 3 3 3" xfId="9831" xr:uid="{00000000-0005-0000-0000-0000236F0000}"/>
    <cellStyle name="Style 148 3 3 3 4" xfId="13198" xr:uid="{00000000-0005-0000-0000-0000246F0000}"/>
    <cellStyle name="Style 148 3 3 3 5" xfId="9829" xr:uid="{00000000-0005-0000-0000-0000256F0000}"/>
    <cellStyle name="Style 148 3 3 4" xfId="5573" xr:uid="{00000000-0005-0000-0000-0000266F0000}"/>
    <cellStyle name="Style 148 3 3 4 2" xfId="5574" xr:uid="{00000000-0005-0000-0000-0000276F0000}"/>
    <cellStyle name="Style 148 3 3 4 2 2" xfId="13202" xr:uid="{00000000-0005-0000-0000-0000286F0000}"/>
    <cellStyle name="Style 148 3 3 4 2 3" xfId="9833" xr:uid="{00000000-0005-0000-0000-0000296F0000}"/>
    <cellStyle name="Style 148 3 3 4 3" xfId="13201" xr:uid="{00000000-0005-0000-0000-00002A6F0000}"/>
    <cellStyle name="Style 148 3 3 4 4" xfId="9832" xr:uid="{00000000-0005-0000-0000-00002B6F0000}"/>
    <cellStyle name="Style 148 3 3 5" xfId="5575" xr:uid="{00000000-0005-0000-0000-00002C6F0000}"/>
    <cellStyle name="Style 148 3 3 5 2" xfId="13203" xr:uid="{00000000-0005-0000-0000-00002D6F0000}"/>
    <cellStyle name="Style 148 3 3 5 3" xfId="9834" xr:uid="{00000000-0005-0000-0000-00002E6F0000}"/>
    <cellStyle name="Style 148 3 3 6" xfId="13195" xr:uid="{00000000-0005-0000-0000-00002F6F0000}"/>
    <cellStyle name="Style 148 3 3 7" xfId="9826" xr:uid="{00000000-0005-0000-0000-0000306F0000}"/>
    <cellStyle name="Style 148 3 4" xfId="5576" xr:uid="{00000000-0005-0000-0000-0000316F0000}"/>
    <cellStyle name="Style 148 3 4 2" xfId="13204" xr:uid="{00000000-0005-0000-0000-0000326F0000}"/>
    <cellStyle name="Style 148 3 4 3" xfId="15368" xr:uid="{00000000-0005-0000-0000-0000336F0000}"/>
    <cellStyle name="Style 148 3 4 4" xfId="9835" xr:uid="{00000000-0005-0000-0000-0000346F0000}"/>
    <cellStyle name="Style 148 3 5" xfId="5577" xr:uid="{00000000-0005-0000-0000-0000356F0000}"/>
    <cellStyle name="Style 148 3 5 2" xfId="13205" xr:uid="{00000000-0005-0000-0000-0000366F0000}"/>
    <cellStyle name="Style 148 3 5 3" xfId="9836" xr:uid="{00000000-0005-0000-0000-0000376F0000}"/>
    <cellStyle name="Style 148 3 6" xfId="13191" xr:uid="{00000000-0005-0000-0000-0000386F0000}"/>
    <cellStyle name="Style 148 3 7" xfId="16558" xr:uid="{00000000-0005-0000-0000-0000396F0000}"/>
    <cellStyle name="Style 148 3 7 2" xfId="17347" xr:uid="{00000000-0005-0000-0000-00003A6F0000}"/>
    <cellStyle name="Style 148 3 8" xfId="9822" xr:uid="{00000000-0005-0000-0000-00003B6F0000}"/>
    <cellStyle name="Style 148 4" xfId="5578" xr:uid="{00000000-0005-0000-0000-00003C6F0000}"/>
    <cellStyle name="Style 148 4 2" xfId="5579" xr:uid="{00000000-0005-0000-0000-00003D6F0000}"/>
    <cellStyle name="Style 148 4 2 2" xfId="5580" xr:uid="{00000000-0005-0000-0000-00003E6F0000}"/>
    <cellStyle name="Style 148 4 2 2 2" xfId="5581" xr:uid="{00000000-0005-0000-0000-00003F6F0000}"/>
    <cellStyle name="Style 148 4 2 2 2 2" xfId="13209" xr:uid="{00000000-0005-0000-0000-0000406F0000}"/>
    <cellStyle name="Style 148 4 2 2 2 3" xfId="9840" xr:uid="{00000000-0005-0000-0000-0000416F0000}"/>
    <cellStyle name="Style 148 4 2 2 3" xfId="13208" xr:uid="{00000000-0005-0000-0000-0000426F0000}"/>
    <cellStyle name="Style 148 4 2 2 4" xfId="9839" xr:uid="{00000000-0005-0000-0000-0000436F0000}"/>
    <cellStyle name="Style 148 4 2 3" xfId="5582" xr:uid="{00000000-0005-0000-0000-0000446F0000}"/>
    <cellStyle name="Style 148 4 2 3 2" xfId="5583" xr:uid="{00000000-0005-0000-0000-0000456F0000}"/>
    <cellStyle name="Style 148 4 2 3 2 2" xfId="13211" xr:uid="{00000000-0005-0000-0000-0000466F0000}"/>
    <cellStyle name="Style 148 4 2 3 2 3" xfId="9842" xr:uid="{00000000-0005-0000-0000-0000476F0000}"/>
    <cellStyle name="Style 148 4 2 3 3" xfId="5584" xr:uid="{00000000-0005-0000-0000-0000486F0000}"/>
    <cellStyle name="Style 148 4 2 3 3 2" xfId="13212" xr:uid="{00000000-0005-0000-0000-0000496F0000}"/>
    <cellStyle name="Style 148 4 2 3 3 3" xfId="9843" xr:uid="{00000000-0005-0000-0000-00004A6F0000}"/>
    <cellStyle name="Style 148 4 2 3 4" xfId="13210" xr:uid="{00000000-0005-0000-0000-00004B6F0000}"/>
    <cellStyle name="Style 148 4 2 3 5" xfId="9841" xr:uid="{00000000-0005-0000-0000-00004C6F0000}"/>
    <cellStyle name="Style 148 4 2 4" xfId="5585" xr:uid="{00000000-0005-0000-0000-00004D6F0000}"/>
    <cellStyle name="Style 148 4 2 4 2" xfId="5586" xr:uid="{00000000-0005-0000-0000-00004E6F0000}"/>
    <cellStyle name="Style 148 4 2 4 2 2" xfId="13214" xr:uid="{00000000-0005-0000-0000-00004F6F0000}"/>
    <cellStyle name="Style 148 4 2 4 2 3" xfId="9845" xr:uid="{00000000-0005-0000-0000-0000506F0000}"/>
    <cellStyle name="Style 148 4 2 4 3" xfId="13213" xr:uid="{00000000-0005-0000-0000-0000516F0000}"/>
    <cellStyle name="Style 148 4 2 4 4" xfId="9844" xr:uid="{00000000-0005-0000-0000-0000526F0000}"/>
    <cellStyle name="Style 148 4 2 5" xfId="5587" xr:uid="{00000000-0005-0000-0000-0000536F0000}"/>
    <cellStyle name="Style 148 4 2 5 2" xfId="13215" xr:uid="{00000000-0005-0000-0000-0000546F0000}"/>
    <cellStyle name="Style 148 4 2 5 3" xfId="9846" xr:uid="{00000000-0005-0000-0000-0000556F0000}"/>
    <cellStyle name="Style 148 4 2 6" xfId="13207" xr:uid="{00000000-0005-0000-0000-0000566F0000}"/>
    <cellStyle name="Style 148 4 2 7" xfId="9838" xr:uid="{00000000-0005-0000-0000-0000576F0000}"/>
    <cellStyle name="Style 148 4 3" xfId="5588" xr:uid="{00000000-0005-0000-0000-0000586F0000}"/>
    <cellStyle name="Style 148 4 3 2" xfId="5589" xr:uid="{00000000-0005-0000-0000-0000596F0000}"/>
    <cellStyle name="Style 148 4 3 2 2" xfId="13217" xr:uid="{00000000-0005-0000-0000-00005A6F0000}"/>
    <cellStyle name="Style 148 4 3 2 3" xfId="9848" xr:uid="{00000000-0005-0000-0000-00005B6F0000}"/>
    <cellStyle name="Style 148 4 3 3" xfId="13216" xr:uid="{00000000-0005-0000-0000-00005C6F0000}"/>
    <cellStyle name="Style 148 4 3 4" xfId="9847" xr:uid="{00000000-0005-0000-0000-00005D6F0000}"/>
    <cellStyle name="Style 148 4 4" xfId="5590" xr:uid="{00000000-0005-0000-0000-00005E6F0000}"/>
    <cellStyle name="Style 148 4 4 2" xfId="13218" xr:uid="{00000000-0005-0000-0000-00005F6F0000}"/>
    <cellStyle name="Style 148 4 4 3" xfId="9849" xr:uid="{00000000-0005-0000-0000-0000606F0000}"/>
    <cellStyle name="Style 148 4 5" xfId="5591" xr:uid="{00000000-0005-0000-0000-0000616F0000}"/>
    <cellStyle name="Style 148 4 5 2" xfId="13219" xr:uid="{00000000-0005-0000-0000-0000626F0000}"/>
    <cellStyle name="Style 148 4 5 3" xfId="9850" xr:uid="{00000000-0005-0000-0000-0000636F0000}"/>
    <cellStyle name="Style 148 4 6" xfId="13206" xr:uid="{00000000-0005-0000-0000-0000646F0000}"/>
    <cellStyle name="Style 148 4 7" xfId="16557" xr:uid="{00000000-0005-0000-0000-0000656F0000}"/>
    <cellStyle name="Style 148 4 7 2" xfId="17346" xr:uid="{00000000-0005-0000-0000-0000666F0000}"/>
    <cellStyle name="Style 148 4 8" xfId="9837" xr:uid="{00000000-0005-0000-0000-0000676F0000}"/>
    <cellStyle name="Style 148 5" xfId="5592" xr:uid="{00000000-0005-0000-0000-0000686F0000}"/>
    <cellStyle name="Style 148 5 2" xfId="5593" xr:uid="{00000000-0005-0000-0000-0000696F0000}"/>
    <cellStyle name="Style 148 5 2 2" xfId="5594" xr:uid="{00000000-0005-0000-0000-00006A6F0000}"/>
    <cellStyle name="Style 148 5 2 2 2" xfId="5595" xr:uid="{00000000-0005-0000-0000-00006B6F0000}"/>
    <cellStyle name="Style 148 5 2 2 2 2" xfId="13223" xr:uid="{00000000-0005-0000-0000-00006C6F0000}"/>
    <cellStyle name="Style 148 5 2 2 2 3" xfId="9854" xr:uid="{00000000-0005-0000-0000-00006D6F0000}"/>
    <cellStyle name="Style 148 5 2 2 3" xfId="13222" xr:uid="{00000000-0005-0000-0000-00006E6F0000}"/>
    <cellStyle name="Style 148 5 2 2 4" xfId="9853" xr:uid="{00000000-0005-0000-0000-00006F6F0000}"/>
    <cellStyle name="Style 148 5 2 3" xfId="5596" xr:uid="{00000000-0005-0000-0000-0000706F0000}"/>
    <cellStyle name="Style 148 5 2 3 2" xfId="5597" xr:uid="{00000000-0005-0000-0000-0000716F0000}"/>
    <cellStyle name="Style 148 5 2 3 2 2" xfId="13225" xr:uid="{00000000-0005-0000-0000-0000726F0000}"/>
    <cellStyle name="Style 148 5 2 3 2 3" xfId="9856" xr:uid="{00000000-0005-0000-0000-0000736F0000}"/>
    <cellStyle name="Style 148 5 2 3 3" xfId="5598" xr:uid="{00000000-0005-0000-0000-0000746F0000}"/>
    <cellStyle name="Style 148 5 2 3 3 2" xfId="13226" xr:uid="{00000000-0005-0000-0000-0000756F0000}"/>
    <cellStyle name="Style 148 5 2 3 3 3" xfId="9857" xr:uid="{00000000-0005-0000-0000-0000766F0000}"/>
    <cellStyle name="Style 148 5 2 3 4" xfId="13224" xr:uid="{00000000-0005-0000-0000-0000776F0000}"/>
    <cellStyle name="Style 148 5 2 3 5" xfId="9855" xr:uid="{00000000-0005-0000-0000-0000786F0000}"/>
    <cellStyle name="Style 148 5 2 4" xfId="5599" xr:uid="{00000000-0005-0000-0000-0000796F0000}"/>
    <cellStyle name="Style 148 5 2 4 2" xfId="13227" xr:uid="{00000000-0005-0000-0000-00007A6F0000}"/>
    <cellStyle name="Style 148 5 2 4 3" xfId="9858" xr:uid="{00000000-0005-0000-0000-00007B6F0000}"/>
    <cellStyle name="Style 148 5 2 5" xfId="5600" xr:uid="{00000000-0005-0000-0000-00007C6F0000}"/>
    <cellStyle name="Style 148 5 2 5 2" xfId="13228" xr:uid="{00000000-0005-0000-0000-00007D6F0000}"/>
    <cellStyle name="Style 148 5 2 5 3" xfId="9859" xr:uid="{00000000-0005-0000-0000-00007E6F0000}"/>
    <cellStyle name="Style 148 5 2 6" xfId="13221" xr:uid="{00000000-0005-0000-0000-00007F6F0000}"/>
    <cellStyle name="Style 148 5 2 7" xfId="9852" xr:uid="{00000000-0005-0000-0000-0000806F0000}"/>
    <cellStyle name="Style 148 5 3" xfId="5601" xr:uid="{00000000-0005-0000-0000-0000816F0000}"/>
    <cellStyle name="Style 148 5 3 2" xfId="5602" xr:uid="{00000000-0005-0000-0000-0000826F0000}"/>
    <cellStyle name="Style 148 5 3 2 2" xfId="13230" xr:uid="{00000000-0005-0000-0000-0000836F0000}"/>
    <cellStyle name="Style 148 5 3 2 3" xfId="9861" xr:uid="{00000000-0005-0000-0000-0000846F0000}"/>
    <cellStyle name="Style 148 5 3 3" xfId="13229" xr:uid="{00000000-0005-0000-0000-0000856F0000}"/>
    <cellStyle name="Style 148 5 3 4" xfId="9860" xr:uid="{00000000-0005-0000-0000-0000866F0000}"/>
    <cellStyle name="Style 148 5 4" xfId="5603" xr:uid="{00000000-0005-0000-0000-0000876F0000}"/>
    <cellStyle name="Style 148 5 4 2" xfId="13231" xr:uid="{00000000-0005-0000-0000-0000886F0000}"/>
    <cellStyle name="Style 148 5 4 3" xfId="9862" xr:uid="{00000000-0005-0000-0000-0000896F0000}"/>
    <cellStyle name="Style 148 5 5" xfId="5604" xr:uid="{00000000-0005-0000-0000-00008A6F0000}"/>
    <cellStyle name="Style 148 5 5 2" xfId="13232" xr:uid="{00000000-0005-0000-0000-00008B6F0000}"/>
    <cellStyle name="Style 148 5 5 3" xfId="9863" xr:uid="{00000000-0005-0000-0000-00008C6F0000}"/>
    <cellStyle name="Style 148 5 6" xfId="13220" xr:uid="{00000000-0005-0000-0000-00008D6F0000}"/>
    <cellStyle name="Style 148 5 7" xfId="9851" xr:uid="{00000000-0005-0000-0000-00008E6F0000}"/>
    <cellStyle name="Style 148 6" xfId="5605" xr:uid="{00000000-0005-0000-0000-00008F6F0000}"/>
    <cellStyle name="Style 148 6 2" xfId="5606" xr:uid="{00000000-0005-0000-0000-0000906F0000}"/>
    <cellStyle name="Style 148 6 2 2" xfId="5607" xr:uid="{00000000-0005-0000-0000-0000916F0000}"/>
    <cellStyle name="Style 148 6 2 2 2" xfId="13235" xr:uid="{00000000-0005-0000-0000-0000926F0000}"/>
    <cellStyle name="Style 148 6 2 2 3" xfId="9866" xr:uid="{00000000-0005-0000-0000-0000936F0000}"/>
    <cellStyle name="Style 148 6 2 3" xfId="13234" xr:uid="{00000000-0005-0000-0000-0000946F0000}"/>
    <cellStyle name="Style 148 6 2 4" xfId="9865" xr:uid="{00000000-0005-0000-0000-0000956F0000}"/>
    <cellStyle name="Style 148 6 3" xfId="5608" xr:uid="{00000000-0005-0000-0000-0000966F0000}"/>
    <cellStyle name="Style 148 6 3 2" xfId="5609" xr:uid="{00000000-0005-0000-0000-0000976F0000}"/>
    <cellStyle name="Style 148 6 3 2 2" xfId="13237" xr:uid="{00000000-0005-0000-0000-0000986F0000}"/>
    <cellStyle name="Style 148 6 3 2 3" xfId="9868" xr:uid="{00000000-0005-0000-0000-0000996F0000}"/>
    <cellStyle name="Style 148 6 3 3" xfId="5610" xr:uid="{00000000-0005-0000-0000-00009A6F0000}"/>
    <cellStyle name="Style 148 6 3 3 2" xfId="13238" xr:uid="{00000000-0005-0000-0000-00009B6F0000}"/>
    <cellStyle name="Style 148 6 3 3 3" xfId="9869" xr:uid="{00000000-0005-0000-0000-00009C6F0000}"/>
    <cellStyle name="Style 148 6 3 4" xfId="13236" xr:uid="{00000000-0005-0000-0000-00009D6F0000}"/>
    <cellStyle name="Style 148 6 3 5" xfId="9867" xr:uid="{00000000-0005-0000-0000-00009E6F0000}"/>
    <cellStyle name="Style 148 6 4" xfId="5611" xr:uid="{00000000-0005-0000-0000-00009F6F0000}"/>
    <cellStyle name="Style 148 6 4 2" xfId="5612" xr:uid="{00000000-0005-0000-0000-0000A06F0000}"/>
    <cellStyle name="Style 148 6 4 2 2" xfId="13240" xr:uid="{00000000-0005-0000-0000-0000A16F0000}"/>
    <cellStyle name="Style 148 6 4 2 3" xfId="9871" xr:uid="{00000000-0005-0000-0000-0000A26F0000}"/>
    <cellStyle name="Style 148 6 4 3" xfId="13239" xr:uid="{00000000-0005-0000-0000-0000A36F0000}"/>
    <cellStyle name="Style 148 6 4 4" xfId="9870" xr:uid="{00000000-0005-0000-0000-0000A46F0000}"/>
    <cellStyle name="Style 148 6 5" xfId="5613" xr:uid="{00000000-0005-0000-0000-0000A56F0000}"/>
    <cellStyle name="Style 148 6 5 2" xfId="13241" xr:uid="{00000000-0005-0000-0000-0000A66F0000}"/>
    <cellStyle name="Style 148 6 5 3" xfId="9872" xr:uid="{00000000-0005-0000-0000-0000A76F0000}"/>
    <cellStyle name="Style 148 6 6" xfId="13233" xr:uid="{00000000-0005-0000-0000-0000A86F0000}"/>
    <cellStyle name="Style 148 6 7" xfId="9864" xr:uid="{00000000-0005-0000-0000-0000A96F0000}"/>
    <cellStyle name="Style 148 7" xfId="5614" xr:uid="{00000000-0005-0000-0000-0000AA6F0000}"/>
    <cellStyle name="Style 148 7 2" xfId="5615" xr:uid="{00000000-0005-0000-0000-0000AB6F0000}"/>
    <cellStyle name="Style 148 7 2 2" xfId="13243" xr:uid="{00000000-0005-0000-0000-0000AC6F0000}"/>
    <cellStyle name="Style 148 7 2 3" xfId="9874" xr:uid="{00000000-0005-0000-0000-0000AD6F0000}"/>
    <cellStyle name="Style 148 7 3" xfId="5616" xr:uid="{00000000-0005-0000-0000-0000AE6F0000}"/>
    <cellStyle name="Style 148 7 3 2" xfId="13244" xr:uid="{00000000-0005-0000-0000-0000AF6F0000}"/>
    <cellStyle name="Style 148 7 3 3" xfId="9875" xr:uid="{00000000-0005-0000-0000-0000B06F0000}"/>
    <cellStyle name="Style 148 7 4" xfId="13242" xr:uid="{00000000-0005-0000-0000-0000B16F0000}"/>
    <cellStyle name="Style 148 7 5" xfId="9873" xr:uid="{00000000-0005-0000-0000-0000B26F0000}"/>
    <cellStyle name="Style 148 8" xfId="5617" xr:uid="{00000000-0005-0000-0000-0000B36F0000}"/>
    <cellStyle name="Style 148 8 2" xfId="13245" xr:uid="{00000000-0005-0000-0000-0000B46F0000}"/>
    <cellStyle name="Style 148 8 3" xfId="15369" xr:uid="{00000000-0005-0000-0000-0000B56F0000}"/>
    <cellStyle name="Style 148 8 4" xfId="9876" xr:uid="{00000000-0005-0000-0000-0000B66F0000}"/>
    <cellStyle name="Style 148 9" xfId="5618" xr:uid="{00000000-0005-0000-0000-0000B76F0000}"/>
    <cellStyle name="Style 148 9 2" xfId="13246" xr:uid="{00000000-0005-0000-0000-0000B86F0000}"/>
    <cellStyle name="Style 148 9 3" xfId="9877" xr:uid="{00000000-0005-0000-0000-0000B96F0000}"/>
    <cellStyle name="Style 148_ADDON" xfId="5619" xr:uid="{00000000-0005-0000-0000-0000BA6F0000}"/>
    <cellStyle name="Style 149" xfId="4011" xr:uid="{00000000-0005-0000-0000-0000BB6F0000}"/>
    <cellStyle name="Style 149 2" xfId="5620" xr:uid="{00000000-0005-0000-0000-0000BC6F0000}"/>
    <cellStyle name="Style 149 2 2" xfId="15370" xr:uid="{00000000-0005-0000-0000-0000BD6F0000}"/>
    <cellStyle name="Style 149 2 2 2" xfId="15371" xr:uid="{00000000-0005-0000-0000-0000BE6F0000}"/>
    <cellStyle name="Style 149 2 2 2 2" xfId="15372" xr:uid="{00000000-0005-0000-0000-0000BF6F0000}"/>
    <cellStyle name="Style 149 2 3" xfId="15373" xr:uid="{00000000-0005-0000-0000-0000C06F0000}"/>
    <cellStyle name="Style 149 2 3 2" xfId="15374" xr:uid="{00000000-0005-0000-0000-0000C16F0000}"/>
    <cellStyle name="Style 149 3" xfId="5621" xr:uid="{00000000-0005-0000-0000-0000C26F0000}"/>
    <cellStyle name="Style 149 3 2" xfId="5622" xr:uid="{00000000-0005-0000-0000-0000C36F0000}"/>
    <cellStyle name="Style 149 3 3" xfId="5623" xr:uid="{00000000-0005-0000-0000-0000C46F0000}"/>
    <cellStyle name="Style 149 3 3 2" xfId="5624" xr:uid="{00000000-0005-0000-0000-0000C56F0000}"/>
    <cellStyle name="Style 149 3 3 3" xfId="15375" xr:uid="{00000000-0005-0000-0000-0000C66F0000}"/>
    <cellStyle name="Style 149 3 4" xfId="5625" xr:uid="{00000000-0005-0000-0000-0000C76F0000}"/>
    <cellStyle name="Style 149 3 4 2" xfId="15376" xr:uid="{00000000-0005-0000-0000-0000C86F0000}"/>
    <cellStyle name="Style 149 3 5" xfId="16556" xr:uid="{00000000-0005-0000-0000-0000C96F0000}"/>
    <cellStyle name="Style 149 3 5 2" xfId="17345" xr:uid="{00000000-0005-0000-0000-0000CA6F0000}"/>
    <cellStyle name="Style 149 4" xfId="5626" xr:uid="{00000000-0005-0000-0000-0000CB6F0000}"/>
    <cellStyle name="Style 149 4 2" xfId="5627" xr:uid="{00000000-0005-0000-0000-0000CC6F0000}"/>
    <cellStyle name="Style 149 4 3" xfId="15377" xr:uid="{00000000-0005-0000-0000-0000CD6F0000}"/>
    <cellStyle name="Style 149 5" xfId="5628" xr:uid="{00000000-0005-0000-0000-0000CE6F0000}"/>
    <cellStyle name="Style 149 5 2" xfId="15378" xr:uid="{00000000-0005-0000-0000-0000CF6F0000}"/>
    <cellStyle name="Style 149 6" xfId="5629" xr:uid="{00000000-0005-0000-0000-0000D06F0000}"/>
    <cellStyle name="Style 149 7" xfId="5630" xr:uid="{00000000-0005-0000-0000-0000D16F0000}"/>
    <cellStyle name="Style 149_ADDON" xfId="5631" xr:uid="{00000000-0005-0000-0000-0000D26F0000}"/>
    <cellStyle name="Style 150" xfId="4012" xr:uid="{00000000-0005-0000-0000-0000D36F0000}"/>
    <cellStyle name="Style 150 2" xfId="5632" xr:uid="{00000000-0005-0000-0000-0000D46F0000}"/>
    <cellStyle name="Style 150 2 2" xfId="5633" xr:uid="{00000000-0005-0000-0000-0000D56F0000}"/>
    <cellStyle name="Style 150 2 2 2" xfId="5634" xr:uid="{00000000-0005-0000-0000-0000D66F0000}"/>
    <cellStyle name="Style 150 2 2 2 2" xfId="15379" xr:uid="{00000000-0005-0000-0000-0000D76F0000}"/>
    <cellStyle name="Style 150 2 2 3" xfId="5635" xr:uid="{00000000-0005-0000-0000-0000D86F0000}"/>
    <cellStyle name="Style 150 2 3" xfId="5636" xr:uid="{00000000-0005-0000-0000-0000D96F0000}"/>
    <cellStyle name="Style 150 2 3 2" xfId="15380" xr:uid="{00000000-0005-0000-0000-0000DA6F0000}"/>
    <cellStyle name="Style 150 2 4" xfId="5637" xr:uid="{00000000-0005-0000-0000-0000DB6F0000}"/>
    <cellStyle name="Style 150 2 5" xfId="5638" xr:uid="{00000000-0005-0000-0000-0000DC6F0000}"/>
    <cellStyle name="Style 150 2 6" xfId="15381" xr:uid="{00000000-0005-0000-0000-0000DD6F0000}"/>
    <cellStyle name="Style 150 3" xfId="5639" xr:uid="{00000000-0005-0000-0000-0000DE6F0000}"/>
    <cellStyle name="Style 150 3 2" xfId="5640" xr:uid="{00000000-0005-0000-0000-0000DF6F0000}"/>
    <cellStyle name="Style 150 3 2 2" xfId="5641" xr:uid="{00000000-0005-0000-0000-0000E06F0000}"/>
    <cellStyle name="Style 150 3 2 2 2" xfId="15845" xr:uid="{00000000-0005-0000-0000-0000E16F0000}"/>
    <cellStyle name="Style 150 3 2 3" xfId="5642" xr:uid="{00000000-0005-0000-0000-0000E26F0000}"/>
    <cellStyle name="Style 150 3 3" xfId="5643" xr:uid="{00000000-0005-0000-0000-0000E36F0000}"/>
    <cellStyle name="Style 150 3 3 2" xfId="5644" xr:uid="{00000000-0005-0000-0000-0000E46F0000}"/>
    <cellStyle name="Style 150 3 3 2 2" xfId="15382" xr:uid="{00000000-0005-0000-0000-0000E56F0000}"/>
    <cellStyle name="Style 150 3 3 3" xfId="5645" xr:uid="{00000000-0005-0000-0000-0000E66F0000}"/>
    <cellStyle name="Style 150 3 4" xfId="5646" xr:uid="{00000000-0005-0000-0000-0000E76F0000}"/>
    <cellStyle name="Style 150 3 4 2" xfId="5647" xr:uid="{00000000-0005-0000-0000-0000E86F0000}"/>
    <cellStyle name="Style 150 3 5" xfId="5648" xr:uid="{00000000-0005-0000-0000-0000E96F0000}"/>
    <cellStyle name="Style 150 3 6" xfId="16555" xr:uid="{00000000-0005-0000-0000-0000EA6F0000}"/>
    <cellStyle name="Style 150 3 6 2" xfId="17344" xr:uid="{00000000-0005-0000-0000-0000EB6F0000}"/>
    <cellStyle name="Style 150 4" xfId="5649" xr:uid="{00000000-0005-0000-0000-0000EC6F0000}"/>
    <cellStyle name="Style 150 4 2" xfId="5650" xr:uid="{00000000-0005-0000-0000-0000ED6F0000}"/>
    <cellStyle name="Style 150 4 2 2" xfId="15383" xr:uid="{00000000-0005-0000-0000-0000EE6F0000}"/>
    <cellStyle name="Style 150 4 3" xfId="5651" xr:uid="{00000000-0005-0000-0000-0000EF6F0000}"/>
    <cellStyle name="Style 150 5" xfId="5652" xr:uid="{00000000-0005-0000-0000-0000F06F0000}"/>
    <cellStyle name="Style 150 6" xfId="5653" xr:uid="{00000000-0005-0000-0000-0000F16F0000}"/>
    <cellStyle name="Style 150 7" xfId="15384" xr:uid="{00000000-0005-0000-0000-0000F26F0000}"/>
    <cellStyle name="Style 150_ADDON" xfId="5654" xr:uid="{00000000-0005-0000-0000-0000F36F0000}"/>
    <cellStyle name="Style 151" xfId="4013" xr:uid="{00000000-0005-0000-0000-0000F46F0000}"/>
    <cellStyle name="Style 151 2" xfId="5655" xr:uid="{00000000-0005-0000-0000-0000F56F0000}"/>
    <cellStyle name="Style 151 2 2" xfId="15385" xr:uid="{00000000-0005-0000-0000-0000F66F0000}"/>
    <cellStyle name="Style 151 2 2 2" xfId="15386" xr:uid="{00000000-0005-0000-0000-0000F76F0000}"/>
    <cellStyle name="Style 151 2 2 2 2" xfId="15387" xr:uid="{00000000-0005-0000-0000-0000F86F0000}"/>
    <cellStyle name="Style 151 2 3" xfId="15388" xr:uid="{00000000-0005-0000-0000-0000F96F0000}"/>
    <cellStyle name="Style 151 2 3 2" xfId="15389" xr:uid="{00000000-0005-0000-0000-0000FA6F0000}"/>
    <cellStyle name="Style 151 3" xfId="5656" xr:uid="{00000000-0005-0000-0000-0000FB6F0000}"/>
    <cellStyle name="Style 151 3 2" xfId="5657" xr:uid="{00000000-0005-0000-0000-0000FC6F0000}"/>
    <cellStyle name="Style 151 3 3" xfId="5658" xr:uid="{00000000-0005-0000-0000-0000FD6F0000}"/>
    <cellStyle name="Style 151 3 3 2" xfId="5659" xr:uid="{00000000-0005-0000-0000-0000FE6F0000}"/>
    <cellStyle name="Style 151 3 3 3" xfId="15390" xr:uid="{00000000-0005-0000-0000-0000FF6F0000}"/>
    <cellStyle name="Style 151 3 4" xfId="5660" xr:uid="{00000000-0005-0000-0000-000000700000}"/>
    <cellStyle name="Style 151 3 4 2" xfId="15391" xr:uid="{00000000-0005-0000-0000-000001700000}"/>
    <cellStyle name="Style 151 3 5" xfId="16554" xr:uid="{00000000-0005-0000-0000-000002700000}"/>
    <cellStyle name="Style 151 3 5 2" xfId="17343" xr:uid="{00000000-0005-0000-0000-000003700000}"/>
    <cellStyle name="Style 151 4" xfId="5661" xr:uid="{00000000-0005-0000-0000-000004700000}"/>
    <cellStyle name="Style 151 4 2" xfId="5662" xr:uid="{00000000-0005-0000-0000-000005700000}"/>
    <cellStyle name="Style 151 4 3" xfId="15392" xr:uid="{00000000-0005-0000-0000-000006700000}"/>
    <cellStyle name="Style 151 5" xfId="5663" xr:uid="{00000000-0005-0000-0000-000007700000}"/>
    <cellStyle name="Style 151 5 2" xfId="15393" xr:uid="{00000000-0005-0000-0000-000008700000}"/>
    <cellStyle name="Style 151 6" xfId="5664" xr:uid="{00000000-0005-0000-0000-000009700000}"/>
    <cellStyle name="Style 151 7" xfId="5665" xr:uid="{00000000-0005-0000-0000-00000A700000}"/>
    <cellStyle name="Style 151_ADDON" xfId="5666" xr:uid="{00000000-0005-0000-0000-00000B700000}"/>
    <cellStyle name="Style 152" xfId="4014" xr:uid="{00000000-0005-0000-0000-00000C700000}"/>
    <cellStyle name="Style 152 10" xfId="5667" xr:uid="{00000000-0005-0000-0000-00000D700000}"/>
    <cellStyle name="Style 152 10 2" xfId="13247" xr:uid="{00000000-0005-0000-0000-00000E700000}"/>
    <cellStyle name="Style 152 10 3" xfId="9878" xr:uid="{00000000-0005-0000-0000-00000F700000}"/>
    <cellStyle name="Style 152 11" xfId="5668" xr:uid="{00000000-0005-0000-0000-000010700000}"/>
    <cellStyle name="Style 152 11 2" xfId="13248" xr:uid="{00000000-0005-0000-0000-000011700000}"/>
    <cellStyle name="Style 152 11 3" xfId="9879" xr:uid="{00000000-0005-0000-0000-000012700000}"/>
    <cellStyle name="Style 152 12" xfId="5669" xr:uid="{00000000-0005-0000-0000-000013700000}"/>
    <cellStyle name="Style 152 12 2" xfId="13249" xr:uid="{00000000-0005-0000-0000-000014700000}"/>
    <cellStyle name="Style 152 12 3" xfId="9880" xr:uid="{00000000-0005-0000-0000-000015700000}"/>
    <cellStyle name="Style 152 13" xfId="12123" xr:uid="{00000000-0005-0000-0000-000016700000}"/>
    <cellStyle name="Style 152 14" xfId="8755" xr:uid="{00000000-0005-0000-0000-000017700000}"/>
    <cellStyle name="Style 152 2" xfId="5670" xr:uid="{00000000-0005-0000-0000-000018700000}"/>
    <cellStyle name="Style 152 2 2" xfId="5671" xr:uid="{00000000-0005-0000-0000-000019700000}"/>
    <cellStyle name="Style 152 2 2 2" xfId="13251" xr:uid="{00000000-0005-0000-0000-00001A700000}"/>
    <cellStyle name="Style 152 2 2 2 2" xfId="15394" xr:uid="{00000000-0005-0000-0000-00001B700000}"/>
    <cellStyle name="Style 152 2 2 3" xfId="9882" xr:uid="{00000000-0005-0000-0000-00001C700000}"/>
    <cellStyle name="Style 152 2 3" xfId="13250" xr:uid="{00000000-0005-0000-0000-00001D700000}"/>
    <cellStyle name="Style 152 2 3 2" xfId="15395" xr:uid="{00000000-0005-0000-0000-00001E700000}"/>
    <cellStyle name="Style 152 2 4" xfId="9881" xr:uid="{00000000-0005-0000-0000-00001F700000}"/>
    <cellStyle name="Style 152 3" xfId="5672" xr:uid="{00000000-0005-0000-0000-000020700000}"/>
    <cellStyle name="Style 152 3 2" xfId="5673" xr:uid="{00000000-0005-0000-0000-000021700000}"/>
    <cellStyle name="Style 152 3 2 2" xfId="5674" xr:uid="{00000000-0005-0000-0000-000022700000}"/>
    <cellStyle name="Style 152 3 2 2 2" xfId="13254" xr:uid="{00000000-0005-0000-0000-000023700000}"/>
    <cellStyle name="Style 152 3 2 2 3" xfId="9885" xr:uid="{00000000-0005-0000-0000-000024700000}"/>
    <cellStyle name="Style 152 3 2 3" xfId="5675" xr:uid="{00000000-0005-0000-0000-000025700000}"/>
    <cellStyle name="Style 152 3 2 3 2" xfId="13255" xr:uid="{00000000-0005-0000-0000-000026700000}"/>
    <cellStyle name="Style 152 3 2 3 3" xfId="9886" xr:uid="{00000000-0005-0000-0000-000027700000}"/>
    <cellStyle name="Style 152 3 2 4" xfId="13253" xr:uid="{00000000-0005-0000-0000-000028700000}"/>
    <cellStyle name="Style 152 3 2 5" xfId="9884" xr:uid="{00000000-0005-0000-0000-000029700000}"/>
    <cellStyle name="Style 152 3 3" xfId="5676" xr:uid="{00000000-0005-0000-0000-00002A700000}"/>
    <cellStyle name="Style 152 3 3 2" xfId="5677" xr:uid="{00000000-0005-0000-0000-00002B700000}"/>
    <cellStyle name="Style 152 3 3 2 2" xfId="5678" xr:uid="{00000000-0005-0000-0000-00002C700000}"/>
    <cellStyle name="Style 152 3 3 2 2 2" xfId="13258" xr:uid="{00000000-0005-0000-0000-00002D700000}"/>
    <cellStyle name="Style 152 3 3 2 2 3" xfId="9889" xr:uid="{00000000-0005-0000-0000-00002E700000}"/>
    <cellStyle name="Style 152 3 3 2 3" xfId="13257" xr:uid="{00000000-0005-0000-0000-00002F700000}"/>
    <cellStyle name="Style 152 3 3 2 4" xfId="9888" xr:uid="{00000000-0005-0000-0000-000030700000}"/>
    <cellStyle name="Style 152 3 3 3" xfId="5679" xr:uid="{00000000-0005-0000-0000-000031700000}"/>
    <cellStyle name="Style 152 3 3 3 2" xfId="5680" xr:uid="{00000000-0005-0000-0000-000032700000}"/>
    <cellStyle name="Style 152 3 3 3 2 2" xfId="13260" xr:uid="{00000000-0005-0000-0000-000033700000}"/>
    <cellStyle name="Style 152 3 3 3 2 3" xfId="9891" xr:uid="{00000000-0005-0000-0000-000034700000}"/>
    <cellStyle name="Style 152 3 3 3 3" xfId="5681" xr:uid="{00000000-0005-0000-0000-000035700000}"/>
    <cellStyle name="Style 152 3 3 3 3 2" xfId="13261" xr:uid="{00000000-0005-0000-0000-000036700000}"/>
    <cellStyle name="Style 152 3 3 3 3 3" xfId="9892" xr:uid="{00000000-0005-0000-0000-000037700000}"/>
    <cellStyle name="Style 152 3 3 3 4" xfId="13259" xr:uid="{00000000-0005-0000-0000-000038700000}"/>
    <cellStyle name="Style 152 3 3 3 5" xfId="9890" xr:uid="{00000000-0005-0000-0000-000039700000}"/>
    <cellStyle name="Style 152 3 3 4" xfId="5682" xr:uid="{00000000-0005-0000-0000-00003A700000}"/>
    <cellStyle name="Style 152 3 3 4 2" xfId="5683" xr:uid="{00000000-0005-0000-0000-00003B700000}"/>
    <cellStyle name="Style 152 3 3 4 2 2" xfId="13263" xr:uid="{00000000-0005-0000-0000-00003C700000}"/>
    <cellStyle name="Style 152 3 3 4 2 3" xfId="9894" xr:uid="{00000000-0005-0000-0000-00003D700000}"/>
    <cellStyle name="Style 152 3 3 4 3" xfId="13262" xr:uid="{00000000-0005-0000-0000-00003E700000}"/>
    <cellStyle name="Style 152 3 3 4 4" xfId="9893" xr:uid="{00000000-0005-0000-0000-00003F700000}"/>
    <cellStyle name="Style 152 3 3 5" xfId="5684" xr:uid="{00000000-0005-0000-0000-000040700000}"/>
    <cellStyle name="Style 152 3 3 5 2" xfId="13264" xr:uid="{00000000-0005-0000-0000-000041700000}"/>
    <cellStyle name="Style 152 3 3 5 3" xfId="9895" xr:uid="{00000000-0005-0000-0000-000042700000}"/>
    <cellStyle name="Style 152 3 3 6" xfId="13256" xr:uid="{00000000-0005-0000-0000-000043700000}"/>
    <cellStyle name="Style 152 3 3 7" xfId="9887" xr:uid="{00000000-0005-0000-0000-000044700000}"/>
    <cellStyle name="Style 152 3 4" xfId="5685" xr:uid="{00000000-0005-0000-0000-000045700000}"/>
    <cellStyle name="Style 152 3 4 2" xfId="13265" xr:uid="{00000000-0005-0000-0000-000046700000}"/>
    <cellStyle name="Style 152 3 4 3" xfId="15396" xr:uid="{00000000-0005-0000-0000-000047700000}"/>
    <cellStyle name="Style 152 3 4 4" xfId="9896" xr:uid="{00000000-0005-0000-0000-000048700000}"/>
    <cellStyle name="Style 152 3 5" xfId="5686" xr:uid="{00000000-0005-0000-0000-000049700000}"/>
    <cellStyle name="Style 152 3 5 2" xfId="13266" xr:uid="{00000000-0005-0000-0000-00004A700000}"/>
    <cellStyle name="Style 152 3 5 3" xfId="9897" xr:uid="{00000000-0005-0000-0000-00004B700000}"/>
    <cellStyle name="Style 152 3 6" xfId="13252" xr:uid="{00000000-0005-0000-0000-00004C700000}"/>
    <cellStyle name="Style 152 3 7" xfId="15640" xr:uid="{00000000-0005-0000-0000-00004D700000}"/>
    <cellStyle name="Style 152 3 7 2" xfId="16689" xr:uid="{00000000-0005-0000-0000-00004E700000}"/>
    <cellStyle name="Style 152 3 8" xfId="9883" xr:uid="{00000000-0005-0000-0000-00004F700000}"/>
    <cellStyle name="Style 152 4" xfId="5687" xr:uid="{00000000-0005-0000-0000-000050700000}"/>
    <cellStyle name="Style 152 4 2" xfId="5688" xr:uid="{00000000-0005-0000-0000-000051700000}"/>
    <cellStyle name="Style 152 4 2 2" xfId="5689" xr:uid="{00000000-0005-0000-0000-000052700000}"/>
    <cellStyle name="Style 152 4 2 2 2" xfId="5690" xr:uid="{00000000-0005-0000-0000-000053700000}"/>
    <cellStyle name="Style 152 4 2 2 2 2" xfId="13270" xr:uid="{00000000-0005-0000-0000-000054700000}"/>
    <cellStyle name="Style 152 4 2 2 2 3" xfId="9901" xr:uid="{00000000-0005-0000-0000-000055700000}"/>
    <cellStyle name="Style 152 4 2 2 3" xfId="13269" xr:uid="{00000000-0005-0000-0000-000056700000}"/>
    <cellStyle name="Style 152 4 2 2 4" xfId="9900" xr:uid="{00000000-0005-0000-0000-000057700000}"/>
    <cellStyle name="Style 152 4 2 3" xfId="5691" xr:uid="{00000000-0005-0000-0000-000058700000}"/>
    <cellStyle name="Style 152 4 2 3 2" xfId="5692" xr:uid="{00000000-0005-0000-0000-000059700000}"/>
    <cellStyle name="Style 152 4 2 3 2 2" xfId="13272" xr:uid="{00000000-0005-0000-0000-00005A700000}"/>
    <cellStyle name="Style 152 4 2 3 2 3" xfId="9903" xr:uid="{00000000-0005-0000-0000-00005B700000}"/>
    <cellStyle name="Style 152 4 2 3 3" xfId="5693" xr:uid="{00000000-0005-0000-0000-00005C700000}"/>
    <cellStyle name="Style 152 4 2 3 3 2" xfId="13273" xr:uid="{00000000-0005-0000-0000-00005D700000}"/>
    <cellStyle name="Style 152 4 2 3 3 3" xfId="9904" xr:uid="{00000000-0005-0000-0000-00005E700000}"/>
    <cellStyle name="Style 152 4 2 3 4" xfId="13271" xr:uid="{00000000-0005-0000-0000-00005F700000}"/>
    <cellStyle name="Style 152 4 2 3 5" xfId="9902" xr:uid="{00000000-0005-0000-0000-000060700000}"/>
    <cellStyle name="Style 152 4 2 4" xfId="5694" xr:uid="{00000000-0005-0000-0000-000061700000}"/>
    <cellStyle name="Style 152 4 2 4 2" xfId="5695" xr:uid="{00000000-0005-0000-0000-000062700000}"/>
    <cellStyle name="Style 152 4 2 4 2 2" xfId="13275" xr:uid="{00000000-0005-0000-0000-000063700000}"/>
    <cellStyle name="Style 152 4 2 4 2 3" xfId="9906" xr:uid="{00000000-0005-0000-0000-000064700000}"/>
    <cellStyle name="Style 152 4 2 4 3" xfId="13274" xr:uid="{00000000-0005-0000-0000-000065700000}"/>
    <cellStyle name="Style 152 4 2 4 4" xfId="9905" xr:uid="{00000000-0005-0000-0000-000066700000}"/>
    <cellStyle name="Style 152 4 2 5" xfId="5696" xr:uid="{00000000-0005-0000-0000-000067700000}"/>
    <cellStyle name="Style 152 4 2 5 2" xfId="13276" xr:uid="{00000000-0005-0000-0000-000068700000}"/>
    <cellStyle name="Style 152 4 2 5 3" xfId="9907" xr:uid="{00000000-0005-0000-0000-000069700000}"/>
    <cellStyle name="Style 152 4 2 6" xfId="13268" xr:uid="{00000000-0005-0000-0000-00006A700000}"/>
    <cellStyle name="Style 152 4 2 7" xfId="9899" xr:uid="{00000000-0005-0000-0000-00006B700000}"/>
    <cellStyle name="Style 152 4 3" xfId="5697" xr:uid="{00000000-0005-0000-0000-00006C700000}"/>
    <cellStyle name="Style 152 4 3 2" xfId="5698" xr:uid="{00000000-0005-0000-0000-00006D700000}"/>
    <cellStyle name="Style 152 4 3 2 2" xfId="13278" xr:uid="{00000000-0005-0000-0000-00006E700000}"/>
    <cellStyle name="Style 152 4 3 2 3" xfId="9909" xr:uid="{00000000-0005-0000-0000-00006F700000}"/>
    <cellStyle name="Style 152 4 3 3" xfId="13277" xr:uid="{00000000-0005-0000-0000-000070700000}"/>
    <cellStyle name="Style 152 4 3 4" xfId="9908" xr:uid="{00000000-0005-0000-0000-000071700000}"/>
    <cellStyle name="Style 152 4 4" xfId="5699" xr:uid="{00000000-0005-0000-0000-000072700000}"/>
    <cellStyle name="Style 152 4 4 2" xfId="13279" xr:uid="{00000000-0005-0000-0000-000073700000}"/>
    <cellStyle name="Style 152 4 4 3" xfId="9910" xr:uid="{00000000-0005-0000-0000-000074700000}"/>
    <cellStyle name="Style 152 4 5" xfId="5700" xr:uid="{00000000-0005-0000-0000-000075700000}"/>
    <cellStyle name="Style 152 4 5 2" xfId="13280" xr:uid="{00000000-0005-0000-0000-000076700000}"/>
    <cellStyle name="Style 152 4 5 3" xfId="9911" xr:uid="{00000000-0005-0000-0000-000077700000}"/>
    <cellStyle name="Style 152 4 6" xfId="13267" xr:uid="{00000000-0005-0000-0000-000078700000}"/>
    <cellStyle name="Style 152 4 7" xfId="16553" xr:uid="{00000000-0005-0000-0000-000079700000}"/>
    <cellStyle name="Style 152 4 7 2" xfId="17342" xr:uid="{00000000-0005-0000-0000-00007A700000}"/>
    <cellStyle name="Style 152 4 8" xfId="9898" xr:uid="{00000000-0005-0000-0000-00007B700000}"/>
    <cellStyle name="Style 152 5" xfId="5701" xr:uid="{00000000-0005-0000-0000-00007C700000}"/>
    <cellStyle name="Style 152 5 2" xfId="5702" xr:uid="{00000000-0005-0000-0000-00007D700000}"/>
    <cellStyle name="Style 152 5 2 2" xfId="5703" xr:uid="{00000000-0005-0000-0000-00007E700000}"/>
    <cellStyle name="Style 152 5 2 2 2" xfId="5704" xr:uid="{00000000-0005-0000-0000-00007F700000}"/>
    <cellStyle name="Style 152 5 2 2 2 2" xfId="13284" xr:uid="{00000000-0005-0000-0000-000080700000}"/>
    <cellStyle name="Style 152 5 2 2 2 3" xfId="9915" xr:uid="{00000000-0005-0000-0000-000081700000}"/>
    <cellStyle name="Style 152 5 2 2 3" xfId="13283" xr:uid="{00000000-0005-0000-0000-000082700000}"/>
    <cellStyle name="Style 152 5 2 2 4" xfId="9914" xr:uid="{00000000-0005-0000-0000-000083700000}"/>
    <cellStyle name="Style 152 5 2 3" xfId="5705" xr:uid="{00000000-0005-0000-0000-000084700000}"/>
    <cellStyle name="Style 152 5 2 3 2" xfId="5706" xr:uid="{00000000-0005-0000-0000-000085700000}"/>
    <cellStyle name="Style 152 5 2 3 2 2" xfId="13286" xr:uid="{00000000-0005-0000-0000-000086700000}"/>
    <cellStyle name="Style 152 5 2 3 2 3" xfId="9917" xr:uid="{00000000-0005-0000-0000-000087700000}"/>
    <cellStyle name="Style 152 5 2 3 3" xfId="5707" xr:uid="{00000000-0005-0000-0000-000088700000}"/>
    <cellStyle name="Style 152 5 2 3 3 2" xfId="13287" xr:uid="{00000000-0005-0000-0000-000089700000}"/>
    <cellStyle name="Style 152 5 2 3 3 3" xfId="9918" xr:uid="{00000000-0005-0000-0000-00008A700000}"/>
    <cellStyle name="Style 152 5 2 3 4" xfId="13285" xr:uid="{00000000-0005-0000-0000-00008B700000}"/>
    <cellStyle name="Style 152 5 2 3 5" xfId="9916" xr:uid="{00000000-0005-0000-0000-00008C700000}"/>
    <cellStyle name="Style 152 5 2 4" xfId="5708" xr:uid="{00000000-0005-0000-0000-00008D700000}"/>
    <cellStyle name="Style 152 5 2 4 2" xfId="13288" xr:uid="{00000000-0005-0000-0000-00008E700000}"/>
    <cellStyle name="Style 152 5 2 4 3" xfId="9919" xr:uid="{00000000-0005-0000-0000-00008F700000}"/>
    <cellStyle name="Style 152 5 2 5" xfId="5709" xr:uid="{00000000-0005-0000-0000-000090700000}"/>
    <cellStyle name="Style 152 5 2 5 2" xfId="13289" xr:uid="{00000000-0005-0000-0000-000091700000}"/>
    <cellStyle name="Style 152 5 2 5 3" xfId="9920" xr:uid="{00000000-0005-0000-0000-000092700000}"/>
    <cellStyle name="Style 152 5 2 6" xfId="13282" xr:uid="{00000000-0005-0000-0000-000093700000}"/>
    <cellStyle name="Style 152 5 2 7" xfId="9913" xr:uid="{00000000-0005-0000-0000-000094700000}"/>
    <cellStyle name="Style 152 5 3" xfId="5710" xr:uid="{00000000-0005-0000-0000-000095700000}"/>
    <cellStyle name="Style 152 5 3 2" xfId="5711" xr:uid="{00000000-0005-0000-0000-000096700000}"/>
    <cellStyle name="Style 152 5 3 2 2" xfId="13291" xr:uid="{00000000-0005-0000-0000-000097700000}"/>
    <cellStyle name="Style 152 5 3 2 3" xfId="9922" xr:uid="{00000000-0005-0000-0000-000098700000}"/>
    <cellStyle name="Style 152 5 3 3" xfId="13290" xr:uid="{00000000-0005-0000-0000-000099700000}"/>
    <cellStyle name="Style 152 5 3 4" xfId="9921" xr:uid="{00000000-0005-0000-0000-00009A700000}"/>
    <cellStyle name="Style 152 5 4" xfId="5712" xr:uid="{00000000-0005-0000-0000-00009B700000}"/>
    <cellStyle name="Style 152 5 4 2" xfId="13292" xr:uid="{00000000-0005-0000-0000-00009C700000}"/>
    <cellStyle name="Style 152 5 4 3" xfId="9923" xr:uid="{00000000-0005-0000-0000-00009D700000}"/>
    <cellStyle name="Style 152 5 5" xfId="5713" xr:uid="{00000000-0005-0000-0000-00009E700000}"/>
    <cellStyle name="Style 152 5 5 2" xfId="13293" xr:uid="{00000000-0005-0000-0000-00009F700000}"/>
    <cellStyle name="Style 152 5 5 3" xfId="9924" xr:uid="{00000000-0005-0000-0000-0000A0700000}"/>
    <cellStyle name="Style 152 5 6" xfId="13281" xr:uid="{00000000-0005-0000-0000-0000A1700000}"/>
    <cellStyle name="Style 152 5 7" xfId="9912" xr:uid="{00000000-0005-0000-0000-0000A2700000}"/>
    <cellStyle name="Style 152 6" xfId="5714" xr:uid="{00000000-0005-0000-0000-0000A3700000}"/>
    <cellStyle name="Style 152 6 2" xfId="5715" xr:uid="{00000000-0005-0000-0000-0000A4700000}"/>
    <cellStyle name="Style 152 6 2 2" xfId="5716" xr:uid="{00000000-0005-0000-0000-0000A5700000}"/>
    <cellStyle name="Style 152 6 2 2 2" xfId="13296" xr:uid="{00000000-0005-0000-0000-0000A6700000}"/>
    <cellStyle name="Style 152 6 2 2 3" xfId="9927" xr:uid="{00000000-0005-0000-0000-0000A7700000}"/>
    <cellStyle name="Style 152 6 2 3" xfId="13295" xr:uid="{00000000-0005-0000-0000-0000A8700000}"/>
    <cellStyle name="Style 152 6 2 4" xfId="9926" xr:uid="{00000000-0005-0000-0000-0000A9700000}"/>
    <cellStyle name="Style 152 6 3" xfId="5717" xr:uid="{00000000-0005-0000-0000-0000AA700000}"/>
    <cellStyle name="Style 152 6 3 2" xfId="5718" xr:uid="{00000000-0005-0000-0000-0000AB700000}"/>
    <cellStyle name="Style 152 6 3 2 2" xfId="13298" xr:uid="{00000000-0005-0000-0000-0000AC700000}"/>
    <cellStyle name="Style 152 6 3 2 3" xfId="9929" xr:uid="{00000000-0005-0000-0000-0000AD700000}"/>
    <cellStyle name="Style 152 6 3 3" xfId="5719" xr:uid="{00000000-0005-0000-0000-0000AE700000}"/>
    <cellStyle name="Style 152 6 3 3 2" xfId="13299" xr:uid="{00000000-0005-0000-0000-0000AF700000}"/>
    <cellStyle name="Style 152 6 3 3 3" xfId="9930" xr:uid="{00000000-0005-0000-0000-0000B0700000}"/>
    <cellStyle name="Style 152 6 3 4" xfId="13297" xr:uid="{00000000-0005-0000-0000-0000B1700000}"/>
    <cellStyle name="Style 152 6 3 5" xfId="9928" xr:uid="{00000000-0005-0000-0000-0000B2700000}"/>
    <cellStyle name="Style 152 6 4" xfId="5720" xr:uid="{00000000-0005-0000-0000-0000B3700000}"/>
    <cellStyle name="Style 152 6 4 2" xfId="5721" xr:uid="{00000000-0005-0000-0000-0000B4700000}"/>
    <cellStyle name="Style 152 6 4 2 2" xfId="13301" xr:uid="{00000000-0005-0000-0000-0000B5700000}"/>
    <cellStyle name="Style 152 6 4 2 3" xfId="9932" xr:uid="{00000000-0005-0000-0000-0000B6700000}"/>
    <cellStyle name="Style 152 6 4 3" xfId="13300" xr:uid="{00000000-0005-0000-0000-0000B7700000}"/>
    <cellStyle name="Style 152 6 4 4" xfId="9931" xr:uid="{00000000-0005-0000-0000-0000B8700000}"/>
    <cellStyle name="Style 152 6 5" xfId="5722" xr:uid="{00000000-0005-0000-0000-0000B9700000}"/>
    <cellStyle name="Style 152 6 5 2" xfId="13302" xr:uid="{00000000-0005-0000-0000-0000BA700000}"/>
    <cellStyle name="Style 152 6 5 3" xfId="9933" xr:uid="{00000000-0005-0000-0000-0000BB700000}"/>
    <cellStyle name="Style 152 6 6" xfId="13294" xr:uid="{00000000-0005-0000-0000-0000BC700000}"/>
    <cellStyle name="Style 152 6 7" xfId="9925" xr:uid="{00000000-0005-0000-0000-0000BD700000}"/>
    <cellStyle name="Style 152 7" xfId="5723" xr:uid="{00000000-0005-0000-0000-0000BE700000}"/>
    <cellStyle name="Style 152 7 2" xfId="5724" xr:uid="{00000000-0005-0000-0000-0000BF700000}"/>
    <cellStyle name="Style 152 7 2 2" xfId="13304" xr:uid="{00000000-0005-0000-0000-0000C0700000}"/>
    <cellStyle name="Style 152 7 2 3" xfId="9935" xr:uid="{00000000-0005-0000-0000-0000C1700000}"/>
    <cellStyle name="Style 152 7 3" xfId="5725" xr:uid="{00000000-0005-0000-0000-0000C2700000}"/>
    <cellStyle name="Style 152 7 3 2" xfId="13305" xr:uid="{00000000-0005-0000-0000-0000C3700000}"/>
    <cellStyle name="Style 152 7 3 3" xfId="9936" xr:uid="{00000000-0005-0000-0000-0000C4700000}"/>
    <cellStyle name="Style 152 7 4" xfId="13303" xr:uid="{00000000-0005-0000-0000-0000C5700000}"/>
    <cellStyle name="Style 152 7 5" xfId="9934" xr:uid="{00000000-0005-0000-0000-0000C6700000}"/>
    <cellStyle name="Style 152 8" xfId="5726" xr:uid="{00000000-0005-0000-0000-0000C7700000}"/>
    <cellStyle name="Style 152 8 2" xfId="13306" xr:uid="{00000000-0005-0000-0000-0000C8700000}"/>
    <cellStyle name="Style 152 8 3" xfId="15400" xr:uid="{00000000-0005-0000-0000-0000C9700000}"/>
    <cellStyle name="Style 152 8 4" xfId="9937" xr:uid="{00000000-0005-0000-0000-0000CA700000}"/>
    <cellStyle name="Style 152 9" xfId="5727" xr:uid="{00000000-0005-0000-0000-0000CB700000}"/>
    <cellStyle name="Style 152 9 2" xfId="13307" xr:uid="{00000000-0005-0000-0000-0000CC700000}"/>
    <cellStyle name="Style 152 9 3" xfId="9938" xr:uid="{00000000-0005-0000-0000-0000CD700000}"/>
    <cellStyle name="Style 152_ADDON" xfId="5728" xr:uid="{00000000-0005-0000-0000-0000CE700000}"/>
    <cellStyle name="Style 153" xfId="4015" xr:uid="{00000000-0005-0000-0000-0000CF700000}"/>
    <cellStyle name="Style 153 2" xfId="5729" xr:uid="{00000000-0005-0000-0000-0000D0700000}"/>
    <cellStyle name="Style 153 2 2" xfId="5730" xr:uid="{00000000-0005-0000-0000-0000D1700000}"/>
    <cellStyle name="Style 153 2 2 2" xfId="5731" xr:uid="{00000000-0005-0000-0000-0000D2700000}"/>
    <cellStyle name="Style 153 2 2 2 2" xfId="15401" xr:uid="{00000000-0005-0000-0000-0000D3700000}"/>
    <cellStyle name="Style 153 2 2 3" xfId="5732" xr:uid="{00000000-0005-0000-0000-0000D4700000}"/>
    <cellStyle name="Style 153 2 3" xfId="5733" xr:uid="{00000000-0005-0000-0000-0000D5700000}"/>
    <cellStyle name="Style 153 2 3 2" xfId="15402" xr:uid="{00000000-0005-0000-0000-0000D6700000}"/>
    <cellStyle name="Style 153 2 4" xfId="5734" xr:uid="{00000000-0005-0000-0000-0000D7700000}"/>
    <cellStyle name="Style 153 2 5" xfId="5735" xr:uid="{00000000-0005-0000-0000-0000D8700000}"/>
    <cellStyle name="Style 153 3" xfId="5736" xr:uid="{00000000-0005-0000-0000-0000D9700000}"/>
    <cellStyle name="Style 153 3 2" xfId="5737" xr:uid="{00000000-0005-0000-0000-0000DA700000}"/>
    <cellStyle name="Style 153 3 2 2" xfId="5738" xr:uid="{00000000-0005-0000-0000-0000DB700000}"/>
    <cellStyle name="Style 153 3 2 2 2" xfId="15846" xr:uid="{00000000-0005-0000-0000-0000DC700000}"/>
    <cellStyle name="Style 153 3 2 3" xfId="5739" xr:uid="{00000000-0005-0000-0000-0000DD700000}"/>
    <cellStyle name="Style 153 3 3" xfId="5740" xr:uid="{00000000-0005-0000-0000-0000DE700000}"/>
    <cellStyle name="Style 153 3 3 2" xfId="5741" xr:uid="{00000000-0005-0000-0000-0000DF700000}"/>
    <cellStyle name="Style 153 3 3 2 2" xfId="15847" xr:uid="{00000000-0005-0000-0000-0000E0700000}"/>
    <cellStyle name="Style 153 3 3 3" xfId="5742" xr:uid="{00000000-0005-0000-0000-0000E1700000}"/>
    <cellStyle name="Style 153 3 4" xfId="5743" xr:uid="{00000000-0005-0000-0000-0000E2700000}"/>
    <cellStyle name="Style 153 3 4 2" xfId="5744" xr:uid="{00000000-0005-0000-0000-0000E3700000}"/>
    <cellStyle name="Style 153 3 5" xfId="5745" xr:uid="{00000000-0005-0000-0000-0000E4700000}"/>
    <cellStyle name="Style 153 3 6" xfId="16552" xr:uid="{00000000-0005-0000-0000-0000E5700000}"/>
    <cellStyle name="Style 153 3 6 2" xfId="17341" xr:uid="{00000000-0005-0000-0000-0000E6700000}"/>
    <cellStyle name="Style 153 4" xfId="5746" xr:uid="{00000000-0005-0000-0000-0000E7700000}"/>
    <cellStyle name="Style 153 4 2" xfId="5747" xr:uid="{00000000-0005-0000-0000-0000E8700000}"/>
    <cellStyle name="Style 153 4 2 2" xfId="15848" xr:uid="{00000000-0005-0000-0000-0000E9700000}"/>
    <cellStyle name="Style 153 4 3" xfId="5748" xr:uid="{00000000-0005-0000-0000-0000EA700000}"/>
    <cellStyle name="Style 153 5" xfId="5749" xr:uid="{00000000-0005-0000-0000-0000EB700000}"/>
    <cellStyle name="Style 153 6" xfId="5750" xr:uid="{00000000-0005-0000-0000-0000EC700000}"/>
    <cellStyle name="Style 153 7" xfId="15849" xr:uid="{00000000-0005-0000-0000-0000ED700000}"/>
    <cellStyle name="Style 153_ADDON" xfId="5751" xr:uid="{00000000-0005-0000-0000-0000EE700000}"/>
    <cellStyle name="Style 154" xfId="4016" xr:uid="{00000000-0005-0000-0000-0000EF700000}"/>
    <cellStyle name="Style 154 2" xfId="5752" xr:uid="{00000000-0005-0000-0000-0000F0700000}"/>
    <cellStyle name="Style 154 2 2" xfId="5753" xr:uid="{00000000-0005-0000-0000-0000F1700000}"/>
    <cellStyle name="Style 154 2 2 2" xfId="5754" xr:uid="{00000000-0005-0000-0000-0000F2700000}"/>
    <cellStyle name="Style 154 2 2 2 2" xfId="15850" xr:uid="{00000000-0005-0000-0000-0000F3700000}"/>
    <cellStyle name="Style 154 2 2 3" xfId="5755" xr:uid="{00000000-0005-0000-0000-0000F4700000}"/>
    <cellStyle name="Style 154 2 3" xfId="5756" xr:uid="{00000000-0005-0000-0000-0000F5700000}"/>
    <cellStyle name="Style 154 2 3 2" xfId="15851" xr:uid="{00000000-0005-0000-0000-0000F6700000}"/>
    <cellStyle name="Style 154 2 4" xfId="5757" xr:uid="{00000000-0005-0000-0000-0000F7700000}"/>
    <cellStyle name="Style 154 2 5" xfId="5758" xr:uid="{00000000-0005-0000-0000-0000F8700000}"/>
    <cellStyle name="Style 154 2 6" xfId="15852" xr:uid="{00000000-0005-0000-0000-0000F9700000}"/>
    <cellStyle name="Style 154 3" xfId="5759" xr:uid="{00000000-0005-0000-0000-0000FA700000}"/>
    <cellStyle name="Style 154 3 2" xfId="5760" xr:uid="{00000000-0005-0000-0000-0000FB700000}"/>
    <cellStyle name="Style 154 3 2 2" xfId="5761" xr:uid="{00000000-0005-0000-0000-0000FC700000}"/>
    <cellStyle name="Style 154 3 2 2 2" xfId="15853" xr:uid="{00000000-0005-0000-0000-0000FD700000}"/>
    <cellStyle name="Style 154 3 2 3" xfId="5762" xr:uid="{00000000-0005-0000-0000-0000FE700000}"/>
    <cellStyle name="Style 154 3 3" xfId="5763" xr:uid="{00000000-0005-0000-0000-0000FF700000}"/>
    <cellStyle name="Style 154 3 3 2" xfId="5764" xr:uid="{00000000-0005-0000-0000-000000710000}"/>
    <cellStyle name="Style 154 3 3 2 2" xfId="15854" xr:uid="{00000000-0005-0000-0000-000001710000}"/>
    <cellStyle name="Style 154 3 3 3" xfId="5765" xr:uid="{00000000-0005-0000-0000-000002710000}"/>
    <cellStyle name="Style 154 3 4" xfId="5766" xr:uid="{00000000-0005-0000-0000-000003710000}"/>
    <cellStyle name="Style 154 3 4 2" xfId="5767" xr:uid="{00000000-0005-0000-0000-000004710000}"/>
    <cellStyle name="Style 154 3 5" xfId="5768" xr:uid="{00000000-0005-0000-0000-000005710000}"/>
    <cellStyle name="Style 154 3 6" xfId="16551" xr:uid="{00000000-0005-0000-0000-000006710000}"/>
    <cellStyle name="Style 154 3 6 2" xfId="17340" xr:uid="{00000000-0005-0000-0000-000007710000}"/>
    <cellStyle name="Style 154 4" xfId="5769" xr:uid="{00000000-0005-0000-0000-000008710000}"/>
    <cellStyle name="Style 154 4 2" xfId="5770" xr:uid="{00000000-0005-0000-0000-000009710000}"/>
    <cellStyle name="Style 154 4 2 2" xfId="15855" xr:uid="{00000000-0005-0000-0000-00000A710000}"/>
    <cellStyle name="Style 154 4 3" xfId="5771" xr:uid="{00000000-0005-0000-0000-00000B710000}"/>
    <cellStyle name="Style 154 5" xfId="5772" xr:uid="{00000000-0005-0000-0000-00000C710000}"/>
    <cellStyle name="Style 154 6" xfId="5773" xr:uid="{00000000-0005-0000-0000-00000D710000}"/>
    <cellStyle name="Style 154 7" xfId="15856" xr:uid="{00000000-0005-0000-0000-00000E710000}"/>
    <cellStyle name="Style 154_ADDON" xfId="5774" xr:uid="{00000000-0005-0000-0000-00000F710000}"/>
    <cellStyle name="Style 159" xfId="4017" xr:uid="{00000000-0005-0000-0000-000010710000}"/>
    <cellStyle name="Style 159 10" xfId="5775" xr:uid="{00000000-0005-0000-0000-000011710000}"/>
    <cellStyle name="Style 159 10 2" xfId="13308" xr:uid="{00000000-0005-0000-0000-000012710000}"/>
    <cellStyle name="Style 159 10 3" xfId="9939" xr:uid="{00000000-0005-0000-0000-000013710000}"/>
    <cellStyle name="Style 159 11" xfId="5776" xr:uid="{00000000-0005-0000-0000-000014710000}"/>
    <cellStyle name="Style 159 11 2" xfId="13309" xr:uid="{00000000-0005-0000-0000-000015710000}"/>
    <cellStyle name="Style 159 11 3" xfId="9940" xr:uid="{00000000-0005-0000-0000-000016710000}"/>
    <cellStyle name="Style 159 12" xfId="5777" xr:uid="{00000000-0005-0000-0000-000017710000}"/>
    <cellStyle name="Style 159 12 2" xfId="13310" xr:uid="{00000000-0005-0000-0000-000018710000}"/>
    <cellStyle name="Style 159 12 3" xfId="9941" xr:uid="{00000000-0005-0000-0000-000019710000}"/>
    <cellStyle name="Style 159 13" xfId="12124" xr:uid="{00000000-0005-0000-0000-00001A710000}"/>
    <cellStyle name="Style 159 14" xfId="8756" xr:uid="{00000000-0005-0000-0000-00001B710000}"/>
    <cellStyle name="Style 159 2" xfId="5778" xr:uid="{00000000-0005-0000-0000-00001C710000}"/>
    <cellStyle name="Style 159 2 2" xfId="5779" xr:uid="{00000000-0005-0000-0000-00001D710000}"/>
    <cellStyle name="Style 159 2 2 2" xfId="13312" xr:uid="{00000000-0005-0000-0000-00001E710000}"/>
    <cellStyle name="Style 159 2 2 2 2" xfId="15857" xr:uid="{00000000-0005-0000-0000-00001F710000}"/>
    <cellStyle name="Style 159 2 2 3" xfId="9943" xr:uid="{00000000-0005-0000-0000-000020710000}"/>
    <cellStyle name="Style 159 2 3" xfId="13311" xr:uid="{00000000-0005-0000-0000-000021710000}"/>
    <cellStyle name="Style 159 2 3 2" xfId="15858" xr:uid="{00000000-0005-0000-0000-000022710000}"/>
    <cellStyle name="Style 159 2 4" xfId="9942" xr:uid="{00000000-0005-0000-0000-000023710000}"/>
    <cellStyle name="Style 159 3" xfId="5780" xr:uid="{00000000-0005-0000-0000-000024710000}"/>
    <cellStyle name="Style 159 3 2" xfId="5781" xr:uid="{00000000-0005-0000-0000-000025710000}"/>
    <cellStyle name="Style 159 3 2 2" xfId="5782" xr:uid="{00000000-0005-0000-0000-000026710000}"/>
    <cellStyle name="Style 159 3 2 2 2" xfId="13315" xr:uid="{00000000-0005-0000-0000-000027710000}"/>
    <cellStyle name="Style 159 3 2 2 3" xfId="9946" xr:uid="{00000000-0005-0000-0000-000028710000}"/>
    <cellStyle name="Style 159 3 2 3" xfId="5783" xr:uid="{00000000-0005-0000-0000-000029710000}"/>
    <cellStyle name="Style 159 3 2 3 2" xfId="13316" xr:uid="{00000000-0005-0000-0000-00002A710000}"/>
    <cellStyle name="Style 159 3 2 3 3" xfId="9947" xr:uid="{00000000-0005-0000-0000-00002B710000}"/>
    <cellStyle name="Style 159 3 2 4" xfId="13314" xr:uid="{00000000-0005-0000-0000-00002C710000}"/>
    <cellStyle name="Style 159 3 2 5" xfId="9945" xr:uid="{00000000-0005-0000-0000-00002D710000}"/>
    <cellStyle name="Style 159 3 3" xfId="5784" xr:uid="{00000000-0005-0000-0000-00002E710000}"/>
    <cellStyle name="Style 159 3 3 2" xfId="5785" xr:uid="{00000000-0005-0000-0000-00002F710000}"/>
    <cellStyle name="Style 159 3 3 2 2" xfId="5786" xr:uid="{00000000-0005-0000-0000-000030710000}"/>
    <cellStyle name="Style 159 3 3 2 2 2" xfId="13319" xr:uid="{00000000-0005-0000-0000-000031710000}"/>
    <cellStyle name="Style 159 3 3 2 2 3" xfId="9950" xr:uid="{00000000-0005-0000-0000-000032710000}"/>
    <cellStyle name="Style 159 3 3 2 3" xfId="13318" xr:uid="{00000000-0005-0000-0000-000033710000}"/>
    <cellStyle name="Style 159 3 3 2 4" xfId="9949" xr:uid="{00000000-0005-0000-0000-000034710000}"/>
    <cellStyle name="Style 159 3 3 3" xfId="5787" xr:uid="{00000000-0005-0000-0000-000035710000}"/>
    <cellStyle name="Style 159 3 3 3 2" xfId="5788" xr:uid="{00000000-0005-0000-0000-000036710000}"/>
    <cellStyle name="Style 159 3 3 3 2 2" xfId="13321" xr:uid="{00000000-0005-0000-0000-000037710000}"/>
    <cellStyle name="Style 159 3 3 3 2 3" xfId="9952" xr:uid="{00000000-0005-0000-0000-000038710000}"/>
    <cellStyle name="Style 159 3 3 3 3" xfId="5789" xr:uid="{00000000-0005-0000-0000-000039710000}"/>
    <cellStyle name="Style 159 3 3 3 3 2" xfId="13322" xr:uid="{00000000-0005-0000-0000-00003A710000}"/>
    <cellStyle name="Style 159 3 3 3 3 3" xfId="9953" xr:uid="{00000000-0005-0000-0000-00003B710000}"/>
    <cellStyle name="Style 159 3 3 3 4" xfId="13320" xr:uid="{00000000-0005-0000-0000-00003C710000}"/>
    <cellStyle name="Style 159 3 3 3 5" xfId="9951" xr:uid="{00000000-0005-0000-0000-00003D710000}"/>
    <cellStyle name="Style 159 3 3 4" xfId="5790" xr:uid="{00000000-0005-0000-0000-00003E710000}"/>
    <cellStyle name="Style 159 3 3 4 2" xfId="5791" xr:uid="{00000000-0005-0000-0000-00003F710000}"/>
    <cellStyle name="Style 159 3 3 4 2 2" xfId="13324" xr:uid="{00000000-0005-0000-0000-000040710000}"/>
    <cellStyle name="Style 159 3 3 4 2 3" xfId="9955" xr:uid="{00000000-0005-0000-0000-000041710000}"/>
    <cellStyle name="Style 159 3 3 4 3" xfId="13323" xr:uid="{00000000-0005-0000-0000-000042710000}"/>
    <cellStyle name="Style 159 3 3 4 4" xfId="9954" xr:uid="{00000000-0005-0000-0000-000043710000}"/>
    <cellStyle name="Style 159 3 3 5" xfId="5792" xr:uid="{00000000-0005-0000-0000-000044710000}"/>
    <cellStyle name="Style 159 3 3 5 2" xfId="13325" xr:uid="{00000000-0005-0000-0000-000045710000}"/>
    <cellStyle name="Style 159 3 3 5 3" xfId="9956" xr:uid="{00000000-0005-0000-0000-000046710000}"/>
    <cellStyle name="Style 159 3 3 6" xfId="13317" xr:uid="{00000000-0005-0000-0000-000047710000}"/>
    <cellStyle name="Style 159 3 3 7" xfId="9948" xr:uid="{00000000-0005-0000-0000-000048710000}"/>
    <cellStyle name="Style 159 3 4" xfId="5793" xr:uid="{00000000-0005-0000-0000-000049710000}"/>
    <cellStyle name="Style 159 3 4 2" xfId="13326" xr:uid="{00000000-0005-0000-0000-00004A710000}"/>
    <cellStyle name="Style 159 3 4 3" xfId="15403" xr:uid="{00000000-0005-0000-0000-00004B710000}"/>
    <cellStyle name="Style 159 3 4 4" xfId="9957" xr:uid="{00000000-0005-0000-0000-00004C710000}"/>
    <cellStyle name="Style 159 3 5" xfId="5794" xr:uid="{00000000-0005-0000-0000-00004D710000}"/>
    <cellStyle name="Style 159 3 5 2" xfId="13327" xr:uid="{00000000-0005-0000-0000-00004E710000}"/>
    <cellStyle name="Style 159 3 5 3" xfId="9958" xr:uid="{00000000-0005-0000-0000-00004F710000}"/>
    <cellStyle name="Style 159 3 6" xfId="13313" xr:uid="{00000000-0005-0000-0000-000050710000}"/>
    <cellStyle name="Style 159 3 7" xfId="16550" xr:uid="{00000000-0005-0000-0000-000051710000}"/>
    <cellStyle name="Style 159 3 7 2" xfId="17339" xr:uid="{00000000-0005-0000-0000-000052710000}"/>
    <cellStyle name="Style 159 3 8" xfId="9944" xr:uid="{00000000-0005-0000-0000-000053710000}"/>
    <cellStyle name="Style 159 4" xfId="5795" xr:uid="{00000000-0005-0000-0000-000054710000}"/>
    <cellStyle name="Style 159 4 2" xfId="5796" xr:uid="{00000000-0005-0000-0000-000055710000}"/>
    <cellStyle name="Style 159 4 2 2" xfId="5797" xr:uid="{00000000-0005-0000-0000-000056710000}"/>
    <cellStyle name="Style 159 4 2 2 2" xfId="5798" xr:uid="{00000000-0005-0000-0000-000057710000}"/>
    <cellStyle name="Style 159 4 2 2 2 2" xfId="13331" xr:uid="{00000000-0005-0000-0000-000058710000}"/>
    <cellStyle name="Style 159 4 2 2 2 3" xfId="9962" xr:uid="{00000000-0005-0000-0000-000059710000}"/>
    <cellStyle name="Style 159 4 2 2 3" xfId="13330" xr:uid="{00000000-0005-0000-0000-00005A710000}"/>
    <cellStyle name="Style 159 4 2 2 4" xfId="9961" xr:uid="{00000000-0005-0000-0000-00005B710000}"/>
    <cellStyle name="Style 159 4 2 3" xfId="5799" xr:uid="{00000000-0005-0000-0000-00005C710000}"/>
    <cellStyle name="Style 159 4 2 3 2" xfId="5800" xr:uid="{00000000-0005-0000-0000-00005D710000}"/>
    <cellStyle name="Style 159 4 2 3 2 2" xfId="13333" xr:uid="{00000000-0005-0000-0000-00005E710000}"/>
    <cellStyle name="Style 159 4 2 3 2 3" xfId="9964" xr:uid="{00000000-0005-0000-0000-00005F710000}"/>
    <cellStyle name="Style 159 4 2 3 3" xfId="5801" xr:uid="{00000000-0005-0000-0000-000060710000}"/>
    <cellStyle name="Style 159 4 2 3 3 2" xfId="13334" xr:uid="{00000000-0005-0000-0000-000061710000}"/>
    <cellStyle name="Style 159 4 2 3 3 3" xfId="9965" xr:uid="{00000000-0005-0000-0000-000062710000}"/>
    <cellStyle name="Style 159 4 2 3 4" xfId="13332" xr:uid="{00000000-0005-0000-0000-000063710000}"/>
    <cellStyle name="Style 159 4 2 3 5" xfId="9963" xr:uid="{00000000-0005-0000-0000-000064710000}"/>
    <cellStyle name="Style 159 4 2 4" xfId="5802" xr:uid="{00000000-0005-0000-0000-000065710000}"/>
    <cellStyle name="Style 159 4 2 4 2" xfId="5803" xr:uid="{00000000-0005-0000-0000-000066710000}"/>
    <cellStyle name="Style 159 4 2 4 2 2" xfId="13336" xr:uid="{00000000-0005-0000-0000-000067710000}"/>
    <cellStyle name="Style 159 4 2 4 2 3" xfId="9967" xr:uid="{00000000-0005-0000-0000-000068710000}"/>
    <cellStyle name="Style 159 4 2 4 3" xfId="13335" xr:uid="{00000000-0005-0000-0000-000069710000}"/>
    <cellStyle name="Style 159 4 2 4 4" xfId="9966" xr:uid="{00000000-0005-0000-0000-00006A710000}"/>
    <cellStyle name="Style 159 4 2 5" xfId="5804" xr:uid="{00000000-0005-0000-0000-00006B710000}"/>
    <cellStyle name="Style 159 4 2 5 2" xfId="13337" xr:uid="{00000000-0005-0000-0000-00006C710000}"/>
    <cellStyle name="Style 159 4 2 5 3" xfId="9968" xr:uid="{00000000-0005-0000-0000-00006D710000}"/>
    <cellStyle name="Style 159 4 2 6" xfId="13329" xr:uid="{00000000-0005-0000-0000-00006E710000}"/>
    <cellStyle name="Style 159 4 2 7" xfId="9960" xr:uid="{00000000-0005-0000-0000-00006F710000}"/>
    <cellStyle name="Style 159 4 3" xfId="5805" xr:uid="{00000000-0005-0000-0000-000070710000}"/>
    <cellStyle name="Style 159 4 3 2" xfId="5806" xr:uid="{00000000-0005-0000-0000-000071710000}"/>
    <cellStyle name="Style 159 4 3 2 2" xfId="13339" xr:uid="{00000000-0005-0000-0000-000072710000}"/>
    <cellStyle name="Style 159 4 3 2 3" xfId="9970" xr:uid="{00000000-0005-0000-0000-000073710000}"/>
    <cellStyle name="Style 159 4 3 3" xfId="13338" xr:uid="{00000000-0005-0000-0000-000074710000}"/>
    <cellStyle name="Style 159 4 3 4" xfId="9969" xr:uid="{00000000-0005-0000-0000-000075710000}"/>
    <cellStyle name="Style 159 4 4" xfId="5807" xr:uid="{00000000-0005-0000-0000-000076710000}"/>
    <cellStyle name="Style 159 4 4 2" xfId="13340" xr:uid="{00000000-0005-0000-0000-000077710000}"/>
    <cellStyle name="Style 159 4 4 3" xfId="9971" xr:uid="{00000000-0005-0000-0000-000078710000}"/>
    <cellStyle name="Style 159 4 5" xfId="5808" xr:uid="{00000000-0005-0000-0000-000079710000}"/>
    <cellStyle name="Style 159 4 5 2" xfId="13341" xr:uid="{00000000-0005-0000-0000-00007A710000}"/>
    <cellStyle name="Style 159 4 5 3" xfId="9972" xr:uid="{00000000-0005-0000-0000-00007B710000}"/>
    <cellStyle name="Style 159 4 6" xfId="13328" xr:uid="{00000000-0005-0000-0000-00007C710000}"/>
    <cellStyle name="Style 159 4 7" xfId="16549" xr:uid="{00000000-0005-0000-0000-00007D710000}"/>
    <cellStyle name="Style 159 4 7 2" xfId="17338" xr:uid="{00000000-0005-0000-0000-00007E710000}"/>
    <cellStyle name="Style 159 4 8" xfId="9959" xr:uid="{00000000-0005-0000-0000-00007F710000}"/>
    <cellStyle name="Style 159 5" xfId="5809" xr:uid="{00000000-0005-0000-0000-000080710000}"/>
    <cellStyle name="Style 159 5 2" xfId="5810" xr:uid="{00000000-0005-0000-0000-000081710000}"/>
    <cellStyle name="Style 159 5 2 2" xfId="5811" xr:uid="{00000000-0005-0000-0000-000082710000}"/>
    <cellStyle name="Style 159 5 2 2 2" xfId="5812" xr:uid="{00000000-0005-0000-0000-000083710000}"/>
    <cellStyle name="Style 159 5 2 2 2 2" xfId="13345" xr:uid="{00000000-0005-0000-0000-000084710000}"/>
    <cellStyle name="Style 159 5 2 2 2 3" xfId="9976" xr:uid="{00000000-0005-0000-0000-000085710000}"/>
    <cellStyle name="Style 159 5 2 2 3" xfId="13344" xr:uid="{00000000-0005-0000-0000-000086710000}"/>
    <cellStyle name="Style 159 5 2 2 4" xfId="9975" xr:uid="{00000000-0005-0000-0000-000087710000}"/>
    <cellStyle name="Style 159 5 2 3" xfId="5813" xr:uid="{00000000-0005-0000-0000-000088710000}"/>
    <cellStyle name="Style 159 5 2 3 2" xfId="5814" xr:uid="{00000000-0005-0000-0000-000089710000}"/>
    <cellStyle name="Style 159 5 2 3 2 2" xfId="13347" xr:uid="{00000000-0005-0000-0000-00008A710000}"/>
    <cellStyle name="Style 159 5 2 3 2 3" xfId="9978" xr:uid="{00000000-0005-0000-0000-00008B710000}"/>
    <cellStyle name="Style 159 5 2 3 3" xfId="5815" xr:uid="{00000000-0005-0000-0000-00008C710000}"/>
    <cellStyle name="Style 159 5 2 3 3 2" xfId="13348" xr:uid="{00000000-0005-0000-0000-00008D710000}"/>
    <cellStyle name="Style 159 5 2 3 3 3" xfId="9979" xr:uid="{00000000-0005-0000-0000-00008E710000}"/>
    <cellStyle name="Style 159 5 2 3 4" xfId="13346" xr:uid="{00000000-0005-0000-0000-00008F710000}"/>
    <cellStyle name="Style 159 5 2 3 5" xfId="9977" xr:uid="{00000000-0005-0000-0000-000090710000}"/>
    <cellStyle name="Style 159 5 2 4" xfId="5816" xr:uid="{00000000-0005-0000-0000-000091710000}"/>
    <cellStyle name="Style 159 5 2 4 2" xfId="13349" xr:uid="{00000000-0005-0000-0000-000092710000}"/>
    <cellStyle name="Style 159 5 2 4 3" xfId="9980" xr:uid="{00000000-0005-0000-0000-000093710000}"/>
    <cellStyle name="Style 159 5 2 5" xfId="5817" xr:uid="{00000000-0005-0000-0000-000094710000}"/>
    <cellStyle name="Style 159 5 2 5 2" xfId="13350" xr:uid="{00000000-0005-0000-0000-000095710000}"/>
    <cellStyle name="Style 159 5 2 5 3" xfId="9981" xr:uid="{00000000-0005-0000-0000-000096710000}"/>
    <cellStyle name="Style 159 5 2 6" xfId="13343" xr:uid="{00000000-0005-0000-0000-000097710000}"/>
    <cellStyle name="Style 159 5 2 7" xfId="9974" xr:uid="{00000000-0005-0000-0000-000098710000}"/>
    <cellStyle name="Style 159 5 3" xfId="5818" xr:uid="{00000000-0005-0000-0000-000099710000}"/>
    <cellStyle name="Style 159 5 3 2" xfId="5819" xr:uid="{00000000-0005-0000-0000-00009A710000}"/>
    <cellStyle name="Style 159 5 3 2 2" xfId="13352" xr:uid="{00000000-0005-0000-0000-00009B710000}"/>
    <cellStyle name="Style 159 5 3 2 3" xfId="9983" xr:uid="{00000000-0005-0000-0000-00009C710000}"/>
    <cellStyle name="Style 159 5 3 3" xfId="13351" xr:uid="{00000000-0005-0000-0000-00009D710000}"/>
    <cellStyle name="Style 159 5 3 4" xfId="9982" xr:uid="{00000000-0005-0000-0000-00009E710000}"/>
    <cellStyle name="Style 159 5 4" xfId="5820" xr:uid="{00000000-0005-0000-0000-00009F710000}"/>
    <cellStyle name="Style 159 5 4 2" xfId="13353" xr:uid="{00000000-0005-0000-0000-0000A0710000}"/>
    <cellStyle name="Style 159 5 4 3" xfId="9984" xr:uid="{00000000-0005-0000-0000-0000A1710000}"/>
    <cellStyle name="Style 159 5 5" xfId="5821" xr:uid="{00000000-0005-0000-0000-0000A2710000}"/>
    <cellStyle name="Style 159 5 5 2" xfId="13354" xr:uid="{00000000-0005-0000-0000-0000A3710000}"/>
    <cellStyle name="Style 159 5 5 3" xfId="9985" xr:uid="{00000000-0005-0000-0000-0000A4710000}"/>
    <cellStyle name="Style 159 5 6" xfId="13342" xr:uid="{00000000-0005-0000-0000-0000A5710000}"/>
    <cellStyle name="Style 159 5 7" xfId="9973" xr:uid="{00000000-0005-0000-0000-0000A6710000}"/>
    <cellStyle name="Style 159 6" xfId="5822" xr:uid="{00000000-0005-0000-0000-0000A7710000}"/>
    <cellStyle name="Style 159 6 2" xfId="5823" xr:uid="{00000000-0005-0000-0000-0000A8710000}"/>
    <cellStyle name="Style 159 6 2 2" xfId="5824" xr:uid="{00000000-0005-0000-0000-0000A9710000}"/>
    <cellStyle name="Style 159 6 2 2 2" xfId="13357" xr:uid="{00000000-0005-0000-0000-0000AA710000}"/>
    <cellStyle name="Style 159 6 2 2 3" xfId="9988" xr:uid="{00000000-0005-0000-0000-0000AB710000}"/>
    <cellStyle name="Style 159 6 2 3" xfId="13356" xr:uid="{00000000-0005-0000-0000-0000AC710000}"/>
    <cellStyle name="Style 159 6 2 4" xfId="9987" xr:uid="{00000000-0005-0000-0000-0000AD710000}"/>
    <cellStyle name="Style 159 6 3" xfId="5825" xr:uid="{00000000-0005-0000-0000-0000AE710000}"/>
    <cellStyle name="Style 159 6 3 2" xfId="5826" xr:uid="{00000000-0005-0000-0000-0000AF710000}"/>
    <cellStyle name="Style 159 6 3 2 2" xfId="13359" xr:uid="{00000000-0005-0000-0000-0000B0710000}"/>
    <cellStyle name="Style 159 6 3 2 3" xfId="9990" xr:uid="{00000000-0005-0000-0000-0000B1710000}"/>
    <cellStyle name="Style 159 6 3 3" xfId="5827" xr:uid="{00000000-0005-0000-0000-0000B2710000}"/>
    <cellStyle name="Style 159 6 3 3 2" xfId="13360" xr:uid="{00000000-0005-0000-0000-0000B3710000}"/>
    <cellStyle name="Style 159 6 3 3 3" xfId="9991" xr:uid="{00000000-0005-0000-0000-0000B4710000}"/>
    <cellStyle name="Style 159 6 3 4" xfId="13358" xr:uid="{00000000-0005-0000-0000-0000B5710000}"/>
    <cellStyle name="Style 159 6 3 5" xfId="9989" xr:uid="{00000000-0005-0000-0000-0000B6710000}"/>
    <cellStyle name="Style 159 6 4" xfId="5828" xr:uid="{00000000-0005-0000-0000-0000B7710000}"/>
    <cellStyle name="Style 159 6 4 2" xfId="5829" xr:uid="{00000000-0005-0000-0000-0000B8710000}"/>
    <cellStyle name="Style 159 6 4 2 2" xfId="13362" xr:uid="{00000000-0005-0000-0000-0000B9710000}"/>
    <cellStyle name="Style 159 6 4 2 3" xfId="9993" xr:uid="{00000000-0005-0000-0000-0000BA710000}"/>
    <cellStyle name="Style 159 6 4 3" xfId="13361" xr:uid="{00000000-0005-0000-0000-0000BB710000}"/>
    <cellStyle name="Style 159 6 4 4" xfId="9992" xr:uid="{00000000-0005-0000-0000-0000BC710000}"/>
    <cellStyle name="Style 159 6 5" xfId="5830" xr:uid="{00000000-0005-0000-0000-0000BD710000}"/>
    <cellStyle name="Style 159 6 5 2" xfId="13363" xr:uid="{00000000-0005-0000-0000-0000BE710000}"/>
    <cellStyle name="Style 159 6 5 3" xfId="9994" xr:uid="{00000000-0005-0000-0000-0000BF710000}"/>
    <cellStyle name="Style 159 6 6" xfId="13355" xr:uid="{00000000-0005-0000-0000-0000C0710000}"/>
    <cellStyle name="Style 159 6 7" xfId="9986" xr:uid="{00000000-0005-0000-0000-0000C1710000}"/>
    <cellStyle name="Style 159 7" xfId="5831" xr:uid="{00000000-0005-0000-0000-0000C2710000}"/>
    <cellStyle name="Style 159 7 2" xfId="5832" xr:uid="{00000000-0005-0000-0000-0000C3710000}"/>
    <cellStyle name="Style 159 7 2 2" xfId="13365" xr:uid="{00000000-0005-0000-0000-0000C4710000}"/>
    <cellStyle name="Style 159 7 2 3" xfId="9996" xr:uid="{00000000-0005-0000-0000-0000C5710000}"/>
    <cellStyle name="Style 159 7 3" xfId="5833" xr:uid="{00000000-0005-0000-0000-0000C6710000}"/>
    <cellStyle name="Style 159 7 3 2" xfId="13366" xr:uid="{00000000-0005-0000-0000-0000C7710000}"/>
    <cellStyle name="Style 159 7 3 3" xfId="9997" xr:uid="{00000000-0005-0000-0000-0000C8710000}"/>
    <cellStyle name="Style 159 7 4" xfId="13364" xr:uid="{00000000-0005-0000-0000-0000C9710000}"/>
    <cellStyle name="Style 159 7 5" xfId="9995" xr:uid="{00000000-0005-0000-0000-0000CA710000}"/>
    <cellStyle name="Style 159 8" xfId="5834" xr:uid="{00000000-0005-0000-0000-0000CB710000}"/>
    <cellStyle name="Style 159 8 2" xfId="13367" xr:uid="{00000000-0005-0000-0000-0000CC710000}"/>
    <cellStyle name="Style 159 8 3" xfId="15404" xr:uid="{00000000-0005-0000-0000-0000CD710000}"/>
    <cellStyle name="Style 159 8 4" xfId="9998" xr:uid="{00000000-0005-0000-0000-0000CE710000}"/>
    <cellStyle name="Style 159 9" xfId="5835" xr:uid="{00000000-0005-0000-0000-0000CF710000}"/>
    <cellStyle name="Style 159 9 2" xfId="13368" xr:uid="{00000000-0005-0000-0000-0000D0710000}"/>
    <cellStyle name="Style 159 9 3" xfId="9999" xr:uid="{00000000-0005-0000-0000-0000D1710000}"/>
    <cellStyle name="Style 159_ADDON" xfId="5836" xr:uid="{00000000-0005-0000-0000-0000D2710000}"/>
    <cellStyle name="Style 160" xfId="4018" xr:uid="{00000000-0005-0000-0000-0000D3710000}"/>
    <cellStyle name="Style 160 2" xfId="5837" xr:uid="{00000000-0005-0000-0000-0000D4710000}"/>
    <cellStyle name="Style 160 2 2" xfId="15405" xr:uid="{00000000-0005-0000-0000-0000D5710000}"/>
    <cellStyle name="Style 160 2 2 2" xfId="15406" xr:uid="{00000000-0005-0000-0000-0000D6710000}"/>
    <cellStyle name="Style 160 2 2 2 2" xfId="15407" xr:uid="{00000000-0005-0000-0000-0000D7710000}"/>
    <cellStyle name="Style 160 2 3" xfId="15408" xr:uid="{00000000-0005-0000-0000-0000D8710000}"/>
    <cellStyle name="Style 160 2 3 2" xfId="15409" xr:uid="{00000000-0005-0000-0000-0000D9710000}"/>
    <cellStyle name="Style 160 3" xfId="5838" xr:uid="{00000000-0005-0000-0000-0000DA710000}"/>
    <cellStyle name="Style 160 3 2" xfId="5839" xr:uid="{00000000-0005-0000-0000-0000DB710000}"/>
    <cellStyle name="Style 160 3 3" xfId="5840" xr:uid="{00000000-0005-0000-0000-0000DC710000}"/>
    <cellStyle name="Style 160 3 3 2" xfId="5841" xr:uid="{00000000-0005-0000-0000-0000DD710000}"/>
    <cellStyle name="Style 160 3 3 3" xfId="15864" xr:uid="{00000000-0005-0000-0000-0000DE710000}"/>
    <cellStyle name="Style 160 3 4" xfId="5842" xr:uid="{00000000-0005-0000-0000-0000DF710000}"/>
    <cellStyle name="Style 160 3 4 2" xfId="15865" xr:uid="{00000000-0005-0000-0000-0000E0710000}"/>
    <cellStyle name="Style 160 3 5" xfId="16548" xr:uid="{00000000-0005-0000-0000-0000E1710000}"/>
    <cellStyle name="Style 160 3 5 2" xfId="17337" xr:uid="{00000000-0005-0000-0000-0000E2710000}"/>
    <cellStyle name="Style 160 4" xfId="5843" xr:uid="{00000000-0005-0000-0000-0000E3710000}"/>
    <cellStyle name="Style 160 4 2" xfId="5844" xr:uid="{00000000-0005-0000-0000-0000E4710000}"/>
    <cellStyle name="Style 160 4 3" xfId="15866" xr:uid="{00000000-0005-0000-0000-0000E5710000}"/>
    <cellStyle name="Style 160 5" xfId="5845" xr:uid="{00000000-0005-0000-0000-0000E6710000}"/>
    <cellStyle name="Style 160 5 2" xfId="15410" xr:uid="{00000000-0005-0000-0000-0000E7710000}"/>
    <cellStyle name="Style 160 6" xfId="5846" xr:uid="{00000000-0005-0000-0000-0000E8710000}"/>
    <cellStyle name="Style 160 7" xfId="5847" xr:uid="{00000000-0005-0000-0000-0000E9710000}"/>
    <cellStyle name="Style 160_ADDON" xfId="5848" xr:uid="{00000000-0005-0000-0000-0000EA710000}"/>
    <cellStyle name="Style 161" xfId="4019" xr:uid="{00000000-0005-0000-0000-0000EB710000}"/>
    <cellStyle name="Style 161 2" xfId="5849" xr:uid="{00000000-0005-0000-0000-0000EC710000}"/>
    <cellStyle name="Style 161 2 2" xfId="5850" xr:uid="{00000000-0005-0000-0000-0000ED710000}"/>
    <cellStyle name="Style 161 2 2 2" xfId="5851" xr:uid="{00000000-0005-0000-0000-0000EE710000}"/>
    <cellStyle name="Style 161 2 2 2 2" xfId="15654" xr:uid="{00000000-0005-0000-0000-0000EF710000}"/>
    <cellStyle name="Style 161 2 2 3" xfId="5852" xr:uid="{00000000-0005-0000-0000-0000F0710000}"/>
    <cellStyle name="Style 161 2 3" xfId="5853" xr:uid="{00000000-0005-0000-0000-0000F1710000}"/>
    <cellStyle name="Style 161 2 3 2" xfId="15870" xr:uid="{00000000-0005-0000-0000-0000F2710000}"/>
    <cellStyle name="Style 161 2 4" xfId="5854" xr:uid="{00000000-0005-0000-0000-0000F3710000}"/>
    <cellStyle name="Style 161 2 5" xfId="5855" xr:uid="{00000000-0005-0000-0000-0000F4710000}"/>
    <cellStyle name="Style 161 2 6" xfId="15411" xr:uid="{00000000-0005-0000-0000-0000F5710000}"/>
    <cellStyle name="Style 161 3" xfId="5856" xr:uid="{00000000-0005-0000-0000-0000F6710000}"/>
    <cellStyle name="Style 161 3 2" xfId="5857" xr:uid="{00000000-0005-0000-0000-0000F7710000}"/>
    <cellStyle name="Style 161 3 2 2" xfId="5858" xr:uid="{00000000-0005-0000-0000-0000F8710000}"/>
    <cellStyle name="Style 161 3 2 2 2" xfId="15412" xr:uid="{00000000-0005-0000-0000-0000F9710000}"/>
    <cellStyle name="Style 161 3 2 3" xfId="5859" xr:uid="{00000000-0005-0000-0000-0000FA710000}"/>
    <cellStyle name="Style 161 3 3" xfId="5860" xr:uid="{00000000-0005-0000-0000-0000FB710000}"/>
    <cellStyle name="Style 161 3 3 2" xfId="5861" xr:uid="{00000000-0005-0000-0000-0000FC710000}"/>
    <cellStyle name="Style 161 3 3 2 2" xfId="15413" xr:uid="{00000000-0005-0000-0000-0000FD710000}"/>
    <cellStyle name="Style 161 3 3 3" xfId="5862" xr:uid="{00000000-0005-0000-0000-0000FE710000}"/>
    <cellStyle name="Style 161 3 4" xfId="5863" xr:uid="{00000000-0005-0000-0000-0000FF710000}"/>
    <cellStyle name="Style 161 3 4 2" xfId="5864" xr:uid="{00000000-0005-0000-0000-000000720000}"/>
    <cellStyle name="Style 161 3 5" xfId="5865" xr:uid="{00000000-0005-0000-0000-000001720000}"/>
    <cellStyle name="Style 161 3 6" xfId="16547" xr:uid="{00000000-0005-0000-0000-000002720000}"/>
    <cellStyle name="Style 161 3 6 2" xfId="17336" xr:uid="{00000000-0005-0000-0000-000003720000}"/>
    <cellStyle name="Style 161 4" xfId="5866" xr:uid="{00000000-0005-0000-0000-000004720000}"/>
    <cellStyle name="Style 161 4 2" xfId="5867" xr:uid="{00000000-0005-0000-0000-000005720000}"/>
    <cellStyle name="Style 161 4 2 2" xfId="15414" xr:uid="{00000000-0005-0000-0000-000006720000}"/>
    <cellStyle name="Style 161 4 3" xfId="5868" xr:uid="{00000000-0005-0000-0000-000007720000}"/>
    <cellStyle name="Style 161 5" xfId="5869" xr:uid="{00000000-0005-0000-0000-000008720000}"/>
    <cellStyle name="Style 161 6" xfId="5870" xr:uid="{00000000-0005-0000-0000-000009720000}"/>
    <cellStyle name="Style 161 7" xfId="15415" xr:uid="{00000000-0005-0000-0000-00000A720000}"/>
    <cellStyle name="Style 161_ADDON" xfId="5871" xr:uid="{00000000-0005-0000-0000-00000B720000}"/>
    <cellStyle name="Style 162" xfId="4020" xr:uid="{00000000-0005-0000-0000-00000C720000}"/>
    <cellStyle name="Style 162 2" xfId="5872" xr:uid="{00000000-0005-0000-0000-00000D720000}"/>
    <cellStyle name="Style 162 2 2" xfId="15871" xr:uid="{00000000-0005-0000-0000-00000E720000}"/>
    <cellStyle name="Style 162 2 2 2" xfId="15872" xr:uid="{00000000-0005-0000-0000-00000F720000}"/>
    <cellStyle name="Style 162 2 2 2 2" xfId="15873" xr:uid="{00000000-0005-0000-0000-000010720000}"/>
    <cellStyle name="Style 162 2 3" xfId="15416" xr:uid="{00000000-0005-0000-0000-000011720000}"/>
    <cellStyle name="Style 162 2 3 2" xfId="15417" xr:uid="{00000000-0005-0000-0000-000012720000}"/>
    <cellStyle name="Style 162 3" xfId="5873" xr:uid="{00000000-0005-0000-0000-000013720000}"/>
    <cellStyle name="Style 162 3 2" xfId="5874" xr:uid="{00000000-0005-0000-0000-000014720000}"/>
    <cellStyle name="Style 162 3 3" xfId="5875" xr:uid="{00000000-0005-0000-0000-000015720000}"/>
    <cellStyle name="Style 162 3 3 2" xfId="5876" xr:uid="{00000000-0005-0000-0000-000016720000}"/>
    <cellStyle name="Style 162 3 3 3" xfId="15418" xr:uid="{00000000-0005-0000-0000-000017720000}"/>
    <cellStyle name="Style 162 3 4" xfId="5877" xr:uid="{00000000-0005-0000-0000-000018720000}"/>
    <cellStyle name="Style 162 3 4 2" xfId="15419" xr:uid="{00000000-0005-0000-0000-000019720000}"/>
    <cellStyle name="Style 162 3 5" xfId="16546" xr:uid="{00000000-0005-0000-0000-00001A720000}"/>
    <cellStyle name="Style 162 3 5 2" xfId="17335" xr:uid="{00000000-0005-0000-0000-00001B720000}"/>
    <cellStyle name="Style 162 4" xfId="5878" xr:uid="{00000000-0005-0000-0000-00001C720000}"/>
    <cellStyle name="Style 162 4 2" xfId="5879" xr:uid="{00000000-0005-0000-0000-00001D720000}"/>
    <cellStyle name="Style 162 4 3" xfId="15420" xr:uid="{00000000-0005-0000-0000-00001E720000}"/>
    <cellStyle name="Style 162 5" xfId="5880" xr:uid="{00000000-0005-0000-0000-00001F720000}"/>
    <cellStyle name="Style 162 5 2" xfId="15655" xr:uid="{00000000-0005-0000-0000-000020720000}"/>
    <cellStyle name="Style 162 6" xfId="5881" xr:uid="{00000000-0005-0000-0000-000021720000}"/>
    <cellStyle name="Style 162 7" xfId="5882" xr:uid="{00000000-0005-0000-0000-000022720000}"/>
    <cellStyle name="Style 162_ADDON" xfId="5883" xr:uid="{00000000-0005-0000-0000-000023720000}"/>
    <cellStyle name="Style 163" xfId="4021" xr:uid="{00000000-0005-0000-0000-000024720000}"/>
    <cellStyle name="Style 163 10" xfId="5884" xr:uid="{00000000-0005-0000-0000-000025720000}"/>
    <cellStyle name="Style 163 10 2" xfId="13369" xr:uid="{00000000-0005-0000-0000-000026720000}"/>
    <cellStyle name="Style 163 10 3" xfId="10000" xr:uid="{00000000-0005-0000-0000-000027720000}"/>
    <cellStyle name="Style 163 11" xfId="5885" xr:uid="{00000000-0005-0000-0000-000028720000}"/>
    <cellStyle name="Style 163 11 2" xfId="13370" xr:uid="{00000000-0005-0000-0000-000029720000}"/>
    <cellStyle name="Style 163 11 3" xfId="10001" xr:uid="{00000000-0005-0000-0000-00002A720000}"/>
    <cellStyle name="Style 163 12" xfId="5886" xr:uid="{00000000-0005-0000-0000-00002B720000}"/>
    <cellStyle name="Style 163 12 2" xfId="13371" xr:uid="{00000000-0005-0000-0000-00002C720000}"/>
    <cellStyle name="Style 163 12 3" xfId="10002" xr:uid="{00000000-0005-0000-0000-00002D720000}"/>
    <cellStyle name="Style 163 13" xfId="12125" xr:uid="{00000000-0005-0000-0000-00002E720000}"/>
    <cellStyle name="Style 163 14" xfId="8757" xr:uid="{00000000-0005-0000-0000-00002F720000}"/>
    <cellStyle name="Style 163 2" xfId="5887" xr:uid="{00000000-0005-0000-0000-000030720000}"/>
    <cellStyle name="Style 163 2 2" xfId="5888" xr:uid="{00000000-0005-0000-0000-000031720000}"/>
    <cellStyle name="Style 163 2 2 2" xfId="13373" xr:uid="{00000000-0005-0000-0000-000032720000}"/>
    <cellStyle name="Style 163 2 2 2 2" xfId="15421" xr:uid="{00000000-0005-0000-0000-000033720000}"/>
    <cellStyle name="Style 163 2 2 3" xfId="10004" xr:uid="{00000000-0005-0000-0000-000034720000}"/>
    <cellStyle name="Style 163 2 3" xfId="13372" xr:uid="{00000000-0005-0000-0000-000035720000}"/>
    <cellStyle name="Style 163 2 3 2" xfId="15422" xr:uid="{00000000-0005-0000-0000-000036720000}"/>
    <cellStyle name="Style 163 2 4" xfId="10003" xr:uid="{00000000-0005-0000-0000-000037720000}"/>
    <cellStyle name="Style 163 3" xfId="5889" xr:uid="{00000000-0005-0000-0000-000038720000}"/>
    <cellStyle name="Style 163 3 2" xfId="5890" xr:uid="{00000000-0005-0000-0000-000039720000}"/>
    <cellStyle name="Style 163 3 2 2" xfId="5891" xr:uid="{00000000-0005-0000-0000-00003A720000}"/>
    <cellStyle name="Style 163 3 2 2 2" xfId="13376" xr:uid="{00000000-0005-0000-0000-00003B720000}"/>
    <cellStyle name="Style 163 3 2 2 3" xfId="10007" xr:uid="{00000000-0005-0000-0000-00003C720000}"/>
    <cellStyle name="Style 163 3 2 3" xfId="5892" xr:uid="{00000000-0005-0000-0000-00003D720000}"/>
    <cellStyle name="Style 163 3 2 3 2" xfId="13377" xr:uid="{00000000-0005-0000-0000-00003E720000}"/>
    <cellStyle name="Style 163 3 2 3 3" xfId="10008" xr:uid="{00000000-0005-0000-0000-00003F720000}"/>
    <cellStyle name="Style 163 3 2 4" xfId="13375" xr:uid="{00000000-0005-0000-0000-000040720000}"/>
    <cellStyle name="Style 163 3 2 5" xfId="10006" xr:uid="{00000000-0005-0000-0000-000041720000}"/>
    <cellStyle name="Style 163 3 3" xfId="5893" xr:uid="{00000000-0005-0000-0000-000042720000}"/>
    <cellStyle name="Style 163 3 3 2" xfId="5894" xr:uid="{00000000-0005-0000-0000-000043720000}"/>
    <cellStyle name="Style 163 3 3 2 2" xfId="5895" xr:uid="{00000000-0005-0000-0000-000044720000}"/>
    <cellStyle name="Style 163 3 3 2 2 2" xfId="13380" xr:uid="{00000000-0005-0000-0000-000045720000}"/>
    <cellStyle name="Style 163 3 3 2 2 3" xfId="10011" xr:uid="{00000000-0005-0000-0000-000046720000}"/>
    <cellStyle name="Style 163 3 3 2 3" xfId="13379" xr:uid="{00000000-0005-0000-0000-000047720000}"/>
    <cellStyle name="Style 163 3 3 2 4" xfId="10010" xr:uid="{00000000-0005-0000-0000-000048720000}"/>
    <cellStyle name="Style 163 3 3 3" xfId="5896" xr:uid="{00000000-0005-0000-0000-000049720000}"/>
    <cellStyle name="Style 163 3 3 3 2" xfId="5897" xr:uid="{00000000-0005-0000-0000-00004A720000}"/>
    <cellStyle name="Style 163 3 3 3 2 2" xfId="13382" xr:uid="{00000000-0005-0000-0000-00004B720000}"/>
    <cellStyle name="Style 163 3 3 3 2 3" xfId="10013" xr:uid="{00000000-0005-0000-0000-00004C720000}"/>
    <cellStyle name="Style 163 3 3 3 3" xfId="5898" xr:uid="{00000000-0005-0000-0000-00004D720000}"/>
    <cellStyle name="Style 163 3 3 3 3 2" xfId="13383" xr:uid="{00000000-0005-0000-0000-00004E720000}"/>
    <cellStyle name="Style 163 3 3 3 3 3" xfId="10014" xr:uid="{00000000-0005-0000-0000-00004F720000}"/>
    <cellStyle name="Style 163 3 3 3 4" xfId="13381" xr:uid="{00000000-0005-0000-0000-000050720000}"/>
    <cellStyle name="Style 163 3 3 3 5" xfId="10012" xr:uid="{00000000-0005-0000-0000-000051720000}"/>
    <cellStyle name="Style 163 3 3 4" xfId="5899" xr:uid="{00000000-0005-0000-0000-000052720000}"/>
    <cellStyle name="Style 163 3 3 4 2" xfId="5900" xr:uid="{00000000-0005-0000-0000-000053720000}"/>
    <cellStyle name="Style 163 3 3 4 2 2" xfId="13385" xr:uid="{00000000-0005-0000-0000-000054720000}"/>
    <cellStyle name="Style 163 3 3 4 2 3" xfId="10016" xr:uid="{00000000-0005-0000-0000-000055720000}"/>
    <cellStyle name="Style 163 3 3 4 3" xfId="13384" xr:uid="{00000000-0005-0000-0000-000056720000}"/>
    <cellStyle name="Style 163 3 3 4 4" xfId="10015" xr:uid="{00000000-0005-0000-0000-000057720000}"/>
    <cellStyle name="Style 163 3 3 5" xfId="5901" xr:uid="{00000000-0005-0000-0000-000058720000}"/>
    <cellStyle name="Style 163 3 3 5 2" xfId="13386" xr:uid="{00000000-0005-0000-0000-000059720000}"/>
    <cellStyle name="Style 163 3 3 5 3" xfId="10017" xr:uid="{00000000-0005-0000-0000-00005A720000}"/>
    <cellStyle name="Style 163 3 3 6" xfId="13378" xr:uid="{00000000-0005-0000-0000-00005B720000}"/>
    <cellStyle name="Style 163 3 3 7" xfId="10009" xr:uid="{00000000-0005-0000-0000-00005C720000}"/>
    <cellStyle name="Style 163 3 4" xfId="5902" xr:uid="{00000000-0005-0000-0000-00005D720000}"/>
    <cellStyle name="Style 163 3 4 2" xfId="13387" xr:uid="{00000000-0005-0000-0000-00005E720000}"/>
    <cellStyle name="Style 163 3 4 3" xfId="15423" xr:uid="{00000000-0005-0000-0000-00005F720000}"/>
    <cellStyle name="Style 163 3 4 4" xfId="10018" xr:uid="{00000000-0005-0000-0000-000060720000}"/>
    <cellStyle name="Style 163 3 5" xfId="5903" xr:uid="{00000000-0005-0000-0000-000061720000}"/>
    <cellStyle name="Style 163 3 5 2" xfId="13388" xr:uid="{00000000-0005-0000-0000-000062720000}"/>
    <cellStyle name="Style 163 3 5 3" xfId="10019" xr:uid="{00000000-0005-0000-0000-000063720000}"/>
    <cellStyle name="Style 163 3 6" xfId="13374" xr:uid="{00000000-0005-0000-0000-000064720000}"/>
    <cellStyle name="Style 163 3 7" xfId="16545" xr:uid="{00000000-0005-0000-0000-000065720000}"/>
    <cellStyle name="Style 163 3 7 2" xfId="17334" xr:uid="{00000000-0005-0000-0000-000066720000}"/>
    <cellStyle name="Style 163 3 8" xfId="10005" xr:uid="{00000000-0005-0000-0000-000067720000}"/>
    <cellStyle name="Style 163 4" xfId="5904" xr:uid="{00000000-0005-0000-0000-000068720000}"/>
    <cellStyle name="Style 163 4 2" xfId="5905" xr:uid="{00000000-0005-0000-0000-000069720000}"/>
    <cellStyle name="Style 163 4 2 2" xfId="5906" xr:uid="{00000000-0005-0000-0000-00006A720000}"/>
    <cellStyle name="Style 163 4 2 2 2" xfId="5907" xr:uid="{00000000-0005-0000-0000-00006B720000}"/>
    <cellStyle name="Style 163 4 2 2 2 2" xfId="13392" xr:uid="{00000000-0005-0000-0000-00006C720000}"/>
    <cellStyle name="Style 163 4 2 2 2 3" xfId="10023" xr:uid="{00000000-0005-0000-0000-00006D720000}"/>
    <cellStyle name="Style 163 4 2 2 3" xfId="13391" xr:uid="{00000000-0005-0000-0000-00006E720000}"/>
    <cellStyle name="Style 163 4 2 2 4" xfId="10022" xr:uid="{00000000-0005-0000-0000-00006F720000}"/>
    <cellStyle name="Style 163 4 2 3" xfId="5908" xr:uid="{00000000-0005-0000-0000-000070720000}"/>
    <cellStyle name="Style 163 4 2 3 2" xfId="5909" xr:uid="{00000000-0005-0000-0000-000071720000}"/>
    <cellStyle name="Style 163 4 2 3 2 2" xfId="13394" xr:uid="{00000000-0005-0000-0000-000072720000}"/>
    <cellStyle name="Style 163 4 2 3 2 3" xfId="10025" xr:uid="{00000000-0005-0000-0000-000073720000}"/>
    <cellStyle name="Style 163 4 2 3 3" xfId="5910" xr:uid="{00000000-0005-0000-0000-000074720000}"/>
    <cellStyle name="Style 163 4 2 3 3 2" xfId="13395" xr:uid="{00000000-0005-0000-0000-000075720000}"/>
    <cellStyle name="Style 163 4 2 3 3 3" xfId="10026" xr:uid="{00000000-0005-0000-0000-000076720000}"/>
    <cellStyle name="Style 163 4 2 3 4" xfId="13393" xr:uid="{00000000-0005-0000-0000-000077720000}"/>
    <cellStyle name="Style 163 4 2 3 5" xfId="10024" xr:uid="{00000000-0005-0000-0000-000078720000}"/>
    <cellStyle name="Style 163 4 2 4" xfId="5911" xr:uid="{00000000-0005-0000-0000-000079720000}"/>
    <cellStyle name="Style 163 4 2 4 2" xfId="5912" xr:uid="{00000000-0005-0000-0000-00007A720000}"/>
    <cellStyle name="Style 163 4 2 4 2 2" xfId="13397" xr:uid="{00000000-0005-0000-0000-00007B720000}"/>
    <cellStyle name="Style 163 4 2 4 2 3" xfId="10028" xr:uid="{00000000-0005-0000-0000-00007C720000}"/>
    <cellStyle name="Style 163 4 2 4 3" xfId="13396" xr:uid="{00000000-0005-0000-0000-00007D720000}"/>
    <cellStyle name="Style 163 4 2 4 4" xfId="10027" xr:uid="{00000000-0005-0000-0000-00007E720000}"/>
    <cellStyle name="Style 163 4 2 5" xfId="5913" xr:uid="{00000000-0005-0000-0000-00007F720000}"/>
    <cellStyle name="Style 163 4 2 5 2" xfId="13398" xr:uid="{00000000-0005-0000-0000-000080720000}"/>
    <cellStyle name="Style 163 4 2 5 3" xfId="10029" xr:uid="{00000000-0005-0000-0000-000081720000}"/>
    <cellStyle name="Style 163 4 2 6" xfId="13390" xr:uid="{00000000-0005-0000-0000-000082720000}"/>
    <cellStyle name="Style 163 4 2 7" xfId="10021" xr:uid="{00000000-0005-0000-0000-000083720000}"/>
    <cellStyle name="Style 163 4 3" xfId="5914" xr:uid="{00000000-0005-0000-0000-000084720000}"/>
    <cellStyle name="Style 163 4 3 2" xfId="5915" xr:uid="{00000000-0005-0000-0000-000085720000}"/>
    <cellStyle name="Style 163 4 3 2 2" xfId="13400" xr:uid="{00000000-0005-0000-0000-000086720000}"/>
    <cellStyle name="Style 163 4 3 2 3" xfId="10031" xr:uid="{00000000-0005-0000-0000-000087720000}"/>
    <cellStyle name="Style 163 4 3 3" xfId="13399" xr:uid="{00000000-0005-0000-0000-000088720000}"/>
    <cellStyle name="Style 163 4 3 4" xfId="10030" xr:uid="{00000000-0005-0000-0000-000089720000}"/>
    <cellStyle name="Style 163 4 4" xfId="5916" xr:uid="{00000000-0005-0000-0000-00008A720000}"/>
    <cellStyle name="Style 163 4 4 2" xfId="13401" xr:uid="{00000000-0005-0000-0000-00008B720000}"/>
    <cellStyle name="Style 163 4 4 3" xfId="10032" xr:uid="{00000000-0005-0000-0000-00008C720000}"/>
    <cellStyle name="Style 163 4 5" xfId="5917" xr:uid="{00000000-0005-0000-0000-00008D720000}"/>
    <cellStyle name="Style 163 4 5 2" xfId="13402" xr:uid="{00000000-0005-0000-0000-00008E720000}"/>
    <cellStyle name="Style 163 4 5 3" xfId="10033" xr:uid="{00000000-0005-0000-0000-00008F720000}"/>
    <cellStyle name="Style 163 4 6" xfId="13389" xr:uid="{00000000-0005-0000-0000-000090720000}"/>
    <cellStyle name="Style 163 4 7" xfId="16544" xr:uid="{00000000-0005-0000-0000-000091720000}"/>
    <cellStyle name="Style 163 4 7 2" xfId="17333" xr:uid="{00000000-0005-0000-0000-000092720000}"/>
    <cellStyle name="Style 163 4 8" xfId="10020" xr:uid="{00000000-0005-0000-0000-000093720000}"/>
    <cellStyle name="Style 163 5" xfId="5918" xr:uid="{00000000-0005-0000-0000-000094720000}"/>
    <cellStyle name="Style 163 5 2" xfId="5919" xr:uid="{00000000-0005-0000-0000-000095720000}"/>
    <cellStyle name="Style 163 5 2 2" xfId="5920" xr:uid="{00000000-0005-0000-0000-000096720000}"/>
    <cellStyle name="Style 163 5 2 2 2" xfId="5921" xr:uid="{00000000-0005-0000-0000-000097720000}"/>
    <cellStyle name="Style 163 5 2 2 2 2" xfId="13406" xr:uid="{00000000-0005-0000-0000-000098720000}"/>
    <cellStyle name="Style 163 5 2 2 2 3" xfId="10037" xr:uid="{00000000-0005-0000-0000-000099720000}"/>
    <cellStyle name="Style 163 5 2 2 3" xfId="13405" xr:uid="{00000000-0005-0000-0000-00009A720000}"/>
    <cellStyle name="Style 163 5 2 2 4" xfId="10036" xr:uid="{00000000-0005-0000-0000-00009B720000}"/>
    <cellStyle name="Style 163 5 2 3" xfId="5922" xr:uid="{00000000-0005-0000-0000-00009C720000}"/>
    <cellStyle name="Style 163 5 2 3 2" xfId="5923" xr:uid="{00000000-0005-0000-0000-00009D720000}"/>
    <cellStyle name="Style 163 5 2 3 2 2" xfId="13408" xr:uid="{00000000-0005-0000-0000-00009E720000}"/>
    <cellStyle name="Style 163 5 2 3 2 3" xfId="10039" xr:uid="{00000000-0005-0000-0000-00009F720000}"/>
    <cellStyle name="Style 163 5 2 3 3" xfId="5924" xr:uid="{00000000-0005-0000-0000-0000A0720000}"/>
    <cellStyle name="Style 163 5 2 3 3 2" xfId="13409" xr:uid="{00000000-0005-0000-0000-0000A1720000}"/>
    <cellStyle name="Style 163 5 2 3 3 3" xfId="10040" xr:uid="{00000000-0005-0000-0000-0000A2720000}"/>
    <cellStyle name="Style 163 5 2 3 4" xfId="13407" xr:uid="{00000000-0005-0000-0000-0000A3720000}"/>
    <cellStyle name="Style 163 5 2 3 5" xfId="10038" xr:uid="{00000000-0005-0000-0000-0000A4720000}"/>
    <cellStyle name="Style 163 5 2 4" xfId="5925" xr:uid="{00000000-0005-0000-0000-0000A5720000}"/>
    <cellStyle name="Style 163 5 2 4 2" xfId="13410" xr:uid="{00000000-0005-0000-0000-0000A6720000}"/>
    <cellStyle name="Style 163 5 2 4 3" xfId="10041" xr:uid="{00000000-0005-0000-0000-0000A7720000}"/>
    <cellStyle name="Style 163 5 2 5" xfId="5926" xr:uid="{00000000-0005-0000-0000-0000A8720000}"/>
    <cellStyle name="Style 163 5 2 5 2" xfId="13411" xr:uid="{00000000-0005-0000-0000-0000A9720000}"/>
    <cellStyle name="Style 163 5 2 5 3" xfId="10042" xr:uid="{00000000-0005-0000-0000-0000AA720000}"/>
    <cellStyle name="Style 163 5 2 6" xfId="13404" xr:uid="{00000000-0005-0000-0000-0000AB720000}"/>
    <cellStyle name="Style 163 5 2 7" xfId="10035" xr:uid="{00000000-0005-0000-0000-0000AC720000}"/>
    <cellStyle name="Style 163 5 3" xfId="5927" xr:uid="{00000000-0005-0000-0000-0000AD720000}"/>
    <cellStyle name="Style 163 5 3 2" xfId="5928" xr:uid="{00000000-0005-0000-0000-0000AE720000}"/>
    <cellStyle name="Style 163 5 3 2 2" xfId="13413" xr:uid="{00000000-0005-0000-0000-0000AF720000}"/>
    <cellStyle name="Style 163 5 3 2 3" xfId="10044" xr:uid="{00000000-0005-0000-0000-0000B0720000}"/>
    <cellStyle name="Style 163 5 3 3" xfId="13412" xr:uid="{00000000-0005-0000-0000-0000B1720000}"/>
    <cellStyle name="Style 163 5 3 4" xfId="10043" xr:uid="{00000000-0005-0000-0000-0000B2720000}"/>
    <cellStyle name="Style 163 5 4" xfId="5929" xr:uid="{00000000-0005-0000-0000-0000B3720000}"/>
    <cellStyle name="Style 163 5 4 2" xfId="13414" xr:uid="{00000000-0005-0000-0000-0000B4720000}"/>
    <cellStyle name="Style 163 5 4 3" xfId="10045" xr:uid="{00000000-0005-0000-0000-0000B5720000}"/>
    <cellStyle name="Style 163 5 5" xfId="5930" xr:uid="{00000000-0005-0000-0000-0000B6720000}"/>
    <cellStyle name="Style 163 5 5 2" xfId="13415" xr:uid="{00000000-0005-0000-0000-0000B7720000}"/>
    <cellStyle name="Style 163 5 5 3" xfId="10046" xr:uid="{00000000-0005-0000-0000-0000B8720000}"/>
    <cellStyle name="Style 163 5 6" xfId="13403" xr:uid="{00000000-0005-0000-0000-0000B9720000}"/>
    <cellStyle name="Style 163 5 7" xfId="10034" xr:uid="{00000000-0005-0000-0000-0000BA720000}"/>
    <cellStyle name="Style 163 6" xfId="5931" xr:uid="{00000000-0005-0000-0000-0000BB720000}"/>
    <cellStyle name="Style 163 6 2" xfId="5932" xr:uid="{00000000-0005-0000-0000-0000BC720000}"/>
    <cellStyle name="Style 163 6 2 2" xfId="5933" xr:uid="{00000000-0005-0000-0000-0000BD720000}"/>
    <cellStyle name="Style 163 6 2 2 2" xfId="13418" xr:uid="{00000000-0005-0000-0000-0000BE720000}"/>
    <cellStyle name="Style 163 6 2 2 3" xfId="10049" xr:uid="{00000000-0005-0000-0000-0000BF720000}"/>
    <cellStyle name="Style 163 6 2 3" xfId="13417" xr:uid="{00000000-0005-0000-0000-0000C0720000}"/>
    <cellStyle name="Style 163 6 2 4" xfId="10048" xr:uid="{00000000-0005-0000-0000-0000C1720000}"/>
    <cellStyle name="Style 163 6 3" xfId="5934" xr:uid="{00000000-0005-0000-0000-0000C2720000}"/>
    <cellStyle name="Style 163 6 3 2" xfId="5935" xr:uid="{00000000-0005-0000-0000-0000C3720000}"/>
    <cellStyle name="Style 163 6 3 2 2" xfId="13420" xr:uid="{00000000-0005-0000-0000-0000C4720000}"/>
    <cellStyle name="Style 163 6 3 2 3" xfId="10051" xr:uid="{00000000-0005-0000-0000-0000C5720000}"/>
    <cellStyle name="Style 163 6 3 3" xfId="5936" xr:uid="{00000000-0005-0000-0000-0000C6720000}"/>
    <cellStyle name="Style 163 6 3 3 2" xfId="13421" xr:uid="{00000000-0005-0000-0000-0000C7720000}"/>
    <cellStyle name="Style 163 6 3 3 3" xfId="10052" xr:uid="{00000000-0005-0000-0000-0000C8720000}"/>
    <cellStyle name="Style 163 6 3 4" xfId="13419" xr:uid="{00000000-0005-0000-0000-0000C9720000}"/>
    <cellStyle name="Style 163 6 3 5" xfId="10050" xr:uid="{00000000-0005-0000-0000-0000CA720000}"/>
    <cellStyle name="Style 163 6 4" xfId="5937" xr:uid="{00000000-0005-0000-0000-0000CB720000}"/>
    <cellStyle name="Style 163 6 4 2" xfId="5938" xr:uid="{00000000-0005-0000-0000-0000CC720000}"/>
    <cellStyle name="Style 163 6 4 2 2" xfId="13423" xr:uid="{00000000-0005-0000-0000-0000CD720000}"/>
    <cellStyle name="Style 163 6 4 2 3" xfId="10054" xr:uid="{00000000-0005-0000-0000-0000CE720000}"/>
    <cellStyle name="Style 163 6 4 3" xfId="13422" xr:uid="{00000000-0005-0000-0000-0000CF720000}"/>
    <cellStyle name="Style 163 6 4 4" xfId="10053" xr:uid="{00000000-0005-0000-0000-0000D0720000}"/>
    <cellStyle name="Style 163 6 5" xfId="5939" xr:uid="{00000000-0005-0000-0000-0000D1720000}"/>
    <cellStyle name="Style 163 6 5 2" xfId="13424" xr:uid="{00000000-0005-0000-0000-0000D2720000}"/>
    <cellStyle name="Style 163 6 5 3" xfId="10055" xr:uid="{00000000-0005-0000-0000-0000D3720000}"/>
    <cellStyle name="Style 163 6 6" xfId="13416" xr:uid="{00000000-0005-0000-0000-0000D4720000}"/>
    <cellStyle name="Style 163 6 7" xfId="10047" xr:uid="{00000000-0005-0000-0000-0000D5720000}"/>
    <cellStyle name="Style 163 7" xfId="5940" xr:uid="{00000000-0005-0000-0000-0000D6720000}"/>
    <cellStyle name="Style 163 7 2" xfId="5941" xr:uid="{00000000-0005-0000-0000-0000D7720000}"/>
    <cellStyle name="Style 163 7 2 2" xfId="13426" xr:uid="{00000000-0005-0000-0000-0000D8720000}"/>
    <cellStyle name="Style 163 7 2 3" xfId="10057" xr:uid="{00000000-0005-0000-0000-0000D9720000}"/>
    <cellStyle name="Style 163 7 3" xfId="5942" xr:uid="{00000000-0005-0000-0000-0000DA720000}"/>
    <cellStyle name="Style 163 7 3 2" xfId="13427" xr:uid="{00000000-0005-0000-0000-0000DB720000}"/>
    <cellStyle name="Style 163 7 3 3" xfId="10058" xr:uid="{00000000-0005-0000-0000-0000DC720000}"/>
    <cellStyle name="Style 163 7 4" xfId="13425" xr:uid="{00000000-0005-0000-0000-0000DD720000}"/>
    <cellStyle name="Style 163 7 5" xfId="10056" xr:uid="{00000000-0005-0000-0000-0000DE720000}"/>
    <cellStyle name="Style 163 8" xfId="5943" xr:uid="{00000000-0005-0000-0000-0000DF720000}"/>
    <cellStyle name="Style 163 8 2" xfId="13428" xr:uid="{00000000-0005-0000-0000-0000E0720000}"/>
    <cellStyle name="Style 163 8 3" xfId="15424" xr:uid="{00000000-0005-0000-0000-0000E1720000}"/>
    <cellStyle name="Style 163 8 4" xfId="10059" xr:uid="{00000000-0005-0000-0000-0000E2720000}"/>
    <cellStyle name="Style 163 9" xfId="5944" xr:uid="{00000000-0005-0000-0000-0000E3720000}"/>
    <cellStyle name="Style 163 9 2" xfId="13429" xr:uid="{00000000-0005-0000-0000-0000E4720000}"/>
    <cellStyle name="Style 163 9 3" xfId="10060" xr:uid="{00000000-0005-0000-0000-0000E5720000}"/>
    <cellStyle name="Style 163_ADDON" xfId="5945" xr:uid="{00000000-0005-0000-0000-0000E6720000}"/>
    <cellStyle name="Style 164" xfId="4022" xr:uid="{00000000-0005-0000-0000-0000E7720000}"/>
    <cellStyle name="Style 164 2" xfId="5946" xr:uid="{00000000-0005-0000-0000-0000E8720000}"/>
    <cellStyle name="Style 164 2 2" xfId="5947" xr:uid="{00000000-0005-0000-0000-0000E9720000}"/>
    <cellStyle name="Style 164 2 2 2" xfId="5948" xr:uid="{00000000-0005-0000-0000-0000EA720000}"/>
    <cellStyle name="Style 164 2 2 2 2" xfId="15425" xr:uid="{00000000-0005-0000-0000-0000EB720000}"/>
    <cellStyle name="Style 164 2 2 3" xfId="5949" xr:uid="{00000000-0005-0000-0000-0000EC720000}"/>
    <cellStyle name="Style 164 2 3" xfId="5950" xr:uid="{00000000-0005-0000-0000-0000ED720000}"/>
    <cellStyle name="Style 164 2 3 2" xfId="15426" xr:uid="{00000000-0005-0000-0000-0000EE720000}"/>
    <cellStyle name="Style 164 2 4" xfId="5951" xr:uid="{00000000-0005-0000-0000-0000EF720000}"/>
    <cellStyle name="Style 164 2 5" xfId="5952" xr:uid="{00000000-0005-0000-0000-0000F0720000}"/>
    <cellStyle name="Style 164 3" xfId="5953" xr:uid="{00000000-0005-0000-0000-0000F1720000}"/>
    <cellStyle name="Style 164 3 2" xfId="5954" xr:uid="{00000000-0005-0000-0000-0000F2720000}"/>
    <cellStyle name="Style 164 3 2 2" xfId="5955" xr:uid="{00000000-0005-0000-0000-0000F3720000}"/>
    <cellStyle name="Style 164 3 2 2 2" xfId="15427" xr:uid="{00000000-0005-0000-0000-0000F4720000}"/>
    <cellStyle name="Style 164 3 2 3" xfId="5956" xr:uid="{00000000-0005-0000-0000-0000F5720000}"/>
    <cellStyle name="Style 164 3 3" xfId="5957" xr:uid="{00000000-0005-0000-0000-0000F6720000}"/>
    <cellStyle name="Style 164 3 3 2" xfId="5958" xr:uid="{00000000-0005-0000-0000-0000F7720000}"/>
    <cellStyle name="Style 164 3 3 2 2" xfId="15656" xr:uid="{00000000-0005-0000-0000-0000F8720000}"/>
    <cellStyle name="Style 164 3 3 3" xfId="5959" xr:uid="{00000000-0005-0000-0000-0000F9720000}"/>
    <cellStyle name="Style 164 3 4" xfId="5960" xr:uid="{00000000-0005-0000-0000-0000FA720000}"/>
    <cellStyle name="Style 164 3 4 2" xfId="5961" xr:uid="{00000000-0005-0000-0000-0000FB720000}"/>
    <cellStyle name="Style 164 3 5" xfId="5962" xr:uid="{00000000-0005-0000-0000-0000FC720000}"/>
    <cellStyle name="Style 164 3 6" xfId="16543" xr:uid="{00000000-0005-0000-0000-0000FD720000}"/>
    <cellStyle name="Style 164 3 6 2" xfId="17332" xr:uid="{00000000-0005-0000-0000-0000FE720000}"/>
    <cellStyle name="Style 164 4" xfId="5963" xr:uid="{00000000-0005-0000-0000-0000FF720000}"/>
    <cellStyle name="Style 164 4 2" xfId="5964" xr:uid="{00000000-0005-0000-0000-000000730000}"/>
    <cellStyle name="Style 164 4 2 2" xfId="15428" xr:uid="{00000000-0005-0000-0000-000001730000}"/>
    <cellStyle name="Style 164 4 3" xfId="5965" xr:uid="{00000000-0005-0000-0000-000002730000}"/>
    <cellStyle name="Style 164 5" xfId="5966" xr:uid="{00000000-0005-0000-0000-000003730000}"/>
    <cellStyle name="Style 164 6" xfId="5967" xr:uid="{00000000-0005-0000-0000-000004730000}"/>
    <cellStyle name="Style 164 7" xfId="15874" xr:uid="{00000000-0005-0000-0000-000005730000}"/>
    <cellStyle name="Style 164_ADDON" xfId="5968" xr:uid="{00000000-0005-0000-0000-000006730000}"/>
    <cellStyle name="Style 165" xfId="4023" xr:uid="{00000000-0005-0000-0000-000007730000}"/>
    <cellStyle name="Style 165 2" xfId="5969" xr:uid="{00000000-0005-0000-0000-000008730000}"/>
    <cellStyle name="Style 165 2 2" xfId="5970" xr:uid="{00000000-0005-0000-0000-000009730000}"/>
    <cellStyle name="Style 165 2 2 2" xfId="5971" xr:uid="{00000000-0005-0000-0000-00000A730000}"/>
    <cellStyle name="Style 165 2 2 2 2" xfId="15875" xr:uid="{00000000-0005-0000-0000-00000B730000}"/>
    <cellStyle name="Style 165 2 2 3" xfId="5972" xr:uid="{00000000-0005-0000-0000-00000C730000}"/>
    <cellStyle name="Style 165 2 3" xfId="5973" xr:uid="{00000000-0005-0000-0000-00000D730000}"/>
    <cellStyle name="Style 165 2 3 2" xfId="15429" xr:uid="{00000000-0005-0000-0000-00000E730000}"/>
    <cellStyle name="Style 165 2 4" xfId="5974" xr:uid="{00000000-0005-0000-0000-00000F730000}"/>
    <cellStyle name="Style 165 2 5" xfId="5975" xr:uid="{00000000-0005-0000-0000-000010730000}"/>
    <cellStyle name="Style 165 2 6" xfId="15876" xr:uid="{00000000-0005-0000-0000-000011730000}"/>
    <cellStyle name="Style 165 3" xfId="5976" xr:uid="{00000000-0005-0000-0000-000012730000}"/>
    <cellStyle name="Style 165 3 2" xfId="5977" xr:uid="{00000000-0005-0000-0000-000013730000}"/>
    <cellStyle name="Style 165 3 2 2" xfId="5978" xr:uid="{00000000-0005-0000-0000-000014730000}"/>
    <cellStyle name="Style 165 3 2 2 2" xfId="15877" xr:uid="{00000000-0005-0000-0000-000015730000}"/>
    <cellStyle name="Style 165 3 2 3" xfId="5979" xr:uid="{00000000-0005-0000-0000-000016730000}"/>
    <cellStyle name="Style 165 3 3" xfId="5980" xr:uid="{00000000-0005-0000-0000-000017730000}"/>
    <cellStyle name="Style 165 3 3 2" xfId="5981" xr:uid="{00000000-0005-0000-0000-000018730000}"/>
    <cellStyle name="Style 165 3 3 2 2" xfId="15878" xr:uid="{00000000-0005-0000-0000-000019730000}"/>
    <cellStyle name="Style 165 3 3 3" xfId="5982" xr:uid="{00000000-0005-0000-0000-00001A730000}"/>
    <cellStyle name="Style 165 3 4" xfId="5983" xr:uid="{00000000-0005-0000-0000-00001B730000}"/>
    <cellStyle name="Style 165 3 4 2" xfId="5984" xr:uid="{00000000-0005-0000-0000-00001C730000}"/>
    <cellStyle name="Style 165 3 5" xfId="5985" xr:uid="{00000000-0005-0000-0000-00001D730000}"/>
    <cellStyle name="Style 165 3 6" xfId="16542" xr:uid="{00000000-0005-0000-0000-00001E730000}"/>
    <cellStyle name="Style 165 3 6 2" xfId="17331" xr:uid="{00000000-0005-0000-0000-00001F730000}"/>
    <cellStyle name="Style 165 4" xfId="5986" xr:uid="{00000000-0005-0000-0000-000020730000}"/>
    <cellStyle name="Style 165 4 2" xfId="5987" xr:uid="{00000000-0005-0000-0000-000021730000}"/>
    <cellStyle name="Style 165 4 2 2" xfId="15879" xr:uid="{00000000-0005-0000-0000-000022730000}"/>
    <cellStyle name="Style 165 4 3" xfId="5988" xr:uid="{00000000-0005-0000-0000-000023730000}"/>
    <cellStyle name="Style 165 5" xfId="5989" xr:uid="{00000000-0005-0000-0000-000024730000}"/>
    <cellStyle name="Style 165 6" xfId="5990" xr:uid="{00000000-0005-0000-0000-000025730000}"/>
    <cellStyle name="Style 165 7" xfId="15880" xr:uid="{00000000-0005-0000-0000-000026730000}"/>
    <cellStyle name="Style 165_ADDON" xfId="5991" xr:uid="{00000000-0005-0000-0000-000027730000}"/>
    <cellStyle name="Style 21" xfId="4024" xr:uid="{00000000-0005-0000-0000-000028730000}"/>
    <cellStyle name="Style 21 10" xfId="5992" xr:uid="{00000000-0005-0000-0000-000029730000}"/>
    <cellStyle name="Style 21 10 2" xfId="13430" xr:uid="{00000000-0005-0000-0000-00002A730000}"/>
    <cellStyle name="Style 21 10 3" xfId="10061" xr:uid="{00000000-0005-0000-0000-00002B730000}"/>
    <cellStyle name="Style 21 11" xfId="5993" xr:uid="{00000000-0005-0000-0000-00002C730000}"/>
    <cellStyle name="Style 21 11 2" xfId="13431" xr:uid="{00000000-0005-0000-0000-00002D730000}"/>
    <cellStyle name="Style 21 11 3" xfId="10062" xr:uid="{00000000-0005-0000-0000-00002E730000}"/>
    <cellStyle name="Style 21 12" xfId="5994" xr:uid="{00000000-0005-0000-0000-00002F730000}"/>
    <cellStyle name="Style 21 12 2" xfId="13432" xr:uid="{00000000-0005-0000-0000-000030730000}"/>
    <cellStyle name="Style 21 12 3" xfId="10063" xr:uid="{00000000-0005-0000-0000-000031730000}"/>
    <cellStyle name="Style 21 13" xfId="12126" xr:uid="{00000000-0005-0000-0000-000032730000}"/>
    <cellStyle name="Style 21 14" xfId="8758" xr:uid="{00000000-0005-0000-0000-000033730000}"/>
    <cellStyle name="Style 21 2" xfId="5995" xr:uid="{00000000-0005-0000-0000-000034730000}"/>
    <cellStyle name="Style 21 2 2" xfId="5996" xr:uid="{00000000-0005-0000-0000-000035730000}"/>
    <cellStyle name="Style 21 2 2 2" xfId="13434" xr:uid="{00000000-0005-0000-0000-000036730000}"/>
    <cellStyle name="Style 21 2 2 2 2" xfId="15881" xr:uid="{00000000-0005-0000-0000-000037730000}"/>
    <cellStyle name="Style 21 2 2 3" xfId="10065" xr:uid="{00000000-0005-0000-0000-000038730000}"/>
    <cellStyle name="Style 21 2 3" xfId="13433" xr:uid="{00000000-0005-0000-0000-000039730000}"/>
    <cellStyle name="Style 21 2 3 2" xfId="15882" xr:uid="{00000000-0005-0000-0000-00003A730000}"/>
    <cellStyle name="Style 21 2 4" xfId="10064" xr:uid="{00000000-0005-0000-0000-00003B730000}"/>
    <cellStyle name="Style 21 3" xfId="5997" xr:uid="{00000000-0005-0000-0000-00003C730000}"/>
    <cellStyle name="Style 21 3 2" xfId="5998" xr:uid="{00000000-0005-0000-0000-00003D730000}"/>
    <cellStyle name="Style 21 3 2 2" xfId="5999" xr:uid="{00000000-0005-0000-0000-00003E730000}"/>
    <cellStyle name="Style 21 3 2 2 2" xfId="13437" xr:uid="{00000000-0005-0000-0000-00003F730000}"/>
    <cellStyle name="Style 21 3 2 2 3" xfId="10068" xr:uid="{00000000-0005-0000-0000-000040730000}"/>
    <cellStyle name="Style 21 3 2 3" xfId="6000" xr:uid="{00000000-0005-0000-0000-000041730000}"/>
    <cellStyle name="Style 21 3 2 3 2" xfId="13438" xr:uid="{00000000-0005-0000-0000-000042730000}"/>
    <cellStyle name="Style 21 3 2 3 3" xfId="10069" xr:uid="{00000000-0005-0000-0000-000043730000}"/>
    <cellStyle name="Style 21 3 2 4" xfId="13436" xr:uid="{00000000-0005-0000-0000-000044730000}"/>
    <cellStyle name="Style 21 3 2 5" xfId="10067" xr:uid="{00000000-0005-0000-0000-000045730000}"/>
    <cellStyle name="Style 21 3 3" xfId="6001" xr:uid="{00000000-0005-0000-0000-000046730000}"/>
    <cellStyle name="Style 21 3 3 2" xfId="6002" xr:uid="{00000000-0005-0000-0000-000047730000}"/>
    <cellStyle name="Style 21 3 3 2 2" xfId="6003" xr:uid="{00000000-0005-0000-0000-000048730000}"/>
    <cellStyle name="Style 21 3 3 2 2 2" xfId="13441" xr:uid="{00000000-0005-0000-0000-000049730000}"/>
    <cellStyle name="Style 21 3 3 2 2 3" xfId="10072" xr:uid="{00000000-0005-0000-0000-00004A730000}"/>
    <cellStyle name="Style 21 3 3 2 3" xfId="13440" xr:uid="{00000000-0005-0000-0000-00004B730000}"/>
    <cellStyle name="Style 21 3 3 2 4" xfId="10071" xr:uid="{00000000-0005-0000-0000-00004C730000}"/>
    <cellStyle name="Style 21 3 3 3" xfId="6004" xr:uid="{00000000-0005-0000-0000-00004D730000}"/>
    <cellStyle name="Style 21 3 3 3 2" xfId="6005" xr:uid="{00000000-0005-0000-0000-00004E730000}"/>
    <cellStyle name="Style 21 3 3 3 2 2" xfId="13443" xr:uid="{00000000-0005-0000-0000-00004F730000}"/>
    <cellStyle name="Style 21 3 3 3 2 3" xfId="10074" xr:uid="{00000000-0005-0000-0000-000050730000}"/>
    <cellStyle name="Style 21 3 3 3 3" xfId="6006" xr:uid="{00000000-0005-0000-0000-000051730000}"/>
    <cellStyle name="Style 21 3 3 3 3 2" xfId="13444" xr:uid="{00000000-0005-0000-0000-000052730000}"/>
    <cellStyle name="Style 21 3 3 3 3 3" xfId="10075" xr:uid="{00000000-0005-0000-0000-000053730000}"/>
    <cellStyle name="Style 21 3 3 3 4" xfId="13442" xr:uid="{00000000-0005-0000-0000-000054730000}"/>
    <cellStyle name="Style 21 3 3 3 5" xfId="10073" xr:uid="{00000000-0005-0000-0000-000055730000}"/>
    <cellStyle name="Style 21 3 3 4" xfId="6007" xr:uid="{00000000-0005-0000-0000-000056730000}"/>
    <cellStyle name="Style 21 3 3 4 2" xfId="6008" xr:uid="{00000000-0005-0000-0000-000057730000}"/>
    <cellStyle name="Style 21 3 3 4 2 2" xfId="13446" xr:uid="{00000000-0005-0000-0000-000058730000}"/>
    <cellStyle name="Style 21 3 3 4 2 3" xfId="10077" xr:uid="{00000000-0005-0000-0000-000059730000}"/>
    <cellStyle name="Style 21 3 3 4 3" xfId="13445" xr:uid="{00000000-0005-0000-0000-00005A730000}"/>
    <cellStyle name="Style 21 3 3 4 4" xfId="10076" xr:uid="{00000000-0005-0000-0000-00005B730000}"/>
    <cellStyle name="Style 21 3 3 5" xfId="6009" xr:uid="{00000000-0005-0000-0000-00005C730000}"/>
    <cellStyle name="Style 21 3 3 5 2" xfId="13447" xr:uid="{00000000-0005-0000-0000-00005D730000}"/>
    <cellStyle name="Style 21 3 3 5 3" xfId="10078" xr:uid="{00000000-0005-0000-0000-00005E730000}"/>
    <cellStyle name="Style 21 3 3 6" xfId="13439" xr:uid="{00000000-0005-0000-0000-00005F730000}"/>
    <cellStyle name="Style 21 3 3 7" xfId="10070" xr:uid="{00000000-0005-0000-0000-000060730000}"/>
    <cellStyle name="Style 21 3 4" xfId="6010" xr:uid="{00000000-0005-0000-0000-000061730000}"/>
    <cellStyle name="Style 21 3 4 2" xfId="13448" xr:uid="{00000000-0005-0000-0000-000062730000}"/>
    <cellStyle name="Style 21 3 4 3" xfId="15883" xr:uid="{00000000-0005-0000-0000-000063730000}"/>
    <cellStyle name="Style 21 3 4 4" xfId="10079" xr:uid="{00000000-0005-0000-0000-000064730000}"/>
    <cellStyle name="Style 21 3 5" xfId="6011" xr:uid="{00000000-0005-0000-0000-000065730000}"/>
    <cellStyle name="Style 21 3 5 2" xfId="13449" xr:uid="{00000000-0005-0000-0000-000066730000}"/>
    <cellStyle name="Style 21 3 5 3" xfId="10080" xr:uid="{00000000-0005-0000-0000-000067730000}"/>
    <cellStyle name="Style 21 3 6" xfId="13435" xr:uid="{00000000-0005-0000-0000-000068730000}"/>
    <cellStyle name="Style 21 3 7" xfId="16541" xr:uid="{00000000-0005-0000-0000-000069730000}"/>
    <cellStyle name="Style 21 3 7 2" xfId="17330" xr:uid="{00000000-0005-0000-0000-00006A730000}"/>
    <cellStyle name="Style 21 3 8" xfId="10066" xr:uid="{00000000-0005-0000-0000-00006B730000}"/>
    <cellStyle name="Style 21 4" xfId="6012" xr:uid="{00000000-0005-0000-0000-00006C730000}"/>
    <cellStyle name="Style 21 4 2" xfId="6013" xr:uid="{00000000-0005-0000-0000-00006D730000}"/>
    <cellStyle name="Style 21 4 2 2" xfId="6014" xr:uid="{00000000-0005-0000-0000-00006E730000}"/>
    <cellStyle name="Style 21 4 2 2 2" xfId="6015" xr:uid="{00000000-0005-0000-0000-00006F730000}"/>
    <cellStyle name="Style 21 4 2 2 2 2" xfId="13453" xr:uid="{00000000-0005-0000-0000-000070730000}"/>
    <cellStyle name="Style 21 4 2 2 2 3" xfId="10084" xr:uid="{00000000-0005-0000-0000-000071730000}"/>
    <cellStyle name="Style 21 4 2 2 3" xfId="13452" xr:uid="{00000000-0005-0000-0000-000072730000}"/>
    <cellStyle name="Style 21 4 2 2 4" xfId="10083" xr:uid="{00000000-0005-0000-0000-000073730000}"/>
    <cellStyle name="Style 21 4 2 3" xfId="6016" xr:uid="{00000000-0005-0000-0000-000074730000}"/>
    <cellStyle name="Style 21 4 2 3 2" xfId="6017" xr:uid="{00000000-0005-0000-0000-000075730000}"/>
    <cellStyle name="Style 21 4 2 3 2 2" xfId="13455" xr:uid="{00000000-0005-0000-0000-000076730000}"/>
    <cellStyle name="Style 21 4 2 3 2 3" xfId="10086" xr:uid="{00000000-0005-0000-0000-000077730000}"/>
    <cellStyle name="Style 21 4 2 3 3" xfId="6018" xr:uid="{00000000-0005-0000-0000-000078730000}"/>
    <cellStyle name="Style 21 4 2 3 3 2" xfId="13456" xr:uid="{00000000-0005-0000-0000-000079730000}"/>
    <cellStyle name="Style 21 4 2 3 3 3" xfId="10087" xr:uid="{00000000-0005-0000-0000-00007A730000}"/>
    <cellStyle name="Style 21 4 2 3 4" xfId="13454" xr:uid="{00000000-0005-0000-0000-00007B730000}"/>
    <cellStyle name="Style 21 4 2 3 5" xfId="10085" xr:uid="{00000000-0005-0000-0000-00007C730000}"/>
    <cellStyle name="Style 21 4 2 4" xfId="6019" xr:uid="{00000000-0005-0000-0000-00007D730000}"/>
    <cellStyle name="Style 21 4 2 4 2" xfId="6020" xr:uid="{00000000-0005-0000-0000-00007E730000}"/>
    <cellStyle name="Style 21 4 2 4 2 2" xfId="13458" xr:uid="{00000000-0005-0000-0000-00007F730000}"/>
    <cellStyle name="Style 21 4 2 4 2 3" xfId="10089" xr:uid="{00000000-0005-0000-0000-000080730000}"/>
    <cellStyle name="Style 21 4 2 4 3" xfId="13457" xr:uid="{00000000-0005-0000-0000-000081730000}"/>
    <cellStyle name="Style 21 4 2 4 4" xfId="10088" xr:uid="{00000000-0005-0000-0000-000082730000}"/>
    <cellStyle name="Style 21 4 2 5" xfId="6021" xr:uid="{00000000-0005-0000-0000-000083730000}"/>
    <cellStyle name="Style 21 4 2 5 2" xfId="13459" xr:uid="{00000000-0005-0000-0000-000084730000}"/>
    <cellStyle name="Style 21 4 2 5 3" xfId="10090" xr:uid="{00000000-0005-0000-0000-000085730000}"/>
    <cellStyle name="Style 21 4 2 6" xfId="13451" xr:uid="{00000000-0005-0000-0000-000086730000}"/>
    <cellStyle name="Style 21 4 2 7" xfId="10082" xr:uid="{00000000-0005-0000-0000-000087730000}"/>
    <cellStyle name="Style 21 4 3" xfId="6022" xr:uid="{00000000-0005-0000-0000-000088730000}"/>
    <cellStyle name="Style 21 4 3 2" xfId="6023" xr:uid="{00000000-0005-0000-0000-000089730000}"/>
    <cellStyle name="Style 21 4 3 2 2" xfId="13461" xr:uid="{00000000-0005-0000-0000-00008A730000}"/>
    <cellStyle name="Style 21 4 3 2 3" xfId="10092" xr:uid="{00000000-0005-0000-0000-00008B730000}"/>
    <cellStyle name="Style 21 4 3 3" xfId="13460" xr:uid="{00000000-0005-0000-0000-00008C730000}"/>
    <cellStyle name="Style 21 4 3 4" xfId="10091" xr:uid="{00000000-0005-0000-0000-00008D730000}"/>
    <cellStyle name="Style 21 4 4" xfId="6024" xr:uid="{00000000-0005-0000-0000-00008E730000}"/>
    <cellStyle name="Style 21 4 4 2" xfId="13462" xr:uid="{00000000-0005-0000-0000-00008F730000}"/>
    <cellStyle name="Style 21 4 4 3" xfId="10093" xr:uid="{00000000-0005-0000-0000-000090730000}"/>
    <cellStyle name="Style 21 4 5" xfId="6025" xr:uid="{00000000-0005-0000-0000-000091730000}"/>
    <cellStyle name="Style 21 4 5 2" xfId="13463" xr:uid="{00000000-0005-0000-0000-000092730000}"/>
    <cellStyle name="Style 21 4 5 3" xfId="10094" xr:uid="{00000000-0005-0000-0000-000093730000}"/>
    <cellStyle name="Style 21 4 6" xfId="13450" xr:uid="{00000000-0005-0000-0000-000094730000}"/>
    <cellStyle name="Style 21 4 7" xfId="15641" xr:uid="{00000000-0005-0000-0000-000095730000}"/>
    <cellStyle name="Style 21 4 7 2" xfId="16690" xr:uid="{00000000-0005-0000-0000-000096730000}"/>
    <cellStyle name="Style 21 4 8" xfId="10081" xr:uid="{00000000-0005-0000-0000-000097730000}"/>
    <cellStyle name="Style 21 5" xfId="6026" xr:uid="{00000000-0005-0000-0000-000098730000}"/>
    <cellStyle name="Style 21 5 2" xfId="6027" xr:uid="{00000000-0005-0000-0000-000099730000}"/>
    <cellStyle name="Style 21 5 2 2" xfId="6028" xr:uid="{00000000-0005-0000-0000-00009A730000}"/>
    <cellStyle name="Style 21 5 2 2 2" xfId="6029" xr:uid="{00000000-0005-0000-0000-00009B730000}"/>
    <cellStyle name="Style 21 5 2 2 2 2" xfId="13467" xr:uid="{00000000-0005-0000-0000-00009C730000}"/>
    <cellStyle name="Style 21 5 2 2 2 3" xfId="10098" xr:uid="{00000000-0005-0000-0000-00009D730000}"/>
    <cellStyle name="Style 21 5 2 2 3" xfId="13466" xr:uid="{00000000-0005-0000-0000-00009E730000}"/>
    <cellStyle name="Style 21 5 2 2 4" xfId="10097" xr:uid="{00000000-0005-0000-0000-00009F730000}"/>
    <cellStyle name="Style 21 5 2 3" xfId="6030" xr:uid="{00000000-0005-0000-0000-0000A0730000}"/>
    <cellStyle name="Style 21 5 2 3 2" xfId="6031" xr:uid="{00000000-0005-0000-0000-0000A1730000}"/>
    <cellStyle name="Style 21 5 2 3 2 2" xfId="13469" xr:uid="{00000000-0005-0000-0000-0000A2730000}"/>
    <cellStyle name="Style 21 5 2 3 2 3" xfId="10100" xr:uid="{00000000-0005-0000-0000-0000A3730000}"/>
    <cellStyle name="Style 21 5 2 3 3" xfId="6032" xr:uid="{00000000-0005-0000-0000-0000A4730000}"/>
    <cellStyle name="Style 21 5 2 3 3 2" xfId="13470" xr:uid="{00000000-0005-0000-0000-0000A5730000}"/>
    <cellStyle name="Style 21 5 2 3 3 3" xfId="10101" xr:uid="{00000000-0005-0000-0000-0000A6730000}"/>
    <cellStyle name="Style 21 5 2 3 4" xfId="13468" xr:uid="{00000000-0005-0000-0000-0000A7730000}"/>
    <cellStyle name="Style 21 5 2 3 5" xfId="10099" xr:uid="{00000000-0005-0000-0000-0000A8730000}"/>
    <cellStyle name="Style 21 5 2 4" xfId="6033" xr:uid="{00000000-0005-0000-0000-0000A9730000}"/>
    <cellStyle name="Style 21 5 2 4 2" xfId="13471" xr:uid="{00000000-0005-0000-0000-0000AA730000}"/>
    <cellStyle name="Style 21 5 2 4 3" xfId="10102" xr:uid="{00000000-0005-0000-0000-0000AB730000}"/>
    <cellStyle name="Style 21 5 2 5" xfId="6034" xr:uid="{00000000-0005-0000-0000-0000AC730000}"/>
    <cellStyle name="Style 21 5 2 5 2" xfId="13472" xr:uid="{00000000-0005-0000-0000-0000AD730000}"/>
    <cellStyle name="Style 21 5 2 5 3" xfId="10103" xr:uid="{00000000-0005-0000-0000-0000AE730000}"/>
    <cellStyle name="Style 21 5 2 6" xfId="13465" xr:uid="{00000000-0005-0000-0000-0000AF730000}"/>
    <cellStyle name="Style 21 5 2 7" xfId="10096" xr:uid="{00000000-0005-0000-0000-0000B0730000}"/>
    <cellStyle name="Style 21 5 3" xfId="6035" xr:uid="{00000000-0005-0000-0000-0000B1730000}"/>
    <cellStyle name="Style 21 5 3 2" xfId="6036" xr:uid="{00000000-0005-0000-0000-0000B2730000}"/>
    <cellStyle name="Style 21 5 3 2 2" xfId="13474" xr:uid="{00000000-0005-0000-0000-0000B3730000}"/>
    <cellStyle name="Style 21 5 3 2 3" xfId="10105" xr:uid="{00000000-0005-0000-0000-0000B4730000}"/>
    <cellStyle name="Style 21 5 3 3" xfId="13473" xr:uid="{00000000-0005-0000-0000-0000B5730000}"/>
    <cellStyle name="Style 21 5 3 4" xfId="10104" xr:uid="{00000000-0005-0000-0000-0000B6730000}"/>
    <cellStyle name="Style 21 5 4" xfId="6037" xr:uid="{00000000-0005-0000-0000-0000B7730000}"/>
    <cellStyle name="Style 21 5 4 2" xfId="13475" xr:uid="{00000000-0005-0000-0000-0000B8730000}"/>
    <cellStyle name="Style 21 5 4 3" xfId="10106" xr:uid="{00000000-0005-0000-0000-0000B9730000}"/>
    <cellStyle name="Style 21 5 5" xfId="6038" xr:uid="{00000000-0005-0000-0000-0000BA730000}"/>
    <cellStyle name="Style 21 5 5 2" xfId="13476" xr:uid="{00000000-0005-0000-0000-0000BB730000}"/>
    <cellStyle name="Style 21 5 5 3" xfId="10107" xr:uid="{00000000-0005-0000-0000-0000BC730000}"/>
    <cellStyle name="Style 21 5 6" xfId="13464" xr:uid="{00000000-0005-0000-0000-0000BD730000}"/>
    <cellStyle name="Style 21 5 7" xfId="10095" xr:uid="{00000000-0005-0000-0000-0000BE730000}"/>
    <cellStyle name="Style 21 6" xfId="6039" xr:uid="{00000000-0005-0000-0000-0000BF730000}"/>
    <cellStyle name="Style 21 6 2" xfId="6040" xr:uid="{00000000-0005-0000-0000-0000C0730000}"/>
    <cellStyle name="Style 21 6 2 2" xfId="6041" xr:uid="{00000000-0005-0000-0000-0000C1730000}"/>
    <cellStyle name="Style 21 6 2 2 2" xfId="13479" xr:uid="{00000000-0005-0000-0000-0000C2730000}"/>
    <cellStyle name="Style 21 6 2 2 3" xfId="10110" xr:uid="{00000000-0005-0000-0000-0000C3730000}"/>
    <cellStyle name="Style 21 6 2 3" xfId="13478" xr:uid="{00000000-0005-0000-0000-0000C4730000}"/>
    <cellStyle name="Style 21 6 2 4" xfId="10109" xr:uid="{00000000-0005-0000-0000-0000C5730000}"/>
    <cellStyle name="Style 21 6 3" xfId="6042" xr:uid="{00000000-0005-0000-0000-0000C6730000}"/>
    <cellStyle name="Style 21 6 3 2" xfId="6043" xr:uid="{00000000-0005-0000-0000-0000C7730000}"/>
    <cellStyle name="Style 21 6 3 2 2" xfId="13481" xr:uid="{00000000-0005-0000-0000-0000C8730000}"/>
    <cellStyle name="Style 21 6 3 2 3" xfId="10112" xr:uid="{00000000-0005-0000-0000-0000C9730000}"/>
    <cellStyle name="Style 21 6 3 3" xfId="6044" xr:uid="{00000000-0005-0000-0000-0000CA730000}"/>
    <cellStyle name="Style 21 6 3 3 2" xfId="13482" xr:uid="{00000000-0005-0000-0000-0000CB730000}"/>
    <cellStyle name="Style 21 6 3 3 3" xfId="10113" xr:uid="{00000000-0005-0000-0000-0000CC730000}"/>
    <cellStyle name="Style 21 6 3 4" xfId="13480" xr:uid="{00000000-0005-0000-0000-0000CD730000}"/>
    <cellStyle name="Style 21 6 3 5" xfId="10111" xr:uid="{00000000-0005-0000-0000-0000CE730000}"/>
    <cellStyle name="Style 21 6 4" xfId="6045" xr:uid="{00000000-0005-0000-0000-0000CF730000}"/>
    <cellStyle name="Style 21 6 4 2" xfId="6046" xr:uid="{00000000-0005-0000-0000-0000D0730000}"/>
    <cellStyle name="Style 21 6 4 2 2" xfId="13484" xr:uid="{00000000-0005-0000-0000-0000D1730000}"/>
    <cellStyle name="Style 21 6 4 2 3" xfId="10115" xr:uid="{00000000-0005-0000-0000-0000D2730000}"/>
    <cellStyle name="Style 21 6 4 3" xfId="13483" xr:uid="{00000000-0005-0000-0000-0000D3730000}"/>
    <cellStyle name="Style 21 6 4 4" xfId="10114" xr:uid="{00000000-0005-0000-0000-0000D4730000}"/>
    <cellStyle name="Style 21 6 5" xfId="6047" xr:uid="{00000000-0005-0000-0000-0000D5730000}"/>
    <cellStyle name="Style 21 6 5 2" xfId="13485" xr:uid="{00000000-0005-0000-0000-0000D6730000}"/>
    <cellStyle name="Style 21 6 5 3" xfId="10116" xr:uid="{00000000-0005-0000-0000-0000D7730000}"/>
    <cellStyle name="Style 21 6 6" xfId="13477" xr:uid="{00000000-0005-0000-0000-0000D8730000}"/>
    <cellStyle name="Style 21 6 7" xfId="10108" xr:uid="{00000000-0005-0000-0000-0000D9730000}"/>
    <cellStyle name="Style 21 7" xfId="6048" xr:uid="{00000000-0005-0000-0000-0000DA730000}"/>
    <cellStyle name="Style 21 7 2" xfId="6049" xr:uid="{00000000-0005-0000-0000-0000DB730000}"/>
    <cellStyle name="Style 21 7 2 2" xfId="13487" xr:uid="{00000000-0005-0000-0000-0000DC730000}"/>
    <cellStyle name="Style 21 7 2 3" xfId="10118" xr:uid="{00000000-0005-0000-0000-0000DD730000}"/>
    <cellStyle name="Style 21 7 3" xfId="6050" xr:uid="{00000000-0005-0000-0000-0000DE730000}"/>
    <cellStyle name="Style 21 7 3 2" xfId="13488" xr:uid="{00000000-0005-0000-0000-0000DF730000}"/>
    <cellStyle name="Style 21 7 3 3" xfId="10119" xr:uid="{00000000-0005-0000-0000-0000E0730000}"/>
    <cellStyle name="Style 21 7 4" xfId="13486" xr:uid="{00000000-0005-0000-0000-0000E1730000}"/>
    <cellStyle name="Style 21 7 5" xfId="10117" xr:uid="{00000000-0005-0000-0000-0000E2730000}"/>
    <cellStyle name="Style 21 8" xfId="6051" xr:uid="{00000000-0005-0000-0000-0000E3730000}"/>
    <cellStyle name="Style 21 8 2" xfId="13489" xr:uid="{00000000-0005-0000-0000-0000E4730000}"/>
    <cellStyle name="Style 21 8 3" xfId="15430" xr:uid="{00000000-0005-0000-0000-0000E5730000}"/>
    <cellStyle name="Style 21 8 4" xfId="10120" xr:uid="{00000000-0005-0000-0000-0000E6730000}"/>
    <cellStyle name="Style 21 9" xfId="6052" xr:uid="{00000000-0005-0000-0000-0000E7730000}"/>
    <cellStyle name="Style 21 9 2" xfId="13490" xr:uid="{00000000-0005-0000-0000-0000E8730000}"/>
    <cellStyle name="Style 21 9 3" xfId="10121" xr:uid="{00000000-0005-0000-0000-0000E9730000}"/>
    <cellStyle name="Style 21_ADDON" xfId="6053" xr:uid="{00000000-0005-0000-0000-0000EA730000}"/>
    <cellStyle name="Style 22" xfId="4025" xr:uid="{00000000-0005-0000-0000-0000EB730000}"/>
    <cellStyle name="Style 22 2" xfId="6054" xr:uid="{00000000-0005-0000-0000-0000EC730000}"/>
    <cellStyle name="Style 22 2 2" xfId="15431" xr:uid="{00000000-0005-0000-0000-0000ED730000}"/>
    <cellStyle name="Style 22 2 2 2" xfId="15432" xr:uid="{00000000-0005-0000-0000-0000EE730000}"/>
    <cellStyle name="Style 22 2 2 2 2" xfId="15433" xr:uid="{00000000-0005-0000-0000-0000EF730000}"/>
    <cellStyle name="Style 22 2 3" xfId="15434" xr:uid="{00000000-0005-0000-0000-0000F0730000}"/>
    <cellStyle name="Style 22 2 3 2" xfId="15435" xr:uid="{00000000-0005-0000-0000-0000F1730000}"/>
    <cellStyle name="Style 22 3" xfId="6055" xr:uid="{00000000-0005-0000-0000-0000F2730000}"/>
    <cellStyle name="Style 22 3 2" xfId="6056" xr:uid="{00000000-0005-0000-0000-0000F3730000}"/>
    <cellStyle name="Style 22 3 3" xfId="6057" xr:uid="{00000000-0005-0000-0000-0000F4730000}"/>
    <cellStyle name="Style 22 3 3 2" xfId="6058" xr:uid="{00000000-0005-0000-0000-0000F5730000}"/>
    <cellStyle name="Style 22 3 3 3" xfId="15436" xr:uid="{00000000-0005-0000-0000-0000F6730000}"/>
    <cellStyle name="Style 22 3 4" xfId="6059" xr:uid="{00000000-0005-0000-0000-0000F7730000}"/>
    <cellStyle name="Style 22 3 4 2" xfId="15437" xr:uid="{00000000-0005-0000-0000-0000F8730000}"/>
    <cellStyle name="Style 22 3 5" xfId="16540" xr:uid="{00000000-0005-0000-0000-0000F9730000}"/>
    <cellStyle name="Style 22 3 5 2" xfId="17329" xr:uid="{00000000-0005-0000-0000-0000FA730000}"/>
    <cellStyle name="Style 22 4" xfId="6060" xr:uid="{00000000-0005-0000-0000-0000FB730000}"/>
    <cellStyle name="Style 22 4 2" xfId="6061" xr:uid="{00000000-0005-0000-0000-0000FC730000}"/>
    <cellStyle name="Style 22 4 3" xfId="15438" xr:uid="{00000000-0005-0000-0000-0000FD730000}"/>
    <cellStyle name="Style 22 5" xfId="6062" xr:uid="{00000000-0005-0000-0000-0000FE730000}"/>
    <cellStyle name="Style 22 5 2" xfId="15439" xr:uid="{00000000-0005-0000-0000-0000FF730000}"/>
    <cellStyle name="Style 22 6" xfId="6063" xr:uid="{00000000-0005-0000-0000-000000740000}"/>
    <cellStyle name="Style 22 7" xfId="6064" xr:uid="{00000000-0005-0000-0000-000001740000}"/>
    <cellStyle name="Style 22_ADDON" xfId="6065" xr:uid="{00000000-0005-0000-0000-000002740000}"/>
    <cellStyle name="Style 23" xfId="4026" xr:uid="{00000000-0005-0000-0000-000003740000}"/>
    <cellStyle name="Style 23 2" xfId="6066" xr:uid="{00000000-0005-0000-0000-000004740000}"/>
    <cellStyle name="Style 23 2 2" xfId="6067" xr:uid="{00000000-0005-0000-0000-000005740000}"/>
    <cellStyle name="Style 23 2 2 2" xfId="6068" xr:uid="{00000000-0005-0000-0000-000006740000}"/>
    <cellStyle name="Style 23 2 2 2 2" xfId="15440" xr:uid="{00000000-0005-0000-0000-000007740000}"/>
    <cellStyle name="Style 23 2 2 3" xfId="6069" xr:uid="{00000000-0005-0000-0000-000008740000}"/>
    <cellStyle name="Style 23 2 3" xfId="6070" xr:uid="{00000000-0005-0000-0000-000009740000}"/>
    <cellStyle name="Style 23 2 3 2" xfId="15441" xr:uid="{00000000-0005-0000-0000-00000A740000}"/>
    <cellStyle name="Style 23 2 4" xfId="6071" xr:uid="{00000000-0005-0000-0000-00000B740000}"/>
    <cellStyle name="Style 23 2 5" xfId="6072" xr:uid="{00000000-0005-0000-0000-00000C740000}"/>
    <cellStyle name="Style 23 2 6" xfId="15442" xr:uid="{00000000-0005-0000-0000-00000D740000}"/>
    <cellStyle name="Style 23 3" xfId="6073" xr:uid="{00000000-0005-0000-0000-00000E740000}"/>
    <cellStyle name="Style 23 3 2" xfId="6074" xr:uid="{00000000-0005-0000-0000-00000F740000}"/>
    <cellStyle name="Style 23 3 2 2" xfId="6075" xr:uid="{00000000-0005-0000-0000-000010740000}"/>
    <cellStyle name="Style 23 3 2 2 2" xfId="15443" xr:uid="{00000000-0005-0000-0000-000011740000}"/>
    <cellStyle name="Style 23 3 2 3" xfId="6076" xr:uid="{00000000-0005-0000-0000-000012740000}"/>
    <cellStyle name="Style 23 3 3" xfId="6077" xr:uid="{00000000-0005-0000-0000-000013740000}"/>
    <cellStyle name="Style 23 3 3 2" xfId="6078" xr:uid="{00000000-0005-0000-0000-000014740000}"/>
    <cellStyle name="Style 23 3 3 2 2" xfId="15444" xr:uid="{00000000-0005-0000-0000-000015740000}"/>
    <cellStyle name="Style 23 3 3 3" xfId="6079" xr:uid="{00000000-0005-0000-0000-000016740000}"/>
    <cellStyle name="Style 23 3 4" xfId="6080" xr:uid="{00000000-0005-0000-0000-000017740000}"/>
    <cellStyle name="Style 23 3 4 2" xfId="6081" xr:uid="{00000000-0005-0000-0000-000018740000}"/>
    <cellStyle name="Style 23 3 5" xfId="6082" xr:uid="{00000000-0005-0000-0000-000019740000}"/>
    <cellStyle name="Style 23 3 6" xfId="16539" xr:uid="{00000000-0005-0000-0000-00001A740000}"/>
    <cellStyle name="Style 23 3 6 2" xfId="17328" xr:uid="{00000000-0005-0000-0000-00001B740000}"/>
    <cellStyle name="Style 23 4" xfId="6083" xr:uid="{00000000-0005-0000-0000-00001C740000}"/>
    <cellStyle name="Style 23 4 2" xfId="6084" xr:uid="{00000000-0005-0000-0000-00001D740000}"/>
    <cellStyle name="Style 23 4 2 2" xfId="15884" xr:uid="{00000000-0005-0000-0000-00001E740000}"/>
    <cellStyle name="Style 23 4 3" xfId="6085" xr:uid="{00000000-0005-0000-0000-00001F740000}"/>
    <cellStyle name="Style 23 5" xfId="6086" xr:uid="{00000000-0005-0000-0000-000020740000}"/>
    <cellStyle name="Style 23 6" xfId="6087" xr:uid="{00000000-0005-0000-0000-000021740000}"/>
    <cellStyle name="Style 23 7" xfId="15885" xr:uid="{00000000-0005-0000-0000-000022740000}"/>
    <cellStyle name="Style 23_ADDON" xfId="6088" xr:uid="{00000000-0005-0000-0000-000023740000}"/>
    <cellStyle name="Style 24" xfId="4027" xr:uid="{00000000-0005-0000-0000-000024740000}"/>
    <cellStyle name="Style 24 2" xfId="6089" xr:uid="{00000000-0005-0000-0000-000025740000}"/>
    <cellStyle name="Style 24 2 2" xfId="15886" xr:uid="{00000000-0005-0000-0000-000026740000}"/>
    <cellStyle name="Style 24 2 2 2" xfId="15887" xr:uid="{00000000-0005-0000-0000-000027740000}"/>
    <cellStyle name="Style 24 2 2 2 2" xfId="15888" xr:uid="{00000000-0005-0000-0000-000028740000}"/>
    <cellStyle name="Style 24 2 3" xfId="15889" xr:uid="{00000000-0005-0000-0000-000029740000}"/>
    <cellStyle name="Style 24 2 3 2" xfId="15890" xr:uid="{00000000-0005-0000-0000-00002A740000}"/>
    <cellStyle name="Style 24 3" xfId="6090" xr:uid="{00000000-0005-0000-0000-00002B740000}"/>
    <cellStyle name="Style 24 3 2" xfId="6091" xr:uid="{00000000-0005-0000-0000-00002C740000}"/>
    <cellStyle name="Style 24 3 3" xfId="6092" xr:uid="{00000000-0005-0000-0000-00002D740000}"/>
    <cellStyle name="Style 24 3 3 2" xfId="6093" xr:uid="{00000000-0005-0000-0000-00002E740000}"/>
    <cellStyle name="Style 24 3 3 3" xfId="15891" xr:uid="{00000000-0005-0000-0000-00002F740000}"/>
    <cellStyle name="Style 24 3 4" xfId="6094" xr:uid="{00000000-0005-0000-0000-000030740000}"/>
    <cellStyle name="Style 24 3 4 2" xfId="15892" xr:uid="{00000000-0005-0000-0000-000031740000}"/>
    <cellStyle name="Style 24 3 5" xfId="16538" xr:uid="{00000000-0005-0000-0000-000032740000}"/>
    <cellStyle name="Style 24 3 5 2" xfId="17327" xr:uid="{00000000-0005-0000-0000-000033740000}"/>
    <cellStyle name="Style 24 4" xfId="6095" xr:uid="{00000000-0005-0000-0000-000034740000}"/>
    <cellStyle name="Style 24 4 2" xfId="6096" xr:uid="{00000000-0005-0000-0000-000035740000}"/>
    <cellStyle name="Style 24 4 3" xfId="15893" xr:uid="{00000000-0005-0000-0000-000036740000}"/>
    <cellStyle name="Style 24 5" xfId="6097" xr:uid="{00000000-0005-0000-0000-000037740000}"/>
    <cellStyle name="Style 24 5 2" xfId="15894" xr:uid="{00000000-0005-0000-0000-000038740000}"/>
    <cellStyle name="Style 24 6" xfId="6098" xr:uid="{00000000-0005-0000-0000-000039740000}"/>
    <cellStyle name="Style 24 7" xfId="6099" xr:uid="{00000000-0005-0000-0000-00003A740000}"/>
    <cellStyle name="Style 24_ADDON" xfId="6100" xr:uid="{00000000-0005-0000-0000-00003B740000}"/>
    <cellStyle name="Style 25" xfId="4028" xr:uid="{00000000-0005-0000-0000-00003C740000}"/>
    <cellStyle name="Style 25 10" xfId="6101" xr:uid="{00000000-0005-0000-0000-00003D740000}"/>
    <cellStyle name="Style 25 10 2" xfId="13491" xr:uid="{00000000-0005-0000-0000-00003E740000}"/>
    <cellStyle name="Style 25 10 3" xfId="10122" xr:uid="{00000000-0005-0000-0000-00003F740000}"/>
    <cellStyle name="Style 25 11" xfId="6102" xr:uid="{00000000-0005-0000-0000-000040740000}"/>
    <cellStyle name="Style 25 11 2" xfId="13492" xr:uid="{00000000-0005-0000-0000-000041740000}"/>
    <cellStyle name="Style 25 11 3" xfId="10123" xr:uid="{00000000-0005-0000-0000-000042740000}"/>
    <cellStyle name="Style 25 12" xfId="6103" xr:uid="{00000000-0005-0000-0000-000043740000}"/>
    <cellStyle name="Style 25 12 2" xfId="13493" xr:uid="{00000000-0005-0000-0000-000044740000}"/>
    <cellStyle name="Style 25 12 3" xfId="10124" xr:uid="{00000000-0005-0000-0000-000045740000}"/>
    <cellStyle name="Style 25 13" xfId="12127" xr:uid="{00000000-0005-0000-0000-000046740000}"/>
    <cellStyle name="Style 25 14" xfId="8759" xr:uid="{00000000-0005-0000-0000-000047740000}"/>
    <cellStyle name="Style 25 2" xfId="6104" xr:uid="{00000000-0005-0000-0000-000048740000}"/>
    <cellStyle name="Style 25 2 2" xfId="6105" xr:uid="{00000000-0005-0000-0000-000049740000}"/>
    <cellStyle name="Style 25 2 2 2" xfId="13495" xr:uid="{00000000-0005-0000-0000-00004A740000}"/>
    <cellStyle name="Style 25 2 2 2 2" xfId="15895" xr:uid="{00000000-0005-0000-0000-00004B740000}"/>
    <cellStyle name="Style 25 2 2 3" xfId="10126" xr:uid="{00000000-0005-0000-0000-00004C740000}"/>
    <cellStyle name="Style 25 2 3" xfId="13494" xr:uid="{00000000-0005-0000-0000-00004D740000}"/>
    <cellStyle name="Style 25 2 3 2" xfId="15896" xr:uid="{00000000-0005-0000-0000-00004E740000}"/>
    <cellStyle name="Style 25 2 4" xfId="10125" xr:uid="{00000000-0005-0000-0000-00004F740000}"/>
    <cellStyle name="Style 25 3" xfId="6106" xr:uid="{00000000-0005-0000-0000-000050740000}"/>
    <cellStyle name="Style 25 3 2" xfId="6107" xr:uid="{00000000-0005-0000-0000-000051740000}"/>
    <cellStyle name="Style 25 3 2 2" xfId="6108" xr:uid="{00000000-0005-0000-0000-000052740000}"/>
    <cellStyle name="Style 25 3 2 2 2" xfId="13498" xr:uid="{00000000-0005-0000-0000-000053740000}"/>
    <cellStyle name="Style 25 3 2 2 3" xfId="10129" xr:uid="{00000000-0005-0000-0000-000054740000}"/>
    <cellStyle name="Style 25 3 2 3" xfId="6109" xr:uid="{00000000-0005-0000-0000-000055740000}"/>
    <cellStyle name="Style 25 3 2 3 2" xfId="13499" xr:uid="{00000000-0005-0000-0000-000056740000}"/>
    <cellStyle name="Style 25 3 2 3 3" xfId="10130" xr:uid="{00000000-0005-0000-0000-000057740000}"/>
    <cellStyle name="Style 25 3 2 4" xfId="13497" xr:uid="{00000000-0005-0000-0000-000058740000}"/>
    <cellStyle name="Style 25 3 2 5" xfId="10128" xr:uid="{00000000-0005-0000-0000-000059740000}"/>
    <cellStyle name="Style 25 3 3" xfId="6110" xr:uid="{00000000-0005-0000-0000-00005A740000}"/>
    <cellStyle name="Style 25 3 3 2" xfId="6111" xr:uid="{00000000-0005-0000-0000-00005B740000}"/>
    <cellStyle name="Style 25 3 3 2 2" xfId="6112" xr:uid="{00000000-0005-0000-0000-00005C740000}"/>
    <cellStyle name="Style 25 3 3 2 2 2" xfId="13502" xr:uid="{00000000-0005-0000-0000-00005D740000}"/>
    <cellStyle name="Style 25 3 3 2 2 3" xfId="10133" xr:uid="{00000000-0005-0000-0000-00005E740000}"/>
    <cellStyle name="Style 25 3 3 2 3" xfId="13501" xr:uid="{00000000-0005-0000-0000-00005F740000}"/>
    <cellStyle name="Style 25 3 3 2 4" xfId="10132" xr:uid="{00000000-0005-0000-0000-000060740000}"/>
    <cellStyle name="Style 25 3 3 3" xfId="6113" xr:uid="{00000000-0005-0000-0000-000061740000}"/>
    <cellStyle name="Style 25 3 3 3 2" xfId="6114" xr:uid="{00000000-0005-0000-0000-000062740000}"/>
    <cellStyle name="Style 25 3 3 3 2 2" xfId="13504" xr:uid="{00000000-0005-0000-0000-000063740000}"/>
    <cellStyle name="Style 25 3 3 3 2 3" xfId="10135" xr:uid="{00000000-0005-0000-0000-000064740000}"/>
    <cellStyle name="Style 25 3 3 3 3" xfId="6115" xr:uid="{00000000-0005-0000-0000-000065740000}"/>
    <cellStyle name="Style 25 3 3 3 3 2" xfId="13505" xr:uid="{00000000-0005-0000-0000-000066740000}"/>
    <cellStyle name="Style 25 3 3 3 3 3" xfId="10136" xr:uid="{00000000-0005-0000-0000-000067740000}"/>
    <cellStyle name="Style 25 3 3 3 4" xfId="13503" xr:uid="{00000000-0005-0000-0000-000068740000}"/>
    <cellStyle name="Style 25 3 3 3 5" xfId="10134" xr:uid="{00000000-0005-0000-0000-000069740000}"/>
    <cellStyle name="Style 25 3 3 4" xfId="6116" xr:uid="{00000000-0005-0000-0000-00006A740000}"/>
    <cellStyle name="Style 25 3 3 4 2" xfId="6117" xr:uid="{00000000-0005-0000-0000-00006B740000}"/>
    <cellStyle name="Style 25 3 3 4 2 2" xfId="13507" xr:uid="{00000000-0005-0000-0000-00006C740000}"/>
    <cellStyle name="Style 25 3 3 4 2 3" xfId="10138" xr:uid="{00000000-0005-0000-0000-00006D740000}"/>
    <cellStyle name="Style 25 3 3 4 3" xfId="13506" xr:uid="{00000000-0005-0000-0000-00006E740000}"/>
    <cellStyle name="Style 25 3 3 4 4" xfId="10137" xr:uid="{00000000-0005-0000-0000-00006F740000}"/>
    <cellStyle name="Style 25 3 3 5" xfId="6118" xr:uid="{00000000-0005-0000-0000-000070740000}"/>
    <cellStyle name="Style 25 3 3 5 2" xfId="13508" xr:uid="{00000000-0005-0000-0000-000071740000}"/>
    <cellStyle name="Style 25 3 3 5 3" xfId="10139" xr:uid="{00000000-0005-0000-0000-000072740000}"/>
    <cellStyle name="Style 25 3 3 6" xfId="13500" xr:uid="{00000000-0005-0000-0000-000073740000}"/>
    <cellStyle name="Style 25 3 3 7" xfId="10131" xr:uid="{00000000-0005-0000-0000-000074740000}"/>
    <cellStyle name="Style 25 3 4" xfId="6119" xr:uid="{00000000-0005-0000-0000-000075740000}"/>
    <cellStyle name="Style 25 3 4 2" xfId="13509" xr:uid="{00000000-0005-0000-0000-000076740000}"/>
    <cellStyle name="Style 25 3 4 3" xfId="15897" xr:uid="{00000000-0005-0000-0000-000077740000}"/>
    <cellStyle name="Style 25 3 4 4" xfId="10140" xr:uid="{00000000-0005-0000-0000-000078740000}"/>
    <cellStyle name="Style 25 3 5" xfId="6120" xr:uid="{00000000-0005-0000-0000-000079740000}"/>
    <cellStyle name="Style 25 3 5 2" xfId="13510" xr:uid="{00000000-0005-0000-0000-00007A740000}"/>
    <cellStyle name="Style 25 3 5 3" xfId="10141" xr:uid="{00000000-0005-0000-0000-00007B740000}"/>
    <cellStyle name="Style 25 3 6" xfId="13496" xr:uid="{00000000-0005-0000-0000-00007C740000}"/>
    <cellStyle name="Style 25 3 7" xfId="16537" xr:uid="{00000000-0005-0000-0000-00007D740000}"/>
    <cellStyle name="Style 25 3 7 2" xfId="17326" xr:uid="{00000000-0005-0000-0000-00007E740000}"/>
    <cellStyle name="Style 25 3 8" xfId="10127" xr:uid="{00000000-0005-0000-0000-00007F740000}"/>
    <cellStyle name="Style 25 4" xfId="6121" xr:uid="{00000000-0005-0000-0000-000080740000}"/>
    <cellStyle name="Style 25 4 2" xfId="6122" xr:uid="{00000000-0005-0000-0000-000081740000}"/>
    <cellStyle name="Style 25 4 2 2" xfId="6123" xr:uid="{00000000-0005-0000-0000-000082740000}"/>
    <cellStyle name="Style 25 4 2 2 2" xfId="6124" xr:uid="{00000000-0005-0000-0000-000083740000}"/>
    <cellStyle name="Style 25 4 2 2 2 2" xfId="13514" xr:uid="{00000000-0005-0000-0000-000084740000}"/>
    <cellStyle name="Style 25 4 2 2 2 3" xfId="10145" xr:uid="{00000000-0005-0000-0000-000085740000}"/>
    <cellStyle name="Style 25 4 2 2 3" xfId="13513" xr:uid="{00000000-0005-0000-0000-000086740000}"/>
    <cellStyle name="Style 25 4 2 2 4" xfId="10144" xr:uid="{00000000-0005-0000-0000-000087740000}"/>
    <cellStyle name="Style 25 4 2 3" xfId="6125" xr:uid="{00000000-0005-0000-0000-000088740000}"/>
    <cellStyle name="Style 25 4 2 3 2" xfId="6126" xr:uid="{00000000-0005-0000-0000-000089740000}"/>
    <cellStyle name="Style 25 4 2 3 2 2" xfId="13516" xr:uid="{00000000-0005-0000-0000-00008A740000}"/>
    <cellStyle name="Style 25 4 2 3 2 3" xfId="10147" xr:uid="{00000000-0005-0000-0000-00008B740000}"/>
    <cellStyle name="Style 25 4 2 3 3" xfId="6127" xr:uid="{00000000-0005-0000-0000-00008C740000}"/>
    <cellStyle name="Style 25 4 2 3 3 2" xfId="13517" xr:uid="{00000000-0005-0000-0000-00008D740000}"/>
    <cellStyle name="Style 25 4 2 3 3 3" xfId="10148" xr:uid="{00000000-0005-0000-0000-00008E740000}"/>
    <cellStyle name="Style 25 4 2 3 4" xfId="13515" xr:uid="{00000000-0005-0000-0000-00008F740000}"/>
    <cellStyle name="Style 25 4 2 3 5" xfId="10146" xr:uid="{00000000-0005-0000-0000-000090740000}"/>
    <cellStyle name="Style 25 4 2 4" xfId="6128" xr:uid="{00000000-0005-0000-0000-000091740000}"/>
    <cellStyle name="Style 25 4 2 4 2" xfId="6129" xr:uid="{00000000-0005-0000-0000-000092740000}"/>
    <cellStyle name="Style 25 4 2 4 2 2" xfId="13519" xr:uid="{00000000-0005-0000-0000-000093740000}"/>
    <cellStyle name="Style 25 4 2 4 2 3" xfId="10150" xr:uid="{00000000-0005-0000-0000-000094740000}"/>
    <cellStyle name="Style 25 4 2 4 3" xfId="13518" xr:uid="{00000000-0005-0000-0000-000095740000}"/>
    <cellStyle name="Style 25 4 2 4 4" xfId="10149" xr:uid="{00000000-0005-0000-0000-000096740000}"/>
    <cellStyle name="Style 25 4 2 5" xfId="6130" xr:uid="{00000000-0005-0000-0000-000097740000}"/>
    <cellStyle name="Style 25 4 2 5 2" xfId="13520" xr:uid="{00000000-0005-0000-0000-000098740000}"/>
    <cellStyle name="Style 25 4 2 5 3" xfId="10151" xr:uid="{00000000-0005-0000-0000-000099740000}"/>
    <cellStyle name="Style 25 4 2 6" xfId="13512" xr:uid="{00000000-0005-0000-0000-00009A740000}"/>
    <cellStyle name="Style 25 4 2 7" xfId="10143" xr:uid="{00000000-0005-0000-0000-00009B740000}"/>
    <cellStyle name="Style 25 4 3" xfId="6131" xr:uid="{00000000-0005-0000-0000-00009C740000}"/>
    <cellStyle name="Style 25 4 3 2" xfId="6132" xr:uid="{00000000-0005-0000-0000-00009D740000}"/>
    <cellStyle name="Style 25 4 3 2 2" xfId="13522" xr:uid="{00000000-0005-0000-0000-00009E740000}"/>
    <cellStyle name="Style 25 4 3 2 3" xfId="10153" xr:uid="{00000000-0005-0000-0000-00009F740000}"/>
    <cellStyle name="Style 25 4 3 3" xfId="13521" xr:uid="{00000000-0005-0000-0000-0000A0740000}"/>
    <cellStyle name="Style 25 4 3 4" xfId="10152" xr:uid="{00000000-0005-0000-0000-0000A1740000}"/>
    <cellStyle name="Style 25 4 4" xfId="6133" xr:uid="{00000000-0005-0000-0000-0000A2740000}"/>
    <cellStyle name="Style 25 4 4 2" xfId="13523" xr:uid="{00000000-0005-0000-0000-0000A3740000}"/>
    <cellStyle name="Style 25 4 4 3" xfId="10154" xr:uid="{00000000-0005-0000-0000-0000A4740000}"/>
    <cellStyle name="Style 25 4 5" xfId="6134" xr:uid="{00000000-0005-0000-0000-0000A5740000}"/>
    <cellStyle name="Style 25 4 5 2" xfId="13524" xr:uid="{00000000-0005-0000-0000-0000A6740000}"/>
    <cellStyle name="Style 25 4 5 3" xfId="10155" xr:uid="{00000000-0005-0000-0000-0000A7740000}"/>
    <cellStyle name="Style 25 4 6" xfId="13511" xr:uid="{00000000-0005-0000-0000-0000A8740000}"/>
    <cellStyle name="Style 25 4 7" xfId="16536" xr:uid="{00000000-0005-0000-0000-0000A9740000}"/>
    <cellStyle name="Style 25 4 7 2" xfId="17325" xr:uid="{00000000-0005-0000-0000-0000AA740000}"/>
    <cellStyle name="Style 25 4 8" xfId="10142" xr:uid="{00000000-0005-0000-0000-0000AB740000}"/>
    <cellStyle name="Style 25 5" xfId="6135" xr:uid="{00000000-0005-0000-0000-0000AC740000}"/>
    <cellStyle name="Style 25 5 2" xfId="6136" xr:uid="{00000000-0005-0000-0000-0000AD740000}"/>
    <cellStyle name="Style 25 5 2 2" xfId="6137" xr:uid="{00000000-0005-0000-0000-0000AE740000}"/>
    <cellStyle name="Style 25 5 2 2 2" xfId="6138" xr:uid="{00000000-0005-0000-0000-0000AF740000}"/>
    <cellStyle name="Style 25 5 2 2 2 2" xfId="13528" xr:uid="{00000000-0005-0000-0000-0000B0740000}"/>
    <cellStyle name="Style 25 5 2 2 2 3" xfId="10159" xr:uid="{00000000-0005-0000-0000-0000B1740000}"/>
    <cellStyle name="Style 25 5 2 2 3" xfId="13527" xr:uid="{00000000-0005-0000-0000-0000B2740000}"/>
    <cellStyle name="Style 25 5 2 2 4" xfId="10158" xr:uid="{00000000-0005-0000-0000-0000B3740000}"/>
    <cellStyle name="Style 25 5 2 3" xfId="6139" xr:uid="{00000000-0005-0000-0000-0000B4740000}"/>
    <cellStyle name="Style 25 5 2 3 2" xfId="6140" xr:uid="{00000000-0005-0000-0000-0000B5740000}"/>
    <cellStyle name="Style 25 5 2 3 2 2" xfId="13530" xr:uid="{00000000-0005-0000-0000-0000B6740000}"/>
    <cellStyle name="Style 25 5 2 3 2 3" xfId="10161" xr:uid="{00000000-0005-0000-0000-0000B7740000}"/>
    <cellStyle name="Style 25 5 2 3 3" xfId="6141" xr:uid="{00000000-0005-0000-0000-0000B8740000}"/>
    <cellStyle name="Style 25 5 2 3 3 2" xfId="13531" xr:uid="{00000000-0005-0000-0000-0000B9740000}"/>
    <cellStyle name="Style 25 5 2 3 3 3" xfId="10162" xr:uid="{00000000-0005-0000-0000-0000BA740000}"/>
    <cellStyle name="Style 25 5 2 3 4" xfId="13529" xr:uid="{00000000-0005-0000-0000-0000BB740000}"/>
    <cellStyle name="Style 25 5 2 3 5" xfId="10160" xr:uid="{00000000-0005-0000-0000-0000BC740000}"/>
    <cellStyle name="Style 25 5 2 4" xfId="6142" xr:uid="{00000000-0005-0000-0000-0000BD740000}"/>
    <cellStyle name="Style 25 5 2 4 2" xfId="13532" xr:uid="{00000000-0005-0000-0000-0000BE740000}"/>
    <cellStyle name="Style 25 5 2 4 3" xfId="10163" xr:uid="{00000000-0005-0000-0000-0000BF740000}"/>
    <cellStyle name="Style 25 5 2 5" xfId="6143" xr:uid="{00000000-0005-0000-0000-0000C0740000}"/>
    <cellStyle name="Style 25 5 2 5 2" xfId="13533" xr:uid="{00000000-0005-0000-0000-0000C1740000}"/>
    <cellStyle name="Style 25 5 2 5 3" xfId="10164" xr:uid="{00000000-0005-0000-0000-0000C2740000}"/>
    <cellStyle name="Style 25 5 2 6" xfId="13526" xr:uid="{00000000-0005-0000-0000-0000C3740000}"/>
    <cellStyle name="Style 25 5 2 7" xfId="10157" xr:uid="{00000000-0005-0000-0000-0000C4740000}"/>
    <cellStyle name="Style 25 5 3" xfId="6144" xr:uid="{00000000-0005-0000-0000-0000C5740000}"/>
    <cellStyle name="Style 25 5 3 2" xfId="6145" xr:uid="{00000000-0005-0000-0000-0000C6740000}"/>
    <cellStyle name="Style 25 5 3 2 2" xfId="13535" xr:uid="{00000000-0005-0000-0000-0000C7740000}"/>
    <cellStyle name="Style 25 5 3 2 3" xfId="10166" xr:uid="{00000000-0005-0000-0000-0000C8740000}"/>
    <cellStyle name="Style 25 5 3 3" xfId="13534" xr:uid="{00000000-0005-0000-0000-0000C9740000}"/>
    <cellStyle name="Style 25 5 3 4" xfId="10165" xr:uid="{00000000-0005-0000-0000-0000CA740000}"/>
    <cellStyle name="Style 25 5 4" xfId="6146" xr:uid="{00000000-0005-0000-0000-0000CB740000}"/>
    <cellStyle name="Style 25 5 4 2" xfId="13536" xr:uid="{00000000-0005-0000-0000-0000CC740000}"/>
    <cellStyle name="Style 25 5 4 3" xfId="10167" xr:uid="{00000000-0005-0000-0000-0000CD740000}"/>
    <cellStyle name="Style 25 5 5" xfId="6147" xr:uid="{00000000-0005-0000-0000-0000CE740000}"/>
    <cellStyle name="Style 25 5 5 2" xfId="13537" xr:uid="{00000000-0005-0000-0000-0000CF740000}"/>
    <cellStyle name="Style 25 5 5 3" xfId="10168" xr:uid="{00000000-0005-0000-0000-0000D0740000}"/>
    <cellStyle name="Style 25 5 6" xfId="13525" xr:uid="{00000000-0005-0000-0000-0000D1740000}"/>
    <cellStyle name="Style 25 5 7" xfId="10156" xr:uid="{00000000-0005-0000-0000-0000D2740000}"/>
    <cellStyle name="Style 25 6" xfId="6148" xr:uid="{00000000-0005-0000-0000-0000D3740000}"/>
    <cellStyle name="Style 25 6 2" xfId="6149" xr:uid="{00000000-0005-0000-0000-0000D4740000}"/>
    <cellStyle name="Style 25 6 2 2" xfId="6150" xr:uid="{00000000-0005-0000-0000-0000D5740000}"/>
    <cellStyle name="Style 25 6 2 2 2" xfId="13540" xr:uid="{00000000-0005-0000-0000-0000D6740000}"/>
    <cellStyle name="Style 25 6 2 2 3" xfId="10171" xr:uid="{00000000-0005-0000-0000-0000D7740000}"/>
    <cellStyle name="Style 25 6 2 3" xfId="13539" xr:uid="{00000000-0005-0000-0000-0000D8740000}"/>
    <cellStyle name="Style 25 6 2 4" xfId="10170" xr:uid="{00000000-0005-0000-0000-0000D9740000}"/>
    <cellStyle name="Style 25 6 3" xfId="6151" xr:uid="{00000000-0005-0000-0000-0000DA740000}"/>
    <cellStyle name="Style 25 6 3 2" xfId="6152" xr:uid="{00000000-0005-0000-0000-0000DB740000}"/>
    <cellStyle name="Style 25 6 3 2 2" xfId="13542" xr:uid="{00000000-0005-0000-0000-0000DC740000}"/>
    <cellStyle name="Style 25 6 3 2 3" xfId="10173" xr:uid="{00000000-0005-0000-0000-0000DD740000}"/>
    <cellStyle name="Style 25 6 3 3" xfId="6153" xr:uid="{00000000-0005-0000-0000-0000DE740000}"/>
    <cellStyle name="Style 25 6 3 3 2" xfId="13543" xr:uid="{00000000-0005-0000-0000-0000DF740000}"/>
    <cellStyle name="Style 25 6 3 3 3" xfId="10174" xr:uid="{00000000-0005-0000-0000-0000E0740000}"/>
    <cellStyle name="Style 25 6 3 4" xfId="13541" xr:uid="{00000000-0005-0000-0000-0000E1740000}"/>
    <cellStyle name="Style 25 6 3 5" xfId="10172" xr:uid="{00000000-0005-0000-0000-0000E2740000}"/>
    <cellStyle name="Style 25 6 4" xfId="6154" xr:uid="{00000000-0005-0000-0000-0000E3740000}"/>
    <cellStyle name="Style 25 6 4 2" xfId="6155" xr:uid="{00000000-0005-0000-0000-0000E4740000}"/>
    <cellStyle name="Style 25 6 4 2 2" xfId="13545" xr:uid="{00000000-0005-0000-0000-0000E5740000}"/>
    <cellStyle name="Style 25 6 4 2 3" xfId="10176" xr:uid="{00000000-0005-0000-0000-0000E6740000}"/>
    <cellStyle name="Style 25 6 4 3" xfId="13544" xr:uid="{00000000-0005-0000-0000-0000E7740000}"/>
    <cellStyle name="Style 25 6 4 4" xfId="10175" xr:uid="{00000000-0005-0000-0000-0000E8740000}"/>
    <cellStyle name="Style 25 6 5" xfId="6156" xr:uid="{00000000-0005-0000-0000-0000E9740000}"/>
    <cellStyle name="Style 25 6 5 2" xfId="13546" xr:uid="{00000000-0005-0000-0000-0000EA740000}"/>
    <cellStyle name="Style 25 6 5 3" xfId="10177" xr:uid="{00000000-0005-0000-0000-0000EB740000}"/>
    <cellStyle name="Style 25 6 6" xfId="13538" xr:uid="{00000000-0005-0000-0000-0000EC740000}"/>
    <cellStyle name="Style 25 6 7" xfId="10169" xr:uid="{00000000-0005-0000-0000-0000ED740000}"/>
    <cellStyle name="Style 25 7" xfId="6157" xr:uid="{00000000-0005-0000-0000-0000EE740000}"/>
    <cellStyle name="Style 25 7 2" xfId="6158" xr:uid="{00000000-0005-0000-0000-0000EF740000}"/>
    <cellStyle name="Style 25 7 2 2" xfId="13548" xr:uid="{00000000-0005-0000-0000-0000F0740000}"/>
    <cellStyle name="Style 25 7 2 3" xfId="10179" xr:uid="{00000000-0005-0000-0000-0000F1740000}"/>
    <cellStyle name="Style 25 7 3" xfId="6159" xr:uid="{00000000-0005-0000-0000-0000F2740000}"/>
    <cellStyle name="Style 25 7 3 2" xfId="13549" xr:uid="{00000000-0005-0000-0000-0000F3740000}"/>
    <cellStyle name="Style 25 7 3 3" xfId="10180" xr:uid="{00000000-0005-0000-0000-0000F4740000}"/>
    <cellStyle name="Style 25 7 4" xfId="13547" xr:uid="{00000000-0005-0000-0000-0000F5740000}"/>
    <cellStyle name="Style 25 7 5" xfId="10178" xr:uid="{00000000-0005-0000-0000-0000F6740000}"/>
    <cellStyle name="Style 25 8" xfId="6160" xr:uid="{00000000-0005-0000-0000-0000F7740000}"/>
    <cellStyle name="Style 25 8 2" xfId="13550" xr:uid="{00000000-0005-0000-0000-0000F8740000}"/>
    <cellStyle name="Style 25 8 3" xfId="15445" xr:uid="{00000000-0005-0000-0000-0000F9740000}"/>
    <cellStyle name="Style 25 8 4" xfId="10181" xr:uid="{00000000-0005-0000-0000-0000FA740000}"/>
    <cellStyle name="Style 25 9" xfId="6161" xr:uid="{00000000-0005-0000-0000-0000FB740000}"/>
    <cellStyle name="Style 25 9 2" xfId="13551" xr:uid="{00000000-0005-0000-0000-0000FC740000}"/>
    <cellStyle name="Style 25 9 3" xfId="10182" xr:uid="{00000000-0005-0000-0000-0000FD740000}"/>
    <cellStyle name="Style 25_ADDON" xfId="6162" xr:uid="{00000000-0005-0000-0000-0000FE740000}"/>
    <cellStyle name="Style 26" xfId="4029" xr:uid="{00000000-0005-0000-0000-0000FF740000}"/>
    <cellStyle name="Style 26 2" xfId="6163" xr:uid="{00000000-0005-0000-0000-000000750000}"/>
    <cellStyle name="Style 26 2 2" xfId="6164" xr:uid="{00000000-0005-0000-0000-000001750000}"/>
    <cellStyle name="Style 26 2 2 2" xfId="6165" xr:uid="{00000000-0005-0000-0000-000002750000}"/>
    <cellStyle name="Style 26 2 2 2 2" xfId="15446" xr:uid="{00000000-0005-0000-0000-000003750000}"/>
    <cellStyle name="Style 26 2 2 3" xfId="6166" xr:uid="{00000000-0005-0000-0000-000004750000}"/>
    <cellStyle name="Style 26 2 3" xfId="6167" xr:uid="{00000000-0005-0000-0000-000005750000}"/>
    <cellStyle name="Style 26 2 3 2" xfId="15447" xr:uid="{00000000-0005-0000-0000-000006750000}"/>
    <cellStyle name="Style 26 2 4" xfId="6168" xr:uid="{00000000-0005-0000-0000-000007750000}"/>
    <cellStyle name="Style 26 2 5" xfId="6169" xr:uid="{00000000-0005-0000-0000-000008750000}"/>
    <cellStyle name="Style 26 3" xfId="6170" xr:uid="{00000000-0005-0000-0000-000009750000}"/>
    <cellStyle name="Style 26 3 2" xfId="6171" xr:uid="{00000000-0005-0000-0000-00000A750000}"/>
    <cellStyle name="Style 26 3 2 2" xfId="6172" xr:uid="{00000000-0005-0000-0000-00000B750000}"/>
    <cellStyle name="Style 26 3 2 2 2" xfId="15448" xr:uid="{00000000-0005-0000-0000-00000C750000}"/>
    <cellStyle name="Style 26 3 2 3" xfId="6173" xr:uid="{00000000-0005-0000-0000-00000D750000}"/>
    <cellStyle name="Style 26 3 3" xfId="6174" xr:uid="{00000000-0005-0000-0000-00000E750000}"/>
    <cellStyle name="Style 26 3 3 2" xfId="6175" xr:uid="{00000000-0005-0000-0000-00000F750000}"/>
    <cellStyle name="Style 26 3 3 2 2" xfId="15449" xr:uid="{00000000-0005-0000-0000-000010750000}"/>
    <cellStyle name="Style 26 3 3 3" xfId="6176" xr:uid="{00000000-0005-0000-0000-000011750000}"/>
    <cellStyle name="Style 26 3 4" xfId="6177" xr:uid="{00000000-0005-0000-0000-000012750000}"/>
    <cellStyle name="Style 26 3 4 2" xfId="6178" xr:uid="{00000000-0005-0000-0000-000013750000}"/>
    <cellStyle name="Style 26 3 5" xfId="6179" xr:uid="{00000000-0005-0000-0000-000014750000}"/>
    <cellStyle name="Style 26 3 6" xfId="16535" xr:uid="{00000000-0005-0000-0000-000015750000}"/>
    <cellStyle name="Style 26 3 6 2" xfId="17324" xr:uid="{00000000-0005-0000-0000-000016750000}"/>
    <cellStyle name="Style 26 4" xfId="6180" xr:uid="{00000000-0005-0000-0000-000017750000}"/>
    <cellStyle name="Style 26 4 2" xfId="6181" xr:uid="{00000000-0005-0000-0000-000018750000}"/>
    <cellStyle name="Style 26 4 2 2" xfId="15450" xr:uid="{00000000-0005-0000-0000-000019750000}"/>
    <cellStyle name="Style 26 4 3" xfId="6182" xr:uid="{00000000-0005-0000-0000-00001A750000}"/>
    <cellStyle name="Style 26 5" xfId="6183" xr:uid="{00000000-0005-0000-0000-00001B750000}"/>
    <cellStyle name="Style 26 6" xfId="6184" xr:uid="{00000000-0005-0000-0000-00001C750000}"/>
    <cellStyle name="Style 26 7" xfId="15451" xr:uid="{00000000-0005-0000-0000-00001D750000}"/>
    <cellStyle name="Style 26_ADDON" xfId="6185" xr:uid="{00000000-0005-0000-0000-00001E750000}"/>
    <cellStyle name="Style 27" xfId="4030" xr:uid="{00000000-0005-0000-0000-00001F750000}"/>
    <cellStyle name="Style 27 2" xfId="6186" xr:uid="{00000000-0005-0000-0000-000020750000}"/>
    <cellStyle name="Style 27 2 2" xfId="6187" xr:uid="{00000000-0005-0000-0000-000021750000}"/>
    <cellStyle name="Style 27 2 2 2" xfId="6188" xr:uid="{00000000-0005-0000-0000-000022750000}"/>
    <cellStyle name="Style 27 2 2 2 2" xfId="15809" xr:uid="{00000000-0005-0000-0000-000023750000}"/>
    <cellStyle name="Style 27 2 2 3" xfId="6189" xr:uid="{00000000-0005-0000-0000-000024750000}"/>
    <cellStyle name="Style 27 2 3" xfId="6190" xr:uid="{00000000-0005-0000-0000-000025750000}"/>
    <cellStyle name="Style 27 2 3 2" xfId="15452" xr:uid="{00000000-0005-0000-0000-000026750000}"/>
    <cellStyle name="Style 27 2 4" xfId="6191" xr:uid="{00000000-0005-0000-0000-000027750000}"/>
    <cellStyle name="Style 27 2 5" xfId="6192" xr:uid="{00000000-0005-0000-0000-000028750000}"/>
    <cellStyle name="Style 27 2 6" xfId="15453" xr:uid="{00000000-0005-0000-0000-000029750000}"/>
    <cellStyle name="Style 27 3" xfId="6193" xr:uid="{00000000-0005-0000-0000-00002A750000}"/>
    <cellStyle name="Style 27 3 2" xfId="6194" xr:uid="{00000000-0005-0000-0000-00002B750000}"/>
    <cellStyle name="Style 27 3 2 2" xfId="6195" xr:uid="{00000000-0005-0000-0000-00002C750000}"/>
    <cellStyle name="Style 27 3 2 2 2" xfId="15454" xr:uid="{00000000-0005-0000-0000-00002D750000}"/>
    <cellStyle name="Style 27 3 2 3" xfId="6196" xr:uid="{00000000-0005-0000-0000-00002E750000}"/>
    <cellStyle name="Style 27 3 3" xfId="6197" xr:uid="{00000000-0005-0000-0000-00002F750000}"/>
    <cellStyle name="Style 27 3 3 2" xfId="6198" xr:uid="{00000000-0005-0000-0000-000030750000}"/>
    <cellStyle name="Style 27 3 3 2 2" xfId="15455" xr:uid="{00000000-0005-0000-0000-000031750000}"/>
    <cellStyle name="Style 27 3 3 3" xfId="6199" xr:uid="{00000000-0005-0000-0000-000032750000}"/>
    <cellStyle name="Style 27 3 4" xfId="6200" xr:uid="{00000000-0005-0000-0000-000033750000}"/>
    <cellStyle name="Style 27 3 4 2" xfId="6201" xr:uid="{00000000-0005-0000-0000-000034750000}"/>
    <cellStyle name="Style 27 3 5" xfId="6202" xr:uid="{00000000-0005-0000-0000-000035750000}"/>
    <cellStyle name="Style 27 3 6" xfId="16534" xr:uid="{00000000-0005-0000-0000-000036750000}"/>
    <cellStyle name="Style 27 3 6 2" xfId="17323" xr:uid="{00000000-0005-0000-0000-000037750000}"/>
    <cellStyle name="Style 27 4" xfId="6203" xr:uid="{00000000-0005-0000-0000-000038750000}"/>
    <cellStyle name="Style 27 4 2" xfId="6204" xr:uid="{00000000-0005-0000-0000-000039750000}"/>
    <cellStyle name="Style 27 4 2 2" xfId="15456" xr:uid="{00000000-0005-0000-0000-00003A750000}"/>
    <cellStyle name="Style 27 4 3" xfId="6205" xr:uid="{00000000-0005-0000-0000-00003B750000}"/>
    <cellStyle name="Style 27 5" xfId="6206" xr:uid="{00000000-0005-0000-0000-00003C750000}"/>
    <cellStyle name="Style 27 6" xfId="6207" xr:uid="{00000000-0005-0000-0000-00003D750000}"/>
    <cellStyle name="Style 27 7" xfId="15457" xr:uid="{00000000-0005-0000-0000-00003E750000}"/>
    <cellStyle name="Style 27_ADDON" xfId="6208" xr:uid="{00000000-0005-0000-0000-00003F750000}"/>
    <cellStyle name="Style 35" xfId="4031" xr:uid="{00000000-0005-0000-0000-000040750000}"/>
    <cellStyle name="Style 35 10" xfId="6209" xr:uid="{00000000-0005-0000-0000-000041750000}"/>
    <cellStyle name="Style 35 10 2" xfId="13552" xr:uid="{00000000-0005-0000-0000-000042750000}"/>
    <cellStyle name="Style 35 10 3" xfId="10183" xr:uid="{00000000-0005-0000-0000-000043750000}"/>
    <cellStyle name="Style 35 11" xfId="6210" xr:uid="{00000000-0005-0000-0000-000044750000}"/>
    <cellStyle name="Style 35 11 2" xfId="13553" xr:uid="{00000000-0005-0000-0000-000045750000}"/>
    <cellStyle name="Style 35 11 3" xfId="10184" xr:uid="{00000000-0005-0000-0000-000046750000}"/>
    <cellStyle name="Style 35 12" xfId="6211" xr:uid="{00000000-0005-0000-0000-000047750000}"/>
    <cellStyle name="Style 35 12 2" xfId="13554" xr:uid="{00000000-0005-0000-0000-000048750000}"/>
    <cellStyle name="Style 35 12 3" xfId="10185" xr:uid="{00000000-0005-0000-0000-000049750000}"/>
    <cellStyle name="Style 35 13" xfId="12128" xr:uid="{00000000-0005-0000-0000-00004A750000}"/>
    <cellStyle name="Style 35 14" xfId="8760" xr:uid="{00000000-0005-0000-0000-00004B750000}"/>
    <cellStyle name="Style 35 2" xfId="6212" xr:uid="{00000000-0005-0000-0000-00004C750000}"/>
    <cellStyle name="Style 35 2 2" xfId="6213" xr:uid="{00000000-0005-0000-0000-00004D750000}"/>
    <cellStyle name="Style 35 2 2 2" xfId="13556" xr:uid="{00000000-0005-0000-0000-00004E750000}"/>
    <cellStyle name="Style 35 2 2 2 2" xfId="15458" xr:uid="{00000000-0005-0000-0000-00004F750000}"/>
    <cellStyle name="Style 35 2 2 3" xfId="10187" xr:uid="{00000000-0005-0000-0000-000050750000}"/>
    <cellStyle name="Style 35 2 3" xfId="13555" xr:uid="{00000000-0005-0000-0000-000051750000}"/>
    <cellStyle name="Style 35 2 3 2" xfId="15459" xr:uid="{00000000-0005-0000-0000-000052750000}"/>
    <cellStyle name="Style 35 2 4" xfId="10186" xr:uid="{00000000-0005-0000-0000-000053750000}"/>
    <cellStyle name="Style 35 3" xfId="6214" xr:uid="{00000000-0005-0000-0000-000054750000}"/>
    <cellStyle name="Style 35 3 2" xfId="6215" xr:uid="{00000000-0005-0000-0000-000055750000}"/>
    <cellStyle name="Style 35 3 2 2" xfId="6216" xr:uid="{00000000-0005-0000-0000-000056750000}"/>
    <cellStyle name="Style 35 3 2 2 2" xfId="13559" xr:uid="{00000000-0005-0000-0000-000057750000}"/>
    <cellStyle name="Style 35 3 2 2 3" xfId="10190" xr:uid="{00000000-0005-0000-0000-000058750000}"/>
    <cellStyle name="Style 35 3 2 3" xfId="6217" xr:uid="{00000000-0005-0000-0000-000059750000}"/>
    <cellStyle name="Style 35 3 2 3 2" xfId="13560" xr:uid="{00000000-0005-0000-0000-00005A750000}"/>
    <cellStyle name="Style 35 3 2 3 3" xfId="10191" xr:uid="{00000000-0005-0000-0000-00005B750000}"/>
    <cellStyle name="Style 35 3 2 4" xfId="13558" xr:uid="{00000000-0005-0000-0000-00005C750000}"/>
    <cellStyle name="Style 35 3 2 5" xfId="10189" xr:uid="{00000000-0005-0000-0000-00005D750000}"/>
    <cellStyle name="Style 35 3 3" xfId="6218" xr:uid="{00000000-0005-0000-0000-00005E750000}"/>
    <cellStyle name="Style 35 3 3 2" xfId="6219" xr:uid="{00000000-0005-0000-0000-00005F750000}"/>
    <cellStyle name="Style 35 3 3 2 2" xfId="6220" xr:uid="{00000000-0005-0000-0000-000060750000}"/>
    <cellStyle name="Style 35 3 3 2 2 2" xfId="13563" xr:uid="{00000000-0005-0000-0000-000061750000}"/>
    <cellStyle name="Style 35 3 3 2 2 3" xfId="10194" xr:uid="{00000000-0005-0000-0000-000062750000}"/>
    <cellStyle name="Style 35 3 3 2 3" xfId="13562" xr:uid="{00000000-0005-0000-0000-000063750000}"/>
    <cellStyle name="Style 35 3 3 2 4" xfId="10193" xr:uid="{00000000-0005-0000-0000-000064750000}"/>
    <cellStyle name="Style 35 3 3 3" xfId="6221" xr:uid="{00000000-0005-0000-0000-000065750000}"/>
    <cellStyle name="Style 35 3 3 3 2" xfId="6222" xr:uid="{00000000-0005-0000-0000-000066750000}"/>
    <cellStyle name="Style 35 3 3 3 2 2" xfId="13565" xr:uid="{00000000-0005-0000-0000-000067750000}"/>
    <cellStyle name="Style 35 3 3 3 2 3" xfId="10196" xr:uid="{00000000-0005-0000-0000-000068750000}"/>
    <cellStyle name="Style 35 3 3 3 3" xfId="6223" xr:uid="{00000000-0005-0000-0000-000069750000}"/>
    <cellStyle name="Style 35 3 3 3 3 2" xfId="13566" xr:uid="{00000000-0005-0000-0000-00006A750000}"/>
    <cellStyle name="Style 35 3 3 3 3 3" xfId="10197" xr:uid="{00000000-0005-0000-0000-00006B750000}"/>
    <cellStyle name="Style 35 3 3 3 4" xfId="13564" xr:uid="{00000000-0005-0000-0000-00006C750000}"/>
    <cellStyle name="Style 35 3 3 3 5" xfId="10195" xr:uid="{00000000-0005-0000-0000-00006D750000}"/>
    <cellStyle name="Style 35 3 3 4" xfId="6224" xr:uid="{00000000-0005-0000-0000-00006E750000}"/>
    <cellStyle name="Style 35 3 3 4 2" xfId="6225" xr:uid="{00000000-0005-0000-0000-00006F750000}"/>
    <cellStyle name="Style 35 3 3 4 2 2" xfId="13568" xr:uid="{00000000-0005-0000-0000-000070750000}"/>
    <cellStyle name="Style 35 3 3 4 2 3" xfId="10199" xr:uid="{00000000-0005-0000-0000-000071750000}"/>
    <cellStyle name="Style 35 3 3 4 3" xfId="13567" xr:uid="{00000000-0005-0000-0000-000072750000}"/>
    <cellStyle name="Style 35 3 3 4 4" xfId="10198" xr:uid="{00000000-0005-0000-0000-000073750000}"/>
    <cellStyle name="Style 35 3 3 5" xfId="6226" xr:uid="{00000000-0005-0000-0000-000074750000}"/>
    <cellStyle name="Style 35 3 3 5 2" xfId="13569" xr:uid="{00000000-0005-0000-0000-000075750000}"/>
    <cellStyle name="Style 35 3 3 5 3" xfId="10200" xr:uid="{00000000-0005-0000-0000-000076750000}"/>
    <cellStyle name="Style 35 3 3 6" xfId="13561" xr:uid="{00000000-0005-0000-0000-000077750000}"/>
    <cellStyle name="Style 35 3 3 7" xfId="10192" xr:uid="{00000000-0005-0000-0000-000078750000}"/>
    <cellStyle name="Style 35 3 4" xfId="6227" xr:uid="{00000000-0005-0000-0000-000079750000}"/>
    <cellStyle name="Style 35 3 4 2" xfId="13570" xr:uid="{00000000-0005-0000-0000-00007A750000}"/>
    <cellStyle name="Style 35 3 4 3" xfId="15460" xr:uid="{00000000-0005-0000-0000-00007B750000}"/>
    <cellStyle name="Style 35 3 4 4" xfId="10201" xr:uid="{00000000-0005-0000-0000-00007C750000}"/>
    <cellStyle name="Style 35 3 5" xfId="6228" xr:uid="{00000000-0005-0000-0000-00007D750000}"/>
    <cellStyle name="Style 35 3 5 2" xfId="13571" xr:uid="{00000000-0005-0000-0000-00007E750000}"/>
    <cellStyle name="Style 35 3 5 3" xfId="10202" xr:uid="{00000000-0005-0000-0000-00007F750000}"/>
    <cellStyle name="Style 35 3 6" xfId="13557" xr:uid="{00000000-0005-0000-0000-000080750000}"/>
    <cellStyle name="Style 35 3 7" xfId="16533" xr:uid="{00000000-0005-0000-0000-000081750000}"/>
    <cellStyle name="Style 35 3 7 2" xfId="17322" xr:uid="{00000000-0005-0000-0000-000082750000}"/>
    <cellStyle name="Style 35 3 8" xfId="10188" xr:uid="{00000000-0005-0000-0000-000083750000}"/>
    <cellStyle name="Style 35 4" xfId="6229" xr:uid="{00000000-0005-0000-0000-000084750000}"/>
    <cellStyle name="Style 35 4 2" xfId="6230" xr:uid="{00000000-0005-0000-0000-000085750000}"/>
    <cellStyle name="Style 35 4 2 2" xfId="6231" xr:uid="{00000000-0005-0000-0000-000086750000}"/>
    <cellStyle name="Style 35 4 2 2 2" xfId="6232" xr:uid="{00000000-0005-0000-0000-000087750000}"/>
    <cellStyle name="Style 35 4 2 2 2 2" xfId="13575" xr:uid="{00000000-0005-0000-0000-000088750000}"/>
    <cellStyle name="Style 35 4 2 2 2 3" xfId="10206" xr:uid="{00000000-0005-0000-0000-000089750000}"/>
    <cellStyle name="Style 35 4 2 2 3" xfId="13574" xr:uid="{00000000-0005-0000-0000-00008A750000}"/>
    <cellStyle name="Style 35 4 2 2 4" xfId="10205" xr:uid="{00000000-0005-0000-0000-00008B750000}"/>
    <cellStyle name="Style 35 4 2 3" xfId="6233" xr:uid="{00000000-0005-0000-0000-00008C750000}"/>
    <cellStyle name="Style 35 4 2 3 2" xfId="6234" xr:uid="{00000000-0005-0000-0000-00008D750000}"/>
    <cellStyle name="Style 35 4 2 3 2 2" xfId="13577" xr:uid="{00000000-0005-0000-0000-00008E750000}"/>
    <cellStyle name="Style 35 4 2 3 2 3" xfId="10208" xr:uid="{00000000-0005-0000-0000-00008F750000}"/>
    <cellStyle name="Style 35 4 2 3 3" xfId="6235" xr:uid="{00000000-0005-0000-0000-000090750000}"/>
    <cellStyle name="Style 35 4 2 3 3 2" xfId="13578" xr:uid="{00000000-0005-0000-0000-000091750000}"/>
    <cellStyle name="Style 35 4 2 3 3 3" xfId="10209" xr:uid="{00000000-0005-0000-0000-000092750000}"/>
    <cellStyle name="Style 35 4 2 3 4" xfId="13576" xr:uid="{00000000-0005-0000-0000-000093750000}"/>
    <cellStyle name="Style 35 4 2 3 5" xfId="10207" xr:uid="{00000000-0005-0000-0000-000094750000}"/>
    <cellStyle name="Style 35 4 2 4" xfId="6236" xr:uid="{00000000-0005-0000-0000-000095750000}"/>
    <cellStyle name="Style 35 4 2 4 2" xfId="6237" xr:uid="{00000000-0005-0000-0000-000096750000}"/>
    <cellStyle name="Style 35 4 2 4 2 2" xfId="13580" xr:uid="{00000000-0005-0000-0000-000097750000}"/>
    <cellStyle name="Style 35 4 2 4 2 3" xfId="10211" xr:uid="{00000000-0005-0000-0000-000098750000}"/>
    <cellStyle name="Style 35 4 2 4 3" xfId="13579" xr:uid="{00000000-0005-0000-0000-000099750000}"/>
    <cellStyle name="Style 35 4 2 4 4" xfId="10210" xr:uid="{00000000-0005-0000-0000-00009A750000}"/>
    <cellStyle name="Style 35 4 2 5" xfId="6238" xr:uid="{00000000-0005-0000-0000-00009B750000}"/>
    <cellStyle name="Style 35 4 2 5 2" xfId="13581" xr:uid="{00000000-0005-0000-0000-00009C750000}"/>
    <cellStyle name="Style 35 4 2 5 3" xfId="10212" xr:uid="{00000000-0005-0000-0000-00009D750000}"/>
    <cellStyle name="Style 35 4 2 6" xfId="13573" xr:uid="{00000000-0005-0000-0000-00009E750000}"/>
    <cellStyle name="Style 35 4 2 7" xfId="10204" xr:uid="{00000000-0005-0000-0000-00009F750000}"/>
    <cellStyle name="Style 35 4 3" xfId="6239" xr:uid="{00000000-0005-0000-0000-0000A0750000}"/>
    <cellStyle name="Style 35 4 3 2" xfId="6240" xr:uid="{00000000-0005-0000-0000-0000A1750000}"/>
    <cellStyle name="Style 35 4 3 2 2" xfId="13583" xr:uid="{00000000-0005-0000-0000-0000A2750000}"/>
    <cellStyle name="Style 35 4 3 2 3" xfId="10214" xr:uid="{00000000-0005-0000-0000-0000A3750000}"/>
    <cellStyle name="Style 35 4 3 3" xfId="13582" xr:uid="{00000000-0005-0000-0000-0000A4750000}"/>
    <cellStyle name="Style 35 4 3 4" xfId="10213" xr:uid="{00000000-0005-0000-0000-0000A5750000}"/>
    <cellStyle name="Style 35 4 4" xfId="6241" xr:uid="{00000000-0005-0000-0000-0000A6750000}"/>
    <cellStyle name="Style 35 4 4 2" xfId="13584" xr:uid="{00000000-0005-0000-0000-0000A7750000}"/>
    <cellStyle name="Style 35 4 4 3" xfId="10215" xr:uid="{00000000-0005-0000-0000-0000A8750000}"/>
    <cellStyle name="Style 35 4 5" xfId="6242" xr:uid="{00000000-0005-0000-0000-0000A9750000}"/>
    <cellStyle name="Style 35 4 5 2" xfId="13585" xr:uid="{00000000-0005-0000-0000-0000AA750000}"/>
    <cellStyle name="Style 35 4 5 3" xfId="10216" xr:uid="{00000000-0005-0000-0000-0000AB750000}"/>
    <cellStyle name="Style 35 4 6" xfId="13572" xr:uid="{00000000-0005-0000-0000-0000AC750000}"/>
    <cellStyle name="Style 35 4 7" xfId="16532" xr:uid="{00000000-0005-0000-0000-0000AD750000}"/>
    <cellStyle name="Style 35 4 7 2" xfId="17321" xr:uid="{00000000-0005-0000-0000-0000AE750000}"/>
    <cellStyle name="Style 35 4 8" xfId="10203" xr:uid="{00000000-0005-0000-0000-0000AF750000}"/>
    <cellStyle name="Style 35 5" xfId="6243" xr:uid="{00000000-0005-0000-0000-0000B0750000}"/>
    <cellStyle name="Style 35 5 2" xfId="6244" xr:uid="{00000000-0005-0000-0000-0000B1750000}"/>
    <cellStyle name="Style 35 5 2 2" xfId="6245" xr:uid="{00000000-0005-0000-0000-0000B2750000}"/>
    <cellStyle name="Style 35 5 2 2 2" xfId="6246" xr:uid="{00000000-0005-0000-0000-0000B3750000}"/>
    <cellStyle name="Style 35 5 2 2 2 2" xfId="13589" xr:uid="{00000000-0005-0000-0000-0000B4750000}"/>
    <cellStyle name="Style 35 5 2 2 2 3" xfId="10220" xr:uid="{00000000-0005-0000-0000-0000B5750000}"/>
    <cellStyle name="Style 35 5 2 2 3" xfId="13588" xr:uid="{00000000-0005-0000-0000-0000B6750000}"/>
    <cellStyle name="Style 35 5 2 2 4" xfId="10219" xr:uid="{00000000-0005-0000-0000-0000B7750000}"/>
    <cellStyle name="Style 35 5 2 3" xfId="6247" xr:uid="{00000000-0005-0000-0000-0000B8750000}"/>
    <cellStyle name="Style 35 5 2 3 2" xfId="6248" xr:uid="{00000000-0005-0000-0000-0000B9750000}"/>
    <cellStyle name="Style 35 5 2 3 2 2" xfId="13591" xr:uid="{00000000-0005-0000-0000-0000BA750000}"/>
    <cellStyle name="Style 35 5 2 3 2 3" xfId="10222" xr:uid="{00000000-0005-0000-0000-0000BB750000}"/>
    <cellStyle name="Style 35 5 2 3 3" xfId="6249" xr:uid="{00000000-0005-0000-0000-0000BC750000}"/>
    <cellStyle name="Style 35 5 2 3 3 2" xfId="13592" xr:uid="{00000000-0005-0000-0000-0000BD750000}"/>
    <cellStyle name="Style 35 5 2 3 3 3" xfId="10223" xr:uid="{00000000-0005-0000-0000-0000BE750000}"/>
    <cellStyle name="Style 35 5 2 3 4" xfId="13590" xr:uid="{00000000-0005-0000-0000-0000BF750000}"/>
    <cellStyle name="Style 35 5 2 3 5" xfId="10221" xr:uid="{00000000-0005-0000-0000-0000C0750000}"/>
    <cellStyle name="Style 35 5 2 4" xfId="6250" xr:uid="{00000000-0005-0000-0000-0000C1750000}"/>
    <cellStyle name="Style 35 5 2 4 2" xfId="13593" xr:uid="{00000000-0005-0000-0000-0000C2750000}"/>
    <cellStyle name="Style 35 5 2 4 3" xfId="10224" xr:uid="{00000000-0005-0000-0000-0000C3750000}"/>
    <cellStyle name="Style 35 5 2 5" xfId="6251" xr:uid="{00000000-0005-0000-0000-0000C4750000}"/>
    <cellStyle name="Style 35 5 2 5 2" xfId="13594" xr:uid="{00000000-0005-0000-0000-0000C5750000}"/>
    <cellStyle name="Style 35 5 2 5 3" xfId="10225" xr:uid="{00000000-0005-0000-0000-0000C6750000}"/>
    <cellStyle name="Style 35 5 2 6" xfId="13587" xr:uid="{00000000-0005-0000-0000-0000C7750000}"/>
    <cellStyle name="Style 35 5 2 7" xfId="10218" xr:uid="{00000000-0005-0000-0000-0000C8750000}"/>
    <cellStyle name="Style 35 5 3" xfId="6252" xr:uid="{00000000-0005-0000-0000-0000C9750000}"/>
    <cellStyle name="Style 35 5 3 2" xfId="6253" xr:uid="{00000000-0005-0000-0000-0000CA750000}"/>
    <cellStyle name="Style 35 5 3 2 2" xfId="13596" xr:uid="{00000000-0005-0000-0000-0000CB750000}"/>
    <cellStyle name="Style 35 5 3 2 3" xfId="10227" xr:uid="{00000000-0005-0000-0000-0000CC750000}"/>
    <cellStyle name="Style 35 5 3 3" xfId="13595" xr:uid="{00000000-0005-0000-0000-0000CD750000}"/>
    <cellStyle name="Style 35 5 3 4" xfId="10226" xr:uid="{00000000-0005-0000-0000-0000CE750000}"/>
    <cellStyle name="Style 35 5 4" xfId="6254" xr:uid="{00000000-0005-0000-0000-0000CF750000}"/>
    <cellStyle name="Style 35 5 4 2" xfId="13597" xr:uid="{00000000-0005-0000-0000-0000D0750000}"/>
    <cellStyle name="Style 35 5 4 3" xfId="10228" xr:uid="{00000000-0005-0000-0000-0000D1750000}"/>
    <cellStyle name="Style 35 5 5" xfId="6255" xr:uid="{00000000-0005-0000-0000-0000D2750000}"/>
    <cellStyle name="Style 35 5 5 2" xfId="13598" xr:uid="{00000000-0005-0000-0000-0000D3750000}"/>
    <cellStyle name="Style 35 5 5 3" xfId="10229" xr:uid="{00000000-0005-0000-0000-0000D4750000}"/>
    <cellStyle name="Style 35 5 6" xfId="13586" xr:uid="{00000000-0005-0000-0000-0000D5750000}"/>
    <cellStyle name="Style 35 5 7" xfId="10217" xr:uid="{00000000-0005-0000-0000-0000D6750000}"/>
    <cellStyle name="Style 35 6" xfId="6256" xr:uid="{00000000-0005-0000-0000-0000D7750000}"/>
    <cellStyle name="Style 35 6 2" xfId="6257" xr:uid="{00000000-0005-0000-0000-0000D8750000}"/>
    <cellStyle name="Style 35 6 2 2" xfId="6258" xr:uid="{00000000-0005-0000-0000-0000D9750000}"/>
    <cellStyle name="Style 35 6 2 2 2" xfId="13601" xr:uid="{00000000-0005-0000-0000-0000DA750000}"/>
    <cellStyle name="Style 35 6 2 2 3" xfId="10232" xr:uid="{00000000-0005-0000-0000-0000DB750000}"/>
    <cellStyle name="Style 35 6 2 3" xfId="13600" xr:uid="{00000000-0005-0000-0000-0000DC750000}"/>
    <cellStyle name="Style 35 6 2 4" xfId="10231" xr:uid="{00000000-0005-0000-0000-0000DD750000}"/>
    <cellStyle name="Style 35 6 3" xfId="6259" xr:uid="{00000000-0005-0000-0000-0000DE750000}"/>
    <cellStyle name="Style 35 6 3 2" xfId="6260" xr:uid="{00000000-0005-0000-0000-0000DF750000}"/>
    <cellStyle name="Style 35 6 3 2 2" xfId="13603" xr:uid="{00000000-0005-0000-0000-0000E0750000}"/>
    <cellStyle name="Style 35 6 3 2 3" xfId="10234" xr:uid="{00000000-0005-0000-0000-0000E1750000}"/>
    <cellStyle name="Style 35 6 3 3" xfId="6261" xr:uid="{00000000-0005-0000-0000-0000E2750000}"/>
    <cellStyle name="Style 35 6 3 3 2" xfId="13604" xr:uid="{00000000-0005-0000-0000-0000E3750000}"/>
    <cellStyle name="Style 35 6 3 3 3" xfId="10235" xr:uid="{00000000-0005-0000-0000-0000E4750000}"/>
    <cellStyle name="Style 35 6 3 4" xfId="13602" xr:uid="{00000000-0005-0000-0000-0000E5750000}"/>
    <cellStyle name="Style 35 6 3 5" xfId="10233" xr:uid="{00000000-0005-0000-0000-0000E6750000}"/>
    <cellStyle name="Style 35 6 4" xfId="6262" xr:uid="{00000000-0005-0000-0000-0000E7750000}"/>
    <cellStyle name="Style 35 6 4 2" xfId="6263" xr:uid="{00000000-0005-0000-0000-0000E8750000}"/>
    <cellStyle name="Style 35 6 4 2 2" xfId="13606" xr:uid="{00000000-0005-0000-0000-0000E9750000}"/>
    <cellStyle name="Style 35 6 4 2 3" xfId="10237" xr:uid="{00000000-0005-0000-0000-0000EA750000}"/>
    <cellStyle name="Style 35 6 4 3" xfId="13605" xr:uid="{00000000-0005-0000-0000-0000EB750000}"/>
    <cellStyle name="Style 35 6 4 4" xfId="10236" xr:uid="{00000000-0005-0000-0000-0000EC750000}"/>
    <cellStyle name="Style 35 6 5" xfId="6264" xr:uid="{00000000-0005-0000-0000-0000ED750000}"/>
    <cellStyle name="Style 35 6 5 2" xfId="13607" xr:uid="{00000000-0005-0000-0000-0000EE750000}"/>
    <cellStyle name="Style 35 6 5 3" xfId="10238" xr:uid="{00000000-0005-0000-0000-0000EF750000}"/>
    <cellStyle name="Style 35 6 6" xfId="13599" xr:uid="{00000000-0005-0000-0000-0000F0750000}"/>
    <cellStyle name="Style 35 6 7" xfId="10230" xr:uid="{00000000-0005-0000-0000-0000F1750000}"/>
    <cellStyle name="Style 35 7" xfId="6265" xr:uid="{00000000-0005-0000-0000-0000F2750000}"/>
    <cellStyle name="Style 35 7 2" xfId="6266" xr:uid="{00000000-0005-0000-0000-0000F3750000}"/>
    <cellStyle name="Style 35 7 2 2" xfId="13609" xr:uid="{00000000-0005-0000-0000-0000F4750000}"/>
    <cellStyle name="Style 35 7 2 3" xfId="10240" xr:uid="{00000000-0005-0000-0000-0000F5750000}"/>
    <cellStyle name="Style 35 7 3" xfId="6267" xr:uid="{00000000-0005-0000-0000-0000F6750000}"/>
    <cellStyle name="Style 35 7 3 2" xfId="13610" xr:uid="{00000000-0005-0000-0000-0000F7750000}"/>
    <cellStyle name="Style 35 7 3 3" xfId="10241" xr:uid="{00000000-0005-0000-0000-0000F8750000}"/>
    <cellStyle name="Style 35 7 4" xfId="13608" xr:uid="{00000000-0005-0000-0000-0000F9750000}"/>
    <cellStyle name="Style 35 7 5" xfId="10239" xr:uid="{00000000-0005-0000-0000-0000FA750000}"/>
    <cellStyle name="Style 35 8" xfId="6268" xr:uid="{00000000-0005-0000-0000-0000FB750000}"/>
    <cellStyle name="Style 35 8 2" xfId="13611" xr:uid="{00000000-0005-0000-0000-0000FC750000}"/>
    <cellStyle name="Style 35 8 3" xfId="15461" xr:uid="{00000000-0005-0000-0000-0000FD750000}"/>
    <cellStyle name="Style 35 8 4" xfId="10242" xr:uid="{00000000-0005-0000-0000-0000FE750000}"/>
    <cellStyle name="Style 35 9" xfId="6269" xr:uid="{00000000-0005-0000-0000-0000FF750000}"/>
    <cellStyle name="Style 35 9 2" xfId="13612" xr:uid="{00000000-0005-0000-0000-000000760000}"/>
    <cellStyle name="Style 35 9 3" xfId="10243" xr:uid="{00000000-0005-0000-0000-000001760000}"/>
    <cellStyle name="Style 35_ADDON" xfId="6270" xr:uid="{00000000-0005-0000-0000-000002760000}"/>
    <cellStyle name="Style 36" xfId="4032" xr:uid="{00000000-0005-0000-0000-000003760000}"/>
    <cellStyle name="Style 36 2" xfId="6271" xr:uid="{00000000-0005-0000-0000-000004760000}"/>
    <cellStyle name="Style 36 2 2" xfId="15462" xr:uid="{00000000-0005-0000-0000-000005760000}"/>
    <cellStyle name="Style 36 2 2 2" xfId="15463" xr:uid="{00000000-0005-0000-0000-000006760000}"/>
    <cellStyle name="Style 36 2 2 2 2" xfId="15464" xr:uid="{00000000-0005-0000-0000-000007760000}"/>
    <cellStyle name="Style 36 2 3" xfId="15465" xr:uid="{00000000-0005-0000-0000-000008760000}"/>
    <cellStyle name="Style 36 2 3 2" xfId="15466" xr:uid="{00000000-0005-0000-0000-000009760000}"/>
    <cellStyle name="Style 36 3" xfId="6272" xr:uid="{00000000-0005-0000-0000-00000A760000}"/>
    <cellStyle name="Style 36 3 2" xfId="6273" xr:uid="{00000000-0005-0000-0000-00000B760000}"/>
    <cellStyle name="Style 36 3 3" xfId="6274" xr:uid="{00000000-0005-0000-0000-00000C760000}"/>
    <cellStyle name="Style 36 3 3 2" xfId="6275" xr:uid="{00000000-0005-0000-0000-00000D760000}"/>
    <cellStyle name="Style 36 3 3 3" xfId="15467" xr:uid="{00000000-0005-0000-0000-00000E760000}"/>
    <cellStyle name="Style 36 3 4" xfId="6276" xr:uid="{00000000-0005-0000-0000-00000F760000}"/>
    <cellStyle name="Style 36 3 4 2" xfId="15468" xr:uid="{00000000-0005-0000-0000-000010760000}"/>
    <cellStyle name="Style 36 3 5" xfId="16531" xr:uid="{00000000-0005-0000-0000-000011760000}"/>
    <cellStyle name="Style 36 3 5 2" xfId="17320" xr:uid="{00000000-0005-0000-0000-000012760000}"/>
    <cellStyle name="Style 36 4" xfId="6277" xr:uid="{00000000-0005-0000-0000-000013760000}"/>
    <cellStyle name="Style 36 4 2" xfId="6278" xr:uid="{00000000-0005-0000-0000-000014760000}"/>
    <cellStyle name="Style 36 4 3" xfId="15469" xr:uid="{00000000-0005-0000-0000-000015760000}"/>
    <cellStyle name="Style 36 5" xfId="6279" xr:uid="{00000000-0005-0000-0000-000016760000}"/>
    <cellStyle name="Style 36 5 2" xfId="15470" xr:uid="{00000000-0005-0000-0000-000017760000}"/>
    <cellStyle name="Style 36 6" xfId="6280" xr:uid="{00000000-0005-0000-0000-000018760000}"/>
    <cellStyle name="Style 36 7" xfId="6281" xr:uid="{00000000-0005-0000-0000-000019760000}"/>
    <cellStyle name="Style 36_ADDON" xfId="6282" xr:uid="{00000000-0005-0000-0000-00001A760000}"/>
    <cellStyle name="Style 37" xfId="4033" xr:uid="{00000000-0005-0000-0000-00001B760000}"/>
    <cellStyle name="Style 37 2" xfId="6283" xr:uid="{00000000-0005-0000-0000-00001C760000}"/>
    <cellStyle name="Style 37 2 2" xfId="6284" xr:uid="{00000000-0005-0000-0000-00001D760000}"/>
    <cellStyle name="Style 37 2 2 2" xfId="6285" xr:uid="{00000000-0005-0000-0000-00001E760000}"/>
    <cellStyle name="Style 37 2 2 2 2" xfId="15471" xr:uid="{00000000-0005-0000-0000-00001F760000}"/>
    <cellStyle name="Style 37 2 2 3" xfId="6286" xr:uid="{00000000-0005-0000-0000-000020760000}"/>
    <cellStyle name="Style 37 2 3" xfId="6287" xr:uid="{00000000-0005-0000-0000-000021760000}"/>
    <cellStyle name="Style 37 2 3 2" xfId="15472" xr:uid="{00000000-0005-0000-0000-000022760000}"/>
    <cellStyle name="Style 37 2 4" xfId="6288" xr:uid="{00000000-0005-0000-0000-000023760000}"/>
    <cellStyle name="Style 37 2 5" xfId="6289" xr:uid="{00000000-0005-0000-0000-000024760000}"/>
    <cellStyle name="Style 37 2 6" xfId="15473" xr:uid="{00000000-0005-0000-0000-000025760000}"/>
    <cellStyle name="Style 37 3" xfId="6290" xr:uid="{00000000-0005-0000-0000-000026760000}"/>
    <cellStyle name="Style 37 3 2" xfId="6291" xr:uid="{00000000-0005-0000-0000-000027760000}"/>
    <cellStyle name="Style 37 3 2 2" xfId="6292" xr:uid="{00000000-0005-0000-0000-000028760000}"/>
    <cellStyle name="Style 37 3 2 2 2" xfId="15474" xr:uid="{00000000-0005-0000-0000-000029760000}"/>
    <cellStyle name="Style 37 3 2 3" xfId="6293" xr:uid="{00000000-0005-0000-0000-00002A760000}"/>
    <cellStyle name="Style 37 3 3" xfId="6294" xr:uid="{00000000-0005-0000-0000-00002B760000}"/>
    <cellStyle name="Style 37 3 3 2" xfId="6295" xr:uid="{00000000-0005-0000-0000-00002C760000}"/>
    <cellStyle name="Style 37 3 3 2 2" xfId="15762" xr:uid="{00000000-0005-0000-0000-00002D760000}"/>
    <cellStyle name="Style 37 3 3 3" xfId="6296" xr:uid="{00000000-0005-0000-0000-00002E760000}"/>
    <cellStyle name="Style 37 3 4" xfId="6297" xr:uid="{00000000-0005-0000-0000-00002F760000}"/>
    <cellStyle name="Style 37 3 4 2" xfId="6298" xr:uid="{00000000-0005-0000-0000-000030760000}"/>
    <cellStyle name="Style 37 3 5" xfId="6299" xr:uid="{00000000-0005-0000-0000-000031760000}"/>
    <cellStyle name="Style 37 3 6" xfId="16530" xr:uid="{00000000-0005-0000-0000-000032760000}"/>
    <cellStyle name="Style 37 3 6 2" xfId="17319" xr:uid="{00000000-0005-0000-0000-000033760000}"/>
    <cellStyle name="Style 37 4" xfId="6300" xr:uid="{00000000-0005-0000-0000-000034760000}"/>
    <cellStyle name="Style 37 4 2" xfId="6301" xr:uid="{00000000-0005-0000-0000-000035760000}"/>
    <cellStyle name="Style 37 4 2 2" xfId="15475" xr:uid="{00000000-0005-0000-0000-000036760000}"/>
    <cellStyle name="Style 37 4 3" xfId="6302" xr:uid="{00000000-0005-0000-0000-000037760000}"/>
    <cellStyle name="Style 37 5" xfId="6303" xr:uid="{00000000-0005-0000-0000-000038760000}"/>
    <cellStyle name="Style 37 6" xfId="6304" xr:uid="{00000000-0005-0000-0000-000039760000}"/>
    <cellStyle name="Style 37 7" xfId="15913" xr:uid="{00000000-0005-0000-0000-00003A760000}"/>
    <cellStyle name="Style 37_ADDON" xfId="6305" xr:uid="{00000000-0005-0000-0000-00003B760000}"/>
    <cellStyle name="Style 38" xfId="4034" xr:uid="{00000000-0005-0000-0000-00003C760000}"/>
    <cellStyle name="Style 38 2" xfId="6306" xr:uid="{00000000-0005-0000-0000-00003D760000}"/>
    <cellStyle name="Style 38 2 2" xfId="15914" xr:uid="{00000000-0005-0000-0000-00003E760000}"/>
    <cellStyle name="Style 38 2 2 2" xfId="15915" xr:uid="{00000000-0005-0000-0000-00003F760000}"/>
    <cellStyle name="Style 38 2 2 2 2" xfId="15916" xr:uid="{00000000-0005-0000-0000-000040760000}"/>
    <cellStyle name="Style 38 2 3" xfId="15917" xr:uid="{00000000-0005-0000-0000-000041760000}"/>
    <cellStyle name="Style 38 2 3 2" xfId="15918" xr:uid="{00000000-0005-0000-0000-000042760000}"/>
    <cellStyle name="Style 38 3" xfId="6307" xr:uid="{00000000-0005-0000-0000-000043760000}"/>
    <cellStyle name="Style 38 3 2" xfId="6308" xr:uid="{00000000-0005-0000-0000-000044760000}"/>
    <cellStyle name="Style 38 3 3" xfId="6309" xr:uid="{00000000-0005-0000-0000-000045760000}"/>
    <cellStyle name="Style 38 3 3 2" xfId="6310" xr:uid="{00000000-0005-0000-0000-000046760000}"/>
    <cellStyle name="Style 38 3 3 3" xfId="15919" xr:uid="{00000000-0005-0000-0000-000047760000}"/>
    <cellStyle name="Style 38 3 4" xfId="6311" xr:uid="{00000000-0005-0000-0000-000048760000}"/>
    <cellStyle name="Style 38 3 4 2" xfId="15920" xr:uid="{00000000-0005-0000-0000-000049760000}"/>
    <cellStyle name="Style 38 3 5" xfId="16529" xr:uid="{00000000-0005-0000-0000-00004A760000}"/>
    <cellStyle name="Style 38 3 5 2" xfId="17318" xr:uid="{00000000-0005-0000-0000-00004B760000}"/>
    <cellStyle name="Style 38 4" xfId="6312" xr:uid="{00000000-0005-0000-0000-00004C760000}"/>
    <cellStyle name="Style 38 4 2" xfId="6313" xr:uid="{00000000-0005-0000-0000-00004D760000}"/>
    <cellStyle name="Style 38 4 3" xfId="15921" xr:uid="{00000000-0005-0000-0000-00004E760000}"/>
    <cellStyle name="Style 38 5" xfId="6314" xr:uid="{00000000-0005-0000-0000-00004F760000}"/>
    <cellStyle name="Style 38 5 2" xfId="15922" xr:uid="{00000000-0005-0000-0000-000050760000}"/>
    <cellStyle name="Style 38 6" xfId="6315" xr:uid="{00000000-0005-0000-0000-000051760000}"/>
    <cellStyle name="Style 38 7" xfId="6316" xr:uid="{00000000-0005-0000-0000-000052760000}"/>
    <cellStyle name="Style 38_ADDON" xfId="6317" xr:uid="{00000000-0005-0000-0000-000053760000}"/>
    <cellStyle name="Style 39" xfId="4035" xr:uid="{00000000-0005-0000-0000-000054760000}"/>
    <cellStyle name="Style 39 10" xfId="6318" xr:uid="{00000000-0005-0000-0000-000055760000}"/>
    <cellStyle name="Style 39 10 2" xfId="13613" xr:uid="{00000000-0005-0000-0000-000056760000}"/>
    <cellStyle name="Style 39 10 3" xfId="10244" xr:uid="{00000000-0005-0000-0000-000057760000}"/>
    <cellStyle name="Style 39 11" xfId="6319" xr:uid="{00000000-0005-0000-0000-000058760000}"/>
    <cellStyle name="Style 39 11 2" xfId="13614" xr:uid="{00000000-0005-0000-0000-000059760000}"/>
    <cellStyle name="Style 39 11 3" xfId="10245" xr:uid="{00000000-0005-0000-0000-00005A760000}"/>
    <cellStyle name="Style 39 12" xfId="6320" xr:uid="{00000000-0005-0000-0000-00005B760000}"/>
    <cellStyle name="Style 39 12 2" xfId="13615" xr:uid="{00000000-0005-0000-0000-00005C760000}"/>
    <cellStyle name="Style 39 12 3" xfId="10246" xr:uid="{00000000-0005-0000-0000-00005D760000}"/>
    <cellStyle name="Style 39 13" xfId="12129" xr:uid="{00000000-0005-0000-0000-00005E760000}"/>
    <cellStyle name="Style 39 14" xfId="8761" xr:uid="{00000000-0005-0000-0000-00005F760000}"/>
    <cellStyle name="Style 39 2" xfId="6321" xr:uid="{00000000-0005-0000-0000-000060760000}"/>
    <cellStyle name="Style 39 2 2" xfId="6322" xr:uid="{00000000-0005-0000-0000-000061760000}"/>
    <cellStyle name="Style 39 2 2 2" xfId="13617" xr:uid="{00000000-0005-0000-0000-000062760000}"/>
    <cellStyle name="Style 39 2 2 2 2" xfId="15923" xr:uid="{00000000-0005-0000-0000-000063760000}"/>
    <cellStyle name="Style 39 2 2 3" xfId="10248" xr:uid="{00000000-0005-0000-0000-000064760000}"/>
    <cellStyle name="Style 39 2 3" xfId="13616" xr:uid="{00000000-0005-0000-0000-000065760000}"/>
    <cellStyle name="Style 39 2 3 2" xfId="15924" xr:uid="{00000000-0005-0000-0000-000066760000}"/>
    <cellStyle name="Style 39 2 4" xfId="10247" xr:uid="{00000000-0005-0000-0000-000067760000}"/>
    <cellStyle name="Style 39 3" xfId="6323" xr:uid="{00000000-0005-0000-0000-000068760000}"/>
    <cellStyle name="Style 39 3 2" xfId="6324" xr:uid="{00000000-0005-0000-0000-000069760000}"/>
    <cellStyle name="Style 39 3 2 2" xfId="6325" xr:uid="{00000000-0005-0000-0000-00006A760000}"/>
    <cellStyle name="Style 39 3 2 2 2" xfId="13620" xr:uid="{00000000-0005-0000-0000-00006B760000}"/>
    <cellStyle name="Style 39 3 2 2 3" xfId="10251" xr:uid="{00000000-0005-0000-0000-00006C760000}"/>
    <cellStyle name="Style 39 3 2 3" xfId="6326" xr:uid="{00000000-0005-0000-0000-00006D760000}"/>
    <cellStyle name="Style 39 3 2 3 2" xfId="13621" xr:uid="{00000000-0005-0000-0000-00006E760000}"/>
    <cellStyle name="Style 39 3 2 3 3" xfId="10252" xr:uid="{00000000-0005-0000-0000-00006F760000}"/>
    <cellStyle name="Style 39 3 2 4" xfId="13619" xr:uid="{00000000-0005-0000-0000-000070760000}"/>
    <cellStyle name="Style 39 3 2 5" xfId="10250" xr:uid="{00000000-0005-0000-0000-000071760000}"/>
    <cellStyle name="Style 39 3 3" xfId="6327" xr:uid="{00000000-0005-0000-0000-000072760000}"/>
    <cellStyle name="Style 39 3 3 2" xfId="6328" xr:uid="{00000000-0005-0000-0000-000073760000}"/>
    <cellStyle name="Style 39 3 3 2 2" xfId="6329" xr:uid="{00000000-0005-0000-0000-000074760000}"/>
    <cellStyle name="Style 39 3 3 2 2 2" xfId="13624" xr:uid="{00000000-0005-0000-0000-000075760000}"/>
    <cellStyle name="Style 39 3 3 2 2 3" xfId="10255" xr:uid="{00000000-0005-0000-0000-000076760000}"/>
    <cellStyle name="Style 39 3 3 2 3" xfId="13623" xr:uid="{00000000-0005-0000-0000-000077760000}"/>
    <cellStyle name="Style 39 3 3 2 4" xfId="10254" xr:uid="{00000000-0005-0000-0000-000078760000}"/>
    <cellStyle name="Style 39 3 3 3" xfId="6330" xr:uid="{00000000-0005-0000-0000-000079760000}"/>
    <cellStyle name="Style 39 3 3 3 2" xfId="6331" xr:uid="{00000000-0005-0000-0000-00007A760000}"/>
    <cellStyle name="Style 39 3 3 3 2 2" xfId="13626" xr:uid="{00000000-0005-0000-0000-00007B760000}"/>
    <cellStyle name="Style 39 3 3 3 2 3" xfId="10257" xr:uid="{00000000-0005-0000-0000-00007C760000}"/>
    <cellStyle name="Style 39 3 3 3 3" xfId="6332" xr:uid="{00000000-0005-0000-0000-00007D760000}"/>
    <cellStyle name="Style 39 3 3 3 3 2" xfId="13627" xr:uid="{00000000-0005-0000-0000-00007E760000}"/>
    <cellStyle name="Style 39 3 3 3 3 3" xfId="10258" xr:uid="{00000000-0005-0000-0000-00007F760000}"/>
    <cellStyle name="Style 39 3 3 3 4" xfId="13625" xr:uid="{00000000-0005-0000-0000-000080760000}"/>
    <cellStyle name="Style 39 3 3 3 5" xfId="10256" xr:uid="{00000000-0005-0000-0000-000081760000}"/>
    <cellStyle name="Style 39 3 3 4" xfId="6333" xr:uid="{00000000-0005-0000-0000-000082760000}"/>
    <cellStyle name="Style 39 3 3 4 2" xfId="6334" xr:uid="{00000000-0005-0000-0000-000083760000}"/>
    <cellStyle name="Style 39 3 3 4 2 2" xfId="13629" xr:uid="{00000000-0005-0000-0000-000084760000}"/>
    <cellStyle name="Style 39 3 3 4 2 3" xfId="10260" xr:uid="{00000000-0005-0000-0000-000085760000}"/>
    <cellStyle name="Style 39 3 3 4 3" xfId="13628" xr:uid="{00000000-0005-0000-0000-000086760000}"/>
    <cellStyle name="Style 39 3 3 4 4" xfId="10259" xr:uid="{00000000-0005-0000-0000-000087760000}"/>
    <cellStyle name="Style 39 3 3 5" xfId="6335" xr:uid="{00000000-0005-0000-0000-000088760000}"/>
    <cellStyle name="Style 39 3 3 5 2" xfId="13630" xr:uid="{00000000-0005-0000-0000-000089760000}"/>
    <cellStyle name="Style 39 3 3 5 3" xfId="10261" xr:uid="{00000000-0005-0000-0000-00008A760000}"/>
    <cellStyle name="Style 39 3 3 6" xfId="13622" xr:uid="{00000000-0005-0000-0000-00008B760000}"/>
    <cellStyle name="Style 39 3 3 7" xfId="10253" xr:uid="{00000000-0005-0000-0000-00008C760000}"/>
    <cellStyle name="Style 39 3 4" xfId="6336" xr:uid="{00000000-0005-0000-0000-00008D760000}"/>
    <cellStyle name="Style 39 3 4 2" xfId="13631" xr:uid="{00000000-0005-0000-0000-00008E760000}"/>
    <cellStyle name="Style 39 3 4 3" xfId="15925" xr:uid="{00000000-0005-0000-0000-00008F760000}"/>
    <cellStyle name="Style 39 3 4 4" xfId="10262" xr:uid="{00000000-0005-0000-0000-000090760000}"/>
    <cellStyle name="Style 39 3 5" xfId="6337" xr:uid="{00000000-0005-0000-0000-000091760000}"/>
    <cellStyle name="Style 39 3 5 2" xfId="13632" xr:uid="{00000000-0005-0000-0000-000092760000}"/>
    <cellStyle name="Style 39 3 5 3" xfId="10263" xr:uid="{00000000-0005-0000-0000-000093760000}"/>
    <cellStyle name="Style 39 3 6" xfId="13618" xr:uid="{00000000-0005-0000-0000-000094760000}"/>
    <cellStyle name="Style 39 3 7" xfId="16528" xr:uid="{00000000-0005-0000-0000-000095760000}"/>
    <cellStyle name="Style 39 3 7 2" xfId="17317" xr:uid="{00000000-0005-0000-0000-000096760000}"/>
    <cellStyle name="Style 39 3 8" xfId="10249" xr:uid="{00000000-0005-0000-0000-000097760000}"/>
    <cellStyle name="Style 39 4" xfId="6338" xr:uid="{00000000-0005-0000-0000-000098760000}"/>
    <cellStyle name="Style 39 4 2" xfId="6339" xr:uid="{00000000-0005-0000-0000-000099760000}"/>
    <cellStyle name="Style 39 4 2 2" xfId="6340" xr:uid="{00000000-0005-0000-0000-00009A760000}"/>
    <cellStyle name="Style 39 4 2 2 2" xfId="6341" xr:uid="{00000000-0005-0000-0000-00009B760000}"/>
    <cellStyle name="Style 39 4 2 2 2 2" xfId="13636" xr:uid="{00000000-0005-0000-0000-00009C760000}"/>
    <cellStyle name="Style 39 4 2 2 2 3" xfId="10267" xr:uid="{00000000-0005-0000-0000-00009D760000}"/>
    <cellStyle name="Style 39 4 2 2 3" xfId="13635" xr:uid="{00000000-0005-0000-0000-00009E760000}"/>
    <cellStyle name="Style 39 4 2 2 4" xfId="10266" xr:uid="{00000000-0005-0000-0000-00009F760000}"/>
    <cellStyle name="Style 39 4 2 3" xfId="6342" xr:uid="{00000000-0005-0000-0000-0000A0760000}"/>
    <cellStyle name="Style 39 4 2 3 2" xfId="6343" xr:uid="{00000000-0005-0000-0000-0000A1760000}"/>
    <cellStyle name="Style 39 4 2 3 2 2" xfId="13638" xr:uid="{00000000-0005-0000-0000-0000A2760000}"/>
    <cellStyle name="Style 39 4 2 3 2 3" xfId="10269" xr:uid="{00000000-0005-0000-0000-0000A3760000}"/>
    <cellStyle name="Style 39 4 2 3 3" xfId="6344" xr:uid="{00000000-0005-0000-0000-0000A4760000}"/>
    <cellStyle name="Style 39 4 2 3 3 2" xfId="13639" xr:uid="{00000000-0005-0000-0000-0000A5760000}"/>
    <cellStyle name="Style 39 4 2 3 3 3" xfId="10270" xr:uid="{00000000-0005-0000-0000-0000A6760000}"/>
    <cellStyle name="Style 39 4 2 3 4" xfId="13637" xr:uid="{00000000-0005-0000-0000-0000A7760000}"/>
    <cellStyle name="Style 39 4 2 3 5" xfId="10268" xr:uid="{00000000-0005-0000-0000-0000A8760000}"/>
    <cellStyle name="Style 39 4 2 4" xfId="6345" xr:uid="{00000000-0005-0000-0000-0000A9760000}"/>
    <cellStyle name="Style 39 4 2 4 2" xfId="6346" xr:uid="{00000000-0005-0000-0000-0000AA760000}"/>
    <cellStyle name="Style 39 4 2 4 2 2" xfId="13641" xr:uid="{00000000-0005-0000-0000-0000AB760000}"/>
    <cellStyle name="Style 39 4 2 4 2 3" xfId="10272" xr:uid="{00000000-0005-0000-0000-0000AC760000}"/>
    <cellStyle name="Style 39 4 2 4 3" xfId="13640" xr:uid="{00000000-0005-0000-0000-0000AD760000}"/>
    <cellStyle name="Style 39 4 2 4 4" xfId="10271" xr:uid="{00000000-0005-0000-0000-0000AE760000}"/>
    <cellStyle name="Style 39 4 2 5" xfId="6347" xr:uid="{00000000-0005-0000-0000-0000AF760000}"/>
    <cellStyle name="Style 39 4 2 5 2" xfId="13642" xr:uid="{00000000-0005-0000-0000-0000B0760000}"/>
    <cellStyle name="Style 39 4 2 5 3" xfId="10273" xr:uid="{00000000-0005-0000-0000-0000B1760000}"/>
    <cellStyle name="Style 39 4 2 6" xfId="13634" xr:uid="{00000000-0005-0000-0000-0000B2760000}"/>
    <cellStyle name="Style 39 4 2 7" xfId="10265" xr:uid="{00000000-0005-0000-0000-0000B3760000}"/>
    <cellStyle name="Style 39 4 3" xfId="6348" xr:uid="{00000000-0005-0000-0000-0000B4760000}"/>
    <cellStyle name="Style 39 4 3 2" xfId="6349" xr:uid="{00000000-0005-0000-0000-0000B5760000}"/>
    <cellStyle name="Style 39 4 3 2 2" xfId="13644" xr:uid="{00000000-0005-0000-0000-0000B6760000}"/>
    <cellStyle name="Style 39 4 3 2 3" xfId="10275" xr:uid="{00000000-0005-0000-0000-0000B7760000}"/>
    <cellStyle name="Style 39 4 3 3" xfId="13643" xr:uid="{00000000-0005-0000-0000-0000B8760000}"/>
    <cellStyle name="Style 39 4 3 4" xfId="10274" xr:uid="{00000000-0005-0000-0000-0000B9760000}"/>
    <cellStyle name="Style 39 4 4" xfId="6350" xr:uid="{00000000-0005-0000-0000-0000BA760000}"/>
    <cellStyle name="Style 39 4 4 2" xfId="13645" xr:uid="{00000000-0005-0000-0000-0000BB760000}"/>
    <cellStyle name="Style 39 4 4 3" xfId="10276" xr:uid="{00000000-0005-0000-0000-0000BC760000}"/>
    <cellStyle name="Style 39 4 5" xfId="6351" xr:uid="{00000000-0005-0000-0000-0000BD760000}"/>
    <cellStyle name="Style 39 4 5 2" xfId="13646" xr:uid="{00000000-0005-0000-0000-0000BE760000}"/>
    <cellStyle name="Style 39 4 5 3" xfId="10277" xr:uid="{00000000-0005-0000-0000-0000BF760000}"/>
    <cellStyle name="Style 39 4 6" xfId="13633" xr:uid="{00000000-0005-0000-0000-0000C0760000}"/>
    <cellStyle name="Style 39 4 7" xfId="16527" xr:uid="{00000000-0005-0000-0000-0000C1760000}"/>
    <cellStyle name="Style 39 4 7 2" xfId="17316" xr:uid="{00000000-0005-0000-0000-0000C2760000}"/>
    <cellStyle name="Style 39 4 8" xfId="10264" xr:uid="{00000000-0005-0000-0000-0000C3760000}"/>
    <cellStyle name="Style 39 5" xfId="6352" xr:uid="{00000000-0005-0000-0000-0000C4760000}"/>
    <cellStyle name="Style 39 5 2" xfId="6353" xr:uid="{00000000-0005-0000-0000-0000C5760000}"/>
    <cellStyle name="Style 39 5 2 2" xfId="6354" xr:uid="{00000000-0005-0000-0000-0000C6760000}"/>
    <cellStyle name="Style 39 5 2 2 2" xfId="6355" xr:uid="{00000000-0005-0000-0000-0000C7760000}"/>
    <cellStyle name="Style 39 5 2 2 2 2" xfId="13650" xr:uid="{00000000-0005-0000-0000-0000C8760000}"/>
    <cellStyle name="Style 39 5 2 2 2 3" xfId="10281" xr:uid="{00000000-0005-0000-0000-0000C9760000}"/>
    <cellStyle name="Style 39 5 2 2 3" xfId="13649" xr:uid="{00000000-0005-0000-0000-0000CA760000}"/>
    <cellStyle name="Style 39 5 2 2 4" xfId="10280" xr:uid="{00000000-0005-0000-0000-0000CB760000}"/>
    <cellStyle name="Style 39 5 2 3" xfId="6356" xr:uid="{00000000-0005-0000-0000-0000CC760000}"/>
    <cellStyle name="Style 39 5 2 3 2" xfId="6357" xr:uid="{00000000-0005-0000-0000-0000CD760000}"/>
    <cellStyle name="Style 39 5 2 3 2 2" xfId="13652" xr:uid="{00000000-0005-0000-0000-0000CE760000}"/>
    <cellStyle name="Style 39 5 2 3 2 3" xfId="10283" xr:uid="{00000000-0005-0000-0000-0000CF760000}"/>
    <cellStyle name="Style 39 5 2 3 3" xfId="6358" xr:uid="{00000000-0005-0000-0000-0000D0760000}"/>
    <cellStyle name="Style 39 5 2 3 3 2" xfId="13653" xr:uid="{00000000-0005-0000-0000-0000D1760000}"/>
    <cellStyle name="Style 39 5 2 3 3 3" xfId="10284" xr:uid="{00000000-0005-0000-0000-0000D2760000}"/>
    <cellStyle name="Style 39 5 2 3 4" xfId="13651" xr:uid="{00000000-0005-0000-0000-0000D3760000}"/>
    <cellStyle name="Style 39 5 2 3 5" xfId="10282" xr:uid="{00000000-0005-0000-0000-0000D4760000}"/>
    <cellStyle name="Style 39 5 2 4" xfId="6359" xr:uid="{00000000-0005-0000-0000-0000D5760000}"/>
    <cellStyle name="Style 39 5 2 4 2" xfId="13654" xr:uid="{00000000-0005-0000-0000-0000D6760000}"/>
    <cellStyle name="Style 39 5 2 4 3" xfId="10285" xr:uid="{00000000-0005-0000-0000-0000D7760000}"/>
    <cellStyle name="Style 39 5 2 5" xfId="6360" xr:uid="{00000000-0005-0000-0000-0000D8760000}"/>
    <cellStyle name="Style 39 5 2 5 2" xfId="13655" xr:uid="{00000000-0005-0000-0000-0000D9760000}"/>
    <cellStyle name="Style 39 5 2 5 3" xfId="10286" xr:uid="{00000000-0005-0000-0000-0000DA760000}"/>
    <cellStyle name="Style 39 5 2 6" xfId="13648" xr:uid="{00000000-0005-0000-0000-0000DB760000}"/>
    <cellStyle name="Style 39 5 2 7" xfId="10279" xr:uid="{00000000-0005-0000-0000-0000DC760000}"/>
    <cellStyle name="Style 39 5 3" xfId="6361" xr:uid="{00000000-0005-0000-0000-0000DD760000}"/>
    <cellStyle name="Style 39 5 3 2" xfId="6362" xr:uid="{00000000-0005-0000-0000-0000DE760000}"/>
    <cellStyle name="Style 39 5 3 2 2" xfId="13657" xr:uid="{00000000-0005-0000-0000-0000DF760000}"/>
    <cellStyle name="Style 39 5 3 2 3" xfId="10288" xr:uid="{00000000-0005-0000-0000-0000E0760000}"/>
    <cellStyle name="Style 39 5 3 3" xfId="13656" xr:uid="{00000000-0005-0000-0000-0000E1760000}"/>
    <cellStyle name="Style 39 5 3 4" xfId="10287" xr:uid="{00000000-0005-0000-0000-0000E2760000}"/>
    <cellStyle name="Style 39 5 4" xfId="6363" xr:uid="{00000000-0005-0000-0000-0000E3760000}"/>
    <cellStyle name="Style 39 5 4 2" xfId="13658" xr:uid="{00000000-0005-0000-0000-0000E4760000}"/>
    <cellStyle name="Style 39 5 4 3" xfId="10289" xr:uid="{00000000-0005-0000-0000-0000E5760000}"/>
    <cellStyle name="Style 39 5 5" xfId="6364" xr:uid="{00000000-0005-0000-0000-0000E6760000}"/>
    <cellStyle name="Style 39 5 5 2" xfId="13659" xr:uid="{00000000-0005-0000-0000-0000E7760000}"/>
    <cellStyle name="Style 39 5 5 3" xfId="10290" xr:uid="{00000000-0005-0000-0000-0000E8760000}"/>
    <cellStyle name="Style 39 5 6" xfId="13647" xr:uid="{00000000-0005-0000-0000-0000E9760000}"/>
    <cellStyle name="Style 39 5 7" xfId="10278" xr:uid="{00000000-0005-0000-0000-0000EA760000}"/>
    <cellStyle name="Style 39 6" xfId="6365" xr:uid="{00000000-0005-0000-0000-0000EB760000}"/>
    <cellStyle name="Style 39 6 2" xfId="6366" xr:uid="{00000000-0005-0000-0000-0000EC760000}"/>
    <cellStyle name="Style 39 6 2 2" xfId="6367" xr:uid="{00000000-0005-0000-0000-0000ED760000}"/>
    <cellStyle name="Style 39 6 2 2 2" xfId="13662" xr:uid="{00000000-0005-0000-0000-0000EE760000}"/>
    <cellStyle name="Style 39 6 2 2 3" xfId="10293" xr:uid="{00000000-0005-0000-0000-0000EF760000}"/>
    <cellStyle name="Style 39 6 2 3" xfId="13661" xr:uid="{00000000-0005-0000-0000-0000F0760000}"/>
    <cellStyle name="Style 39 6 2 4" xfId="10292" xr:uid="{00000000-0005-0000-0000-0000F1760000}"/>
    <cellStyle name="Style 39 6 3" xfId="6368" xr:uid="{00000000-0005-0000-0000-0000F2760000}"/>
    <cellStyle name="Style 39 6 3 2" xfId="6369" xr:uid="{00000000-0005-0000-0000-0000F3760000}"/>
    <cellStyle name="Style 39 6 3 2 2" xfId="13664" xr:uid="{00000000-0005-0000-0000-0000F4760000}"/>
    <cellStyle name="Style 39 6 3 2 3" xfId="10295" xr:uid="{00000000-0005-0000-0000-0000F5760000}"/>
    <cellStyle name="Style 39 6 3 3" xfId="6370" xr:uid="{00000000-0005-0000-0000-0000F6760000}"/>
    <cellStyle name="Style 39 6 3 3 2" xfId="13665" xr:uid="{00000000-0005-0000-0000-0000F7760000}"/>
    <cellStyle name="Style 39 6 3 3 3" xfId="10296" xr:uid="{00000000-0005-0000-0000-0000F8760000}"/>
    <cellStyle name="Style 39 6 3 4" xfId="13663" xr:uid="{00000000-0005-0000-0000-0000F9760000}"/>
    <cellStyle name="Style 39 6 3 5" xfId="10294" xr:uid="{00000000-0005-0000-0000-0000FA760000}"/>
    <cellStyle name="Style 39 6 4" xfId="6371" xr:uid="{00000000-0005-0000-0000-0000FB760000}"/>
    <cellStyle name="Style 39 6 4 2" xfId="6372" xr:uid="{00000000-0005-0000-0000-0000FC760000}"/>
    <cellStyle name="Style 39 6 4 2 2" xfId="13667" xr:uid="{00000000-0005-0000-0000-0000FD760000}"/>
    <cellStyle name="Style 39 6 4 2 3" xfId="10298" xr:uid="{00000000-0005-0000-0000-0000FE760000}"/>
    <cellStyle name="Style 39 6 4 3" xfId="13666" xr:uid="{00000000-0005-0000-0000-0000FF760000}"/>
    <cellStyle name="Style 39 6 4 4" xfId="10297" xr:uid="{00000000-0005-0000-0000-000000770000}"/>
    <cellStyle name="Style 39 6 5" xfId="6373" xr:uid="{00000000-0005-0000-0000-000001770000}"/>
    <cellStyle name="Style 39 6 5 2" xfId="13668" xr:uid="{00000000-0005-0000-0000-000002770000}"/>
    <cellStyle name="Style 39 6 5 3" xfId="10299" xr:uid="{00000000-0005-0000-0000-000003770000}"/>
    <cellStyle name="Style 39 6 6" xfId="13660" xr:uid="{00000000-0005-0000-0000-000004770000}"/>
    <cellStyle name="Style 39 6 7" xfId="10291" xr:uid="{00000000-0005-0000-0000-000005770000}"/>
    <cellStyle name="Style 39 7" xfId="6374" xr:uid="{00000000-0005-0000-0000-000006770000}"/>
    <cellStyle name="Style 39 7 2" xfId="6375" xr:uid="{00000000-0005-0000-0000-000007770000}"/>
    <cellStyle name="Style 39 7 2 2" xfId="13670" xr:uid="{00000000-0005-0000-0000-000008770000}"/>
    <cellStyle name="Style 39 7 2 3" xfId="10301" xr:uid="{00000000-0005-0000-0000-000009770000}"/>
    <cellStyle name="Style 39 7 3" xfId="6376" xr:uid="{00000000-0005-0000-0000-00000A770000}"/>
    <cellStyle name="Style 39 7 3 2" xfId="13671" xr:uid="{00000000-0005-0000-0000-00000B770000}"/>
    <cellStyle name="Style 39 7 3 3" xfId="10302" xr:uid="{00000000-0005-0000-0000-00000C770000}"/>
    <cellStyle name="Style 39 7 4" xfId="13669" xr:uid="{00000000-0005-0000-0000-00000D770000}"/>
    <cellStyle name="Style 39 7 5" xfId="10300" xr:uid="{00000000-0005-0000-0000-00000E770000}"/>
    <cellStyle name="Style 39 8" xfId="6377" xr:uid="{00000000-0005-0000-0000-00000F770000}"/>
    <cellStyle name="Style 39 8 2" xfId="13672" xr:uid="{00000000-0005-0000-0000-000010770000}"/>
    <cellStyle name="Style 39 8 3" xfId="15927" xr:uid="{00000000-0005-0000-0000-000011770000}"/>
    <cellStyle name="Style 39 8 4" xfId="10303" xr:uid="{00000000-0005-0000-0000-000012770000}"/>
    <cellStyle name="Style 39 9" xfId="6378" xr:uid="{00000000-0005-0000-0000-000013770000}"/>
    <cellStyle name="Style 39 9 2" xfId="13673" xr:uid="{00000000-0005-0000-0000-000014770000}"/>
    <cellStyle name="Style 39 9 3" xfId="10304" xr:uid="{00000000-0005-0000-0000-000015770000}"/>
    <cellStyle name="Style 39_ADDON" xfId="6379" xr:uid="{00000000-0005-0000-0000-000016770000}"/>
    <cellStyle name="Style 40" xfId="4036" xr:uid="{00000000-0005-0000-0000-000017770000}"/>
    <cellStyle name="Style 40 2" xfId="6380" xr:uid="{00000000-0005-0000-0000-000018770000}"/>
    <cellStyle name="Style 40 2 2" xfId="6381" xr:uid="{00000000-0005-0000-0000-000019770000}"/>
    <cellStyle name="Style 40 2 2 2" xfId="6382" xr:uid="{00000000-0005-0000-0000-00001A770000}"/>
    <cellStyle name="Style 40 2 2 2 2" xfId="15928" xr:uid="{00000000-0005-0000-0000-00001B770000}"/>
    <cellStyle name="Style 40 2 2 3" xfId="6383" xr:uid="{00000000-0005-0000-0000-00001C770000}"/>
    <cellStyle name="Style 40 2 3" xfId="6384" xr:uid="{00000000-0005-0000-0000-00001D770000}"/>
    <cellStyle name="Style 40 2 3 2" xfId="14357" xr:uid="{00000000-0005-0000-0000-00001E770000}"/>
    <cellStyle name="Style 40 2 4" xfId="6385" xr:uid="{00000000-0005-0000-0000-00001F770000}"/>
    <cellStyle name="Style 40 2 5" xfId="6386" xr:uid="{00000000-0005-0000-0000-000020770000}"/>
    <cellStyle name="Style 40 3" xfId="6387" xr:uid="{00000000-0005-0000-0000-000021770000}"/>
    <cellStyle name="Style 40 3 2" xfId="6388" xr:uid="{00000000-0005-0000-0000-000022770000}"/>
    <cellStyle name="Style 40 3 2 2" xfId="6389" xr:uid="{00000000-0005-0000-0000-000023770000}"/>
    <cellStyle name="Style 40 3 2 2 2" xfId="15929" xr:uid="{00000000-0005-0000-0000-000024770000}"/>
    <cellStyle name="Style 40 3 2 3" xfId="6390" xr:uid="{00000000-0005-0000-0000-000025770000}"/>
    <cellStyle name="Style 40 3 3" xfId="6391" xr:uid="{00000000-0005-0000-0000-000026770000}"/>
    <cellStyle name="Style 40 3 3 2" xfId="6392" xr:uid="{00000000-0005-0000-0000-000027770000}"/>
    <cellStyle name="Style 40 3 3 2 2" xfId="15930" xr:uid="{00000000-0005-0000-0000-000028770000}"/>
    <cellStyle name="Style 40 3 3 3" xfId="6393" xr:uid="{00000000-0005-0000-0000-000029770000}"/>
    <cellStyle name="Style 40 3 4" xfId="6394" xr:uid="{00000000-0005-0000-0000-00002A770000}"/>
    <cellStyle name="Style 40 3 4 2" xfId="6395" xr:uid="{00000000-0005-0000-0000-00002B770000}"/>
    <cellStyle name="Style 40 3 5" xfId="6396" xr:uid="{00000000-0005-0000-0000-00002C770000}"/>
    <cellStyle name="Style 40 3 6" xfId="16526" xr:uid="{00000000-0005-0000-0000-00002D770000}"/>
    <cellStyle name="Style 40 3 6 2" xfId="17315" xr:uid="{00000000-0005-0000-0000-00002E770000}"/>
    <cellStyle name="Style 40 4" xfId="6397" xr:uid="{00000000-0005-0000-0000-00002F770000}"/>
    <cellStyle name="Style 40 4 2" xfId="6398" xr:uid="{00000000-0005-0000-0000-000030770000}"/>
    <cellStyle name="Style 40 4 2 2" xfId="15931" xr:uid="{00000000-0005-0000-0000-000031770000}"/>
    <cellStyle name="Style 40 4 3" xfId="6399" xr:uid="{00000000-0005-0000-0000-000032770000}"/>
    <cellStyle name="Style 40 5" xfId="6400" xr:uid="{00000000-0005-0000-0000-000033770000}"/>
    <cellStyle name="Style 40 6" xfId="6401" xr:uid="{00000000-0005-0000-0000-000034770000}"/>
    <cellStyle name="Style 40 7" xfId="15680" xr:uid="{00000000-0005-0000-0000-000035770000}"/>
    <cellStyle name="Style 40_ADDON" xfId="6402" xr:uid="{00000000-0005-0000-0000-000036770000}"/>
    <cellStyle name="Style 41" xfId="4037" xr:uid="{00000000-0005-0000-0000-000037770000}"/>
    <cellStyle name="Style 41 2" xfId="6403" xr:uid="{00000000-0005-0000-0000-000038770000}"/>
    <cellStyle name="Style 41 2 2" xfId="6404" xr:uid="{00000000-0005-0000-0000-000039770000}"/>
    <cellStyle name="Style 41 2 2 2" xfId="6405" xr:uid="{00000000-0005-0000-0000-00003A770000}"/>
    <cellStyle name="Style 41 2 2 2 2" xfId="15932" xr:uid="{00000000-0005-0000-0000-00003B770000}"/>
    <cellStyle name="Style 41 2 2 3" xfId="6406" xr:uid="{00000000-0005-0000-0000-00003C770000}"/>
    <cellStyle name="Style 41 2 3" xfId="6407" xr:uid="{00000000-0005-0000-0000-00003D770000}"/>
    <cellStyle name="Style 41 2 3 2" xfId="15933" xr:uid="{00000000-0005-0000-0000-00003E770000}"/>
    <cellStyle name="Style 41 2 4" xfId="6408" xr:uid="{00000000-0005-0000-0000-00003F770000}"/>
    <cellStyle name="Style 41 2 5" xfId="6409" xr:uid="{00000000-0005-0000-0000-000040770000}"/>
    <cellStyle name="Style 41 2 6" xfId="15681" xr:uid="{00000000-0005-0000-0000-000041770000}"/>
    <cellStyle name="Style 41 3" xfId="6410" xr:uid="{00000000-0005-0000-0000-000042770000}"/>
    <cellStyle name="Style 41 3 2" xfId="6411" xr:uid="{00000000-0005-0000-0000-000043770000}"/>
    <cellStyle name="Style 41 3 2 2" xfId="6412" xr:uid="{00000000-0005-0000-0000-000044770000}"/>
    <cellStyle name="Style 41 3 2 2 2" xfId="15682" xr:uid="{00000000-0005-0000-0000-000045770000}"/>
    <cellStyle name="Style 41 3 2 3" xfId="6413" xr:uid="{00000000-0005-0000-0000-000046770000}"/>
    <cellStyle name="Style 41 3 3" xfId="6414" xr:uid="{00000000-0005-0000-0000-000047770000}"/>
    <cellStyle name="Style 41 3 3 2" xfId="6415" xr:uid="{00000000-0005-0000-0000-000048770000}"/>
    <cellStyle name="Style 41 3 3 2 2" xfId="15683" xr:uid="{00000000-0005-0000-0000-000049770000}"/>
    <cellStyle name="Style 41 3 3 3" xfId="6416" xr:uid="{00000000-0005-0000-0000-00004A770000}"/>
    <cellStyle name="Style 41 3 4" xfId="6417" xr:uid="{00000000-0005-0000-0000-00004B770000}"/>
    <cellStyle name="Style 41 3 4 2" xfId="6418" xr:uid="{00000000-0005-0000-0000-00004C770000}"/>
    <cellStyle name="Style 41 3 5" xfId="6419" xr:uid="{00000000-0005-0000-0000-00004D770000}"/>
    <cellStyle name="Style 41 3 6" xfId="16525" xr:uid="{00000000-0005-0000-0000-00004E770000}"/>
    <cellStyle name="Style 41 3 6 2" xfId="17314" xr:uid="{00000000-0005-0000-0000-00004F770000}"/>
    <cellStyle name="Style 41 4" xfId="6420" xr:uid="{00000000-0005-0000-0000-000050770000}"/>
    <cellStyle name="Style 41 4 2" xfId="6421" xr:uid="{00000000-0005-0000-0000-000051770000}"/>
    <cellStyle name="Style 41 4 2 2" xfId="15684" xr:uid="{00000000-0005-0000-0000-000052770000}"/>
    <cellStyle name="Style 41 4 3" xfId="6422" xr:uid="{00000000-0005-0000-0000-000053770000}"/>
    <cellStyle name="Style 41 5" xfId="6423" xr:uid="{00000000-0005-0000-0000-000054770000}"/>
    <cellStyle name="Style 41 6" xfId="6424" xr:uid="{00000000-0005-0000-0000-000055770000}"/>
    <cellStyle name="Style 41 7" xfId="15685" xr:uid="{00000000-0005-0000-0000-000056770000}"/>
    <cellStyle name="Style 41_ADDON" xfId="6425" xr:uid="{00000000-0005-0000-0000-000057770000}"/>
    <cellStyle name="Style 46" xfId="4038" xr:uid="{00000000-0005-0000-0000-000058770000}"/>
    <cellStyle name="Style 46 10" xfId="6426" xr:uid="{00000000-0005-0000-0000-000059770000}"/>
    <cellStyle name="Style 46 10 2" xfId="13674" xr:uid="{00000000-0005-0000-0000-00005A770000}"/>
    <cellStyle name="Style 46 10 3" xfId="10305" xr:uid="{00000000-0005-0000-0000-00005B770000}"/>
    <cellStyle name="Style 46 11" xfId="6427" xr:uid="{00000000-0005-0000-0000-00005C770000}"/>
    <cellStyle name="Style 46 11 2" xfId="13675" xr:uid="{00000000-0005-0000-0000-00005D770000}"/>
    <cellStyle name="Style 46 11 3" xfId="10306" xr:uid="{00000000-0005-0000-0000-00005E770000}"/>
    <cellStyle name="Style 46 12" xfId="6428" xr:uid="{00000000-0005-0000-0000-00005F770000}"/>
    <cellStyle name="Style 46 12 2" xfId="13676" xr:uid="{00000000-0005-0000-0000-000060770000}"/>
    <cellStyle name="Style 46 12 3" xfId="10307" xr:uid="{00000000-0005-0000-0000-000061770000}"/>
    <cellStyle name="Style 46 13" xfId="12130" xr:uid="{00000000-0005-0000-0000-000062770000}"/>
    <cellStyle name="Style 46 14" xfId="8762" xr:uid="{00000000-0005-0000-0000-000063770000}"/>
    <cellStyle name="Style 46 2" xfId="6429" xr:uid="{00000000-0005-0000-0000-000064770000}"/>
    <cellStyle name="Style 46 2 2" xfId="6430" xr:uid="{00000000-0005-0000-0000-000065770000}"/>
    <cellStyle name="Style 46 2 2 2" xfId="13678" xr:uid="{00000000-0005-0000-0000-000066770000}"/>
    <cellStyle name="Style 46 2 2 2 2" xfId="15686" xr:uid="{00000000-0005-0000-0000-000067770000}"/>
    <cellStyle name="Style 46 2 2 3" xfId="10309" xr:uid="{00000000-0005-0000-0000-000068770000}"/>
    <cellStyle name="Style 46 2 3" xfId="13677" xr:uid="{00000000-0005-0000-0000-000069770000}"/>
    <cellStyle name="Style 46 2 3 2" xfId="15687" xr:uid="{00000000-0005-0000-0000-00006A770000}"/>
    <cellStyle name="Style 46 2 4" xfId="10308" xr:uid="{00000000-0005-0000-0000-00006B770000}"/>
    <cellStyle name="Style 46 3" xfId="6431" xr:uid="{00000000-0005-0000-0000-00006C770000}"/>
    <cellStyle name="Style 46 3 2" xfId="6432" xr:uid="{00000000-0005-0000-0000-00006D770000}"/>
    <cellStyle name="Style 46 3 2 2" xfId="6433" xr:uid="{00000000-0005-0000-0000-00006E770000}"/>
    <cellStyle name="Style 46 3 2 2 2" xfId="13681" xr:uid="{00000000-0005-0000-0000-00006F770000}"/>
    <cellStyle name="Style 46 3 2 2 3" xfId="10312" xr:uid="{00000000-0005-0000-0000-000070770000}"/>
    <cellStyle name="Style 46 3 2 3" xfId="6434" xr:uid="{00000000-0005-0000-0000-000071770000}"/>
    <cellStyle name="Style 46 3 2 3 2" xfId="13682" xr:uid="{00000000-0005-0000-0000-000072770000}"/>
    <cellStyle name="Style 46 3 2 3 3" xfId="10313" xr:uid="{00000000-0005-0000-0000-000073770000}"/>
    <cellStyle name="Style 46 3 2 4" xfId="13680" xr:uid="{00000000-0005-0000-0000-000074770000}"/>
    <cellStyle name="Style 46 3 2 5" xfId="10311" xr:uid="{00000000-0005-0000-0000-000075770000}"/>
    <cellStyle name="Style 46 3 3" xfId="6435" xr:uid="{00000000-0005-0000-0000-000076770000}"/>
    <cellStyle name="Style 46 3 3 2" xfId="6436" xr:uid="{00000000-0005-0000-0000-000077770000}"/>
    <cellStyle name="Style 46 3 3 2 2" xfId="6437" xr:uid="{00000000-0005-0000-0000-000078770000}"/>
    <cellStyle name="Style 46 3 3 2 2 2" xfId="13685" xr:uid="{00000000-0005-0000-0000-000079770000}"/>
    <cellStyle name="Style 46 3 3 2 2 3" xfId="10316" xr:uid="{00000000-0005-0000-0000-00007A770000}"/>
    <cellStyle name="Style 46 3 3 2 3" xfId="13684" xr:uid="{00000000-0005-0000-0000-00007B770000}"/>
    <cellStyle name="Style 46 3 3 2 4" xfId="10315" xr:uid="{00000000-0005-0000-0000-00007C770000}"/>
    <cellStyle name="Style 46 3 3 3" xfId="6438" xr:uid="{00000000-0005-0000-0000-00007D770000}"/>
    <cellStyle name="Style 46 3 3 3 2" xfId="6439" xr:uid="{00000000-0005-0000-0000-00007E770000}"/>
    <cellStyle name="Style 46 3 3 3 2 2" xfId="13687" xr:uid="{00000000-0005-0000-0000-00007F770000}"/>
    <cellStyle name="Style 46 3 3 3 2 3" xfId="10318" xr:uid="{00000000-0005-0000-0000-000080770000}"/>
    <cellStyle name="Style 46 3 3 3 3" xfId="6440" xr:uid="{00000000-0005-0000-0000-000081770000}"/>
    <cellStyle name="Style 46 3 3 3 3 2" xfId="13688" xr:uid="{00000000-0005-0000-0000-000082770000}"/>
    <cellStyle name="Style 46 3 3 3 3 3" xfId="10319" xr:uid="{00000000-0005-0000-0000-000083770000}"/>
    <cellStyle name="Style 46 3 3 3 4" xfId="13686" xr:uid="{00000000-0005-0000-0000-000084770000}"/>
    <cellStyle name="Style 46 3 3 3 5" xfId="10317" xr:uid="{00000000-0005-0000-0000-000085770000}"/>
    <cellStyle name="Style 46 3 3 4" xfId="6441" xr:uid="{00000000-0005-0000-0000-000086770000}"/>
    <cellStyle name="Style 46 3 3 4 2" xfId="6442" xr:uid="{00000000-0005-0000-0000-000087770000}"/>
    <cellStyle name="Style 46 3 3 4 2 2" xfId="13690" xr:uid="{00000000-0005-0000-0000-000088770000}"/>
    <cellStyle name="Style 46 3 3 4 2 3" xfId="10321" xr:uid="{00000000-0005-0000-0000-000089770000}"/>
    <cellStyle name="Style 46 3 3 4 3" xfId="13689" xr:uid="{00000000-0005-0000-0000-00008A770000}"/>
    <cellStyle name="Style 46 3 3 4 4" xfId="10320" xr:uid="{00000000-0005-0000-0000-00008B770000}"/>
    <cellStyle name="Style 46 3 3 5" xfId="6443" xr:uid="{00000000-0005-0000-0000-00008C770000}"/>
    <cellStyle name="Style 46 3 3 5 2" xfId="13691" xr:uid="{00000000-0005-0000-0000-00008D770000}"/>
    <cellStyle name="Style 46 3 3 5 3" xfId="10322" xr:uid="{00000000-0005-0000-0000-00008E770000}"/>
    <cellStyle name="Style 46 3 3 6" xfId="13683" xr:uid="{00000000-0005-0000-0000-00008F770000}"/>
    <cellStyle name="Style 46 3 3 7" xfId="10314" xr:uid="{00000000-0005-0000-0000-000090770000}"/>
    <cellStyle name="Style 46 3 4" xfId="6444" xr:uid="{00000000-0005-0000-0000-000091770000}"/>
    <cellStyle name="Style 46 3 4 2" xfId="13692" xr:uid="{00000000-0005-0000-0000-000092770000}"/>
    <cellStyle name="Style 46 3 4 3" xfId="15688" xr:uid="{00000000-0005-0000-0000-000093770000}"/>
    <cellStyle name="Style 46 3 4 4" xfId="10323" xr:uid="{00000000-0005-0000-0000-000094770000}"/>
    <cellStyle name="Style 46 3 5" xfId="6445" xr:uid="{00000000-0005-0000-0000-000095770000}"/>
    <cellStyle name="Style 46 3 5 2" xfId="13693" xr:uid="{00000000-0005-0000-0000-000096770000}"/>
    <cellStyle name="Style 46 3 5 3" xfId="10324" xr:uid="{00000000-0005-0000-0000-000097770000}"/>
    <cellStyle name="Style 46 3 6" xfId="13679" xr:uid="{00000000-0005-0000-0000-000098770000}"/>
    <cellStyle name="Style 46 3 7" xfId="16524" xr:uid="{00000000-0005-0000-0000-000099770000}"/>
    <cellStyle name="Style 46 3 7 2" xfId="17313" xr:uid="{00000000-0005-0000-0000-00009A770000}"/>
    <cellStyle name="Style 46 3 8" xfId="10310" xr:uid="{00000000-0005-0000-0000-00009B770000}"/>
    <cellStyle name="Style 46 4" xfId="6446" xr:uid="{00000000-0005-0000-0000-00009C770000}"/>
    <cellStyle name="Style 46 4 2" xfId="6447" xr:uid="{00000000-0005-0000-0000-00009D770000}"/>
    <cellStyle name="Style 46 4 2 2" xfId="6448" xr:uid="{00000000-0005-0000-0000-00009E770000}"/>
    <cellStyle name="Style 46 4 2 2 2" xfId="6449" xr:uid="{00000000-0005-0000-0000-00009F770000}"/>
    <cellStyle name="Style 46 4 2 2 2 2" xfId="13697" xr:uid="{00000000-0005-0000-0000-0000A0770000}"/>
    <cellStyle name="Style 46 4 2 2 2 3" xfId="10328" xr:uid="{00000000-0005-0000-0000-0000A1770000}"/>
    <cellStyle name="Style 46 4 2 2 3" xfId="13696" xr:uid="{00000000-0005-0000-0000-0000A2770000}"/>
    <cellStyle name="Style 46 4 2 2 4" xfId="10327" xr:uid="{00000000-0005-0000-0000-0000A3770000}"/>
    <cellStyle name="Style 46 4 2 3" xfId="6450" xr:uid="{00000000-0005-0000-0000-0000A4770000}"/>
    <cellStyle name="Style 46 4 2 3 2" xfId="6451" xr:uid="{00000000-0005-0000-0000-0000A5770000}"/>
    <cellStyle name="Style 46 4 2 3 2 2" xfId="13699" xr:uid="{00000000-0005-0000-0000-0000A6770000}"/>
    <cellStyle name="Style 46 4 2 3 2 3" xfId="10330" xr:uid="{00000000-0005-0000-0000-0000A7770000}"/>
    <cellStyle name="Style 46 4 2 3 3" xfId="6452" xr:uid="{00000000-0005-0000-0000-0000A8770000}"/>
    <cellStyle name="Style 46 4 2 3 3 2" xfId="13700" xr:uid="{00000000-0005-0000-0000-0000A9770000}"/>
    <cellStyle name="Style 46 4 2 3 3 3" xfId="10331" xr:uid="{00000000-0005-0000-0000-0000AA770000}"/>
    <cellStyle name="Style 46 4 2 3 4" xfId="13698" xr:uid="{00000000-0005-0000-0000-0000AB770000}"/>
    <cellStyle name="Style 46 4 2 3 5" xfId="10329" xr:uid="{00000000-0005-0000-0000-0000AC770000}"/>
    <cellStyle name="Style 46 4 2 4" xfId="6453" xr:uid="{00000000-0005-0000-0000-0000AD770000}"/>
    <cellStyle name="Style 46 4 2 4 2" xfId="6454" xr:uid="{00000000-0005-0000-0000-0000AE770000}"/>
    <cellStyle name="Style 46 4 2 4 2 2" xfId="13702" xr:uid="{00000000-0005-0000-0000-0000AF770000}"/>
    <cellStyle name="Style 46 4 2 4 2 3" xfId="10333" xr:uid="{00000000-0005-0000-0000-0000B0770000}"/>
    <cellStyle name="Style 46 4 2 4 3" xfId="13701" xr:uid="{00000000-0005-0000-0000-0000B1770000}"/>
    <cellStyle name="Style 46 4 2 4 4" xfId="10332" xr:uid="{00000000-0005-0000-0000-0000B2770000}"/>
    <cellStyle name="Style 46 4 2 5" xfId="6455" xr:uid="{00000000-0005-0000-0000-0000B3770000}"/>
    <cellStyle name="Style 46 4 2 5 2" xfId="13703" xr:uid="{00000000-0005-0000-0000-0000B4770000}"/>
    <cellStyle name="Style 46 4 2 5 3" xfId="10334" xr:uid="{00000000-0005-0000-0000-0000B5770000}"/>
    <cellStyle name="Style 46 4 2 6" xfId="13695" xr:uid="{00000000-0005-0000-0000-0000B6770000}"/>
    <cellStyle name="Style 46 4 2 7" xfId="10326" xr:uid="{00000000-0005-0000-0000-0000B7770000}"/>
    <cellStyle name="Style 46 4 3" xfId="6456" xr:uid="{00000000-0005-0000-0000-0000B8770000}"/>
    <cellStyle name="Style 46 4 3 2" xfId="6457" xr:uid="{00000000-0005-0000-0000-0000B9770000}"/>
    <cellStyle name="Style 46 4 3 2 2" xfId="13705" xr:uid="{00000000-0005-0000-0000-0000BA770000}"/>
    <cellStyle name="Style 46 4 3 2 3" xfId="10336" xr:uid="{00000000-0005-0000-0000-0000BB770000}"/>
    <cellStyle name="Style 46 4 3 3" xfId="13704" xr:uid="{00000000-0005-0000-0000-0000BC770000}"/>
    <cellStyle name="Style 46 4 3 4" xfId="10335" xr:uid="{00000000-0005-0000-0000-0000BD770000}"/>
    <cellStyle name="Style 46 4 4" xfId="6458" xr:uid="{00000000-0005-0000-0000-0000BE770000}"/>
    <cellStyle name="Style 46 4 4 2" xfId="13706" xr:uid="{00000000-0005-0000-0000-0000BF770000}"/>
    <cellStyle name="Style 46 4 4 3" xfId="10337" xr:uid="{00000000-0005-0000-0000-0000C0770000}"/>
    <cellStyle name="Style 46 4 5" xfId="6459" xr:uid="{00000000-0005-0000-0000-0000C1770000}"/>
    <cellStyle name="Style 46 4 5 2" xfId="13707" xr:uid="{00000000-0005-0000-0000-0000C2770000}"/>
    <cellStyle name="Style 46 4 5 3" xfId="10338" xr:uid="{00000000-0005-0000-0000-0000C3770000}"/>
    <cellStyle name="Style 46 4 6" xfId="13694" xr:uid="{00000000-0005-0000-0000-0000C4770000}"/>
    <cellStyle name="Style 46 4 7" xfId="16523" xr:uid="{00000000-0005-0000-0000-0000C5770000}"/>
    <cellStyle name="Style 46 4 7 2" xfId="17312" xr:uid="{00000000-0005-0000-0000-0000C6770000}"/>
    <cellStyle name="Style 46 4 8" xfId="10325" xr:uid="{00000000-0005-0000-0000-0000C7770000}"/>
    <cellStyle name="Style 46 5" xfId="6460" xr:uid="{00000000-0005-0000-0000-0000C8770000}"/>
    <cellStyle name="Style 46 5 2" xfId="6461" xr:uid="{00000000-0005-0000-0000-0000C9770000}"/>
    <cellStyle name="Style 46 5 2 2" xfId="6462" xr:uid="{00000000-0005-0000-0000-0000CA770000}"/>
    <cellStyle name="Style 46 5 2 2 2" xfId="6463" xr:uid="{00000000-0005-0000-0000-0000CB770000}"/>
    <cellStyle name="Style 46 5 2 2 2 2" xfId="13711" xr:uid="{00000000-0005-0000-0000-0000CC770000}"/>
    <cellStyle name="Style 46 5 2 2 2 3" xfId="10342" xr:uid="{00000000-0005-0000-0000-0000CD770000}"/>
    <cellStyle name="Style 46 5 2 2 3" xfId="13710" xr:uid="{00000000-0005-0000-0000-0000CE770000}"/>
    <cellStyle name="Style 46 5 2 2 4" xfId="10341" xr:uid="{00000000-0005-0000-0000-0000CF770000}"/>
    <cellStyle name="Style 46 5 2 3" xfId="6464" xr:uid="{00000000-0005-0000-0000-0000D0770000}"/>
    <cellStyle name="Style 46 5 2 3 2" xfId="6465" xr:uid="{00000000-0005-0000-0000-0000D1770000}"/>
    <cellStyle name="Style 46 5 2 3 2 2" xfId="13713" xr:uid="{00000000-0005-0000-0000-0000D2770000}"/>
    <cellStyle name="Style 46 5 2 3 2 3" xfId="10344" xr:uid="{00000000-0005-0000-0000-0000D3770000}"/>
    <cellStyle name="Style 46 5 2 3 3" xfId="6466" xr:uid="{00000000-0005-0000-0000-0000D4770000}"/>
    <cellStyle name="Style 46 5 2 3 3 2" xfId="13714" xr:uid="{00000000-0005-0000-0000-0000D5770000}"/>
    <cellStyle name="Style 46 5 2 3 3 3" xfId="10345" xr:uid="{00000000-0005-0000-0000-0000D6770000}"/>
    <cellStyle name="Style 46 5 2 3 4" xfId="13712" xr:uid="{00000000-0005-0000-0000-0000D7770000}"/>
    <cellStyle name="Style 46 5 2 3 5" xfId="10343" xr:uid="{00000000-0005-0000-0000-0000D8770000}"/>
    <cellStyle name="Style 46 5 2 4" xfId="6467" xr:uid="{00000000-0005-0000-0000-0000D9770000}"/>
    <cellStyle name="Style 46 5 2 4 2" xfId="13715" xr:uid="{00000000-0005-0000-0000-0000DA770000}"/>
    <cellStyle name="Style 46 5 2 4 3" xfId="10346" xr:uid="{00000000-0005-0000-0000-0000DB770000}"/>
    <cellStyle name="Style 46 5 2 5" xfId="6468" xr:uid="{00000000-0005-0000-0000-0000DC770000}"/>
    <cellStyle name="Style 46 5 2 5 2" xfId="13716" xr:uid="{00000000-0005-0000-0000-0000DD770000}"/>
    <cellStyle name="Style 46 5 2 5 3" xfId="10347" xr:uid="{00000000-0005-0000-0000-0000DE770000}"/>
    <cellStyle name="Style 46 5 2 6" xfId="13709" xr:uid="{00000000-0005-0000-0000-0000DF770000}"/>
    <cellStyle name="Style 46 5 2 7" xfId="10340" xr:uid="{00000000-0005-0000-0000-0000E0770000}"/>
    <cellStyle name="Style 46 5 3" xfId="6469" xr:uid="{00000000-0005-0000-0000-0000E1770000}"/>
    <cellStyle name="Style 46 5 3 2" xfId="6470" xr:uid="{00000000-0005-0000-0000-0000E2770000}"/>
    <cellStyle name="Style 46 5 3 2 2" xfId="13718" xr:uid="{00000000-0005-0000-0000-0000E3770000}"/>
    <cellStyle name="Style 46 5 3 2 3" xfId="10349" xr:uid="{00000000-0005-0000-0000-0000E4770000}"/>
    <cellStyle name="Style 46 5 3 3" xfId="13717" xr:uid="{00000000-0005-0000-0000-0000E5770000}"/>
    <cellStyle name="Style 46 5 3 4" xfId="10348" xr:uid="{00000000-0005-0000-0000-0000E6770000}"/>
    <cellStyle name="Style 46 5 4" xfId="6471" xr:uid="{00000000-0005-0000-0000-0000E7770000}"/>
    <cellStyle name="Style 46 5 4 2" xfId="13719" xr:uid="{00000000-0005-0000-0000-0000E8770000}"/>
    <cellStyle name="Style 46 5 4 3" xfId="10350" xr:uid="{00000000-0005-0000-0000-0000E9770000}"/>
    <cellStyle name="Style 46 5 5" xfId="6472" xr:uid="{00000000-0005-0000-0000-0000EA770000}"/>
    <cellStyle name="Style 46 5 5 2" xfId="13720" xr:uid="{00000000-0005-0000-0000-0000EB770000}"/>
    <cellStyle name="Style 46 5 5 3" xfId="10351" xr:uid="{00000000-0005-0000-0000-0000EC770000}"/>
    <cellStyle name="Style 46 5 6" xfId="13708" xr:uid="{00000000-0005-0000-0000-0000ED770000}"/>
    <cellStyle name="Style 46 5 7" xfId="10339" xr:uid="{00000000-0005-0000-0000-0000EE770000}"/>
    <cellStyle name="Style 46 6" xfId="6473" xr:uid="{00000000-0005-0000-0000-0000EF770000}"/>
    <cellStyle name="Style 46 6 2" xfId="6474" xr:uid="{00000000-0005-0000-0000-0000F0770000}"/>
    <cellStyle name="Style 46 6 2 2" xfId="6475" xr:uid="{00000000-0005-0000-0000-0000F1770000}"/>
    <cellStyle name="Style 46 6 2 2 2" xfId="13723" xr:uid="{00000000-0005-0000-0000-0000F2770000}"/>
    <cellStyle name="Style 46 6 2 2 3" xfId="10354" xr:uid="{00000000-0005-0000-0000-0000F3770000}"/>
    <cellStyle name="Style 46 6 2 3" xfId="13722" xr:uid="{00000000-0005-0000-0000-0000F4770000}"/>
    <cellStyle name="Style 46 6 2 4" xfId="10353" xr:uid="{00000000-0005-0000-0000-0000F5770000}"/>
    <cellStyle name="Style 46 6 3" xfId="6476" xr:uid="{00000000-0005-0000-0000-0000F6770000}"/>
    <cellStyle name="Style 46 6 3 2" xfId="6477" xr:uid="{00000000-0005-0000-0000-0000F7770000}"/>
    <cellStyle name="Style 46 6 3 2 2" xfId="13725" xr:uid="{00000000-0005-0000-0000-0000F8770000}"/>
    <cellStyle name="Style 46 6 3 2 3" xfId="10356" xr:uid="{00000000-0005-0000-0000-0000F9770000}"/>
    <cellStyle name="Style 46 6 3 3" xfId="6478" xr:uid="{00000000-0005-0000-0000-0000FA770000}"/>
    <cellStyle name="Style 46 6 3 3 2" xfId="13726" xr:uid="{00000000-0005-0000-0000-0000FB770000}"/>
    <cellStyle name="Style 46 6 3 3 3" xfId="10357" xr:uid="{00000000-0005-0000-0000-0000FC770000}"/>
    <cellStyle name="Style 46 6 3 4" xfId="13724" xr:uid="{00000000-0005-0000-0000-0000FD770000}"/>
    <cellStyle name="Style 46 6 3 5" xfId="10355" xr:uid="{00000000-0005-0000-0000-0000FE770000}"/>
    <cellStyle name="Style 46 6 4" xfId="6479" xr:uid="{00000000-0005-0000-0000-0000FF770000}"/>
    <cellStyle name="Style 46 6 4 2" xfId="6480" xr:uid="{00000000-0005-0000-0000-000000780000}"/>
    <cellStyle name="Style 46 6 4 2 2" xfId="13728" xr:uid="{00000000-0005-0000-0000-000001780000}"/>
    <cellStyle name="Style 46 6 4 2 3" xfId="10359" xr:uid="{00000000-0005-0000-0000-000002780000}"/>
    <cellStyle name="Style 46 6 4 3" xfId="13727" xr:uid="{00000000-0005-0000-0000-000003780000}"/>
    <cellStyle name="Style 46 6 4 4" xfId="10358" xr:uid="{00000000-0005-0000-0000-000004780000}"/>
    <cellStyle name="Style 46 6 5" xfId="6481" xr:uid="{00000000-0005-0000-0000-000005780000}"/>
    <cellStyle name="Style 46 6 5 2" xfId="13729" xr:uid="{00000000-0005-0000-0000-000006780000}"/>
    <cellStyle name="Style 46 6 5 3" xfId="10360" xr:uid="{00000000-0005-0000-0000-000007780000}"/>
    <cellStyle name="Style 46 6 6" xfId="13721" xr:uid="{00000000-0005-0000-0000-000008780000}"/>
    <cellStyle name="Style 46 6 7" xfId="10352" xr:uid="{00000000-0005-0000-0000-000009780000}"/>
    <cellStyle name="Style 46 7" xfId="6482" xr:uid="{00000000-0005-0000-0000-00000A780000}"/>
    <cellStyle name="Style 46 7 2" xfId="6483" xr:uid="{00000000-0005-0000-0000-00000B780000}"/>
    <cellStyle name="Style 46 7 2 2" xfId="13731" xr:uid="{00000000-0005-0000-0000-00000C780000}"/>
    <cellStyle name="Style 46 7 2 3" xfId="10362" xr:uid="{00000000-0005-0000-0000-00000D780000}"/>
    <cellStyle name="Style 46 7 3" xfId="6484" xr:uid="{00000000-0005-0000-0000-00000E780000}"/>
    <cellStyle name="Style 46 7 3 2" xfId="13732" xr:uid="{00000000-0005-0000-0000-00000F780000}"/>
    <cellStyle name="Style 46 7 3 3" xfId="10363" xr:uid="{00000000-0005-0000-0000-000010780000}"/>
    <cellStyle name="Style 46 7 4" xfId="13730" xr:uid="{00000000-0005-0000-0000-000011780000}"/>
    <cellStyle name="Style 46 7 5" xfId="10361" xr:uid="{00000000-0005-0000-0000-000012780000}"/>
    <cellStyle name="Style 46 8" xfId="6485" xr:uid="{00000000-0005-0000-0000-000013780000}"/>
    <cellStyle name="Style 46 8 2" xfId="13733" xr:uid="{00000000-0005-0000-0000-000014780000}"/>
    <cellStyle name="Style 46 8 3" xfId="15689" xr:uid="{00000000-0005-0000-0000-000015780000}"/>
    <cellStyle name="Style 46 8 4" xfId="10364" xr:uid="{00000000-0005-0000-0000-000016780000}"/>
    <cellStyle name="Style 46 9" xfId="6486" xr:uid="{00000000-0005-0000-0000-000017780000}"/>
    <cellStyle name="Style 46 9 2" xfId="13734" xr:uid="{00000000-0005-0000-0000-000018780000}"/>
    <cellStyle name="Style 46 9 3" xfId="10365" xr:uid="{00000000-0005-0000-0000-000019780000}"/>
    <cellStyle name="Style 46_ADDON" xfId="6487" xr:uid="{00000000-0005-0000-0000-00001A780000}"/>
    <cellStyle name="Style 47" xfId="4039" xr:uid="{00000000-0005-0000-0000-00001B780000}"/>
    <cellStyle name="Style 47 2" xfId="6488" xr:uid="{00000000-0005-0000-0000-00001C780000}"/>
    <cellStyle name="Style 47 2 2" xfId="15690" xr:uid="{00000000-0005-0000-0000-00001D780000}"/>
    <cellStyle name="Style 47 2 2 2" xfId="15691" xr:uid="{00000000-0005-0000-0000-00001E780000}"/>
    <cellStyle name="Style 47 2 2 2 2" xfId="15692" xr:uid="{00000000-0005-0000-0000-00001F780000}"/>
    <cellStyle name="Style 47 2 3" xfId="15693" xr:uid="{00000000-0005-0000-0000-000020780000}"/>
    <cellStyle name="Style 47 2 3 2" xfId="15694" xr:uid="{00000000-0005-0000-0000-000021780000}"/>
    <cellStyle name="Style 47 3" xfId="6489" xr:uid="{00000000-0005-0000-0000-000022780000}"/>
    <cellStyle name="Style 47 3 2" xfId="6490" xr:uid="{00000000-0005-0000-0000-000023780000}"/>
    <cellStyle name="Style 47 3 3" xfId="6491" xr:uid="{00000000-0005-0000-0000-000024780000}"/>
    <cellStyle name="Style 47 3 3 2" xfId="6492" xr:uid="{00000000-0005-0000-0000-000025780000}"/>
    <cellStyle name="Style 47 3 3 3" xfId="15695" xr:uid="{00000000-0005-0000-0000-000026780000}"/>
    <cellStyle name="Style 47 3 4" xfId="6493" xr:uid="{00000000-0005-0000-0000-000027780000}"/>
    <cellStyle name="Style 47 3 4 2" xfId="15696" xr:uid="{00000000-0005-0000-0000-000028780000}"/>
    <cellStyle name="Style 47 3 5" xfId="16522" xr:uid="{00000000-0005-0000-0000-000029780000}"/>
    <cellStyle name="Style 47 3 5 2" xfId="17311" xr:uid="{00000000-0005-0000-0000-00002A780000}"/>
    <cellStyle name="Style 47 4" xfId="6494" xr:uid="{00000000-0005-0000-0000-00002B780000}"/>
    <cellStyle name="Style 47 4 2" xfId="6495" xr:uid="{00000000-0005-0000-0000-00002C780000}"/>
    <cellStyle name="Style 47 4 3" xfId="15697" xr:uid="{00000000-0005-0000-0000-00002D780000}"/>
    <cellStyle name="Style 47 5" xfId="6496" xr:uid="{00000000-0005-0000-0000-00002E780000}"/>
    <cellStyle name="Style 47 5 2" xfId="15698" xr:uid="{00000000-0005-0000-0000-00002F780000}"/>
    <cellStyle name="Style 47 6" xfId="6497" xr:uid="{00000000-0005-0000-0000-000030780000}"/>
    <cellStyle name="Style 47 7" xfId="6498" xr:uid="{00000000-0005-0000-0000-000031780000}"/>
    <cellStyle name="Style 47_ADDON" xfId="6499" xr:uid="{00000000-0005-0000-0000-000032780000}"/>
    <cellStyle name="Style 48" xfId="4040" xr:uid="{00000000-0005-0000-0000-000033780000}"/>
    <cellStyle name="Style 48 2" xfId="6500" xr:uid="{00000000-0005-0000-0000-000034780000}"/>
    <cellStyle name="Style 48 2 2" xfId="6501" xr:uid="{00000000-0005-0000-0000-000035780000}"/>
    <cellStyle name="Style 48 2 2 2" xfId="6502" xr:uid="{00000000-0005-0000-0000-000036780000}"/>
    <cellStyle name="Style 48 2 2 2 2" xfId="15699" xr:uid="{00000000-0005-0000-0000-000037780000}"/>
    <cellStyle name="Style 48 2 2 3" xfId="6503" xr:uid="{00000000-0005-0000-0000-000038780000}"/>
    <cellStyle name="Style 48 2 3" xfId="6504" xr:uid="{00000000-0005-0000-0000-000039780000}"/>
    <cellStyle name="Style 48 2 3 2" xfId="15700" xr:uid="{00000000-0005-0000-0000-00003A780000}"/>
    <cellStyle name="Style 48 2 4" xfId="6505" xr:uid="{00000000-0005-0000-0000-00003B780000}"/>
    <cellStyle name="Style 48 2 5" xfId="6506" xr:uid="{00000000-0005-0000-0000-00003C780000}"/>
    <cellStyle name="Style 48 2 6" xfId="15701" xr:uid="{00000000-0005-0000-0000-00003D780000}"/>
    <cellStyle name="Style 48 3" xfId="6507" xr:uid="{00000000-0005-0000-0000-00003E780000}"/>
    <cellStyle name="Style 48 3 2" xfId="6508" xr:uid="{00000000-0005-0000-0000-00003F780000}"/>
    <cellStyle name="Style 48 3 2 2" xfId="6509" xr:uid="{00000000-0005-0000-0000-000040780000}"/>
    <cellStyle name="Style 48 3 2 2 2" xfId="15702" xr:uid="{00000000-0005-0000-0000-000041780000}"/>
    <cellStyle name="Style 48 3 2 3" xfId="6510" xr:uid="{00000000-0005-0000-0000-000042780000}"/>
    <cellStyle name="Style 48 3 3" xfId="6511" xr:uid="{00000000-0005-0000-0000-000043780000}"/>
    <cellStyle name="Style 48 3 3 2" xfId="6512" xr:uid="{00000000-0005-0000-0000-000044780000}"/>
    <cellStyle name="Style 48 3 3 2 2" xfId="15703" xr:uid="{00000000-0005-0000-0000-000045780000}"/>
    <cellStyle name="Style 48 3 3 3" xfId="6513" xr:uid="{00000000-0005-0000-0000-000046780000}"/>
    <cellStyle name="Style 48 3 4" xfId="6514" xr:uid="{00000000-0005-0000-0000-000047780000}"/>
    <cellStyle name="Style 48 3 4 2" xfId="6515" xr:uid="{00000000-0005-0000-0000-000048780000}"/>
    <cellStyle name="Style 48 3 5" xfId="6516" xr:uid="{00000000-0005-0000-0000-000049780000}"/>
    <cellStyle name="Style 48 3 6" xfId="16521" xr:uid="{00000000-0005-0000-0000-00004A780000}"/>
    <cellStyle name="Style 48 3 6 2" xfId="17310" xr:uid="{00000000-0005-0000-0000-00004B780000}"/>
    <cellStyle name="Style 48 4" xfId="6517" xr:uid="{00000000-0005-0000-0000-00004C780000}"/>
    <cellStyle name="Style 48 4 2" xfId="6518" xr:uid="{00000000-0005-0000-0000-00004D780000}"/>
    <cellStyle name="Style 48 4 2 2" xfId="15704" xr:uid="{00000000-0005-0000-0000-00004E780000}"/>
    <cellStyle name="Style 48 4 3" xfId="6519" xr:uid="{00000000-0005-0000-0000-00004F780000}"/>
    <cellStyle name="Style 48 5" xfId="6520" xr:uid="{00000000-0005-0000-0000-000050780000}"/>
    <cellStyle name="Style 48 6" xfId="6521" xr:uid="{00000000-0005-0000-0000-000051780000}"/>
    <cellStyle name="Style 48 7" xfId="15705" xr:uid="{00000000-0005-0000-0000-000052780000}"/>
    <cellStyle name="Style 48_ADDON" xfId="6522" xr:uid="{00000000-0005-0000-0000-000053780000}"/>
    <cellStyle name="Style 49" xfId="4041" xr:uid="{00000000-0005-0000-0000-000054780000}"/>
    <cellStyle name="Style 49 2" xfId="6523" xr:uid="{00000000-0005-0000-0000-000055780000}"/>
    <cellStyle name="Style 49 2 2" xfId="15706" xr:uid="{00000000-0005-0000-0000-000056780000}"/>
    <cellStyle name="Style 49 2 2 2" xfId="15707" xr:uid="{00000000-0005-0000-0000-000057780000}"/>
    <cellStyle name="Style 49 2 2 2 2" xfId="15708" xr:uid="{00000000-0005-0000-0000-000058780000}"/>
    <cellStyle name="Style 49 2 3" xfId="15709" xr:uid="{00000000-0005-0000-0000-000059780000}"/>
    <cellStyle name="Style 49 2 3 2" xfId="15710" xr:uid="{00000000-0005-0000-0000-00005A780000}"/>
    <cellStyle name="Style 49 3" xfId="6524" xr:uid="{00000000-0005-0000-0000-00005B780000}"/>
    <cellStyle name="Style 49 3 2" xfId="6525" xr:uid="{00000000-0005-0000-0000-00005C780000}"/>
    <cellStyle name="Style 49 3 3" xfId="6526" xr:uid="{00000000-0005-0000-0000-00005D780000}"/>
    <cellStyle name="Style 49 3 3 2" xfId="6527" xr:uid="{00000000-0005-0000-0000-00005E780000}"/>
    <cellStyle name="Style 49 3 3 3" xfId="15711" xr:uid="{00000000-0005-0000-0000-00005F780000}"/>
    <cellStyle name="Style 49 3 4" xfId="6528" xr:uid="{00000000-0005-0000-0000-000060780000}"/>
    <cellStyle name="Style 49 3 4 2" xfId="15712" xr:uid="{00000000-0005-0000-0000-000061780000}"/>
    <cellStyle name="Style 49 3 5" xfId="16520" xr:uid="{00000000-0005-0000-0000-000062780000}"/>
    <cellStyle name="Style 49 3 5 2" xfId="17309" xr:uid="{00000000-0005-0000-0000-000063780000}"/>
    <cellStyle name="Style 49 4" xfId="6529" xr:uid="{00000000-0005-0000-0000-000064780000}"/>
    <cellStyle name="Style 49 4 2" xfId="6530" xr:uid="{00000000-0005-0000-0000-000065780000}"/>
    <cellStyle name="Style 49 4 3" xfId="15713" xr:uid="{00000000-0005-0000-0000-000066780000}"/>
    <cellStyle name="Style 49 5" xfId="6531" xr:uid="{00000000-0005-0000-0000-000067780000}"/>
    <cellStyle name="Style 49 5 2" xfId="15714" xr:uid="{00000000-0005-0000-0000-000068780000}"/>
    <cellStyle name="Style 49 6" xfId="6532" xr:uid="{00000000-0005-0000-0000-000069780000}"/>
    <cellStyle name="Style 49 7" xfId="6533" xr:uid="{00000000-0005-0000-0000-00006A780000}"/>
    <cellStyle name="Style 49_ADDON" xfId="6534" xr:uid="{00000000-0005-0000-0000-00006B780000}"/>
    <cellStyle name="Style 50" xfId="4042" xr:uid="{00000000-0005-0000-0000-00006C780000}"/>
    <cellStyle name="Style 50 10" xfId="6535" xr:uid="{00000000-0005-0000-0000-00006D780000}"/>
    <cellStyle name="Style 50 10 2" xfId="13735" xr:uid="{00000000-0005-0000-0000-00006E780000}"/>
    <cellStyle name="Style 50 10 3" xfId="10366" xr:uid="{00000000-0005-0000-0000-00006F780000}"/>
    <cellStyle name="Style 50 11" xfId="6536" xr:uid="{00000000-0005-0000-0000-000070780000}"/>
    <cellStyle name="Style 50 11 2" xfId="13736" xr:uid="{00000000-0005-0000-0000-000071780000}"/>
    <cellStyle name="Style 50 11 3" xfId="10367" xr:uid="{00000000-0005-0000-0000-000072780000}"/>
    <cellStyle name="Style 50 12" xfId="6537" xr:uid="{00000000-0005-0000-0000-000073780000}"/>
    <cellStyle name="Style 50 12 2" xfId="13737" xr:uid="{00000000-0005-0000-0000-000074780000}"/>
    <cellStyle name="Style 50 12 3" xfId="10368" xr:uid="{00000000-0005-0000-0000-000075780000}"/>
    <cellStyle name="Style 50 13" xfId="12131" xr:uid="{00000000-0005-0000-0000-000076780000}"/>
    <cellStyle name="Style 50 14" xfId="8763" xr:uid="{00000000-0005-0000-0000-000077780000}"/>
    <cellStyle name="Style 50 2" xfId="6538" xr:uid="{00000000-0005-0000-0000-000078780000}"/>
    <cellStyle name="Style 50 2 2" xfId="6539" xr:uid="{00000000-0005-0000-0000-000079780000}"/>
    <cellStyle name="Style 50 2 2 2" xfId="13739" xr:uid="{00000000-0005-0000-0000-00007A780000}"/>
    <cellStyle name="Style 50 2 2 2 2" xfId="15715" xr:uid="{00000000-0005-0000-0000-00007B780000}"/>
    <cellStyle name="Style 50 2 2 3" xfId="10370" xr:uid="{00000000-0005-0000-0000-00007C780000}"/>
    <cellStyle name="Style 50 2 3" xfId="13738" xr:uid="{00000000-0005-0000-0000-00007D780000}"/>
    <cellStyle name="Style 50 2 3 2" xfId="15716" xr:uid="{00000000-0005-0000-0000-00007E780000}"/>
    <cellStyle name="Style 50 2 4" xfId="10369" xr:uid="{00000000-0005-0000-0000-00007F780000}"/>
    <cellStyle name="Style 50 3" xfId="6540" xr:uid="{00000000-0005-0000-0000-000080780000}"/>
    <cellStyle name="Style 50 3 2" xfId="6541" xr:uid="{00000000-0005-0000-0000-000081780000}"/>
    <cellStyle name="Style 50 3 2 2" xfId="6542" xr:uid="{00000000-0005-0000-0000-000082780000}"/>
    <cellStyle name="Style 50 3 2 2 2" xfId="13742" xr:uid="{00000000-0005-0000-0000-000083780000}"/>
    <cellStyle name="Style 50 3 2 2 3" xfId="10373" xr:uid="{00000000-0005-0000-0000-000084780000}"/>
    <cellStyle name="Style 50 3 2 3" xfId="6543" xr:uid="{00000000-0005-0000-0000-000085780000}"/>
    <cellStyle name="Style 50 3 2 3 2" xfId="13743" xr:uid="{00000000-0005-0000-0000-000086780000}"/>
    <cellStyle name="Style 50 3 2 3 3" xfId="10374" xr:uid="{00000000-0005-0000-0000-000087780000}"/>
    <cellStyle name="Style 50 3 2 4" xfId="13741" xr:uid="{00000000-0005-0000-0000-000088780000}"/>
    <cellStyle name="Style 50 3 2 5" xfId="10372" xr:uid="{00000000-0005-0000-0000-000089780000}"/>
    <cellStyle name="Style 50 3 3" xfId="6544" xr:uid="{00000000-0005-0000-0000-00008A780000}"/>
    <cellStyle name="Style 50 3 3 2" xfId="6545" xr:uid="{00000000-0005-0000-0000-00008B780000}"/>
    <cellStyle name="Style 50 3 3 2 2" xfId="6546" xr:uid="{00000000-0005-0000-0000-00008C780000}"/>
    <cellStyle name="Style 50 3 3 2 2 2" xfId="13746" xr:uid="{00000000-0005-0000-0000-00008D780000}"/>
    <cellStyle name="Style 50 3 3 2 2 3" xfId="10377" xr:uid="{00000000-0005-0000-0000-00008E780000}"/>
    <cellStyle name="Style 50 3 3 2 3" xfId="13745" xr:uid="{00000000-0005-0000-0000-00008F780000}"/>
    <cellStyle name="Style 50 3 3 2 4" xfId="10376" xr:uid="{00000000-0005-0000-0000-000090780000}"/>
    <cellStyle name="Style 50 3 3 3" xfId="6547" xr:uid="{00000000-0005-0000-0000-000091780000}"/>
    <cellStyle name="Style 50 3 3 3 2" xfId="6548" xr:uid="{00000000-0005-0000-0000-000092780000}"/>
    <cellStyle name="Style 50 3 3 3 2 2" xfId="13748" xr:uid="{00000000-0005-0000-0000-000093780000}"/>
    <cellStyle name="Style 50 3 3 3 2 3" xfId="10379" xr:uid="{00000000-0005-0000-0000-000094780000}"/>
    <cellStyle name="Style 50 3 3 3 3" xfId="6549" xr:uid="{00000000-0005-0000-0000-000095780000}"/>
    <cellStyle name="Style 50 3 3 3 3 2" xfId="13749" xr:uid="{00000000-0005-0000-0000-000096780000}"/>
    <cellStyle name="Style 50 3 3 3 3 3" xfId="10380" xr:uid="{00000000-0005-0000-0000-000097780000}"/>
    <cellStyle name="Style 50 3 3 3 4" xfId="13747" xr:uid="{00000000-0005-0000-0000-000098780000}"/>
    <cellStyle name="Style 50 3 3 3 5" xfId="10378" xr:uid="{00000000-0005-0000-0000-000099780000}"/>
    <cellStyle name="Style 50 3 3 4" xfId="6550" xr:uid="{00000000-0005-0000-0000-00009A780000}"/>
    <cellStyle name="Style 50 3 3 4 2" xfId="6551" xr:uid="{00000000-0005-0000-0000-00009B780000}"/>
    <cellStyle name="Style 50 3 3 4 2 2" xfId="13751" xr:uid="{00000000-0005-0000-0000-00009C780000}"/>
    <cellStyle name="Style 50 3 3 4 2 3" xfId="10382" xr:uid="{00000000-0005-0000-0000-00009D780000}"/>
    <cellStyle name="Style 50 3 3 4 3" xfId="13750" xr:uid="{00000000-0005-0000-0000-00009E780000}"/>
    <cellStyle name="Style 50 3 3 4 4" xfId="10381" xr:uid="{00000000-0005-0000-0000-00009F780000}"/>
    <cellStyle name="Style 50 3 3 5" xfId="6552" xr:uid="{00000000-0005-0000-0000-0000A0780000}"/>
    <cellStyle name="Style 50 3 3 5 2" xfId="13752" xr:uid="{00000000-0005-0000-0000-0000A1780000}"/>
    <cellStyle name="Style 50 3 3 5 3" xfId="10383" xr:uid="{00000000-0005-0000-0000-0000A2780000}"/>
    <cellStyle name="Style 50 3 3 6" xfId="13744" xr:uid="{00000000-0005-0000-0000-0000A3780000}"/>
    <cellStyle name="Style 50 3 3 7" xfId="10375" xr:uid="{00000000-0005-0000-0000-0000A4780000}"/>
    <cellStyle name="Style 50 3 4" xfId="6553" xr:uid="{00000000-0005-0000-0000-0000A5780000}"/>
    <cellStyle name="Style 50 3 4 2" xfId="13753" xr:uid="{00000000-0005-0000-0000-0000A6780000}"/>
    <cellStyle name="Style 50 3 4 3" xfId="15717" xr:uid="{00000000-0005-0000-0000-0000A7780000}"/>
    <cellStyle name="Style 50 3 4 4" xfId="10384" xr:uid="{00000000-0005-0000-0000-0000A8780000}"/>
    <cellStyle name="Style 50 3 5" xfId="6554" xr:uid="{00000000-0005-0000-0000-0000A9780000}"/>
    <cellStyle name="Style 50 3 5 2" xfId="13754" xr:uid="{00000000-0005-0000-0000-0000AA780000}"/>
    <cellStyle name="Style 50 3 5 3" xfId="10385" xr:uid="{00000000-0005-0000-0000-0000AB780000}"/>
    <cellStyle name="Style 50 3 6" xfId="13740" xr:uid="{00000000-0005-0000-0000-0000AC780000}"/>
    <cellStyle name="Style 50 3 7" xfId="16519" xr:uid="{00000000-0005-0000-0000-0000AD780000}"/>
    <cellStyle name="Style 50 3 7 2" xfId="17308" xr:uid="{00000000-0005-0000-0000-0000AE780000}"/>
    <cellStyle name="Style 50 3 8" xfId="10371" xr:uid="{00000000-0005-0000-0000-0000AF780000}"/>
    <cellStyle name="Style 50 4" xfId="6555" xr:uid="{00000000-0005-0000-0000-0000B0780000}"/>
    <cellStyle name="Style 50 4 2" xfId="6556" xr:uid="{00000000-0005-0000-0000-0000B1780000}"/>
    <cellStyle name="Style 50 4 2 2" xfId="6557" xr:uid="{00000000-0005-0000-0000-0000B2780000}"/>
    <cellStyle name="Style 50 4 2 2 2" xfId="6558" xr:uid="{00000000-0005-0000-0000-0000B3780000}"/>
    <cellStyle name="Style 50 4 2 2 2 2" xfId="13758" xr:uid="{00000000-0005-0000-0000-0000B4780000}"/>
    <cellStyle name="Style 50 4 2 2 2 3" xfId="10389" xr:uid="{00000000-0005-0000-0000-0000B5780000}"/>
    <cellStyle name="Style 50 4 2 2 3" xfId="13757" xr:uid="{00000000-0005-0000-0000-0000B6780000}"/>
    <cellStyle name="Style 50 4 2 2 4" xfId="10388" xr:uid="{00000000-0005-0000-0000-0000B7780000}"/>
    <cellStyle name="Style 50 4 2 3" xfId="6559" xr:uid="{00000000-0005-0000-0000-0000B8780000}"/>
    <cellStyle name="Style 50 4 2 3 2" xfId="6560" xr:uid="{00000000-0005-0000-0000-0000B9780000}"/>
    <cellStyle name="Style 50 4 2 3 2 2" xfId="13760" xr:uid="{00000000-0005-0000-0000-0000BA780000}"/>
    <cellStyle name="Style 50 4 2 3 2 3" xfId="10391" xr:uid="{00000000-0005-0000-0000-0000BB780000}"/>
    <cellStyle name="Style 50 4 2 3 3" xfId="6561" xr:uid="{00000000-0005-0000-0000-0000BC780000}"/>
    <cellStyle name="Style 50 4 2 3 3 2" xfId="13761" xr:uid="{00000000-0005-0000-0000-0000BD780000}"/>
    <cellStyle name="Style 50 4 2 3 3 3" xfId="10392" xr:uid="{00000000-0005-0000-0000-0000BE780000}"/>
    <cellStyle name="Style 50 4 2 3 4" xfId="13759" xr:uid="{00000000-0005-0000-0000-0000BF780000}"/>
    <cellStyle name="Style 50 4 2 3 5" xfId="10390" xr:uid="{00000000-0005-0000-0000-0000C0780000}"/>
    <cellStyle name="Style 50 4 2 4" xfId="6562" xr:uid="{00000000-0005-0000-0000-0000C1780000}"/>
    <cellStyle name="Style 50 4 2 4 2" xfId="6563" xr:uid="{00000000-0005-0000-0000-0000C2780000}"/>
    <cellStyle name="Style 50 4 2 4 2 2" xfId="13763" xr:uid="{00000000-0005-0000-0000-0000C3780000}"/>
    <cellStyle name="Style 50 4 2 4 2 3" xfId="10394" xr:uid="{00000000-0005-0000-0000-0000C4780000}"/>
    <cellStyle name="Style 50 4 2 4 3" xfId="13762" xr:uid="{00000000-0005-0000-0000-0000C5780000}"/>
    <cellStyle name="Style 50 4 2 4 4" xfId="10393" xr:uid="{00000000-0005-0000-0000-0000C6780000}"/>
    <cellStyle name="Style 50 4 2 5" xfId="6564" xr:uid="{00000000-0005-0000-0000-0000C7780000}"/>
    <cellStyle name="Style 50 4 2 5 2" xfId="13764" xr:uid="{00000000-0005-0000-0000-0000C8780000}"/>
    <cellStyle name="Style 50 4 2 5 3" xfId="10395" xr:uid="{00000000-0005-0000-0000-0000C9780000}"/>
    <cellStyle name="Style 50 4 2 6" xfId="13756" xr:uid="{00000000-0005-0000-0000-0000CA780000}"/>
    <cellStyle name="Style 50 4 2 7" xfId="10387" xr:uid="{00000000-0005-0000-0000-0000CB780000}"/>
    <cellStyle name="Style 50 4 3" xfId="6565" xr:uid="{00000000-0005-0000-0000-0000CC780000}"/>
    <cellStyle name="Style 50 4 3 2" xfId="6566" xr:uid="{00000000-0005-0000-0000-0000CD780000}"/>
    <cellStyle name="Style 50 4 3 2 2" xfId="13766" xr:uid="{00000000-0005-0000-0000-0000CE780000}"/>
    <cellStyle name="Style 50 4 3 2 3" xfId="10397" xr:uid="{00000000-0005-0000-0000-0000CF780000}"/>
    <cellStyle name="Style 50 4 3 3" xfId="13765" xr:uid="{00000000-0005-0000-0000-0000D0780000}"/>
    <cellStyle name="Style 50 4 3 4" xfId="10396" xr:uid="{00000000-0005-0000-0000-0000D1780000}"/>
    <cellStyle name="Style 50 4 4" xfId="6567" xr:uid="{00000000-0005-0000-0000-0000D2780000}"/>
    <cellStyle name="Style 50 4 4 2" xfId="13767" xr:uid="{00000000-0005-0000-0000-0000D3780000}"/>
    <cellStyle name="Style 50 4 4 3" xfId="10398" xr:uid="{00000000-0005-0000-0000-0000D4780000}"/>
    <cellStyle name="Style 50 4 5" xfId="6568" xr:uid="{00000000-0005-0000-0000-0000D5780000}"/>
    <cellStyle name="Style 50 4 5 2" xfId="13768" xr:uid="{00000000-0005-0000-0000-0000D6780000}"/>
    <cellStyle name="Style 50 4 5 3" xfId="10399" xr:uid="{00000000-0005-0000-0000-0000D7780000}"/>
    <cellStyle name="Style 50 4 6" xfId="13755" xr:uid="{00000000-0005-0000-0000-0000D8780000}"/>
    <cellStyle name="Style 50 4 7" xfId="16518" xr:uid="{00000000-0005-0000-0000-0000D9780000}"/>
    <cellStyle name="Style 50 4 7 2" xfId="17307" xr:uid="{00000000-0005-0000-0000-0000DA780000}"/>
    <cellStyle name="Style 50 4 8" xfId="10386" xr:uid="{00000000-0005-0000-0000-0000DB780000}"/>
    <cellStyle name="Style 50 5" xfId="6569" xr:uid="{00000000-0005-0000-0000-0000DC780000}"/>
    <cellStyle name="Style 50 5 2" xfId="6570" xr:uid="{00000000-0005-0000-0000-0000DD780000}"/>
    <cellStyle name="Style 50 5 2 2" xfId="6571" xr:uid="{00000000-0005-0000-0000-0000DE780000}"/>
    <cellStyle name="Style 50 5 2 2 2" xfId="6572" xr:uid="{00000000-0005-0000-0000-0000DF780000}"/>
    <cellStyle name="Style 50 5 2 2 2 2" xfId="13772" xr:uid="{00000000-0005-0000-0000-0000E0780000}"/>
    <cellStyle name="Style 50 5 2 2 2 3" xfId="10403" xr:uid="{00000000-0005-0000-0000-0000E1780000}"/>
    <cellStyle name="Style 50 5 2 2 3" xfId="13771" xr:uid="{00000000-0005-0000-0000-0000E2780000}"/>
    <cellStyle name="Style 50 5 2 2 4" xfId="10402" xr:uid="{00000000-0005-0000-0000-0000E3780000}"/>
    <cellStyle name="Style 50 5 2 3" xfId="6573" xr:uid="{00000000-0005-0000-0000-0000E4780000}"/>
    <cellStyle name="Style 50 5 2 3 2" xfId="6574" xr:uid="{00000000-0005-0000-0000-0000E5780000}"/>
    <cellStyle name="Style 50 5 2 3 2 2" xfId="13774" xr:uid="{00000000-0005-0000-0000-0000E6780000}"/>
    <cellStyle name="Style 50 5 2 3 2 3" xfId="10405" xr:uid="{00000000-0005-0000-0000-0000E7780000}"/>
    <cellStyle name="Style 50 5 2 3 3" xfId="6575" xr:uid="{00000000-0005-0000-0000-0000E8780000}"/>
    <cellStyle name="Style 50 5 2 3 3 2" xfId="13775" xr:uid="{00000000-0005-0000-0000-0000E9780000}"/>
    <cellStyle name="Style 50 5 2 3 3 3" xfId="10406" xr:uid="{00000000-0005-0000-0000-0000EA780000}"/>
    <cellStyle name="Style 50 5 2 3 4" xfId="13773" xr:uid="{00000000-0005-0000-0000-0000EB780000}"/>
    <cellStyle name="Style 50 5 2 3 5" xfId="10404" xr:uid="{00000000-0005-0000-0000-0000EC780000}"/>
    <cellStyle name="Style 50 5 2 4" xfId="6576" xr:uid="{00000000-0005-0000-0000-0000ED780000}"/>
    <cellStyle name="Style 50 5 2 4 2" xfId="13776" xr:uid="{00000000-0005-0000-0000-0000EE780000}"/>
    <cellStyle name="Style 50 5 2 4 3" xfId="10407" xr:uid="{00000000-0005-0000-0000-0000EF780000}"/>
    <cellStyle name="Style 50 5 2 5" xfId="6577" xr:uid="{00000000-0005-0000-0000-0000F0780000}"/>
    <cellStyle name="Style 50 5 2 5 2" xfId="13777" xr:uid="{00000000-0005-0000-0000-0000F1780000}"/>
    <cellStyle name="Style 50 5 2 5 3" xfId="10408" xr:uid="{00000000-0005-0000-0000-0000F2780000}"/>
    <cellStyle name="Style 50 5 2 6" xfId="13770" xr:uid="{00000000-0005-0000-0000-0000F3780000}"/>
    <cellStyle name="Style 50 5 2 7" xfId="10401" xr:uid="{00000000-0005-0000-0000-0000F4780000}"/>
    <cellStyle name="Style 50 5 3" xfId="6578" xr:uid="{00000000-0005-0000-0000-0000F5780000}"/>
    <cellStyle name="Style 50 5 3 2" xfId="6579" xr:uid="{00000000-0005-0000-0000-0000F6780000}"/>
    <cellStyle name="Style 50 5 3 2 2" xfId="13779" xr:uid="{00000000-0005-0000-0000-0000F7780000}"/>
    <cellStyle name="Style 50 5 3 2 3" xfId="10410" xr:uid="{00000000-0005-0000-0000-0000F8780000}"/>
    <cellStyle name="Style 50 5 3 3" xfId="13778" xr:uid="{00000000-0005-0000-0000-0000F9780000}"/>
    <cellStyle name="Style 50 5 3 4" xfId="10409" xr:uid="{00000000-0005-0000-0000-0000FA780000}"/>
    <cellStyle name="Style 50 5 4" xfId="6580" xr:uid="{00000000-0005-0000-0000-0000FB780000}"/>
    <cellStyle name="Style 50 5 4 2" xfId="13780" xr:uid="{00000000-0005-0000-0000-0000FC780000}"/>
    <cellStyle name="Style 50 5 4 3" xfId="10411" xr:uid="{00000000-0005-0000-0000-0000FD780000}"/>
    <cellStyle name="Style 50 5 5" xfId="6581" xr:uid="{00000000-0005-0000-0000-0000FE780000}"/>
    <cellStyle name="Style 50 5 5 2" xfId="13781" xr:uid="{00000000-0005-0000-0000-0000FF780000}"/>
    <cellStyle name="Style 50 5 5 3" xfId="10412" xr:uid="{00000000-0005-0000-0000-000000790000}"/>
    <cellStyle name="Style 50 5 6" xfId="13769" xr:uid="{00000000-0005-0000-0000-000001790000}"/>
    <cellStyle name="Style 50 5 7" xfId="10400" xr:uid="{00000000-0005-0000-0000-000002790000}"/>
    <cellStyle name="Style 50 6" xfId="6582" xr:uid="{00000000-0005-0000-0000-000003790000}"/>
    <cellStyle name="Style 50 6 2" xfId="6583" xr:uid="{00000000-0005-0000-0000-000004790000}"/>
    <cellStyle name="Style 50 6 2 2" xfId="6584" xr:uid="{00000000-0005-0000-0000-000005790000}"/>
    <cellStyle name="Style 50 6 2 2 2" xfId="13784" xr:uid="{00000000-0005-0000-0000-000006790000}"/>
    <cellStyle name="Style 50 6 2 2 3" xfId="10415" xr:uid="{00000000-0005-0000-0000-000007790000}"/>
    <cellStyle name="Style 50 6 2 3" xfId="13783" xr:uid="{00000000-0005-0000-0000-000008790000}"/>
    <cellStyle name="Style 50 6 2 4" xfId="10414" xr:uid="{00000000-0005-0000-0000-000009790000}"/>
    <cellStyle name="Style 50 6 3" xfId="6585" xr:uid="{00000000-0005-0000-0000-00000A790000}"/>
    <cellStyle name="Style 50 6 3 2" xfId="6586" xr:uid="{00000000-0005-0000-0000-00000B790000}"/>
    <cellStyle name="Style 50 6 3 2 2" xfId="13786" xr:uid="{00000000-0005-0000-0000-00000C790000}"/>
    <cellStyle name="Style 50 6 3 2 3" xfId="10417" xr:uid="{00000000-0005-0000-0000-00000D790000}"/>
    <cellStyle name="Style 50 6 3 3" xfId="6587" xr:uid="{00000000-0005-0000-0000-00000E790000}"/>
    <cellStyle name="Style 50 6 3 3 2" xfId="13787" xr:uid="{00000000-0005-0000-0000-00000F790000}"/>
    <cellStyle name="Style 50 6 3 3 3" xfId="10418" xr:uid="{00000000-0005-0000-0000-000010790000}"/>
    <cellStyle name="Style 50 6 3 4" xfId="13785" xr:uid="{00000000-0005-0000-0000-000011790000}"/>
    <cellStyle name="Style 50 6 3 5" xfId="10416" xr:uid="{00000000-0005-0000-0000-000012790000}"/>
    <cellStyle name="Style 50 6 4" xfId="6588" xr:uid="{00000000-0005-0000-0000-000013790000}"/>
    <cellStyle name="Style 50 6 4 2" xfId="6589" xr:uid="{00000000-0005-0000-0000-000014790000}"/>
    <cellStyle name="Style 50 6 4 2 2" xfId="13789" xr:uid="{00000000-0005-0000-0000-000015790000}"/>
    <cellStyle name="Style 50 6 4 2 3" xfId="10420" xr:uid="{00000000-0005-0000-0000-000016790000}"/>
    <cellStyle name="Style 50 6 4 3" xfId="13788" xr:uid="{00000000-0005-0000-0000-000017790000}"/>
    <cellStyle name="Style 50 6 4 4" xfId="10419" xr:uid="{00000000-0005-0000-0000-000018790000}"/>
    <cellStyle name="Style 50 6 5" xfId="6590" xr:uid="{00000000-0005-0000-0000-000019790000}"/>
    <cellStyle name="Style 50 6 5 2" xfId="13790" xr:uid="{00000000-0005-0000-0000-00001A790000}"/>
    <cellStyle name="Style 50 6 5 3" xfId="10421" xr:uid="{00000000-0005-0000-0000-00001B790000}"/>
    <cellStyle name="Style 50 6 6" xfId="13782" xr:uid="{00000000-0005-0000-0000-00001C790000}"/>
    <cellStyle name="Style 50 6 7" xfId="10413" xr:uid="{00000000-0005-0000-0000-00001D790000}"/>
    <cellStyle name="Style 50 7" xfId="6591" xr:uid="{00000000-0005-0000-0000-00001E790000}"/>
    <cellStyle name="Style 50 7 2" xfId="6592" xr:uid="{00000000-0005-0000-0000-00001F790000}"/>
    <cellStyle name="Style 50 7 2 2" xfId="13792" xr:uid="{00000000-0005-0000-0000-000020790000}"/>
    <cellStyle name="Style 50 7 2 3" xfId="10423" xr:uid="{00000000-0005-0000-0000-000021790000}"/>
    <cellStyle name="Style 50 7 3" xfId="6593" xr:uid="{00000000-0005-0000-0000-000022790000}"/>
    <cellStyle name="Style 50 7 3 2" xfId="13793" xr:uid="{00000000-0005-0000-0000-000023790000}"/>
    <cellStyle name="Style 50 7 3 3" xfId="10424" xr:uid="{00000000-0005-0000-0000-000024790000}"/>
    <cellStyle name="Style 50 7 4" xfId="13791" xr:uid="{00000000-0005-0000-0000-000025790000}"/>
    <cellStyle name="Style 50 7 5" xfId="10422" xr:uid="{00000000-0005-0000-0000-000026790000}"/>
    <cellStyle name="Style 50 8" xfId="6594" xr:uid="{00000000-0005-0000-0000-000027790000}"/>
    <cellStyle name="Style 50 8 2" xfId="13794" xr:uid="{00000000-0005-0000-0000-000028790000}"/>
    <cellStyle name="Style 50 8 3" xfId="15718" xr:uid="{00000000-0005-0000-0000-000029790000}"/>
    <cellStyle name="Style 50 8 4" xfId="10425" xr:uid="{00000000-0005-0000-0000-00002A790000}"/>
    <cellStyle name="Style 50 9" xfId="6595" xr:uid="{00000000-0005-0000-0000-00002B790000}"/>
    <cellStyle name="Style 50 9 2" xfId="13795" xr:uid="{00000000-0005-0000-0000-00002C790000}"/>
    <cellStyle name="Style 50 9 3" xfId="10426" xr:uid="{00000000-0005-0000-0000-00002D790000}"/>
    <cellStyle name="Style 50_ADDON" xfId="6596" xr:uid="{00000000-0005-0000-0000-00002E790000}"/>
    <cellStyle name="Style 51" xfId="4043" xr:uid="{00000000-0005-0000-0000-00002F790000}"/>
    <cellStyle name="Style 51 2" xfId="6597" xr:uid="{00000000-0005-0000-0000-000030790000}"/>
    <cellStyle name="Style 51 2 2" xfId="6598" xr:uid="{00000000-0005-0000-0000-000031790000}"/>
    <cellStyle name="Style 51 2 2 2" xfId="6599" xr:uid="{00000000-0005-0000-0000-000032790000}"/>
    <cellStyle name="Style 51 2 2 2 2" xfId="15719" xr:uid="{00000000-0005-0000-0000-000033790000}"/>
    <cellStyle name="Style 51 2 2 3" xfId="6600" xr:uid="{00000000-0005-0000-0000-000034790000}"/>
    <cellStyle name="Style 51 2 3" xfId="6601" xr:uid="{00000000-0005-0000-0000-000035790000}"/>
    <cellStyle name="Style 51 2 3 2" xfId="15720" xr:uid="{00000000-0005-0000-0000-000036790000}"/>
    <cellStyle name="Style 51 2 4" xfId="6602" xr:uid="{00000000-0005-0000-0000-000037790000}"/>
    <cellStyle name="Style 51 2 5" xfId="6603" xr:uid="{00000000-0005-0000-0000-000038790000}"/>
    <cellStyle name="Style 51 3" xfId="6604" xr:uid="{00000000-0005-0000-0000-000039790000}"/>
    <cellStyle name="Style 51 3 2" xfId="6605" xr:uid="{00000000-0005-0000-0000-00003A790000}"/>
    <cellStyle name="Style 51 3 2 2" xfId="6606" xr:uid="{00000000-0005-0000-0000-00003B790000}"/>
    <cellStyle name="Style 51 3 2 2 2" xfId="15721" xr:uid="{00000000-0005-0000-0000-00003C790000}"/>
    <cellStyle name="Style 51 3 2 3" xfId="6607" xr:uid="{00000000-0005-0000-0000-00003D790000}"/>
    <cellStyle name="Style 51 3 3" xfId="6608" xr:uid="{00000000-0005-0000-0000-00003E790000}"/>
    <cellStyle name="Style 51 3 3 2" xfId="6609" xr:uid="{00000000-0005-0000-0000-00003F790000}"/>
    <cellStyle name="Style 51 3 3 2 2" xfId="15722" xr:uid="{00000000-0005-0000-0000-000040790000}"/>
    <cellStyle name="Style 51 3 3 3" xfId="6610" xr:uid="{00000000-0005-0000-0000-000041790000}"/>
    <cellStyle name="Style 51 3 4" xfId="6611" xr:uid="{00000000-0005-0000-0000-000042790000}"/>
    <cellStyle name="Style 51 3 4 2" xfId="6612" xr:uid="{00000000-0005-0000-0000-000043790000}"/>
    <cellStyle name="Style 51 3 5" xfId="6613" xr:uid="{00000000-0005-0000-0000-000044790000}"/>
    <cellStyle name="Style 51 3 6" xfId="15642" xr:uid="{00000000-0005-0000-0000-000045790000}"/>
    <cellStyle name="Style 51 3 6 2" xfId="16691" xr:uid="{00000000-0005-0000-0000-000046790000}"/>
    <cellStyle name="Style 51 4" xfId="6614" xr:uid="{00000000-0005-0000-0000-000047790000}"/>
    <cellStyle name="Style 51 4 2" xfId="6615" xr:uid="{00000000-0005-0000-0000-000048790000}"/>
    <cellStyle name="Style 51 4 2 2" xfId="15723" xr:uid="{00000000-0005-0000-0000-000049790000}"/>
    <cellStyle name="Style 51 4 3" xfId="6616" xr:uid="{00000000-0005-0000-0000-00004A790000}"/>
    <cellStyle name="Style 51 5" xfId="6617" xr:uid="{00000000-0005-0000-0000-00004B790000}"/>
    <cellStyle name="Style 51 6" xfId="6618" xr:uid="{00000000-0005-0000-0000-00004C790000}"/>
    <cellStyle name="Style 51 7" xfId="15724" xr:uid="{00000000-0005-0000-0000-00004D790000}"/>
    <cellStyle name="Style 51_ADDON" xfId="6619" xr:uid="{00000000-0005-0000-0000-00004E790000}"/>
    <cellStyle name="Style 52" xfId="4044" xr:uid="{00000000-0005-0000-0000-00004F790000}"/>
    <cellStyle name="Style 52 2" xfId="6620" xr:uid="{00000000-0005-0000-0000-000050790000}"/>
    <cellStyle name="Style 52 2 2" xfId="6621" xr:uid="{00000000-0005-0000-0000-000051790000}"/>
    <cellStyle name="Style 52 2 2 2" xfId="6622" xr:uid="{00000000-0005-0000-0000-000052790000}"/>
    <cellStyle name="Style 52 2 2 2 2" xfId="15725" xr:uid="{00000000-0005-0000-0000-000053790000}"/>
    <cellStyle name="Style 52 2 2 3" xfId="6623" xr:uid="{00000000-0005-0000-0000-000054790000}"/>
    <cellStyle name="Style 52 2 3" xfId="6624" xr:uid="{00000000-0005-0000-0000-000055790000}"/>
    <cellStyle name="Style 52 2 3 2" xfId="15726" xr:uid="{00000000-0005-0000-0000-000056790000}"/>
    <cellStyle name="Style 52 2 4" xfId="6625" xr:uid="{00000000-0005-0000-0000-000057790000}"/>
    <cellStyle name="Style 52 2 5" xfId="6626" xr:uid="{00000000-0005-0000-0000-000058790000}"/>
    <cellStyle name="Style 52 2 6" xfId="15727" xr:uid="{00000000-0005-0000-0000-000059790000}"/>
    <cellStyle name="Style 52 3" xfId="6627" xr:uid="{00000000-0005-0000-0000-00005A790000}"/>
    <cellStyle name="Style 52 3 2" xfId="6628" xr:uid="{00000000-0005-0000-0000-00005B790000}"/>
    <cellStyle name="Style 52 3 2 2" xfId="6629" xr:uid="{00000000-0005-0000-0000-00005C790000}"/>
    <cellStyle name="Style 52 3 2 2 2" xfId="15728" xr:uid="{00000000-0005-0000-0000-00005D790000}"/>
    <cellStyle name="Style 52 3 2 3" xfId="6630" xr:uid="{00000000-0005-0000-0000-00005E790000}"/>
    <cellStyle name="Style 52 3 3" xfId="6631" xr:uid="{00000000-0005-0000-0000-00005F790000}"/>
    <cellStyle name="Style 52 3 3 2" xfId="6632" xr:uid="{00000000-0005-0000-0000-000060790000}"/>
    <cellStyle name="Style 52 3 3 2 2" xfId="15729" xr:uid="{00000000-0005-0000-0000-000061790000}"/>
    <cellStyle name="Style 52 3 3 3" xfId="6633" xr:uid="{00000000-0005-0000-0000-000062790000}"/>
    <cellStyle name="Style 52 3 4" xfId="6634" xr:uid="{00000000-0005-0000-0000-000063790000}"/>
    <cellStyle name="Style 52 3 4 2" xfId="6635" xr:uid="{00000000-0005-0000-0000-000064790000}"/>
    <cellStyle name="Style 52 3 5" xfId="6636" xr:uid="{00000000-0005-0000-0000-000065790000}"/>
    <cellStyle name="Style 52 3 6" xfId="16517" xr:uid="{00000000-0005-0000-0000-000066790000}"/>
    <cellStyle name="Style 52 3 6 2" xfId="17306" xr:uid="{00000000-0005-0000-0000-000067790000}"/>
    <cellStyle name="Style 52 4" xfId="6637" xr:uid="{00000000-0005-0000-0000-000068790000}"/>
    <cellStyle name="Style 52 4 2" xfId="6638" xr:uid="{00000000-0005-0000-0000-000069790000}"/>
    <cellStyle name="Style 52 4 2 2" xfId="15730" xr:uid="{00000000-0005-0000-0000-00006A790000}"/>
    <cellStyle name="Style 52 4 3" xfId="6639" xr:uid="{00000000-0005-0000-0000-00006B790000}"/>
    <cellStyle name="Style 52 5" xfId="6640" xr:uid="{00000000-0005-0000-0000-00006C790000}"/>
    <cellStyle name="Style 52 6" xfId="6641" xr:uid="{00000000-0005-0000-0000-00006D790000}"/>
    <cellStyle name="Style 52 7" xfId="15731" xr:uid="{00000000-0005-0000-0000-00006E790000}"/>
    <cellStyle name="Style 52_ADDON" xfId="6642" xr:uid="{00000000-0005-0000-0000-00006F790000}"/>
    <cellStyle name="Style 58" xfId="4045" xr:uid="{00000000-0005-0000-0000-000070790000}"/>
    <cellStyle name="Style 58 10" xfId="6643" xr:uid="{00000000-0005-0000-0000-000071790000}"/>
    <cellStyle name="Style 58 10 2" xfId="13796" xr:uid="{00000000-0005-0000-0000-000072790000}"/>
    <cellStyle name="Style 58 10 3" xfId="10427" xr:uid="{00000000-0005-0000-0000-000073790000}"/>
    <cellStyle name="Style 58 11" xfId="6644" xr:uid="{00000000-0005-0000-0000-000074790000}"/>
    <cellStyle name="Style 58 11 2" xfId="13797" xr:uid="{00000000-0005-0000-0000-000075790000}"/>
    <cellStyle name="Style 58 11 3" xfId="10428" xr:uid="{00000000-0005-0000-0000-000076790000}"/>
    <cellStyle name="Style 58 12" xfId="6645" xr:uid="{00000000-0005-0000-0000-000077790000}"/>
    <cellStyle name="Style 58 12 2" xfId="13798" xr:uid="{00000000-0005-0000-0000-000078790000}"/>
    <cellStyle name="Style 58 12 3" xfId="10429" xr:uid="{00000000-0005-0000-0000-000079790000}"/>
    <cellStyle name="Style 58 13" xfId="12132" xr:uid="{00000000-0005-0000-0000-00007A790000}"/>
    <cellStyle name="Style 58 14" xfId="8764" xr:uid="{00000000-0005-0000-0000-00007B790000}"/>
    <cellStyle name="Style 58 2" xfId="6646" xr:uid="{00000000-0005-0000-0000-00007C790000}"/>
    <cellStyle name="Style 58 2 2" xfId="6647" xr:uid="{00000000-0005-0000-0000-00007D790000}"/>
    <cellStyle name="Style 58 2 2 2" xfId="13800" xr:uid="{00000000-0005-0000-0000-00007E790000}"/>
    <cellStyle name="Style 58 2 2 2 2" xfId="15732" xr:uid="{00000000-0005-0000-0000-00007F790000}"/>
    <cellStyle name="Style 58 2 2 3" xfId="10431" xr:uid="{00000000-0005-0000-0000-000080790000}"/>
    <cellStyle name="Style 58 2 3" xfId="13799" xr:uid="{00000000-0005-0000-0000-000081790000}"/>
    <cellStyle name="Style 58 2 3 2" xfId="15733" xr:uid="{00000000-0005-0000-0000-000082790000}"/>
    <cellStyle name="Style 58 2 4" xfId="10430" xr:uid="{00000000-0005-0000-0000-000083790000}"/>
    <cellStyle name="Style 58 3" xfId="6648" xr:uid="{00000000-0005-0000-0000-000084790000}"/>
    <cellStyle name="Style 58 3 2" xfId="6649" xr:uid="{00000000-0005-0000-0000-000085790000}"/>
    <cellStyle name="Style 58 3 2 2" xfId="6650" xr:uid="{00000000-0005-0000-0000-000086790000}"/>
    <cellStyle name="Style 58 3 2 2 2" xfId="13803" xr:uid="{00000000-0005-0000-0000-000087790000}"/>
    <cellStyle name="Style 58 3 2 2 3" xfId="10434" xr:uid="{00000000-0005-0000-0000-000088790000}"/>
    <cellStyle name="Style 58 3 2 3" xfId="6651" xr:uid="{00000000-0005-0000-0000-000089790000}"/>
    <cellStyle name="Style 58 3 2 3 2" xfId="13804" xr:uid="{00000000-0005-0000-0000-00008A790000}"/>
    <cellStyle name="Style 58 3 2 3 3" xfId="10435" xr:uid="{00000000-0005-0000-0000-00008B790000}"/>
    <cellStyle name="Style 58 3 2 4" xfId="13802" xr:uid="{00000000-0005-0000-0000-00008C790000}"/>
    <cellStyle name="Style 58 3 2 5" xfId="10433" xr:uid="{00000000-0005-0000-0000-00008D790000}"/>
    <cellStyle name="Style 58 3 3" xfId="6652" xr:uid="{00000000-0005-0000-0000-00008E790000}"/>
    <cellStyle name="Style 58 3 3 2" xfId="6653" xr:uid="{00000000-0005-0000-0000-00008F790000}"/>
    <cellStyle name="Style 58 3 3 2 2" xfId="6654" xr:uid="{00000000-0005-0000-0000-000090790000}"/>
    <cellStyle name="Style 58 3 3 2 2 2" xfId="13807" xr:uid="{00000000-0005-0000-0000-000091790000}"/>
    <cellStyle name="Style 58 3 3 2 2 3" xfId="10438" xr:uid="{00000000-0005-0000-0000-000092790000}"/>
    <cellStyle name="Style 58 3 3 2 3" xfId="13806" xr:uid="{00000000-0005-0000-0000-000093790000}"/>
    <cellStyle name="Style 58 3 3 2 4" xfId="10437" xr:uid="{00000000-0005-0000-0000-000094790000}"/>
    <cellStyle name="Style 58 3 3 3" xfId="6655" xr:uid="{00000000-0005-0000-0000-000095790000}"/>
    <cellStyle name="Style 58 3 3 3 2" xfId="6656" xr:uid="{00000000-0005-0000-0000-000096790000}"/>
    <cellStyle name="Style 58 3 3 3 2 2" xfId="13809" xr:uid="{00000000-0005-0000-0000-000097790000}"/>
    <cellStyle name="Style 58 3 3 3 2 3" xfId="10440" xr:uid="{00000000-0005-0000-0000-000098790000}"/>
    <cellStyle name="Style 58 3 3 3 3" xfId="6657" xr:uid="{00000000-0005-0000-0000-000099790000}"/>
    <cellStyle name="Style 58 3 3 3 3 2" xfId="13810" xr:uid="{00000000-0005-0000-0000-00009A790000}"/>
    <cellStyle name="Style 58 3 3 3 3 3" xfId="10441" xr:uid="{00000000-0005-0000-0000-00009B790000}"/>
    <cellStyle name="Style 58 3 3 3 4" xfId="13808" xr:uid="{00000000-0005-0000-0000-00009C790000}"/>
    <cellStyle name="Style 58 3 3 3 5" xfId="10439" xr:uid="{00000000-0005-0000-0000-00009D790000}"/>
    <cellStyle name="Style 58 3 3 4" xfId="6658" xr:uid="{00000000-0005-0000-0000-00009E790000}"/>
    <cellStyle name="Style 58 3 3 4 2" xfId="6659" xr:uid="{00000000-0005-0000-0000-00009F790000}"/>
    <cellStyle name="Style 58 3 3 4 2 2" xfId="13812" xr:uid="{00000000-0005-0000-0000-0000A0790000}"/>
    <cellStyle name="Style 58 3 3 4 2 3" xfId="10443" xr:uid="{00000000-0005-0000-0000-0000A1790000}"/>
    <cellStyle name="Style 58 3 3 4 3" xfId="13811" xr:uid="{00000000-0005-0000-0000-0000A2790000}"/>
    <cellStyle name="Style 58 3 3 4 4" xfId="10442" xr:uid="{00000000-0005-0000-0000-0000A3790000}"/>
    <cellStyle name="Style 58 3 3 5" xfId="6660" xr:uid="{00000000-0005-0000-0000-0000A4790000}"/>
    <cellStyle name="Style 58 3 3 5 2" xfId="13813" xr:uid="{00000000-0005-0000-0000-0000A5790000}"/>
    <cellStyle name="Style 58 3 3 5 3" xfId="10444" xr:uid="{00000000-0005-0000-0000-0000A6790000}"/>
    <cellStyle name="Style 58 3 3 6" xfId="13805" xr:uid="{00000000-0005-0000-0000-0000A7790000}"/>
    <cellStyle name="Style 58 3 3 7" xfId="10436" xr:uid="{00000000-0005-0000-0000-0000A8790000}"/>
    <cellStyle name="Style 58 3 4" xfId="6661" xr:uid="{00000000-0005-0000-0000-0000A9790000}"/>
    <cellStyle name="Style 58 3 4 2" xfId="13814" xr:uid="{00000000-0005-0000-0000-0000AA790000}"/>
    <cellStyle name="Style 58 3 4 3" xfId="15734" xr:uid="{00000000-0005-0000-0000-0000AB790000}"/>
    <cellStyle name="Style 58 3 4 4" xfId="10445" xr:uid="{00000000-0005-0000-0000-0000AC790000}"/>
    <cellStyle name="Style 58 3 5" xfId="6662" xr:uid="{00000000-0005-0000-0000-0000AD790000}"/>
    <cellStyle name="Style 58 3 5 2" xfId="13815" xr:uid="{00000000-0005-0000-0000-0000AE790000}"/>
    <cellStyle name="Style 58 3 5 3" xfId="10446" xr:uid="{00000000-0005-0000-0000-0000AF790000}"/>
    <cellStyle name="Style 58 3 6" xfId="13801" xr:uid="{00000000-0005-0000-0000-0000B0790000}"/>
    <cellStyle name="Style 58 3 7" xfId="16516" xr:uid="{00000000-0005-0000-0000-0000B1790000}"/>
    <cellStyle name="Style 58 3 7 2" xfId="17305" xr:uid="{00000000-0005-0000-0000-0000B2790000}"/>
    <cellStyle name="Style 58 3 8" xfId="10432" xr:uid="{00000000-0005-0000-0000-0000B3790000}"/>
    <cellStyle name="Style 58 4" xfId="6663" xr:uid="{00000000-0005-0000-0000-0000B4790000}"/>
    <cellStyle name="Style 58 4 2" xfId="6664" xr:uid="{00000000-0005-0000-0000-0000B5790000}"/>
    <cellStyle name="Style 58 4 2 2" xfId="6665" xr:uid="{00000000-0005-0000-0000-0000B6790000}"/>
    <cellStyle name="Style 58 4 2 2 2" xfId="6666" xr:uid="{00000000-0005-0000-0000-0000B7790000}"/>
    <cellStyle name="Style 58 4 2 2 2 2" xfId="13819" xr:uid="{00000000-0005-0000-0000-0000B8790000}"/>
    <cellStyle name="Style 58 4 2 2 2 3" xfId="10450" xr:uid="{00000000-0005-0000-0000-0000B9790000}"/>
    <cellStyle name="Style 58 4 2 2 3" xfId="13818" xr:uid="{00000000-0005-0000-0000-0000BA790000}"/>
    <cellStyle name="Style 58 4 2 2 4" xfId="10449" xr:uid="{00000000-0005-0000-0000-0000BB790000}"/>
    <cellStyle name="Style 58 4 2 3" xfId="6667" xr:uid="{00000000-0005-0000-0000-0000BC790000}"/>
    <cellStyle name="Style 58 4 2 3 2" xfId="6668" xr:uid="{00000000-0005-0000-0000-0000BD790000}"/>
    <cellStyle name="Style 58 4 2 3 2 2" xfId="13821" xr:uid="{00000000-0005-0000-0000-0000BE790000}"/>
    <cellStyle name="Style 58 4 2 3 2 3" xfId="10452" xr:uid="{00000000-0005-0000-0000-0000BF790000}"/>
    <cellStyle name="Style 58 4 2 3 3" xfId="6669" xr:uid="{00000000-0005-0000-0000-0000C0790000}"/>
    <cellStyle name="Style 58 4 2 3 3 2" xfId="13822" xr:uid="{00000000-0005-0000-0000-0000C1790000}"/>
    <cellStyle name="Style 58 4 2 3 3 3" xfId="10453" xr:uid="{00000000-0005-0000-0000-0000C2790000}"/>
    <cellStyle name="Style 58 4 2 3 4" xfId="13820" xr:uid="{00000000-0005-0000-0000-0000C3790000}"/>
    <cellStyle name="Style 58 4 2 3 5" xfId="10451" xr:uid="{00000000-0005-0000-0000-0000C4790000}"/>
    <cellStyle name="Style 58 4 2 4" xfId="6670" xr:uid="{00000000-0005-0000-0000-0000C5790000}"/>
    <cellStyle name="Style 58 4 2 4 2" xfId="6671" xr:uid="{00000000-0005-0000-0000-0000C6790000}"/>
    <cellStyle name="Style 58 4 2 4 2 2" xfId="13824" xr:uid="{00000000-0005-0000-0000-0000C7790000}"/>
    <cellStyle name="Style 58 4 2 4 2 3" xfId="10455" xr:uid="{00000000-0005-0000-0000-0000C8790000}"/>
    <cellStyle name="Style 58 4 2 4 3" xfId="13823" xr:uid="{00000000-0005-0000-0000-0000C9790000}"/>
    <cellStyle name="Style 58 4 2 4 4" xfId="10454" xr:uid="{00000000-0005-0000-0000-0000CA790000}"/>
    <cellStyle name="Style 58 4 2 5" xfId="6672" xr:uid="{00000000-0005-0000-0000-0000CB790000}"/>
    <cellStyle name="Style 58 4 2 5 2" xfId="13825" xr:uid="{00000000-0005-0000-0000-0000CC790000}"/>
    <cellStyle name="Style 58 4 2 5 3" xfId="10456" xr:uid="{00000000-0005-0000-0000-0000CD790000}"/>
    <cellStyle name="Style 58 4 2 6" xfId="13817" xr:uid="{00000000-0005-0000-0000-0000CE790000}"/>
    <cellStyle name="Style 58 4 2 7" xfId="10448" xr:uid="{00000000-0005-0000-0000-0000CF790000}"/>
    <cellStyle name="Style 58 4 3" xfId="6673" xr:uid="{00000000-0005-0000-0000-0000D0790000}"/>
    <cellStyle name="Style 58 4 3 2" xfId="6674" xr:uid="{00000000-0005-0000-0000-0000D1790000}"/>
    <cellStyle name="Style 58 4 3 2 2" xfId="13827" xr:uid="{00000000-0005-0000-0000-0000D2790000}"/>
    <cellStyle name="Style 58 4 3 2 3" xfId="10458" xr:uid="{00000000-0005-0000-0000-0000D3790000}"/>
    <cellStyle name="Style 58 4 3 3" xfId="13826" xr:uid="{00000000-0005-0000-0000-0000D4790000}"/>
    <cellStyle name="Style 58 4 3 4" xfId="10457" xr:uid="{00000000-0005-0000-0000-0000D5790000}"/>
    <cellStyle name="Style 58 4 4" xfId="6675" xr:uid="{00000000-0005-0000-0000-0000D6790000}"/>
    <cellStyle name="Style 58 4 4 2" xfId="13828" xr:uid="{00000000-0005-0000-0000-0000D7790000}"/>
    <cellStyle name="Style 58 4 4 3" xfId="10459" xr:uid="{00000000-0005-0000-0000-0000D8790000}"/>
    <cellStyle name="Style 58 4 5" xfId="6676" xr:uid="{00000000-0005-0000-0000-0000D9790000}"/>
    <cellStyle name="Style 58 4 5 2" xfId="13829" xr:uid="{00000000-0005-0000-0000-0000DA790000}"/>
    <cellStyle name="Style 58 4 5 3" xfId="10460" xr:uid="{00000000-0005-0000-0000-0000DB790000}"/>
    <cellStyle name="Style 58 4 6" xfId="13816" xr:uid="{00000000-0005-0000-0000-0000DC790000}"/>
    <cellStyle name="Style 58 4 7" xfId="16515" xr:uid="{00000000-0005-0000-0000-0000DD790000}"/>
    <cellStyle name="Style 58 4 7 2" xfId="17304" xr:uid="{00000000-0005-0000-0000-0000DE790000}"/>
    <cellStyle name="Style 58 4 8" xfId="10447" xr:uid="{00000000-0005-0000-0000-0000DF790000}"/>
    <cellStyle name="Style 58 5" xfId="6677" xr:uid="{00000000-0005-0000-0000-0000E0790000}"/>
    <cellStyle name="Style 58 5 2" xfId="6678" xr:uid="{00000000-0005-0000-0000-0000E1790000}"/>
    <cellStyle name="Style 58 5 2 2" xfId="6679" xr:uid="{00000000-0005-0000-0000-0000E2790000}"/>
    <cellStyle name="Style 58 5 2 2 2" xfId="6680" xr:uid="{00000000-0005-0000-0000-0000E3790000}"/>
    <cellStyle name="Style 58 5 2 2 2 2" xfId="13833" xr:uid="{00000000-0005-0000-0000-0000E4790000}"/>
    <cellStyle name="Style 58 5 2 2 2 3" xfId="10464" xr:uid="{00000000-0005-0000-0000-0000E5790000}"/>
    <cellStyle name="Style 58 5 2 2 3" xfId="13832" xr:uid="{00000000-0005-0000-0000-0000E6790000}"/>
    <cellStyle name="Style 58 5 2 2 4" xfId="10463" xr:uid="{00000000-0005-0000-0000-0000E7790000}"/>
    <cellStyle name="Style 58 5 2 3" xfId="6681" xr:uid="{00000000-0005-0000-0000-0000E8790000}"/>
    <cellStyle name="Style 58 5 2 3 2" xfId="6682" xr:uid="{00000000-0005-0000-0000-0000E9790000}"/>
    <cellStyle name="Style 58 5 2 3 2 2" xfId="13835" xr:uid="{00000000-0005-0000-0000-0000EA790000}"/>
    <cellStyle name="Style 58 5 2 3 2 3" xfId="10466" xr:uid="{00000000-0005-0000-0000-0000EB790000}"/>
    <cellStyle name="Style 58 5 2 3 3" xfId="6683" xr:uid="{00000000-0005-0000-0000-0000EC790000}"/>
    <cellStyle name="Style 58 5 2 3 3 2" xfId="13836" xr:uid="{00000000-0005-0000-0000-0000ED790000}"/>
    <cellStyle name="Style 58 5 2 3 3 3" xfId="10467" xr:uid="{00000000-0005-0000-0000-0000EE790000}"/>
    <cellStyle name="Style 58 5 2 3 4" xfId="13834" xr:uid="{00000000-0005-0000-0000-0000EF790000}"/>
    <cellStyle name="Style 58 5 2 3 5" xfId="10465" xr:uid="{00000000-0005-0000-0000-0000F0790000}"/>
    <cellStyle name="Style 58 5 2 4" xfId="6684" xr:uid="{00000000-0005-0000-0000-0000F1790000}"/>
    <cellStyle name="Style 58 5 2 4 2" xfId="13837" xr:uid="{00000000-0005-0000-0000-0000F2790000}"/>
    <cellStyle name="Style 58 5 2 4 3" xfId="10468" xr:uid="{00000000-0005-0000-0000-0000F3790000}"/>
    <cellStyle name="Style 58 5 2 5" xfId="6685" xr:uid="{00000000-0005-0000-0000-0000F4790000}"/>
    <cellStyle name="Style 58 5 2 5 2" xfId="13838" xr:uid="{00000000-0005-0000-0000-0000F5790000}"/>
    <cellStyle name="Style 58 5 2 5 3" xfId="10469" xr:uid="{00000000-0005-0000-0000-0000F6790000}"/>
    <cellStyle name="Style 58 5 2 6" xfId="13831" xr:uid="{00000000-0005-0000-0000-0000F7790000}"/>
    <cellStyle name="Style 58 5 2 7" xfId="10462" xr:uid="{00000000-0005-0000-0000-0000F8790000}"/>
    <cellStyle name="Style 58 5 3" xfId="6686" xr:uid="{00000000-0005-0000-0000-0000F9790000}"/>
    <cellStyle name="Style 58 5 3 2" xfId="6687" xr:uid="{00000000-0005-0000-0000-0000FA790000}"/>
    <cellStyle name="Style 58 5 3 2 2" xfId="13840" xr:uid="{00000000-0005-0000-0000-0000FB790000}"/>
    <cellStyle name="Style 58 5 3 2 3" xfId="10471" xr:uid="{00000000-0005-0000-0000-0000FC790000}"/>
    <cellStyle name="Style 58 5 3 3" xfId="13839" xr:uid="{00000000-0005-0000-0000-0000FD790000}"/>
    <cellStyle name="Style 58 5 3 4" xfId="10470" xr:uid="{00000000-0005-0000-0000-0000FE790000}"/>
    <cellStyle name="Style 58 5 4" xfId="6688" xr:uid="{00000000-0005-0000-0000-0000FF790000}"/>
    <cellStyle name="Style 58 5 4 2" xfId="13841" xr:uid="{00000000-0005-0000-0000-0000007A0000}"/>
    <cellStyle name="Style 58 5 4 3" xfId="10472" xr:uid="{00000000-0005-0000-0000-0000017A0000}"/>
    <cellStyle name="Style 58 5 5" xfId="6689" xr:uid="{00000000-0005-0000-0000-0000027A0000}"/>
    <cellStyle name="Style 58 5 5 2" xfId="13842" xr:uid="{00000000-0005-0000-0000-0000037A0000}"/>
    <cellStyle name="Style 58 5 5 3" xfId="10473" xr:uid="{00000000-0005-0000-0000-0000047A0000}"/>
    <cellStyle name="Style 58 5 6" xfId="13830" xr:uid="{00000000-0005-0000-0000-0000057A0000}"/>
    <cellStyle name="Style 58 5 7" xfId="10461" xr:uid="{00000000-0005-0000-0000-0000067A0000}"/>
    <cellStyle name="Style 58 6" xfId="6690" xr:uid="{00000000-0005-0000-0000-0000077A0000}"/>
    <cellStyle name="Style 58 6 2" xfId="6691" xr:uid="{00000000-0005-0000-0000-0000087A0000}"/>
    <cellStyle name="Style 58 6 2 2" xfId="6692" xr:uid="{00000000-0005-0000-0000-0000097A0000}"/>
    <cellStyle name="Style 58 6 2 2 2" xfId="13845" xr:uid="{00000000-0005-0000-0000-00000A7A0000}"/>
    <cellStyle name="Style 58 6 2 2 3" xfId="10476" xr:uid="{00000000-0005-0000-0000-00000B7A0000}"/>
    <cellStyle name="Style 58 6 2 3" xfId="13844" xr:uid="{00000000-0005-0000-0000-00000C7A0000}"/>
    <cellStyle name="Style 58 6 2 4" xfId="10475" xr:uid="{00000000-0005-0000-0000-00000D7A0000}"/>
    <cellStyle name="Style 58 6 3" xfId="6693" xr:uid="{00000000-0005-0000-0000-00000E7A0000}"/>
    <cellStyle name="Style 58 6 3 2" xfId="6694" xr:uid="{00000000-0005-0000-0000-00000F7A0000}"/>
    <cellStyle name="Style 58 6 3 2 2" xfId="13847" xr:uid="{00000000-0005-0000-0000-0000107A0000}"/>
    <cellStyle name="Style 58 6 3 2 3" xfId="10478" xr:uid="{00000000-0005-0000-0000-0000117A0000}"/>
    <cellStyle name="Style 58 6 3 3" xfId="6695" xr:uid="{00000000-0005-0000-0000-0000127A0000}"/>
    <cellStyle name="Style 58 6 3 3 2" xfId="13848" xr:uid="{00000000-0005-0000-0000-0000137A0000}"/>
    <cellStyle name="Style 58 6 3 3 3" xfId="10479" xr:uid="{00000000-0005-0000-0000-0000147A0000}"/>
    <cellStyle name="Style 58 6 3 4" xfId="13846" xr:uid="{00000000-0005-0000-0000-0000157A0000}"/>
    <cellStyle name="Style 58 6 3 5" xfId="10477" xr:uid="{00000000-0005-0000-0000-0000167A0000}"/>
    <cellStyle name="Style 58 6 4" xfId="6696" xr:uid="{00000000-0005-0000-0000-0000177A0000}"/>
    <cellStyle name="Style 58 6 4 2" xfId="6697" xr:uid="{00000000-0005-0000-0000-0000187A0000}"/>
    <cellStyle name="Style 58 6 4 2 2" xfId="13850" xr:uid="{00000000-0005-0000-0000-0000197A0000}"/>
    <cellStyle name="Style 58 6 4 2 3" xfId="10481" xr:uid="{00000000-0005-0000-0000-00001A7A0000}"/>
    <cellStyle name="Style 58 6 4 3" xfId="13849" xr:uid="{00000000-0005-0000-0000-00001B7A0000}"/>
    <cellStyle name="Style 58 6 4 4" xfId="10480" xr:uid="{00000000-0005-0000-0000-00001C7A0000}"/>
    <cellStyle name="Style 58 6 5" xfId="6698" xr:uid="{00000000-0005-0000-0000-00001D7A0000}"/>
    <cellStyle name="Style 58 6 5 2" xfId="13851" xr:uid="{00000000-0005-0000-0000-00001E7A0000}"/>
    <cellStyle name="Style 58 6 5 3" xfId="10482" xr:uid="{00000000-0005-0000-0000-00001F7A0000}"/>
    <cellStyle name="Style 58 6 6" xfId="13843" xr:uid="{00000000-0005-0000-0000-0000207A0000}"/>
    <cellStyle name="Style 58 6 7" xfId="10474" xr:uid="{00000000-0005-0000-0000-0000217A0000}"/>
    <cellStyle name="Style 58 7" xfId="6699" xr:uid="{00000000-0005-0000-0000-0000227A0000}"/>
    <cellStyle name="Style 58 7 2" xfId="6700" xr:uid="{00000000-0005-0000-0000-0000237A0000}"/>
    <cellStyle name="Style 58 7 2 2" xfId="13853" xr:uid="{00000000-0005-0000-0000-0000247A0000}"/>
    <cellStyle name="Style 58 7 2 3" xfId="10484" xr:uid="{00000000-0005-0000-0000-0000257A0000}"/>
    <cellStyle name="Style 58 7 3" xfId="6701" xr:uid="{00000000-0005-0000-0000-0000267A0000}"/>
    <cellStyle name="Style 58 7 3 2" xfId="13854" xr:uid="{00000000-0005-0000-0000-0000277A0000}"/>
    <cellStyle name="Style 58 7 3 3" xfId="10485" xr:uid="{00000000-0005-0000-0000-0000287A0000}"/>
    <cellStyle name="Style 58 7 4" xfId="13852" xr:uid="{00000000-0005-0000-0000-0000297A0000}"/>
    <cellStyle name="Style 58 7 5" xfId="10483" xr:uid="{00000000-0005-0000-0000-00002A7A0000}"/>
    <cellStyle name="Style 58 8" xfId="6702" xr:uid="{00000000-0005-0000-0000-00002B7A0000}"/>
    <cellStyle name="Style 58 8 2" xfId="13855" xr:uid="{00000000-0005-0000-0000-00002C7A0000}"/>
    <cellStyle name="Style 58 8 3" xfId="15735" xr:uid="{00000000-0005-0000-0000-00002D7A0000}"/>
    <cellStyle name="Style 58 8 4" xfId="10486" xr:uid="{00000000-0005-0000-0000-00002E7A0000}"/>
    <cellStyle name="Style 58 9" xfId="6703" xr:uid="{00000000-0005-0000-0000-00002F7A0000}"/>
    <cellStyle name="Style 58 9 2" xfId="13856" xr:uid="{00000000-0005-0000-0000-0000307A0000}"/>
    <cellStyle name="Style 58 9 3" xfId="10487" xr:uid="{00000000-0005-0000-0000-0000317A0000}"/>
    <cellStyle name="Style 58_ADDON" xfId="6704" xr:uid="{00000000-0005-0000-0000-0000327A0000}"/>
    <cellStyle name="Style 59" xfId="4046" xr:uid="{00000000-0005-0000-0000-0000337A0000}"/>
    <cellStyle name="Style 59 2" xfId="6705" xr:uid="{00000000-0005-0000-0000-0000347A0000}"/>
    <cellStyle name="Style 59 2 2" xfId="15476" xr:uid="{00000000-0005-0000-0000-0000357A0000}"/>
    <cellStyle name="Style 59 2 2 2" xfId="15736" xr:uid="{00000000-0005-0000-0000-0000367A0000}"/>
    <cellStyle name="Style 59 2 2 2 2" xfId="15477" xr:uid="{00000000-0005-0000-0000-0000377A0000}"/>
    <cellStyle name="Style 59 2 3" xfId="15478" xr:uid="{00000000-0005-0000-0000-0000387A0000}"/>
    <cellStyle name="Style 59 2 3 2" xfId="15479" xr:uid="{00000000-0005-0000-0000-0000397A0000}"/>
    <cellStyle name="Style 59 3" xfId="6706" xr:uid="{00000000-0005-0000-0000-00003A7A0000}"/>
    <cellStyle name="Style 59 3 2" xfId="6707" xr:uid="{00000000-0005-0000-0000-00003B7A0000}"/>
    <cellStyle name="Style 59 3 3" xfId="6708" xr:uid="{00000000-0005-0000-0000-00003C7A0000}"/>
    <cellStyle name="Style 59 3 3 2" xfId="6709" xr:uid="{00000000-0005-0000-0000-00003D7A0000}"/>
    <cellStyle name="Style 59 3 3 3" xfId="15480" xr:uid="{00000000-0005-0000-0000-00003E7A0000}"/>
    <cellStyle name="Style 59 3 4" xfId="6710" xr:uid="{00000000-0005-0000-0000-00003F7A0000}"/>
    <cellStyle name="Style 59 3 4 2" xfId="15481" xr:uid="{00000000-0005-0000-0000-0000407A0000}"/>
    <cellStyle name="Style 59 3 5" xfId="16514" xr:uid="{00000000-0005-0000-0000-0000417A0000}"/>
    <cellStyle name="Style 59 3 5 2" xfId="17303" xr:uid="{00000000-0005-0000-0000-0000427A0000}"/>
    <cellStyle name="Style 59 4" xfId="6711" xr:uid="{00000000-0005-0000-0000-0000437A0000}"/>
    <cellStyle name="Style 59 4 2" xfId="6712" xr:uid="{00000000-0005-0000-0000-0000447A0000}"/>
    <cellStyle name="Style 59 4 3" xfId="15482" xr:uid="{00000000-0005-0000-0000-0000457A0000}"/>
    <cellStyle name="Style 59 5" xfId="6713" xr:uid="{00000000-0005-0000-0000-0000467A0000}"/>
    <cellStyle name="Style 59 5 2" xfId="15483" xr:uid="{00000000-0005-0000-0000-0000477A0000}"/>
    <cellStyle name="Style 59 6" xfId="6714" xr:uid="{00000000-0005-0000-0000-0000487A0000}"/>
    <cellStyle name="Style 59 7" xfId="6715" xr:uid="{00000000-0005-0000-0000-0000497A0000}"/>
    <cellStyle name="Style 59_ADDON" xfId="6716" xr:uid="{00000000-0005-0000-0000-00004A7A0000}"/>
    <cellStyle name="Style 60" xfId="4047" xr:uid="{00000000-0005-0000-0000-00004B7A0000}"/>
    <cellStyle name="Style 60 2" xfId="6717" xr:uid="{00000000-0005-0000-0000-00004C7A0000}"/>
    <cellStyle name="Style 60 2 2" xfId="6718" xr:uid="{00000000-0005-0000-0000-00004D7A0000}"/>
    <cellStyle name="Style 60 2 2 2" xfId="6719" xr:uid="{00000000-0005-0000-0000-00004E7A0000}"/>
    <cellStyle name="Style 60 2 2 2 2" xfId="15484" xr:uid="{00000000-0005-0000-0000-00004F7A0000}"/>
    <cellStyle name="Style 60 2 2 3" xfId="6720" xr:uid="{00000000-0005-0000-0000-0000507A0000}"/>
    <cellStyle name="Style 60 2 3" xfId="6721" xr:uid="{00000000-0005-0000-0000-0000517A0000}"/>
    <cellStyle name="Style 60 2 3 2" xfId="15485" xr:uid="{00000000-0005-0000-0000-0000527A0000}"/>
    <cellStyle name="Style 60 2 4" xfId="6722" xr:uid="{00000000-0005-0000-0000-0000537A0000}"/>
    <cellStyle name="Style 60 2 5" xfId="6723" xr:uid="{00000000-0005-0000-0000-0000547A0000}"/>
    <cellStyle name="Style 60 2 6" xfId="15486" xr:uid="{00000000-0005-0000-0000-0000557A0000}"/>
    <cellStyle name="Style 60 3" xfId="6724" xr:uid="{00000000-0005-0000-0000-0000567A0000}"/>
    <cellStyle name="Style 60 3 2" xfId="6725" xr:uid="{00000000-0005-0000-0000-0000577A0000}"/>
    <cellStyle name="Style 60 3 2 2" xfId="6726" xr:uid="{00000000-0005-0000-0000-0000587A0000}"/>
    <cellStyle name="Style 60 3 2 2 2" xfId="15487" xr:uid="{00000000-0005-0000-0000-0000597A0000}"/>
    <cellStyle name="Style 60 3 2 3" xfId="6727" xr:uid="{00000000-0005-0000-0000-00005A7A0000}"/>
    <cellStyle name="Style 60 3 3" xfId="6728" xr:uid="{00000000-0005-0000-0000-00005B7A0000}"/>
    <cellStyle name="Style 60 3 3 2" xfId="6729" xr:uid="{00000000-0005-0000-0000-00005C7A0000}"/>
    <cellStyle name="Style 60 3 3 2 2" xfId="15488" xr:uid="{00000000-0005-0000-0000-00005D7A0000}"/>
    <cellStyle name="Style 60 3 3 3" xfId="6730" xr:uid="{00000000-0005-0000-0000-00005E7A0000}"/>
    <cellStyle name="Style 60 3 4" xfId="6731" xr:uid="{00000000-0005-0000-0000-00005F7A0000}"/>
    <cellStyle name="Style 60 3 4 2" xfId="6732" xr:uid="{00000000-0005-0000-0000-0000607A0000}"/>
    <cellStyle name="Style 60 3 5" xfId="6733" xr:uid="{00000000-0005-0000-0000-0000617A0000}"/>
    <cellStyle name="Style 60 3 6" xfId="16513" xr:uid="{00000000-0005-0000-0000-0000627A0000}"/>
    <cellStyle name="Style 60 3 6 2" xfId="17302" xr:uid="{00000000-0005-0000-0000-0000637A0000}"/>
    <cellStyle name="Style 60 4" xfId="6734" xr:uid="{00000000-0005-0000-0000-0000647A0000}"/>
    <cellStyle name="Style 60 4 2" xfId="6735" xr:uid="{00000000-0005-0000-0000-0000657A0000}"/>
    <cellStyle name="Style 60 4 2 2" xfId="15489" xr:uid="{00000000-0005-0000-0000-0000667A0000}"/>
    <cellStyle name="Style 60 4 3" xfId="6736" xr:uid="{00000000-0005-0000-0000-0000677A0000}"/>
    <cellStyle name="Style 60 5" xfId="6737" xr:uid="{00000000-0005-0000-0000-0000687A0000}"/>
    <cellStyle name="Style 60 6" xfId="6738" xr:uid="{00000000-0005-0000-0000-0000697A0000}"/>
    <cellStyle name="Style 60 7" xfId="15490" xr:uid="{00000000-0005-0000-0000-00006A7A0000}"/>
    <cellStyle name="Style 60_ADDON" xfId="6739" xr:uid="{00000000-0005-0000-0000-00006B7A0000}"/>
    <cellStyle name="Style 61" xfId="4048" xr:uid="{00000000-0005-0000-0000-00006C7A0000}"/>
    <cellStyle name="Style 61 2" xfId="6740" xr:uid="{00000000-0005-0000-0000-00006D7A0000}"/>
    <cellStyle name="Style 61 2 2" xfId="15491" xr:uid="{00000000-0005-0000-0000-00006E7A0000}"/>
    <cellStyle name="Style 61 2 2 2" xfId="15492" xr:uid="{00000000-0005-0000-0000-00006F7A0000}"/>
    <cellStyle name="Style 61 2 2 2 2" xfId="15737" xr:uid="{00000000-0005-0000-0000-0000707A0000}"/>
    <cellStyle name="Style 61 2 3" xfId="15786" xr:uid="{00000000-0005-0000-0000-0000717A0000}"/>
    <cellStyle name="Style 61 2 3 2" xfId="15787" xr:uid="{00000000-0005-0000-0000-0000727A0000}"/>
    <cellStyle name="Style 61 3" xfId="6741" xr:uid="{00000000-0005-0000-0000-0000737A0000}"/>
    <cellStyle name="Style 61 3 2" xfId="6742" xr:uid="{00000000-0005-0000-0000-0000747A0000}"/>
    <cellStyle name="Style 61 3 3" xfId="6743" xr:uid="{00000000-0005-0000-0000-0000757A0000}"/>
    <cellStyle name="Style 61 3 3 2" xfId="6744" xr:uid="{00000000-0005-0000-0000-0000767A0000}"/>
    <cellStyle name="Style 61 3 3 3" xfId="15493" xr:uid="{00000000-0005-0000-0000-0000777A0000}"/>
    <cellStyle name="Style 61 3 4" xfId="6745" xr:uid="{00000000-0005-0000-0000-0000787A0000}"/>
    <cellStyle name="Style 61 3 4 2" xfId="15494" xr:uid="{00000000-0005-0000-0000-0000797A0000}"/>
    <cellStyle name="Style 61 3 5" xfId="16512" xr:uid="{00000000-0005-0000-0000-00007A7A0000}"/>
    <cellStyle name="Style 61 3 5 2" xfId="17301" xr:uid="{00000000-0005-0000-0000-00007B7A0000}"/>
    <cellStyle name="Style 61 4" xfId="6746" xr:uid="{00000000-0005-0000-0000-00007C7A0000}"/>
    <cellStyle name="Style 61 4 2" xfId="6747" xr:uid="{00000000-0005-0000-0000-00007D7A0000}"/>
    <cellStyle name="Style 61 4 3" xfId="15495" xr:uid="{00000000-0005-0000-0000-00007E7A0000}"/>
    <cellStyle name="Style 61 5" xfId="6748" xr:uid="{00000000-0005-0000-0000-00007F7A0000}"/>
    <cellStyle name="Style 61 5 2" xfId="15496" xr:uid="{00000000-0005-0000-0000-0000807A0000}"/>
    <cellStyle name="Style 61 6" xfId="6749" xr:uid="{00000000-0005-0000-0000-0000817A0000}"/>
    <cellStyle name="Style 61 7" xfId="6750" xr:uid="{00000000-0005-0000-0000-0000827A0000}"/>
    <cellStyle name="Style 61_ADDON" xfId="6751" xr:uid="{00000000-0005-0000-0000-0000837A0000}"/>
    <cellStyle name="Style 62" xfId="4049" xr:uid="{00000000-0005-0000-0000-0000847A0000}"/>
    <cellStyle name="Style 62 10" xfId="6752" xr:uid="{00000000-0005-0000-0000-0000857A0000}"/>
    <cellStyle name="Style 62 10 2" xfId="13857" xr:uid="{00000000-0005-0000-0000-0000867A0000}"/>
    <cellStyle name="Style 62 10 3" xfId="10488" xr:uid="{00000000-0005-0000-0000-0000877A0000}"/>
    <cellStyle name="Style 62 11" xfId="6753" xr:uid="{00000000-0005-0000-0000-0000887A0000}"/>
    <cellStyle name="Style 62 11 2" xfId="13858" xr:uid="{00000000-0005-0000-0000-0000897A0000}"/>
    <cellStyle name="Style 62 11 3" xfId="10489" xr:uid="{00000000-0005-0000-0000-00008A7A0000}"/>
    <cellStyle name="Style 62 12" xfId="6754" xr:uid="{00000000-0005-0000-0000-00008B7A0000}"/>
    <cellStyle name="Style 62 12 2" xfId="13859" xr:uid="{00000000-0005-0000-0000-00008C7A0000}"/>
    <cellStyle name="Style 62 12 3" xfId="10490" xr:uid="{00000000-0005-0000-0000-00008D7A0000}"/>
    <cellStyle name="Style 62 13" xfId="12133" xr:uid="{00000000-0005-0000-0000-00008E7A0000}"/>
    <cellStyle name="Style 62 14" xfId="8765" xr:uid="{00000000-0005-0000-0000-00008F7A0000}"/>
    <cellStyle name="Style 62 2" xfId="6755" xr:uid="{00000000-0005-0000-0000-0000907A0000}"/>
    <cellStyle name="Style 62 2 2" xfId="6756" xr:uid="{00000000-0005-0000-0000-0000917A0000}"/>
    <cellStyle name="Style 62 2 2 2" xfId="13861" xr:uid="{00000000-0005-0000-0000-0000927A0000}"/>
    <cellStyle name="Style 62 2 2 2 2" xfId="15497" xr:uid="{00000000-0005-0000-0000-0000937A0000}"/>
    <cellStyle name="Style 62 2 2 3" xfId="10492" xr:uid="{00000000-0005-0000-0000-0000947A0000}"/>
    <cellStyle name="Style 62 2 3" xfId="13860" xr:uid="{00000000-0005-0000-0000-0000957A0000}"/>
    <cellStyle name="Style 62 2 3 2" xfId="15790" xr:uid="{00000000-0005-0000-0000-0000967A0000}"/>
    <cellStyle name="Style 62 2 4" xfId="10491" xr:uid="{00000000-0005-0000-0000-0000977A0000}"/>
    <cellStyle name="Style 62 3" xfId="6757" xr:uid="{00000000-0005-0000-0000-0000987A0000}"/>
    <cellStyle name="Style 62 3 2" xfId="6758" xr:uid="{00000000-0005-0000-0000-0000997A0000}"/>
    <cellStyle name="Style 62 3 2 2" xfId="6759" xr:uid="{00000000-0005-0000-0000-00009A7A0000}"/>
    <cellStyle name="Style 62 3 2 2 2" xfId="13864" xr:uid="{00000000-0005-0000-0000-00009B7A0000}"/>
    <cellStyle name="Style 62 3 2 2 3" xfId="10495" xr:uid="{00000000-0005-0000-0000-00009C7A0000}"/>
    <cellStyle name="Style 62 3 2 3" xfId="6760" xr:uid="{00000000-0005-0000-0000-00009D7A0000}"/>
    <cellStyle name="Style 62 3 2 3 2" xfId="13865" xr:uid="{00000000-0005-0000-0000-00009E7A0000}"/>
    <cellStyle name="Style 62 3 2 3 3" xfId="10496" xr:uid="{00000000-0005-0000-0000-00009F7A0000}"/>
    <cellStyle name="Style 62 3 2 4" xfId="13863" xr:uid="{00000000-0005-0000-0000-0000A07A0000}"/>
    <cellStyle name="Style 62 3 2 5" xfId="10494" xr:uid="{00000000-0005-0000-0000-0000A17A0000}"/>
    <cellStyle name="Style 62 3 3" xfId="6761" xr:uid="{00000000-0005-0000-0000-0000A27A0000}"/>
    <cellStyle name="Style 62 3 3 2" xfId="6762" xr:uid="{00000000-0005-0000-0000-0000A37A0000}"/>
    <cellStyle name="Style 62 3 3 2 2" xfId="6763" xr:uid="{00000000-0005-0000-0000-0000A47A0000}"/>
    <cellStyle name="Style 62 3 3 2 2 2" xfId="13868" xr:uid="{00000000-0005-0000-0000-0000A57A0000}"/>
    <cellStyle name="Style 62 3 3 2 2 3" xfId="10499" xr:uid="{00000000-0005-0000-0000-0000A67A0000}"/>
    <cellStyle name="Style 62 3 3 2 3" xfId="13867" xr:uid="{00000000-0005-0000-0000-0000A77A0000}"/>
    <cellStyle name="Style 62 3 3 2 4" xfId="10498" xr:uid="{00000000-0005-0000-0000-0000A87A0000}"/>
    <cellStyle name="Style 62 3 3 3" xfId="6764" xr:uid="{00000000-0005-0000-0000-0000A97A0000}"/>
    <cellStyle name="Style 62 3 3 3 2" xfId="6765" xr:uid="{00000000-0005-0000-0000-0000AA7A0000}"/>
    <cellStyle name="Style 62 3 3 3 2 2" xfId="13870" xr:uid="{00000000-0005-0000-0000-0000AB7A0000}"/>
    <cellStyle name="Style 62 3 3 3 2 3" xfId="10501" xr:uid="{00000000-0005-0000-0000-0000AC7A0000}"/>
    <cellStyle name="Style 62 3 3 3 3" xfId="6766" xr:uid="{00000000-0005-0000-0000-0000AD7A0000}"/>
    <cellStyle name="Style 62 3 3 3 3 2" xfId="13871" xr:uid="{00000000-0005-0000-0000-0000AE7A0000}"/>
    <cellStyle name="Style 62 3 3 3 3 3" xfId="10502" xr:uid="{00000000-0005-0000-0000-0000AF7A0000}"/>
    <cellStyle name="Style 62 3 3 3 4" xfId="13869" xr:uid="{00000000-0005-0000-0000-0000B07A0000}"/>
    <cellStyle name="Style 62 3 3 3 5" xfId="10500" xr:uid="{00000000-0005-0000-0000-0000B17A0000}"/>
    <cellStyle name="Style 62 3 3 4" xfId="6767" xr:uid="{00000000-0005-0000-0000-0000B27A0000}"/>
    <cellStyle name="Style 62 3 3 4 2" xfId="6768" xr:uid="{00000000-0005-0000-0000-0000B37A0000}"/>
    <cellStyle name="Style 62 3 3 4 2 2" xfId="13873" xr:uid="{00000000-0005-0000-0000-0000B47A0000}"/>
    <cellStyle name="Style 62 3 3 4 2 3" xfId="10504" xr:uid="{00000000-0005-0000-0000-0000B57A0000}"/>
    <cellStyle name="Style 62 3 3 4 3" xfId="13872" xr:uid="{00000000-0005-0000-0000-0000B67A0000}"/>
    <cellStyle name="Style 62 3 3 4 4" xfId="10503" xr:uid="{00000000-0005-0000-0000-0000B77A0000}"/>
    <cellStyle name="Style 62 3 3 5" xfId="6769" xr:uid="{00000000-0005-0000-0000-0000B87A0000}"/>
    <cellStyle name="Style 62 3 3 5 2" xfId="13874" xr:uid="{00000000-0005-0000-0000-0000B97A0000}"/>
    <cellStyle name="Style 62 3 3 5 3" xfId="10505" xr:uid="{00000000-0005-0000-0000-0000BA7A0000}"/>
    <cellStyle name="Style 62 3 3 6" xfId="13866" xr:uid="{00000000-0005-0000-0000-0000BB7A0000}"/>
    <cellStyle name="Style 62 3 3 7" xfId="10497" xr:uid="{00000000-0005-0000-0000-0000BC7A0000}"/>
    <cellStyle name="Style 62 3 4" xfId="6770" xr:uid="{00000000-0005-0000-0000-0000BD7A0000}"/>
    <cellStyle name="Style 62 3 4 2" xfId="13875" xr:uid="{00000000-0005-0000-0000-0000BE7A0000}"/>
    <cellStyle name="Style 62 3 4 3" xfId="15498" xr:uid="{00000000-0005-0000-0000-0000BF7A0000}"/>
    <cellStyle name="Style 62 3 4 4" xfId="10506" xr:uid="{00000000-0005-0000-0000-0000C07A0000}"/>
    <cellStyle name="Style 62 3 5" xfId="6771" xr:uid="{00000000-0005-0000-0000-0000C17A0000}"/>
    <cellStyle name="Style 62 3 5 2" xfId="13876" xr:uid="{00000000-0005-0000-0000-0000C27A0000}"/>
    <cellStyle name="Style 62 3 5 3" xfId="10507" xr:uid="{00000000-0005-0000-0000-0000C37A0000}"/>
    <cellStyle name="Style 62 3 6" xfId="13862" xr:uid="{00000000-0005-0000-0000-0000C47A0000}"/>
    <cellStyle name="Style 62 3 7" xfId="16511" xr:uid="{00000000-0005-0000-0000-0000C57A0000}"/>
    <cellStyle name="Style 62 3 7 2" xfId="17300" xr:uid="{00000000-0005-0000-0000-0000C67A0000}"/>
    <cellStyle name="Style 62 3 8" xfId="10493" xr:uid="{00000000-0005-0000-0000-0000C77A0000}"/>
    <cellStyle name="Style 62 4" xfId="6772" xr:uid="{00000000-0005-0000-0000-0000C87A0000}"/>
    <cellStyle name="Style 62 4 2" xfId="6773" xr:uid="{00000000-0005-0000-0000-0000C97A0000}"/>
    <cellStyle name="Style 62 4 2 2" xfId="6774" xr:uid="{00000000-0005-0000-0000-0000CA7A0000}"/>
    <cellStyle name="Style 62 4 2 2 2" xfId="6775" xr:uid="{00000000-0005-0000-0000-0000CB7A0000}"/>
    <cellStyle name="Style 62 4 2 2 2 2" xfId="13880" xr:uid="{00000000-0005-0000-0000-0000CC7A0000}"/>
    <cellStyle name="Style 62 4 2 2 2 3" xfId="10511" xr:uid="{00000000-0005-0000-0000-0000CD7A0000}"/>
    <cellStyle name="Style 62 4 2 2 3" xfId="13879" xr:uid="{00000000-0005-0000-0000-0000CE7A0000}"/>
    <cellStyle name="Style 62 4 2 2 4" xfId="10510" xr:uid="{00000000-0005-0000-0000-0000CF7A0000}"/>
    <cellStyle name="Style 62 4 2 3" xfId="6776" xr:uid="{00000000-0005-0000-0000-0000D07A0000}"/>
    <cellStyle name="Style 62 4 2 3 2" xfId="6777" xr:uid="{00000000-0005-0000-0000-0000D17A0000}"/>
    <cellStyle name="Style 62 4 2 3 2 2" xfId="13882" xr:uid="{00000000-0005-0000-0000-0000D27A0000}"/>
    <cellStyle name="Style 62 4 2 3 2 3" xfId="10513" xr:uid="{00000000-0005-0000-0000-0000D37A0000}"/>
    <cellStyle name="Style 62 4 2 3 3" xfId="6778" xr:uid="{00000000-0005-0000-0000-0000D47A0000}"/>
    <cellStyle name="Style 62 4 2 3 3 2" xfId="13883" xr:uid="{00000000-0005-0000-0000-0000D57A0000}"/>
    <cellStyle name="Style 62 4 2 3 3 3" xfId="10514" xr:uid="{00000000-0005-0000-0000-0000D67A0000}"/>
    <cellStyle name="Style 62 4 2 3 4" xfId="13881" xr:uid="{00000000-0005-0000-0000-0000D77A0000}"/>
    <cellStyle name="Style 62 4 2 3 5" xfId="10512" xr:uid="{00000000-0005-0000-0000-0000D87A0000}"/>
    <cellStyle name="Style 62 4 2 4" xfId="6779" xr:uid="{00000000-0005-0000-0000-0000D97A0000}"/>
    <cellStyle name="Style 62 4 2 4 2" xfId="6780" xr:uid="{00000000-0005-0000-0000-0000DA7A0000}"/>
    <cellStyle name="Style 62 4 2 4 2 2" xfId="13885" xr:uid="{00000000-0005-0000-0000-0000DB7A0000}"/>
    <cellStyle name="Style 62 4 2 4 2 3" xfId="10516" xr:uid="{00000000-0005-0000-0000-0000DC7A0000}"/>
    <cellStyle name="Style 62 4 2 4 3" xfId="13884" xr:uid="{00000000-0005-0000-0000-0000DD7A0000}"/>
    <cellStyle name="Style 62 4 2 4 4" xfId="10515" xr:uid="{00000000-0005-0000-0000-0000DE7A0000}"/>
    <cellStyle name="Style 62 4 2 5" xfId="6781" xr:uid="{00000000-0005-0000-0000-0000DF7A0000}"/>
    <cellStyle name="Style 62 4 2 5 2" xfId="13886" xr:uid="{00000000-0005-0000-0000-0000E07A0000}"/>
    <cellStyle name="Style 62 4 2 5 3" xfId="10517" xr:uid="{00000000-0005-0000-0000-0000E17A0000}"/>
    <cellStyle name="Style 62 4 2 6" xfId="13878" xr:uid="{00000000-0005-0000-0000-0000E27A0000}"/>
    <cellStyle name="Style 62 4 2 7" xfId="10509" xr:uid="{00000000-0005-0000-0000-0000E37A0000}"/>
    <cellStyle name="Style 62 4 3" xfId="6782" xr:uid="{00000000-0005-0000-0000-0000E47A0000}"/>
    <cellStyle name="Style 62 4 3 2" xfId="6783" xr:uid="{00000000-0005-0000-0000-0000E57A0000}"/>
    <cellStyle name="Style 62 4 3 2 2" xfId="13888" xr:uid="{00000000-0005-0000-0000-0000E67A0000}"/>
    <cellStyle name="Style 62 4 3 2 3" xfId="10519" xr:uid="{00000000-0005-0000-0000-0000E77A0000}"/>
    <cellStyle name="Style 62 4 3 3" xfId="13887" xr:uid="{00000000-0005-0000-0000-0000E87A0000}"/>
    <cellStyle name="Style 62 4 3 4" xfId="10518" xr:uid="{00000000-0005-0000-0000-0000E97A0000}"/>
    <cellStyle name="Style 62 4 4" xfId="6784" xr:uid="{00000000-0005-0000-0000-0000EA7A0000}"/>
    <cellStyle name="Style 62 4 4 2" xfId="13889" xr:uid="{00000000-0005-0000-0000-0000EB7A0000}"/>
    <cellStyle name="Style 62 4 4 3" xfId="10520" xr:uid="{00000000-0005-0000-0000-0000EC7A0000}"/>
    <cellStyle name="Style 62 4 5" xfId="6785" xr:uid="{00000000-0005-0000-0000-0000ED7A0000}"/>
    <cellStyle name="Style 62 4 5 2" xfId="13890" xr:uid="{00000000-0005-0000-0000-0000EE7A0000}"/>
    <cellStyle name="Style 62 4 5 3" xfId="10521" xr:uid="{00000000-0005-0000-0000-0000EF7A0000}"/>
    <cellStyle name="Style 62 4 6" xfId="13877" xr:uid="{00000000-0005-0000-0000-0000F07A0000}"/>
    <cellStyle name="Style 62 4 7" xfId="16510" xr:uid="{00000000-0005-0000-0000-0000F17A0000}"/>
    <cellStyle name="Style 62 4 7 2" xfId="17299" xr:uid="{00000000-0005-0000-0000-0000F27A0000}"/>
    <cellStyle name="Style 62 4 8" xfId="10508" xr:uid="{00000000-0005-0000-0000-0000F37A0000}"/>
    <cellStyle name="Style 62 5" xfId="6786" xr:uid="{00000000-0005-0000-0000-0000F47A0000}"/>
    <cellStyle name="Style 62 5 2" xfId="6787" xr:uid="{00000000-0005-0000-0000-0000F57A0000}"/>
    <cellStyle name="Style 62 5 2 2" xfId="6788" xr:uid="{00000000-0005-0000-0000-0000F67A0000}"/>
    <cellStyle name="Style 62 5 2 2 2" xfId="6789" xr:uid="{00000000-0005-0000-0000-0000F77A0000}"/>
    <cellStyle name="Style 62 5 2 2 2 2" xfId="13894" xr:uid="{00000000-0005-0000-0000-0000F87A0000}"/>
    <cellStyle name="Style 62 5 2 2 2 3" xfId="10525" xr:uid="{00000000-0005-0000-0000-0000F97A0000}"/>
    <cellStyle name="Style 62 5 2 2 3" xfId="13893" xr:uid="{00000000-0005-0000-0000-0000FA7A0000}"/>
    <cellStyle name="Style 62 5 2 2 4" xfId="10524" xr:uid="{00000000-0005-0000-0000-0000FB7A0000}"/>
    <cellStyle name="Style 62 5 2 3" xfId="6790" xr:uid="{00000000-0005-0000-0000-0000FC7A0000}"/>
    <cellStyle name="Style 62 5 2 3 2" xfId="6791" xr:uid="{00000000-0005-0000-0000-0000FD7A0000}"/>
    <cellStyle name="Style 62 5 2 3 2 2" xfId="13896" xr:uid="{00000000-0005-0000-0000-0000FE7A0000}"/>
    <cellStyle name="Style 62 5 2 3 2 3" xfId="10527" xr:uid="{00000000-0005-0000-0000-0000FF7A0000}"/>
    <cellStyle name="Style 62 5 2 3 3" xfId="6792" xr:uid="{00000000-0005-0000-0000-0000007B0000}"/>
    <cellStyle name="Style 62 5 2 3 3 2" xfId="13897" xr:uid="{00000000-0005-0000-0000-0000017B0000}"/>
    <cellStyle name="Style 62 5 2 3 3 3" xfId="10528" xr:uid="{00000000-0005-0000-0000-0000027B0000}"/>
    <cellStyle name="Style 62 5 2 3 4" xfId="13895" xr:uid="{00000000-0005-0000-0000-0000037B0000}"/>
    <cellStyle name="Style 62 5 2 3 5" xfId="10526" xr:uid="{00000000-0005-0000-0000-0000047B0000}"/>
    <cellStyle name="Style 62 5 2 4" xfId="6793" xr:uid="{00000000-0005-0000-0000-0000057B0000}"/>
    <cellStyle name="Style 62 5 2 4 2" xfId="13898" xr:uid="{00000000-0005-0000-0000-0000067B0000}"/>
    <cellStyle name="Style 62 5 2 4 3" xfId="10529" xr:uid="{00000000-0005-0000-0000-0000077B0000}"/>
    <cellStyle name="Style 62 5 2 5" xfId="6794" xr:uid="{00000000-0005-0000-0000-0000087B0000}"/>
    <cellStyle name="Style 62 5 2 5 2" xfId="13899" xr:uid="{00000000-0005-0000-0000-0000097B0000}"/>
    <cellStyle name="Style 62 5 2 5 3" xfId="10530" xr:uid="{00000000-0005-0000-0000-00000A7B0000}"/>
    <cellStyle name="Style 62 5 2 6" xfId="13892" xr:uid="{00000000-0005-0000-0000-00000B7B0000}"/>
    <cellStyle name="Style 62 5 2 7" xfId="10523" xr:uid="{00000000-0005-0000-0000-00000C7B0000}"/>
    <cellStyle name="Style 62 5 3" xfId="6795" xr:uid="{00000000-0005-0000-0000-00000D7B0000}"/>
    <cellStyle name="Style 62 5 3 2" xfId="6796" xr:uid="{00000000-0005-0000-0000-00000E7B0000}"/>
    <cellStyle name="Style 62 5 3 2 2" xfId="13901" xr:uid="{00000000-0005-0000-0000-00000F7B0000}"/>
    <cellStyle name="Style 62 5 3 2 3" xfId="10532" xr:uid="{00000000-0005-0000-0000-0000107B0000}"/>
    <cellStyle name="Style 62 5 3 3" xfId="13900" xr:uid="{00000000-0005-0000-0000-0000117B0000}"/>
    <cellStyle name="Style 62 5 3 4" xfId="10531" xr:uid="{00000000-0005-0000-0000-0000127B0000}"/>
    <cellStyle name="Style 62 5 4" xfId="6797" xr:uid="{00000000-0005-0000-0000-0000137B0000}"/>
    <cellStyle name="Style 62 5 4 2" xfId="13902" xr:uid="{00000000-0005-0000-0000-0000147B0000}"/>
    <cellStyle name="Style 62 5 4 3" xfId="10533" xr:uid="{00000000-0005-0000-0000-0000157B0000}"/>
    <cellStyle name="Style 62 5 5" xfId="6798" xr:uid="{00000000-0005-0000-0000-0000167B0000}"/>
    <cellStyle name="Style 62 5 5 2" xfId="13903" xr:uid="{00000000-0005-0000-0000-0000177B0000}"/>
    <cellStyle name="Style 62 5 5 3" xfId="10534" xr:uid="{00000000-0005-0000-0000-0000187B0000}"/>
    <cellStyle name="Style 62 5 6" xfId="13891" xr:uid="{00000000-0005-0000-0000-0000197B0000}"/>
    <cellStyle name="Style 62 5 7" xfId="10522" xr:uid="{00000000-0005-0000-0000-00001A7B0000}"/>
    <cellStyle name="Style 62 6" xfId="6799" xr:uid="{00000000-0005-0000-0000-00001B7B0000}"/>
    <cellStyle name="Style 62 6 2" xfId="6800" xr:uid="{00000000-0005-0000-0000-00001C7B0000}"/>
    <cellStyle name="Style 62 6 2 2" xfId="6801" xr:uid="{00000000-0005-0000-0000-00001D7B0000}"/>
    <cellStyle name="Style 62 6 2 2 2" xfId="13906" xr:uid="{00000000-0005-0000-0000-00001E7B0000}"/>
    <cellStyle name="Style 62 6 2 2 3" xfId="10537" xr:uid="{00000000-0005-0000-0000-00001F7B0000}"/>
    <cellStyle name="Style 62 6 2 3" xfId="13905" xr:uid="{00000000-0005-0000-0000-0000207B0000}"/>
    <cellStyle name="Style 62 6 2 4" xfId="10536" xr:uid="{00000000-0005-0000-0000-0000217B0000}"/>
    <cellStyle name="Style 62 6 3" xfId="6802" xr:uid="{00000000-0005-0000-0000-0000227B0000}"/>
    <cellStyle name="Style 62 6 3 2" xfId="6803" xr:uid="{00000000-0005-0000-0000-0000237B0000}"/>
    <cellStyle name="Style 62 6 3 2 2" xfId="13908" xr:uid="{00000000-0005-0000-0000-0000247B0000}"/>
    <cellStyle name="Style 62 6 3 2 3" xfId="10539" xr:uid="{00000000-0005-0000-0000-0000257B0000}"/>
    <cellStyle name="Style 62 6 3 3" xfId="6804" xr:uid="{00000000-0005-0000-0000-0000267B0000}"/>
    <cellStyle name="Style 62 6 3 3 2" xfId="13909" xr:uid="{00000000-0005-0000-0000-0000277B0000}"/>
    <cellStyle name="Style 62 6 3 3 3" xfId="10540" xr:uid="{00000000-0005-0000-0000-0000287B0000}"/>
    <cellStyle name="Style 62 6 3 4" xfId="13907" xr:uid="{00000000-0005-0000-0000-0000297B0000}"/>
    <cellStyle name="Style 62 6 3 5" xfId="10538" xr:uid="{00000000-0005-0000-0000-00002A7B0000}"/>
    <cellStyle name="Style 62 6 4" xfId="6805" xr:uid="{00000000-0005-0000-0000-00002B7B0000}"/>
    <cellStyle name="Style 62 6 4 2" xfId="6806" xr:uid="{00000000-0005-0000-0000-00002C7B0000}"/>
    <cellStyle name="Style 62 6 4 2 2" xfId="13911" xr:uid="{00000000-0005-0000-0000-00002D7B0000}"/>
    <cellStyle name="Style 62 6 4 2 3" xfId="10542" xr:uid="{00000000-0005-0000-0000-00002E7B0000}"/>
    <cellStyle name="Style 62 6 4 3" xfId="13910" xr:uid="{00000000-0005-0000-0000-00002F7B0000}"/>
    <cellStyle name="Style 62 6 4 4" xfId="10541" xr:uid="{00000000-0005-0000-0000-0000307B0000}"/>
    <cellStyle name="Style 62 6 5" xfId="6807" xr:uid="{00000000-0005-0000-0000-0000317B0000}"/>
    <cellStyle name="Style 62 6 5 2" xfId="13912" xr:uid="{00000000-0005-0000-0000-0000327B0000}"/>
    <cellStyle name="Style 62 6 5 3" xfId="10543" xr:uid="{00000000-0005-0000-0000-0000337B0000}"/>
    <cellStyle name="Style 62 6 6" xfId="13904" xr:uid="{00000000-0005-0000-0000-0000347B0000}"/>
    <cellStyle name="Style 62 6 7" xfId="10535" xr:uid="{00000000-0005-0000-0000-0000357B0000}"/>
    <cellStyle name="Style 62 7" xfId="6808" xr:uid="{00000000-0005-0000-0000-0000367B0000}"/>
    <cellStyle name="Style 62 7 2" xfId="6809" xr:uid="{00000000-0005-0000-0000-0000377B0000}"/>
    <cellStyle name="Style 62 7 2 2" xfId="13914" xr:uid="{00000000-0005-0000-0000-0000387B0000}"/>
    <cellStyle name="Style 62 7 2 3" xfId="10545" xr:uid="{00000000-0005-0000-0000-0000397B0000}"/>
    <cellStyle name="Style 62 7 3" xfId="6810" xr:uid="{00000000-0005-0000-0000-00003A7B0000}"/>
    <cellStyle name="Style 62 7 3 2" xfId="13915" xr:uid="{00000000-0005-0000-0000-00003B7B0000}"/>
    <cellStyle name="Style 62 7 3 3" xfId="10546" xr:uid="{00000000-0005-0000-0000-00003C7B0000}"/>
    <cellStyle name="Style 62 7 4" xfId="13913" xr:uid="{00000000-0005-0000-0000-00003D7B0000}"/>
    <cellStyle name="Style 62 7 5" xfId="10544" xr:uid="{00000000-0005-0000-0000-00003E7B0000}"/>
    <cellStyle name="Style 62 8" xfId="6811" xr:uid="{00000000-0005-0000-0000-00003F7B0000}"/>
    <cellStyle name="Style 62 8 2" xfId="13916" xr:uid="{00000000-0005-0000-0000-0000407B0000}"/>
    <cellStyle name="Style 62 8 3" xfId="15499" xr:uid="{00000000-0005-0000-0000-0000417B0000}"/>
    <cellStyle name="Style 62 8 4" xfId="10547" xr:uid="{00000000-0005-0000-0000-0000427B0000}"/>
    <cellStyle name="Style 62 9" xfId="6812" xr:uid="{00000000-0005-0000-0000-0000437B0000}"/>
    <cellStyle name="Style 62 9 2" xfId="13917" xr:uid="{00000000-0005-0000-0000-0000447B0000}"/>
    <cellStyle name="Style 62 9 3" xfId="10548" xr:uid="{00000000-0005-0000-0000-0000457B0000}"/>
    <cellStyle name="Style 62_ADDON" xfId="6813" xr:uid="{00000000-0005-0000-0000-0000467B0000}"/>
    <cellStyle name="Style 63" xfId="4050" xr:uid="{00000000-0005-0000-0000-0000477B0000}"/>
    <cellStyle name="Style 63 2" xfId="6814" xr:uid="{00000000-0005-0000-0000-0000487B0000}"/>
    <cellStyle name="Style 63 2 2" xfId="6815" xr:uid="{00000000-0005-0000-0000-0000497B0000}"/>
    <cellStyle name="Style 63 2 2 2" xfId="6816" xr:uid="{00000000-0005-0000-0000-00004A7B0000}"/>
    <cellStyle name="Style 63 2 2 2 2" xfId="15500" xr:uid="{00000000-0005-0000-0000-00004B7B0000}"/>
    <cellStyle name="Style 63 2 2 3" xfId="6817" xr:uid="{00000000-0005-0000-0000-00004C7B0000}"/>
    <cellStyle name="Style 63 2 3" xfId="6818" xr:uid="{00000000-0005-0000-0000-00004D7B0000}"/>
    <cellStyle name="Style 63 2 3 2" xfId="15788" xr:uid="{00000000-0005-0000-0000-00004E7B0000}"/>
    <cellStyle name="Style 63 2 4" xfId="6819" xr:uid="{00000000-0005-0000-0000-00004F7B0000}"/>
    <cellStyle name="Style 63 2 5" xfId="6820" xr:uid="{00000000-0005-0000-0000-0000507B0000}"/>
    <cellStyle name="Style 63 3" xfId="6821" xr:uid="{00000000-0005-0000-0000-0000517B0000}"/>
    <cellStyle name="Style 63 3 2" xfId="6822" xr:uid="{00000000-0005-0000-0000-0000527B0000}"/>
    <cellStyle name="Style 63 3 2 2" xfId="6823" xr:uid="{00000000-0005-0000-0000-0000537B0000}"/>
    <cellStyle name="Style 63 3 2 2 2" xfId="15738" xr:uid="{00000000-0005-0000-0000-0000547B0000}"/>
    <cellStyle name="Style 63 3 2 3" xfId="6824" xr:uid="{00000000-0005-0000-0000-0000557B0000}"/>
    <cellStyle name="Style 63 3 3" xfId="6825" xr:uid="{00000000-0005-0000-0000-0000567B0000}"/>
    <cellStyle name="Style 63 3 3 2" xfId="6826" xr:uid="{00000000-0005-0000-0000-0000577B0000}"/>
    <cellStyle name="Style 63 3 3 2 2" xfId="15501" xr:uid="{00000000-0005-0000-0000-0000587B0000}"/>
    <cellStyle name="Style 63 3 3 3" xfId="6827" xr:uid="{00000000-0005-0000-0000-0000597B0000}"/>
    <cellStyle name="Style 63 3 4" xfId="6828" xr:uid="{00000000-0005-0000-0000-00005A7B0000}"/>
    <cellStyle name="Style 63 3 4 2" xfId="6829" xr:uid="{00000000-0005-0000-0000-00005B7B0000}"/>
    <cellStyle name="Style 63 3 5" xfId="6830" xr:uid="{00000000-0005-0000-0000-00005C7B0000}"/>
    <cellStyle name="Style 63 3 6" xfId="16509" xr:uid="{00000000-0005-0000-0000-00005D7B0000}"/>
    <cellStyle name="Style 63 3 6 2" xfId="17298" xr:uid="{00000000-0005-0000-0000-00005E7B0000}"/>
    <cellStyle name="Style 63 4" xfId="6831" xr:uid="{00000000-0005-0000-0000-00005F7B0000}"/>
    <cellStyle name="Style 63 4 2" xfId="6832" xr:uid="{00000000-0005-0000-0000-0000607B0000}"/>
    <cellStyle name="Style 63 4 2 2" xfId="15502" xr:uid="{00000000-0005-0000-0000-0000617B0000}"/>
    <cellStyle name="Style 63 4 3" xfId="6833" xr:uid="{00000000-0005-0000-0000-0000627B0000}"/>
    <cellStyle name="Style 63 5" xfId="6834" xr:uid="{00000000-0005-0000-0000-0000637B0000}"/>
    <cellStyle name="Style 63 6" xfId="6835" xr:uid="{00000000-0005-0000-0000-0000647B0000}"/>
    <cellStyle name="Style 63 7" xfId="15659" xr:uid="{00000000-0005-0000-0000-0000657B0000}"/>
    <cellStyle name="Style 63_ADDON" xfId="6836" xr:uid="{00000000-0005-0000-0000-0000667B0000}"/>
    <cellStyle name="Style 64" xfId="4051" xr:uid="{00000000-0005-0000-0000-0000677B0000}"/>
    <cellStyle name="Style 64 2" xfId="6837" xr:uid="{00000000-0005-0000-0000-0000687B0000}"/>
    <cellStyle name="Style 64 2 2" xfId="6838" xr:uid="{00000000-0005-0000-0000-0000697B0000}"/>
    <cellStyle name="Style 64 2 2 2" xfId="6839" xr:uid="{00000000-0005-0000-0000-00006A7B0000}"/>
    <cellStyle name="Style 64 2 2 2 2" xfId="15739" xr:uid="{00000000-0005-0000-0000-00006B7B0000}"/>
    <cellStyle name="Style 64 2 2 3" xfId="6840" xr:uid="{00000000-0005-0000-0000-00006C7B0000}"/>
    <cellStyle name="Style 64 2 3" xfId="6841" xr:uid="{00000000-0005-0000-0000-00006D7B0000}"/>
    <cellStyle name="Style 64 2 3 2" xfId="15740" xr:uid="{00000000-0005-0000-0000-00006E7B0000}"/>
    <cellStyle name="Style 64 2 4" xfId="6842" xr:uid="{00000000-0005-0000-0000-00006F7B0000}"/>
    <cellStyle name="Style 64 2 5" xfId="6843" xr:uid="{00000000-0005-0000-0000-0000707B0000}"/>
    <cellStyle name="Style 64 2 6" xfId="15741" xr:uid="{00000000-0005-0000-0000-0000717B0000}"/>
    <cellStyle name="Style 64 3" xfId="6844" xr:uid="{00000000-0005-0000-0000-0000727B0000}"/>
    <cellStyle name="Style 64 3 2" xfId="6845" xr:uid="{00000000-0005-0000-0000-0000737B0000}"/>
    <cellStyle name="Style 64 3 2 2" xfId="6846" xr:uid="{00000000-0005-0000-0000-0000747B0000}"/>
    <cellStyle name="Style 64 3 2 2 2" xfId="15742" xr:uid="{00000000-0005-0000-0000-0000757B0000}"/>
    <cellStyle name="Style 64 3 2 3" xfId="6847" xr:uid="{00000000-0005-0000-0000-0000767B0000}"/>
    <cellStyle name="Style 64 3 3" xfId="6848" xr:uid="{00000000-0005-0000-0000-0000777B0000}"/>
    <cellStyle name="Style 64 3 3 2" xfId="6849" xr:uid="{00000000-0005-0000-0000-0000787B0000}"/>
    <cellStyle name="Style 64 3 3 2 2" xfId="15743" xr:uid="{00000000-0005-0000-0000-0000797B0000}"/>
    <cellStyle name="Style 64 3 3 3" xfId="6850" xr:uid="{00000000-0005-0000-0000-00007A7B0000}"/>
    <cellStyle name="Style 64 3 4" xfId="6851" xr:uid="{00000000-0005-0000-0000-00007B7B0000}"/>
    <cellStyle name="Style 64 3 4 2" xfId="6852" xr:uid="{00000000-0005-0000-0000-00007C7B0000}"/>
    <cellStyle name="Style 64 3 5" xfId="6853" xr:uid="{00000000-0005-0000-0000-00007D7B0000}"/>
    <cellStyle name="Style 64 3 6" xfId="16508" xr:uid="{00000000-0005-0000-0000-00007E7B0000}"/>
    <cellStyle name="Style 64 3 6 2" xfId="17297" xr:uid="{00000000-0005-0000-0000-00007F7B0000}"/>
    <cellStyle name="Style 64 4" xfId="6854" xr:uid="{00000000-0005-0000-0000-0000807B0000}"/>
    <cellStyle name="Style 64 4 2" xfId="6855" xr:uid="{00000000-0005-0000-0000-0000817B0000}"/>
    <cellStyle name="Style 64 4 2 2" xfId="15744" xr:uid="{00000000-0005-0000-0000-0000827B0000}"/>
    <cellStyle name="Style 64 4 3" xfId="6856" xr:uid="{00000000-0005-0000-0000-0000837B0000}"/>
    <cellStyle name="Style 64 5" xfId="6857" xr:uid="{00000000-0005-0000-0000-0000847B0000}"/>
    <cellStyle name="Style 64 6" xfId="6858" xr:uid="{00000000-0005-0000-0000-0000857B0000}"/>
    <cellStyle name="Style 64 7" xfId="15745" xr:uid="{00000000-0005-0000-0000-0000867B0000}"/>
    <cellStyle name="Style 64_ADDON" xfId="6859" xr:uid="{00000000-0005-0000-0000-0000877B0000}"/>
    <cellStyle name="Style 69" xfId="4052" xr:uid="{00000000-0005-0000-0000-0000887B0000}"/>
    <cellStyle name="Style 69 10" xfId="6860" xr:uid="{00000000-0005-0000-0000-0000897B0000}"/>
    <cellStyle name="Style 69 10 2" xfId="13918" xr:uid="{00000000-0005-0000-0000-00008A7B0000}"/>
    <cellStyle name="Style 69 10 3" xfId="10549" xr:uid="{00000000-0005-0000-0000-00008B7B0000}"/>
    <cellStyle name="Style 69 11" xfId="6861" xr:uid="{00000000-0005-0000-0000-00008C7B0000}"/>
    <cellStyle name="Style 69 11 2" xfId="13919" xr:uid="{00000000-0005-0000-0000-00008D7B0000}"/>
    <cellStyle name="Style 69 11 3" xfId="10550" xr:uid="{00000000-0005-0000-0000-00008E7B0000}"/>
    <cellStyle name="Style 69 12" xfId="6862" xr:uid="{00000000-0005-0000-0000-00008F7B0000}"/>
    <cellStyle name="Style 69 12 2" xfId="13920" xr:uid="{00000000-0005-0000-0000-0000907B0000}"/>
    <cellStyle name="Style 69 12 3" xfId="10551" xr:uid="{00000000-0005-0000-0000-0000917B0000}"/>
    <cellStyle name="Style 69 13" xfId="12134" xr:uid="{00000000-0005-0000-0000-0000927B0000}"/>
    <cellStyle name="Style 69 14" xfId="8766" xr:uid="{00000000-0005-0000-0000-0000937B0000}"/>
    <cellStyle name="Style 69 2" xfId="6863" xr:uid="{00000000-0005-0000-0000-0000947B0000}"/>
    <cellStyle name="Style 69 2 2" xfId="6864" xr:uid="{00000000-0005-0000-0000-0000957B0000}"/>
    <cellStyle name="Style 69 2 2 2" xfId="13922" xr:uid="{00000000-0005-0000-0000-0000967B0000}"/>
    <cellStyle name="Style 69 2 2 2 2" xfId="15746" xr:uid="{00000000-0005-0000-0000-0000977B0000}"/>
    <cellStyle name="Style 69 2 2 3" xfId="10553" xr:uid="{00000000-0005-0000-0000-0000987B0000}"/>
    <cellStyle name="Style 69 2 3" xfId="13921" xr:uid="{00000000-0005-0000-0000-0000997B0000}"/>
    <cellStyle name="Style 69 2 3 2" xfId="15747" xr:uid="{00000000-0005-0000-0000-00009A7B0000}"/>
    <cellStyle name="Style 69 2 4" xfId="10552" xr:uid="{00000000-0005-0000-0000-00009B7B0000}"/>
    <cellStyle name="Style 69 3" xfId="6865" xr:uid="{00000000-0005-0000-0000-00009C7B0000}"/>
    <cellStyle name="Style 69 3 2" xfId="6866" xr:uid="{00000000-0005-0000-0000-00009D7B0000}"/>
    <cellStyle name="Style 69 3 2 2" xfId="6867" xr:uid="{00000000-0005-0000-0000-00009E7B0000}"/>
    <cellStyle name="Style 69 3 2 2 2" xfId="13925" xr:uid="{00000000-0005-0000-0000-00009F7B0000}"/>
    <cellStyle name="Style 69 3 2 2 3" xfId="10556" xr:uid="{00000000-0005-0000-0000-0000A07B0000}"/>
    <cellStyle name="Style 69 3 2 3" xfId="6868" xr:uid="{00000000-0005-0000-0000-0000A17B0000}"/>
    <cellStyle name="Style 69 3 2 3 2" xfId="13926" xr:uid="{00000000-0005-0000-0000-0000A27B0000}"/>
    <cellStyle name="Style 69 3 2 3 3" xfId="10557" xr:uid="{00000000-0005-0000-0000-0000A37B0000}"/>
    <cellStyle name="Style 69 3 2 4" xfId="13924" xr:uid="{00000000-0005-0000-0000-0000A47B0000}"/>
    <cellStyle name="Style 69 3 2 5" xfId="10555" xr:uid="{00000000-0005-0000-0000-0000A57B0000}"/>
    <cellStyle name="Style 69 3 3" xfId="6869" xr:uid="{00000000-0005-0000-0000-0000A67B0000}"/>
    <cellStyle name="Style 69 3 3 2" xfId="6870" xr:uid="{00000000-0005-0000-0000-0000A77B0000}"/>
    <cellStyle name="Style 69 3 3 2 2" xfId="6871" xr:uid="{00000000-0005-0000-0000-0000A87B0000}"/>
    <cellStyle name="Style 69 3 3 2 2 2" xfId="13929" xr:uid="{00000000-0005-0000-0000-0000A97B0000}"/>
    <cellStyle name="Style 69 3 3 2 2 3" xfId="10560" xr:uid="{00000000-0005-0000-0000-0000AA7B0000}"/>
    <cellStyle name="Style 69 3 3 2 3" xfId="13928" xr:uid="{00000000-0005-0000-0000-0000AB7B0000}"/>
    <cellStyle name="Style 69 3 3 2 4" xfId="10559" xr:uid="{00000000-0005-0000-0000-0000AC7B0000}"/>
    <cellStyle name="Style 69 3 3 3" xfId="6872" xr:uid="{00000000-0005-0000-0000-0000AD7B0000}"/>
    <cellStyle name="Style 69 3 3 3 2" xfId="6873" xr:uid="{00000000-0005-0000-0000-0000AE7B0000}"/>
    <cellStyle name="Style 69 3 3 3 2 2" xfId="13931" xr:uid="{00000000-0005-0000-0000-0000AF7B0000}"/>
    <cellStyle name="Style 69 3 3 3 2 3" xfId="10562" xr:uid="{00000000-0005-0000-0000-0000B07B0000}"/>
    <cellStyle name="Style 69 3 3 3 3" xfId="6874" xr:uid="{00000000-0005-0000-0000-0000B17B0000}"/>
    <cellStyle name="Style 69 3 3 3 3 2" xfId="13932" xr:uid="{00000000-0005-0000-0000-0000B27B0000}"/>
    <cellStyle name="Style 69 3 3 3 3 3" xfId="10563" xr:uid="{00000000-0005-0000-0000-0000B37B0000}"/>
    <cellStyle name="Style 69 3 3 3 4" xfId="13930" xr:uid="{00000000-0005-0000-0000-0000B47B0000}"/>
    <cellStyle name="Style 69 3 3 3 5" xfId="10561" xr:uid="{00000000-0005-0000-0000-0000B57B0000}"/>
    <cellStyle name="Style 69 3 3 4" xfId="6875" xr:uid="{00000000-0005-0000-0000-0000B67B0000}"/>
    <cellStyle name="Style 69 3 3 4 2" xfId="6876" xr:uid="{00000000-0005-0000-0000-0000B77B0000}"/>
    <cellStyle name="Style 69 3 3 4 2 2" xfId="13934" xr:uid="{00000000-0005-0000-0000-0000B87B0000}"/>
    <cellStyle name="Style 69 3 3 4 2 3" xfId="10565" xr:uid="{00000000-0005-0000-0000-0000B97B0000}"/>
    <cellStyle name="Style 69 3 3 4 3" xfId="13933" xr:uid="{00000000-0005-0000-0000-0000BA7B0000}"/>
    <cellStyle name="Style 69 3 3 4 4" xfId="10564" xr:uid="{00000000-0005-0000-0000-0000BB7B0000}"/>
    <cellStyle name="Style 69 3 3 5" xfId="6877" xr:uid="{00000000-0005-0000-0000-0000BC7B0000}"/>
    <cellStyle name="Style 69 3 3 5 2" xfId="13935" xr:uid="{00000000-0005-0000-0000-0000BD7B0000}"/>
    <cellStyle name="Style 69 3 3 5 3" xfId="10566" xr:uid="{00000000-0005-0000-0000-0000BE7B0000}"/>
    <cellStyle name="Style 69 3 3 6" xfId="13927" xr:uid="{00000000-0005-0000-0000-0000BF7B0000}"/>
    <cellStyle name="Style 69 3 3 7" xfId="10558" xr:uid="{00000000-0005-0000-0000-0000C07B0000}"/>
    <cellStyle name="Style 69 3 4" xfId="6878" xr:uid="{00000000-0005-0000-0000-0000C17B0000}"/>
    <cellStyle name="Style 69 3 4 2" xfId="13936" xr:uid="{00000000-0005-0000-0000-0000C27B0000}"/>
    <cellStyle name="Style 69 3 4 3" xfId="15748" xr:uid="{00000000-0005-0000-0000-0000C37B0000}"/>
    <cellStyle name="Style 69 3 4 4" xfId="10567" xr:uid="{00000000-0005-0000-0000-0000C47B0000}"/>
    <cellStyle name="Style 69 3 5" xfId="6879" xr:uid="{00000000-0005-0000-0000-0000C57B0000}"/>
    <cellStyle name="Style 69 3 5 2" xfId="13937" xr:uid="{00000000-0005-0000-0000-0000C67B0000}"/>
    <cellStyle name="Style 69 3 5 3" xfId="10568" xr:uid="{00000000-0005-0000-0000-0000C77B0000}"/>
    <cellStyle name="Style 69 3 6" xfId="13923" xr:uid="{00000000-0005-0000-0000-0000C87B0000}"/>
    <cellStyle name="Style 69 3 7" xfId="16507" xr:uid="{00000000-0005-0000-0000-0000C97B0000}"/>
    <cellStyle name="Style 69 3 7 2" xfId="17296" xr:uid="{00000000-0005-0000-0000-0000CA7B0000}"/>
    <cellStyle name="Style 69 3 8" xfId="10554" xr:uid="{00000000-0005-0000-0000-0000CB7B0000}"/>
    <cellStyle name="Style 69 4" xfId="6880" xr:uid="{00000000-0005-0000-0000-0000CC7B0000}"/>
    <cellStyle name="Style 69 4 2" xfId="6881" xr:uid="{00000000-0005-0000-0000-0000CD7B0000}"/>
    <cellStyle name="Style 69 4 2 2" xfId="6882" xr:uid="{00000000-0005-0000-0000-0000CE7B0000}"/>
    <cellStyle name="Style 69 4 2 2 2" xfId="6883" xr:uid="{00000000-0005-0000-0000-0000CF7B0000}"/>
    <cellStyle name="Style 69 4 2 2 2 2" xfId="13941" xr:uid="{00000000-0005-0000-0000-0000D07B0000}"/>
    <cellStyle name="Style 69 4 2 2 2 3" xfId="10572" xr:uid="{00000000-0005-0000-0000-0000D17B0000}"/>
    <cellStyle name="Style 69 4 2 2 3" xfId="13940" xr:uid="{00000000-0005-0000-0000-0000D27B0000}"/>
    <cellStyle name="Style 69 4 2 2 4" xfId="10571" xr:uid="{00000000-0005-0000-0000-0000D37B0000}"/>
    <cellStyle name="Style 69 4 2 3" xfId="6884" xr:uid="{00000000-0005-0000-0000-0000D47B0000}"/>
    <cellStyle name="Style 69 4 2 3 2" xfId="6885" xr:uid="{00000000-0005-0000-0000-0000D57B0000}"/>
    <cellStyle name="Style 69 4 2 3 2 2" xfId="13943" xr:uid="{00000000-0005-0000-0000-0000D67B0000}"/>
    <cellStyle name="Style 69 4 2 3 2 3" xfId="10574" xr:uid="{00000000-0005-0000-0000-0000D77B0000}"/>
    <cellStyle name="Style 69 4 2 3 3" xfId="6886" xr:uid="{00000000-0005-0000-0000-0000D87B0000}"/>
    <cellStyle name="Style 69 4 2 3 3 2" xfId="13944" xr:uid="{00000000-0005-0000-0000-0000D97B0000}"/>
    <cellStyle name="Style 69 4 2 3 3 3" xfId="10575" xr:uid="{00000000-0005-0000-0000-0000DA7B0000}"/>
    <cellStyle name="Style 69 4 2 3 4" xfId="13942" xr:uid="{00000000-0005-0000-0000-0000DB7B0000}"/>
    <cellStyle name="Style 69 4 2 3 5" xfId="10573" xr:uid="{00000000-0005-0000-0000-0000DC7B0000}"/>
    <cellStyle name="Style 69 4 2 4" xfId="6887" xr:uid="{00000000-0005-0000-0000-0000DD7B0000}"/>
    <cellStyle name="Style 69 4 2 4 2" xfId="6888" xr:uid="{00000000-0005-0000-0000-0000DE7B0000}"/>
    <cellStyle name="Style 69 4 2 4 2 2" xfId="13946" xr:uid="{00000000-0005-0000-0000-0000DF7B0000}"/>
    <cellStyle name="Style 69 4 2 4 2 3" xfId="10577" xr:uid="{00000000-0005-0000-0000-0000E07B0000}"/>
    <cellStyle name="Style 69 4 2 4 3" xfId="13945" xr:uid="{00000000-0005-0000-0000-0000E17B0000}"/>
    <cellStyle name="Style 69 4 2 4 4" xfId="10576" xr:uid="{00000000-0005-0000-0000-0000E27B0000}"/>
    <cellStyle name="Style 69 4 2 5" xfId="6889" xr:uid="{00000000-0005-0000-0000-0000E37B0000}"/>
    <cellStyle name="Style 69 4 2 5 2" xfId="13947" xr:uid="{00000000-0005-0000-0000-0000E47B0000}"/>
    <cellStyle name="Style 69 4 2 5 3" xfId="10578" xr:uid="{00000000-0005-0000-0000-0000E57B0000}"/>
    <cellStyle name="Style 69 4 2 6" xfId="13939" xr:uid="{00000000-0005-0000-0000-0000E67B0000}"/>
    <cellStyle name="Style 69 4 2 7" xfId="10570" xr:uid="{00000000-0005-0000-0000-0000E77B0000}"/>
    <cellStyle name="Style 69 4 3" xfId="6890" xr:uid="{00000000-0005-0000-0000-0000E87B0000}"/>
    <cellStyle name="Style 69 4 3 2" xfId="6891" xr:uid="{00000000-0005-0000-0000-0000E97B0000}"/>
    <cellStyle name="Style 69 4 3 2 2" xfId="13949" xr:uid="{00000000-0005-0000-0000-0000EA7B0000}"/>
    <cellStyle name="Style 69 4 3 2 3" xfId="10580" xr:uid="{00000000-0005-0000-0000-0000EB7B0000}"/>
    <cellStyle name="Style 69 4 3 3" xfId="13948" xr:uid="{00000000-0005-0000-0000-0000EC7B0000}"/>
    <cellStyle name="Style 69 4 3 4" xfId="10579" xr:uid="{00000000-0005-0000-0000-0000ED7B0000}"/>
    <cellStyle name="Style 69 4 4" xfId="6892" xr:uid="{00000000-0005-0000-0000-0000EE7B0000}"/>
    <cellStyle name="Style 69 4 4 2" xfId="13950" xr:uid="{00000000-0005-0000-0000-0000EF7B0000}"/>
    <cellStyle name="Style 69 4 4 3" xfId="10581" xr:uid="{00000000-0005-0000-0000-0000F07B0000}"/>
    <cellStyle name="Style 69 4 5" xfId="6893" xr:uid="{00000000-0005-0000-0000-0000F17B0000}"/>
    <cellStyle name="Style 69 4 5 2" xfId="13951" xr:uid="{00000000-0005-0000-0000-0000F27B0000}"/>
    <cellStyle name="Style 69 4 5 3" xfId="10582" xr:uid="{00000000-0005-0000-0000-0000F37B0000}"/>
    <cellStyle name="Style 69 4 6" xfId="13938" xr:uid="{00000000-0005-0000-0000-0000F47B0000}"/>
    <cellStyle name="Style 69 4 7" xfId="16506" xr:uid="{00000000-0005-0000-0000-0000F57B0000}"/>
    <cellStyle name="Style 69 4 7 2" xfId="17295" xr:uid="{00000000-0005-0000-0000-0000F67B0000}"/>
    <cellStyle name="Style 69 4 8" xfId="10569" xr:uid="{00000000-0005-0000-0000-0000F77B0000}"/>
    <cellStyle name="Style 69 5" xfId="6894" xr:uid="{00000000-0005-0000-0000-0000F87B0000}"/>
    <cellStyle name="Style 69 5 2" xfId="6895" xr:uid="{00000000-0005-0000-0000-0000F97B0000}"/>
    <cellStyle name="Style 69 5 2 2" xfId="6896" xr:uid="{00000000-0005-0000-0000-0000FA7B0000}"/>
    <cellStyle name="Style 69 5 2 2 2" xfId="6897" xr:uid="{00000000-0005-0000-0000-0000FB7B0000}"/>
    <cellStyle name="Style 69 5 2 2 2 2" xfId="13955" xr:uid="{00000000-0005-0000-0000-0000FC7B0000}"/>
    <cellStyle name="Style 69 5 2 2 2 3" xfId="10586" xr:uid="{00000000-0005-0000-0000-0000FD7B0000}"/>
    <cellStyle name="Style 69 5 2 2 3" xfId="13954" xr:uid="{00000000-0005-0000-0000-0000FE7B0000}"/>
    <cellStyle name="Style 69 5 2 2 4" xfId="10585" xr:uid="{00000000-0005-0000-0000-0000FF7B0000}"/>
    <cellStyle name="Style 69 5 2 3" xfId="6898" xr:uid="{00000000-0005-0000-0000-0000007C0000}"/>
    <cellStyle name="Style 69 5 2 3 2" xfId="6899" xr:uid="{00000000-0005-0000-0000-0000017C0000}"/>
    <cellStyle name="Style 69 5 2 3 2 2" xfId="13957" xr:uid="{00000000-0005-0000-0000-0000027C0000}"/>
    <cellStyle name="Style 69 5 2 3 2 3" xfId="10588" xr:uid="{00000000-0005-0000-0000-0000037C0000}"/>
    <cellStyle name="Style 69 5 2 3 3" xfId="6900" xr:uid="{00000000-0005-0000-0000-0000047C0000}"/>
    <cellStyle name="Style 69 5 2 3 3 2" xfId="13958" xr:uid="{00000000-0005-0000-0000-0000057C0000}"/>
    <cellStyle name="Style 69 5 2 3 3 3" xfId="10589" xr:uid="{00000000-0005-0000-0000-0000067C0000}"/>
    <cellStyle name="Style 69 5 2 3 4" xfId="13956" xr:uid="{00000000-0005-0000-0000-0000077C0000}"/>
    <cellStyle name="Style 69 5 2 3 5" xfId="10587" xr:uid="{00000000-0005-0000-0000-0000087C0000}"/>
    <cellStyle name="Style 69 5 2 4" xfId="6901" xr:uid="{00000000-0005-0000-0000-0000097C0000}"/>
    <cellStyle name="Style 69 5 2 4 2" xfId="13959" xr:uid="{00000000-0005-0000-0000-00000A7C0000}"/>
    <cellStyle name="Style 69 5 2 4 3" xfId="10590" xr:uid="{00000000-0005-0000-0000-00000B7C0000}"/>
    <cellStyle name="Style 69 5 2 5" xfId="6902" xr:uid="{00000000-0005-0000-0000-00000C7C0000}"/>
    <cellStyle name="Style 69 5 2 5 2" xfId="13960" xr:uid="{00000000-0005-0000-0000-00000D7C0000}"/>
    <cellStyle name="Style 69 5 2 5 3" xfId="10591" xr:uid="{00000000-0005-0000-0000-00000E7C0000}"/>
    <cellStyle name="Style 69 5 2 6" xfId="13953" xr:uid="{00000000-0005-0000-0000-00000F7C0000}"/>
    <cellStyle name="Style 69 5 2 7" xfId="10584" xr:uid="{00000000-0005-0000-0000-0000107C0000}"/>
    <cellStyle name="Style 69 5 3" xfId="6903" xr:uid="{00000000-0005-0000-0000-0000117C0000}"/>
    <cellStyle name="Style 69 5 3 2" xfId="6904" xr:uid="{00000000-0005-0000-0000-0000127C0000}"/>
    <cellStyle name="Style 69 5 3 2 2" xfId="13962" xr:uid="{00000000-0005-0000-0000-0000137C0000}"/>
    <cellStyle name="Style 69 5 3 2 3" xfId="10593" xr:uid="{00000000-0005-0000-0000-0000147C0000}"/>
    <cellStyle name="Style 69 5 3 3" xfId="13961" xr:uid="{00000000-0005-0000-0000-0000157C0000}"/>
    <cellStyle name="Style 69 5 3 4" xfId="10592" xr:uid="{00000000-0005-0000-0000-0000167C0000}"/>
    <cellStyle name="Style 69 5 4" xfId="6905" xr:uid="{00000000-0005-0000-0000-0000177C0000}"/>
    <cellStyle name="Style 69 5 4 2" xfId="13963" xr:uid="{00000000-0005-0000-0000-0000187C0000}"/>
    <cellStyle name="Style 69 5 4 3" xfId="10594" xr:uid="{00000000-0005-0000-0000-0000197C0000}"/>
    <cellStyle name="Style 69 5 5" xfId="6906" xr:uid="{00000000-0005-0000-0000-00001A7C0000}"/>
    <cellStyle name="Style 69 5 5 2" xfId="13964" xr:uid="{00000000-0005-0000-0000-00001B7C0000}"/>
    <cellStyle name="Style 69 5 5 3" xfId="10595" xr:uid="{00000000-0005-0000-0000-00001C7C0000}"/>
    <cellStyle name="Style 69 5 6" xfId="13952" xr:uid="{00000000-0005-0000-0000-00001D7C0000}"/>
    <cellStyle name="Style 69 5 7" xfId="10583" xr:uid="{00000000-0005-0000-0000-00001E7C0000}"/>
    <cellStyle name="Style 69 6" xfId="6907" xr:uid="{00000000-0005-0000-0000-00001F7C0000}"/>
    <cellStyle name="Style 69 6 2" xfId="6908" xr:uid="{00000000-0005-0000-0000-0000207C0000}"/>
    <cellStyle name="Style 69 6 2 2" xfId="6909" xr:uid="{00000000-0005-0000-0000-0000217C0000}"/>
    <cellStyle name="Style 69 6 2 2 2" xfId="13967" xr:uid="{00000000-0005-0000-0000-0000227C0000}"/>
    <cellStyle name="Style 69 6 2 2 3" xfId="10598" xr:uid="{00000000-0005-0000-0000-0000237C0000}"/>
    <cellStyle name="Style 69 6 2 3" xfId="13966" xr:uid="{00000000-0005-0000-0000-0000247C0000}"/>
    <cellStyle name="Style 69 6 2 4" xfId="10597" xr:uid="{00000000-0005-0000-0000-0000257C0000}"/>
    <cellStyle name="Style 69 6 3" xfId="6910" xr:uid="{00000000-0005-0000-0000-0000267C0000}"/>
    <cellStyle name="Style 69 6 3 2" xfId="6911" xr:uid="{00000000-0005-0000-0000-0000277C0000}"/>
    <cellStyle name="Style 69 6 3 2 2" xfId="13969" xr:uid="{00000000-0005-0000-0000-0000287C0000}"/>
    <cellStyle name="Style 69 6 3 2 3" xfId="10600" xr:uid="{00000000-0005-0000-0000-0000297C0000}"/>
    <cellStyle name="Style 69 6 3 3" xfId="6912" xr:uid="{00000000-0005-0000-0000-00002A7C0000}"/>
    <cellStyle name="Style 69 6 3 3 2" xfId="13970" xr:uid="{00000000-0005-0000-0000-00002B7C0000}"/>
    <cellStyle name="Style 69 6 3 3 3" xfId="10601" xr:uid="{00000000-0005-0000-0000-00002C7C0000}"/>
    <cellStyle name="Style 69 6 3 4" xfId="13968" xr:uid="{00000000-0005-0000-0000-00002D7C0000}"/>
    <cellStyle name="Style 69 6 3 5" xfId="10599" xr:uid="{00000000-0005-0000-0000-00002E7C0000}"/>
    <cellStyle name="Style 69 6 4" xfId="6913" xr:uid="{00000000-0005-0000-0000-00002F7C0000}"/>
    <cellStyle name="Style 69 6 4 2" xfId="6914" xr:uid="{00000000-0005-0000-0000-0000307C0000}"/>
    <cellStyle name="Style 69 6 4 2 2" xfId="13972" xr:uid="{00000000-0005-0000-0000-0000317C0000}"/>
    <cellStyle name="Style 69 6 4 2 3" xfId="10603" xr:uid="{00000000-0005-0000-0000-0000327C0000}"/>
    <cellStyle name="Style 69 6 4 3" xfId="13971" xr:uid="{00000000-0005-0000-0000-0000337C0000}"/>
    <cellStyle name="Style 69 6 4 4" xfId="10602" xr:uid="{00000000-0005-0000-0000-0000347C0000}"/>
    <cellStyle name="Style 69 6 5" xfId="6915" xr:uid="{00000000-0005-0000-0000-0000357C0000}"/>
    <cellStyle name="Style 69 6 5 2" xfId="13973" xr:uid="{00000000-0005-0000-0000-0000367C0000}"/>
    <cellStyle name="Style 69 6 5 3" xfId="10604" xr:uid="{00000000-0005-0000-0000-0000377C0000}"/>
    <cellStyle name="Style 69 6 6" xfId="13965" xr:uid="{00000000-0005-0000-0000-0000387C0000}"/>
    <cellStyle name="Style 69 6 7" xfId="10596" xr:uid="{00000000-0005-0000-0000-0000397C0000}"/>
    <cellStyle name="Style 69 7" xfId="6916" xr:uid="{00000000-0005-0000-0000-00003A7C0000}"/>
    <cellStyle name="Style 69 7 2" xfId="6917" xr:uid="{00000000-0005-0000-0000-00003B7C0000}"/>
    <cellStyle name="Style 69 7 2 2" xfId="13975" xr:uid="{00000000-0005-0000-0000-00003C7C0000}"/>
    <cellStyle name="Style 69 7 2 3" xfId="10606" xr:uid="{00000000-0005-0000-0000-00003D7C0000}"/>
    <cellStyle name="Style 69 7 3" xfId="6918" xr:uid="{00000000-0005-0000-0000-00003E7C0000}"/>
    <cellStyle name="Style 69 7 3 2" xfId="13976" xr:uid="{00000000-0005-0000-0000-00003F7C0000}"/>
    <cellStyle name="Style 69 7 3 3" xfId="10607" xr:uid="{00000000-0005-0000-0000-0000407C0000}"/>
    <cellStyle name="Style 69 7 4" xfId="13974" xr:uid="{00000000-0005-0000-0000-0000417C0000}"/>
    <cellStyle name="Style 69 7 5" xfId="10605" xr:uid="{00000000-0005-0000-0000-0000427C0000}"/>
    <cellStyle name="Style 69 8" xfId="6919" xr:uid="{00000000-0005-0000-0000-0000437C0000}"/>
    <cellStyle name="Style 69 8 2" xfId="13977" xr:uid="{00000000-0005-0000-0000-0000447C0000}"/>
    <cellStyle name="Style 69 8 3" xfId="15503" xr:uid="{00000000-0005-0000-0000-0000457C0000}"/>
    <cellStyle name="Style 69 8 4" xfId="10608" xr:uid="{00000000-0005-0000-0000-0000467C0000}"/>
    <cellStyle name="Style 69 9" xfId="6920" xr:uid="{00000000-0005-0000-0000-0000477C0000}"/>
    <cellStyle name="Style 69 9 2" xfId="13978" xr:uid="{00000000-0005-0000-0000-0000487C0000}"/>
    <cellStyle name="Style 69 9 3" xfId="10609" xr:uid="{00000000-0005-0000-0000-0000497C0000}"/>
    <cellStyle name="Style 69_ADDON" xfId="6921" xr:uid="{00000000-0005-0000-0000-00004A7C0000}"/>
    <cellStyle name="Style 70" xfId="4053" xr:uid="{00000000-0005-0000-0000-00004B7C0000}"/>
    <cellStyle name="Style 70 2" xfId="6922" xr:uid="{00000000-0005-0000-0000-00004C7C0000}"/>
    <cellStyle name="Style 70 2 2" xfId="15504" xr:uid="{00000000-0005-0000-0000-00004D7C0000}"/>
    <cellStyle name="Style 70 2 2 2" xfId="15505" xr:uid="{00000000-0005-0000-0000-00004E7C0000}"/>
    <cellStyle name="Style 70 2 2 2 2" xfId="15506" xr:uid="{00000000-0005-0000-0000-00004F7C0000}"/>
    <cellStyle name="Style 70 2 3" xfId="15507" xr:uid="{00000000-0005-0000-0000-0000507C0000}"/>
    <cellStyle name="Style 70 2 3 2" xfId="15508" xr:uid="{00000000-0005-0000-0000-0000517C0000}"/>
    <cellStyle name="Style 70 3" xfId="6923" xr:uid="{00000000-0005-0000-0000-0000527C0000}"/>
    <cellStyle name="Style 70 3 2" xfId="6924" xr:uid="{00000000-0005-0000-0000-0000537C0000}"/>
    <cellStyle name="Style 70 3 3" xfId="6925" xr:uid="{00000000-0005-0000-0000-0000547C0000}"/>
    <cellStyle name="Style 70 3 3 2" xfId="6926" xr:uid="{00000000-0005-0000-0000-0000557C0000}"/>
    <cellStyle name="Style 70 3 3 3" xfId="15509" xr:uid="{00000000-0005-0000-0000-0000567C0000}"/>
    <cellStyle name="Style 70 3 4" xfId="6927" xr:uid="{00000000-0005-0000-0000-0000577C0000}"/>
    <cellStyle name="Style 70 3 4 2" xfId="15510" xr:uid="{00000000-0005-0000-0000-0000587C0000}"/>
    <cellStyle name="Style 70 3 5" xfId="16505" xr:uid="{00000000-0005-0000-0000-0000597C0000}"/>
    <cellStyle name="Style 70 3 5 2" xfId="17294" xr:uid="{00000000-0005-0000-0000-00005A7C0000}"/>
    <cellStyle name="Style 70 4" xfId="6928" xr:uid="{00000000-0005-0000-0000-00005B7C0000}"/>
    <cellStyle name="Style 70 4 2" xfId="6929" xr:uid="{00000000-0005-0000-0000-00005C7C0000}"/>
    <cellStyle name="Style 70 4 3" xfId="15511" xr:uid="{00000000-0005-0000-0000-00005D7C0000}"/>
    <cellStyle name="Style 70 5" xfId="6930" xr:uid="{00000000-0005-0000-0000-00005E7C0000}"/>
    <cellStyle name="Style 70 5 2" xfId="15512" xr:uid="{00000000-0005-0000-0000-00005F7C0000}"/>
    <cellStyle name="Style 70 6" xfId="6931" xr:uid="{00000000-0005-0000-0000-0000607C0000}"/>
    <cellStyle name="Style 70 7" xfId="6932" xr:uid="{00000000-0005-0000-0000-0000617C0000}"/>
    <cellStyle name="Style 70_ADDON" xfId="6933" xr:uid="{00000000-0005-0000-0000-0000627C0000}"/>
    <cellStyle name="Style 71" xfId="4054" xr:uid="{00000000-0005-0000-0000-0000637C0000}"/>
    <cellStyle name="Style 71 2" xfId="6934" xr:uid="{00000000-0005-0000-0000-0000647C0000}"/>
    <cellStyle name="Style 71 2 2" xfId="6935" xr:uid="{00000000-0005-0000-0000-0000657C0000}"/>
    <cellStyle name="Style 71 2 2 2" xfId="6936" xr:uid="{00000000-0005-0000-0000-0000667C0000}"/>
    <cellStyle name="Style 71 2 2 2 2" xfId="15898" xr:uid="{00000000-0005-0000-0000-0000677C0000}"/>
    <cellStyle name="Style 71 2 2 3" xfId="6937" xr:uid="{00000000-0005-0000-0000-0000687C0000}"/>
    <cellStyle name="Style 71 2 3" xfId="6938" xr:uid="{00000000-0005-0000-0000-0000697C0000}"/>
    <cellStyle name="Style 71 2 3 2" xfId="15513" xr:uid="{00000000-0005-0000-0000-00006A7C0000}"/>
    <cellStyle name="Style 71 2 4" xfId="6939" xr:uid="{00000000-0005-0000-0000-00006B7C0000}"/>
    <cellStyle name="Style 71 2 5" xfId="6940" xr:uid="{00000000-0005-0000-0000-00006C7C0000}"/>
    <cellStyle name="Style 71 2 6" xfId="15514" xr:uid="{00000000-0005-0000-0000-00006D7C0000}"/>
    <cellStyle name="Style 71 3" xfId="6941" xr:uid="{00000000-0005-0000-0000-00006E7C0000}"/>
    <cellStyle name="Style 71 3 2" xfId="6942" xr:uid="{00000000-0005-0000-0000-00006F7C0000}"/>
    <cellStyle name="Style 71 3 2 2" xfId="6943" xr:uid="{00000000-0005-0000-0000-0000707C0000}"/>
    <cellStyle name="Style 71 3 2 2 2" xfId="15515" xr:uid="{00000000-0005-0000-0000-0000717C0000}"/>
    <cellStyle name="Style 71 3 2 3" xfId="6944" xr:uid="{00000000-0005-0000-0000-0000727C0000}"/>
    <cellStyle name="Style 71 3 3" xfId="6945" xr:uid="{00000000-0005-0000-0000-0000737C0000}"/>
    <cellStyle name="Style 71 3 3 2" xfId="6946" xr:uid="{00000000-0005-0000-0000-0000747C0000}"/>
    <cellStyle name="Style 71 3 3 2 2" xfId="15516" xr:uid="{00000000-0005-0000-0000-0000757C0000}"/>
    <cellStyle name="Style 71 3 3 3" xfId="6947" xr:uid="{00000000-0005-0000-0000-0000767C0000}"/>
    <cellStyle name="Style 71 3 4" xfId="6948" xr:uid="{00000000-0005-0000-0000-0000777C0000}"/>
    <cellStyle name="Style 71 3 4 2" xfId="6949" xr:uid="{00000000-0005-0000-0000-0000787C0000}"/>
    <cellStyle name="Style 71 3 5" xfId="6950" xr:uid="{00000000-0005-0000-0000-0000797C0000}"/>
    <cellStyle name="Style 71 3 6" xfId="16504" xr:uid="{00000000-0005-0000-0000-00007A7C0000}"/>
    <cellStyle name="Style 71 3 6 2" xfId="17293" xr:uid="{00000000-0005-0000-0000-00007B7C0000}"/>
    <cellStyle name="Style 71 4" xfId="6951" xr:uid="{00000000-0005-0000-0000-00007C7C0000}"/>
    <cellStyle name="Style 71 4 2" xfId="6952" xr:uid="{00000000-0005-0000-0000-00007D7C0000}"/>
    <cellStyle name="Style 71 4 2 2" xfId="15517" xr:uid="{00000000-0005-0000-0000-00007E7C0000}"/>
    <cellStyle name="Style 71 4 3" xfId="6953" xr:uid="{00000000-0005-0000-0000-00007F7C0000}"/>
    <cellStyle name="Style 71 5" xfId="6954" xr:uid="{00000000-0005-0000-0000-0000807C0000}"/>
    <cellStyle name="Style 71 6" xfId="6955" xr:uid="{00000000-0005-0000-0000-0000817C0000}"/>
    <cellStyle name="Style 71 7" xfId="15657" xr:uid="{00000000-0005-0000-0000-0000827C0000}"/>
    <cellStyle name="Style 71_ADDON" xfId="6956" xr:uid="{00000000-0005-0000-0000-0000837C0000}"/>
    <cellStyle name="Style 72" xfId="4055" xr:uid="{00000000-0005-0000-0000-0000847C0000}"/>
    <cellStyle name="Style 72 2" xfId="6957" xr:uid="{00000000-0005-0000-0000-0000857C0000}"/>
    <cellStyle name="Style 72 2 2" xfId="15749" xr:uid="{00000000-0005-0000-0000-0000867C0000}"/>
    <cellStyle name="Style 72 2 2 2" xfId="15750" xr:uid="{00000000-0005-0000-0000-0000877C0000}"/>
    <cellStyle name="Style 72 2 2 2 2" xfId="15751" xr:uid="{00000000-0005-0000-0000-0000887C0000}"/>
    <cellStyle name="Style 72 2 3" xfId="15752" xr:uid="{00000000-0005-0000-0000-0000897C0000}"/>
    <cellStyle name="Style 72 2 3 2" xfId="15753" xr:uid="{00000000-0005-0000-0000-00008A7C0000}"/>
    <cellStyle name="Style 72 3" xfId="6958" xr:uid="{00000000-0005-0000-0000-00008B7C0000}"/>
    <cellStyle name="Style 72 3 2" xfId="6959" xr:uid="{00000000-0005-0000-0000-00008C7C0000}"/>
    <cellStyle name="Style 72 3 3" xfId="6960" xr:uid="{00000000-0005-0000-0000-00008D7C0000}"/>
    <cellStyle name="Style 72 3 3 2" xfId="6961" xr:uid="{00000000-0005-0000-0000-00008E7C0000}"/>
    <cellStyle name="Style 72 3 3 3" xfId="15754" xr:uid="{00000000-0005-0000-0000-00008F7C0000}"/>
    <cellStyle name="Style 72 3 4" xfId="6962" xr:uid="{00000000-0005-0000-0000-0000907C0000}"/>
    <cellStyle name="Style 72 3 4 2" xfId="15755" xr:uid="{00000000-0005-0000-0000-0000917C0000}"/>
    <cellStyle name="Style 72 3 5" xfId="16503" xr:uid="{00000000-0005-0000-0000-0000927C0000}"/>
    <cellStyle name="Style 72 3 5 2" xfId="17292" xr:uid="{00000000-0005-0000-0000-0000937C0000}"/>
    <cellStyle name="Style 72 4" xfId="6963" xr:uid="{00000000-0005-0000-0000-0000947C0000}"/>
    <cellStyle name="Style 72 4 2" xfId="6964" xr:uid="{00000000-0005-0000-0000-0000957C0000}"/>
    <cellStyle name="Style 72 4 3" xfId="15756" xr:uid="{00000000-0005-0000-0000-0000967C0000}"/>
    <cellStyle name="Style 72 5" xfId="6965" xr:uid="{00000000-0005-0000-0000-0000977C0000}"/>
    <cellStyle name="Style 72 5 2" xfId="15757" xr:uid="{00000000-0005-0000-0000-0000987C0000}"/>
    <cellStyle name="Style 72 6" xfId="6966" xr:uid="{00000000-0005-0000-0000-0000997C0000}"/>
    <cellStyle name="Style 72 7" xfId="6967" xr:uid="{00000000-0005-0000-0000-00009A7C0000}"/>
    <cellStyle name="Style 72_ADDON" xfId="6968" xr:uid="{00000000-0005-0000-0000-00009B7C0000}"/>
    <cellStyle name="Style 73" xfId="4056" xr:uid="{00000000-0005-0000-0000-00009C7C0000}"/>
    <cellStyle name="Style 73 10" xfId="6969" xr:uid="{00000000-0005-0000-0000-00009D7C0000}"/>
    <cellStyle name="Style 73 10 2" xfId="13979" xr:uid="{00000000-0005-0000-0000-00009E7C0000}"/>
    <cellStyle name="Style 73 10 3" xfId="10610" xr:uid="{00000000-0005-0000-0000-00009F7C0000}"/>
    <cellStyle name="Style 73 11" xfId="6970" xr:uid="{00000000-0005-0000-0000-0000A07C0000}"/>
    <cellStyle name="Style 73 11 2" xfId="13980" xr:uid="{00000000-0005-0000-0000-0000A17C0000}"/>
    <cellStyle name="Style 73 11 3" xfId="10611" xr:uid="{00000000-0005-0000-0000-0000A27C0000}"/>
    <cellStyle name="Style 73 12" xfId="6971" xr:uid="{00000000-0005-0000-0000-0000A37C0000}"/>
    <cellStyle name="Style 73 12 2" xfId="13981" xr:uid="{00000000-0005-0000-0000-0000A47C0000}"/>
    <cellStyle name="Style 73 12 3" xfId="10612" xr:uid="{00000000-0005-0000-0000-0000A57C0000}"/>
    <cellStyle name="Style 73 13" xfId="12135" xr:uid="{00000000-0005-0000-0000-0000A67C0000}"/>
    <cellStyle name="Style 73 14" xfId="8767" xr:uid="{00000000-0005-0000-0000-0000A77C0000}"/>
    <cellStyle name="Style 73 2" xfId="6972" xr:uid="{00000000-0005-0000-0000-0000A87C0000}"/>
    <cellStyle name="Style 73 2 2" xfId="6973" xr:uid="{00000000-0005-0000-0000-0000A97C0000}"/>
    <cellStyle name="Style 73 2 2 2" xfId="13983" xr:uid="{00000000-0005-0000-0000-0000AA7C0000}"/>
    <cellStyle name="Style 73 2 2 2 2" xfId="15758" xr:uid="{00000000-0005-0000-0000-0000AB7C0000}"/>
    <cellStyle name="Style 73 2 2 3" xfId="10614" xr:uid="{00000000-0005-0000-0000-0000AC7C0000}"/>
    <cellStyle name="Style 73 2 3" xfId="13982" xr:uid="{00000000-0005-0000-0000-0000AD7C0000}"/>
    <cellStyle name="Style 73 2 3 2" xfId="15759" xr:uid="{00000000-0005-0000-0000-0000AE7C0000}"/>
    <cellStyle name="Style 73 2 4" xfId="10613" xr:uid="{00000000-0005-0000-0000-0000AF7C0000}"/>
    <cellStyle name="Style 73 3" xfId="6974" xr:uid="{00000000-0005-0000-0000-0000B07C0000}"/>
    <cellStyle name="Style 73 3 2" xfId="6975" xr:uid="{00000000-0005-0000-0000-0000B17C0000}"/>
    <cellStyle name="Style 73 3 2 2" xfId="6976" xr:uid="{00000000-0005-0000-0000-0000B27C0000}"/>
    <cellStyle name="Style 73 3 2 2 2" xfId="13986" xr:uid="{00000000-0005-0000-0000-0000B37C0000}"/>
    <cellStyle name="Style 73 3 2 2 3" xfId="10617" xr:uid="{00000000-0005-0000-0000-0000B47C0000}"/>
    <cellStyle name="Style 73 3 2 3" xfId="6977" xr:uid="{00000000-0005-0000-0000-0000B57C0000}"/>
    <cellStyle name="Style 73 3 2 3 2" xfId="13987" xr:uid="{00000000-0005-0000-0000-0000B67C0000}"/>
    <cellStyle name="Style 73 3 2 3 3" xfId="10618" xr:uid="{00000000-0005-0000-0000-0000B77C0000}"/>
    <cellStyle name="Style 73 3 2 4" xfId="13985" xr:uid="{00000000-0005-0000-0000-0000B87C0000}"/>
    <cellStyle name="Style 73 3 2 5" xfId="10616" xr:uid="{00000000-0005-0000-0000-0000B97C0000}"/>
    <cellStyle name="Style 73 3 3" xfId="6978" xr:uid="{00000000-0005-0000-0000-0000BA7C0000}"/>
    <cellStyle name="Style 73 3 3 2" xfId="6979" xr:uid="{00000000-0005-0000-0000-0000BB7C0000}"/>
    <cellStyle name="Style 73 3 3 2 2" xfId="6980" xr:uid="{00000000-0005-0000-0000-0000BC7C0000}"/>
    <cellStyle name="Style 73 3 3 2 2 2" xfId="13990" xr:uid="{00000000-0005-0000-0000-0000BD7C0000}"/>
    <cellStyle name="Style 73 3 3 2 2 3" xfId="10621" xr:uid="{00000000-0005-0000-0000-0000BE7C0000}"/>
    <cellStyle name="Style 73 3 3 2 3" xfId="13989" xr:uid="{00000000-0005-0000-0000-0000BF7C0000}"/>
    <cellStyle name="Style 73 3 3 2 4" xfId="10620" xr:uid="{00000000-0005-0000-0000-0000C07C0000}"/>
    <cellStyle name="Style 73 3 3 3" xfId="6981" xr:uid="{00000000-0005-0000-0000-0000C17C0000}"/>
    <cellStyle name="Style 73 3 3 3 2" xfId="6982" xr:uid="{00000000-0005-0000-0000-0000C27C0000}"/>
    <cellStyle name="Style 73 3 3 3 2 2" xfId="13992" xr:uid="{00000000-0005-0000-0000-0000C37C0000}"/>
    <cellStyle name="Style 73 3 3 3 2 3" xfId="10623" xr:uid="{00000000-0005-0000-0000-0000C47C0000}"/>
    <cellStyle name="Style 73 3 3 3 3" xfId="6983" xr:uid="{00000000-0005-0000-0000-0000C57C0000}"/>
    <cellStyle name="Style 73 3 3 3 3 2" xfId="13993" xr:uid="{00000000-0005-0000-0000-0000C67C0000}"/>
    <cellStyle name="Style 73 3 3 3 3 3" xfId="10624" xr:uid="{00000000-0005-0000-0000-0000C77C0000}"/>
    <cellStyle name="Style 73 3 3 3 4" xfId="13991" xr:uid="{00000000-0005-0000-0000-0000C87C0000}"/>
    <cellStyle name="Style 73 3 3 3 5" xfId="10622" xr:uid="{00000000-0005-0000-0000-0000C97C0000}"/>
    <cellStyle name="Style 73 3 3 4" xfId="6984" xr:uid="{00000000-0005-0000-0000-0000CA7C0000}"/>
    <cellStyle name="Style 73 3 3 4 2" xfId="6985" xr:uid="{00000000-0005-0000-0000-0000CB7C0000}"/>
    <cellStyle name="Style 73 3 3 4 2 2" xfId="13995" xr:uid="{00000000-0005-0000-0000-0000CC7C0000}"/>
    <cellStyle name="Style 73 3 3 4 2 3" xfId="10626" xr:uid="{00000000-0005-0000-0000-0000CD7C0000}"/>
    <cellStyle name="Style 73 3 3 4 3" xfId="13994" xr:uid="{00000000-0005-0000-0000-0000CE7C0000}"/>
    <cellStyle name="Style 73 3 3 4 4" xfId="10625" xr:uid="{00000000-0005-0000-0000-0000CF7C0000}"/>
    <cellStyle name="Style 73 3 3 5" xfId="6986" xr:uid="{00000000-0005-0000-0000-0000D07C0000}"/>
    <cellStyle name="Style 73 3 3 5 2" xfId="13996" xr:uid="{00000000-0005-0000-0000-0000D17C0000}"/>
    <cellStyle name="Style 73 3 3 5 3" xfId="10627" xr:uid="{00000000-0005-0000-0000-0000D27C0000}"/>
    <cellStyle name="Style 73 3 3 6" xfId="13988" xr:uid="{00000000-0005-0000-0000-0000D37C0000}"/>
    <cellStyle name="Style 73 3 3 7" xfId="10619" xr:uid="{00000000-0005-0000-0000-0000D47C0000}"/>
    <cellStyle name="Style 73 3 4" xfId="6987" xr:uid="{00000000-0005-0000-0000-0000D57C0000}"/>
    <cellStyle name="Style 73 3 4 2" xfId="13997" xr:uid="{00000000-0005-0000-0000-0000D67C0000}"/>
    <cellStyle name="Style 73 3 4 3" xfId="15760" xr:uid="{00000000-0005-0000-0000-0000D77C0000}"/>
    <cellStyle name="Style 73 3 4 4" xfId="10628" xr:uid="{00000000-0005-0000-0000-0000D87C0000}"/>
    <cellStyle name="Style 73 3 5" xfId="6988" xr:uid="{00000000-0005-0000-0000-0000D97C0000}"/>
    <cellStyle name="Style 73 3 5 2" xfId="13998" xr:uid="{00000000-0005-0000-0000-0000DA7C0000}"/>
    <cellStyle name="Style 73 3 5 3" xfId="10629" xr:uid="{00000000-0005-0000-0000-0000DB7C0000}"/>
    <cellStyle name="Style 73 3 6" xfId="13984" xr:uid="{00000000-0005-0000-0000-0000DC7C0000}"/>
    <cellStyle name="Style 73 3 7" xfId="16502" xr:uid="{00000000-0005-0000-0000-0000DD7C0000}"/>
    <cellStyle name="Style 73 3 7 2" xfId="17291" xr:uid="{00000000-0005-0000-0000-0000DE7C0000}"/>
    <cellStyle name="Style 73 3 8" xfId="10615" xr:uid="{00000000-0005-0000-0000-0000DF7C0000}"/>
    <cellStyle name="Style 73 4" xfId="6989" xr:uid="{00000000-0005-0000-0000-0000E07C0000}"/>
    <cellStyle name="Style 73 4 2" xfId="6990" xr:uid="{00000000-0005-0000-0000-0000E17C0000}"/>
    <cellStyle name="Style 73 4 2 2" xfId="6991" xr:uid="{00000000-0005-0000-0000-0000E27C0000}"/>
    <cellStyle name="Style 73 4 2 2 2" xfId="6992" xr:uid="{00000000-0005-0000-0000-0000E37C0000}"/>
    <cellStyle name="Style 73 4 2 2 2 2" xfId="14002" xr:uid="{00000000-0005-0000-0000-0000E47C0000}"/>
    <cellStyle name="Style 73 4 2 2 2 3" xfId="10633" xr:uid="{00000000-0005-0000-0000-0000E57C0000}"/>
    <cellStyle name="Style 73 4 2 2 3" xfId="14001" xr:uid="{00000000-0005-0000-0000-0000E67C0000}"/>
    <cellStyle name="Style 73 4 2 2 4" xfId="10632" xr:uid="{00000000-0005-0000-0000-0000E77C0000}"/>
    <cellStyle name="Style 73 4 2 3" xfId="6993" xr:uid="{00000000-0005-0000-0000-0000E87C0000}"/>
    <cellStyle name="Style 73 4 2 3 2" xfId="6994" xr:uid="{00000000-0005-0000-0000-0000E97C0000}"/>
    <cellStyle name="Style 73 4 2 3 2 2" xfId="14004" xr:uid="{00000000-0005-0000-0000-0000EA7C0000}"/>
    <cellStyle name="Style 73 4 2 3 2 3" xfId="10635" xr:uid="{00000000-0005-0000-0000-0000EB7C0000}"/>
    <cellStyle name="Style 73 4 2 3 3" xfId="6995" xr:uid="{00000000-0005-0000-0000-0000EC7C0000}"/>
    <cellStyle name="Style 73 4 2 3 3 2" xfId="14005" xr:uid="{00000000-0005-0000-0000-0000ED7C0000}"/>
    <cellStyle name="Style 73 4 2 3 3 3" xfId="10636" xr:uid="{00000000-0005-0000-0000-0000EE7C0000}"/>
    <cellStyle name="Style 73 4 2 3 4" xfId="14003" xr:uid="{00000000-0005-0000-0000-0000EF7C0000}"/>
    <cellStyle name="Style 73 4 2 3 5" xfId="10634" xr:uid="{00000000-0005-0000-0000-0000F07C0000}"/>
    <cellStyle name="Style 73 4 2 4" xfId="6996" xr:uid="{00000000-0005-0000-0000-0000F17C0000}"/>
    <cellStyle name="Style 73 4 2 4 2" xfId="6997" xr:uid="{00000000-0005-0000-0000-0000F27C0000}"/>
    <cellStyle name="Style 73 4 2 4 2 2" xfId="14007" xr:uid="{00000000-0005-0000-0000-0000F37C0000}"/>
    <cellStyle name="Style 73 4 2 4 2 3" xfId="10638" xr:uid="{00000000-0005-0000-0000-0000F47C0000}"/>
    <cellStyle name="Style 73 4 2 4 3" xfId="14006" xr:uid="{00000000-0005-0000-0000-0000F57C0000}"/>
    <cellStyle name="Style 73 4 2 4 4" xfId="10637" xr:uid="{00000000-0005-0000-0000-0000F67C0000}"/>
    <cellStyle name="Style 73 4 2 5" xfId="6998" xr:uid="{00000000-0005-0000-0000-0000F77C0000}"/>
    <cellStyle name="Style 73 4 2 5 2" xfId="14008" xr:uid="{00000000-0005-0000-0000-0000F87C0000}"/>
    <cellStyle name="Style 73 4 2 5 3" xfId="10639" xr:uid="{00000000-0005-0000-0000-0000F97C0000}"/>
    <cellStyle name="Style 73 4 2 6" xfId="14000" xr:uid="{00000000-0005-0000-0000-0000FA7C0000}"/>
    <cellStyle name="Style 73 4 2 7" xfId="10631" xr:uid="{00000000-0005-0000-0000-0000FB7C0000}"/>
    <cellStyle name="Style 73 4 3" xfId="6999" xr:uid="{00000000-0005-0000-0000-0000FC7C0000}"/>
    <cellStyle name="Style 73 4 3 2" xfId="7000" xr:uid="{00000000-0005-0000-0000-0000FD7C0000}"/>
    <cellStyle name="Style 73 4 3 2 2" xfId="14010" xr:uid="{00000000-0005-0000-0000-0000FE7C0000}"/>
    <cellStyle name="Style 73 4 3 2 3" xfId="10641" xr:uid="{00000000-0005-0000-0000-0000FF7C0000}"/>
    <cellStyle name="Style 73 4 3 3" xfId="14009" xr:uid="{00000000-0005-0000-0000-0000007D0000}"/>
    <cellStyle name="Style 73 4 3 4" xfId="10640" xr:uid="{00000000-0005-0000-0000-0000017D0000}"/>
    <cellStyle name="Style 73 4 4" xfId="7001" xr:uid="{00000000-0005-0000-0000-0000027D0000}"/>
    <cellStyle name="Style 73 4 4 2" xfId="14011" xr:uid="{00000000-0005-0000-0000-0000037D0000}"/>
    <cellStyle name="Style 73 4 4 3" xfId="10642" xr:uid="{00000000-0005-0000-0000-0000047D0000}"/>
    <cellStyle name="Style 73 4 5" xfId="7002" xr:uid="{00000000-0005-0000-0000-0000057D0000}"/>
    <cellStyle name="Style 73 4 5 2" xfId="14012" xr:uid="{00000000-0005-0000-0000-0000067D0000}"/>
    <cellStyle name="Style 73 4 5 3" xfId="10643" xr:uid="{00000000-0005-0000-0000-0000077D0000}"/>
    <cellStyle name="Style 73 4 6" xfId="13999" xr:uid="{00000000-0005-0000-0000-0000087D0000}"/>
    <cellStyle name="Style 73 4 7" xfId="16501" xr:uid="{00000000-0005-0000-0000-0000097D0000}"/>
    <cellStyle name="Style 73 4 7 2" xfId="17290" xr:uid="{00000000-0005-0000-0000-00000A7D0000}"/>
    <cellStyle name="Style 73 4 8" xfId="10630" xr:uid="{00000000-0005-0000-0000-00000B7D0000}"/>
    <cellStyle name="Style 73 5" xfId="7003" xr:uid="{00000000-0005-0000-0000-00000C7D0000}"/>
    <cellStyle name="Style 73 5 2" xfId="7004" xr:uid="{00000000-0005-0000-0000-00000D7D0000}"/>
    <cellStyle name="Style 73 5 2 2" xfId="7005" xr:uid="{00000000-0005-0000-0000-00000E7D0000}"/>
    <cellStyle name="Style 73 5 2 2 2" xfId="7006" xr:uid="{00000000-0005-0000-0000-00000F7D0000}"/>
    <cellStyle name="Style 73 5 2 2 2 2" xfId="14016" xr:uid="{00000000-0005-0000-0000-0000107D0000}"/>
    <cellStyle name="Style 73 5 2 2 2 3" xfId="10647" xr:uid="{00000000-0005-0000-0000-0000117D0000}"/>
    <cellStyle name="Style 73 5 2 2 3" xfId="14015" xr:uid="{00000000-0005-0000-0000-0000127D0000}"/>
    <cellStyle name="Style 73 5 2 2 4" xfId="10646" xr:uid="{00000000-0005-0000-0000-0000137D0000}"/>
    <cellStyle name="Style 73 5 2 3" xfId="7007" xr:uid="{00000000-0005-0000-0000-0000147D0000}"/>
    <cellStyle name="Style 73 5 2 3 2" xfId="7008" xr:uid="{00000000-0005-0000-0000-0000157D0000}"/>
    <cellStyle name="Style 73 5 2 3 2 2" xfId="14018" xr:uid="{00000000-0005-0000-0000-0000167D0000}"/>
    <cellStyle name="Style 73 5 2 3 2 3" xfId="10649" xr:uid="{00000000-0005-0000-0000-0000177D0000}"/>
    <cellStyle name="Style 73 5 2 3 3" xfId="7009" xr:uid="{00000000-0005-0000-0000-0000187D0000}"/>
    <cellStyle name="Style 73 5 2 3 3 2" xfId="14019" xr:uid="{00000000-0005-0000-0000-0000197D0000}"/>
    <cellStyle name="Style 73 5 2 3 3 3" xfId="10650" xr:uid="{00000000-0005-0000-0000-00001A7D0000}"/>
    <cellStyle name="Style 73 5 2 3 4" xfId="14017" xr:uid="{00000000-0005-0000-0000-00001B7D0000}"/>
    <cellStyle name="Style 73 5 2 3 5" xfId="10648" xr:uid="{00000000-0005-0000-0000-00001C7D0000}"/>
    <cellStyle name="Style 73 5 2 4" xfId="7010" xr:uid="{00000000-0005-0000-0000-00001D7D0000}"/>
    <cellStyle name="Style 73 5 2 4 2" xfId="14020" xr:uid="{00000000-0005-0000-0000-00001E7D0000}"/>
    <cellStyle name="Style 73 5 2 4 3" xfId="10651" xr:uid="{00000000-0005-0000-0000-00001F7D0000}"/>
    <cellStyle name="Style 73 5 2 5" xfId="7011" xr:uid="{00000000-0005-0000-0000-0000207D0000}"/>
    <cellStyle name="Style 73 5 2 5 2" xfId="14021" xr:uid="{00000000-0005-0000-0000-0000217D0000}"/>
    <cellStyle name="Style 73 5 2 5 3" xfId="10652" xr:uid="{00000000-0005-0000-0000-0000227D0000}"/>
    <cellStyle name="Style 73 5 2 6" xfId="14014" xr:uid="{00000000-0005-0000-0000-0000237D0000}"/>
    <cellStyle name="Style 73 5 2 7" xfId="10645" xr:uid="{00000000-0005-0000-0000-0000247D0000}"/>
    <cellStyle name="Style 73 5 3" xfId="7012" xr:uid="{00000000-0005-0000-0000-0000257D0000}"/>
    <cellStyle name="Style 73 5 3 2" xfId="7013" xr:uid="{00000000-0005-0000-0000-0000267D0000}"/>
    <cellStyle name="Style 73 5 3 2 2" xfId="14023" xr:uid="{00000000-0005-0000-0000-0000277D0000}"/>
    <cellStyle name="Style 73 5 3 2 3" xfId="10654" xr:uid="{00000000-0005-0000-0000-0000287D0000}"/>
    <cellStyle name="Style 73 5 3 3" xfId="14022" xr:uid="{00000000-0005-0000-0000-0000297D0000}"/>
    <cellStyle name="Style 73 5 3 4" xfId="10653" xr:uid="{00000000-0005-0000-0000-00002A7D0000}"/>
    <cellStyle name="Style 73 5 4" xfId="7014" xr:uid="{00000000-0005-0000-0000-00002B7D0000}"/>
    <cellStyle name="Style 73 5 4 2" xfId="14024" xr:uid="{00000000-0005-0000-0000-00002C7D0000}"/>
    <cellStyle name="Style 73 5 4 3" xfId="10655" xr:uid="{00000000-0005-0000-0000-00002D7D0000}"/>
    <cellStyle name="Style 73 5 5" xfId="7015" xr:uid="{00000000-0005-0000-0000-00002E7D0000}"/>
    <cellStyle name="Style 73 5 5 2" xfId="14025" xr:uid="{00000000-0005-0000-0000-00002F7D0000}"/>
    <cellStyle name="Style 73 5 5 3" xfId="10656" xr:uid="{00000000-0005-0000-0000-0000307D0000}"/>
    <cellStyle name="Style 73 5 6" xfId="14013" xr:uid="{00000000-0005-0000-0000-0000317D0000}"/>
    <cellStyle name="Style 73 5 7" xfId="10644" xr:uid="{00000000-0005-0000-0000-0000327D0000}"/>
    <cellStyle name="Style 73 6" xfId="7016" xr:uid="{00000000-0005-0000-0000-0000337D0000}"/>
    <cellStyle name="Style 73 6 2" xfId="7017" xr:uid="{00000000-0005-0000-0000-0000347D0000}"/>
    <cellStyle name="Style 73 6 2 2" xfId="7018" xr:uid="{00000000-0005-0000-0000-0000357D0000}"/>
    <cellStyle name="Style 73 6 2 2 2" xfId="14028" xr:uid="{00000000-0005-0000-0000-0000367D0000}"/>
    <cellStyle name="Style 73 6 2 2 3" xfId="10659" xr:uid="{00000000-0005-0000-0000-0000377D0000}"/>
    <cellStyle name="Style 73 6 2 3" xfId="14027" xr:uid="{00000000-0005-0000-0000-0000387D0000}"/>
    <cellStyle name="Style 73 6 2 4" xfId="10658" xr:uid="{00000000-0005-0000-0000-0000397D0000}"/>
    <cellStyle name="Style 73 6 3" xfId="7019" xr:uid="{00000000-0005-0000-0000-00003A7D0000}"/>
    <cellStyle name="Style 73 6 3 2" xfId="7020" xr:uid="{00000000-0005-0000-0000-00003B7D0000}"/>
    <cellStyle name="Style 73 6 3 2 2" xfId="14030" xr:uid="{00000000-0005-0000-0000-00003C7D0000}"/>
    <cellStyle name="Style 73 6 3 2 3" xfId="10661" xr:uid="{00000000-0005-0000-0000-00003D7D0000}"/>
    <cellStyle name="Style 73 6 3 3" xfId="7021" xr:uid="{00000000-0005-0000-0000-00003E7D0000}"/>
    <cellStyle name="Style 73 6 3 3 2" xfId="14031" xr:uid="{00000000-0005-0000-0000-00003F7D0000}"/>
    <cellStyle name="Style 73 6 3 3 3" xfId="10662" xr:uid="{00000000-0005-0000-0000-0000407D0000}"/>
    <cellStyle name="Style 73 6 3 4" xfId="14029" xr:uid="{00000000-0005-0000-0000-0000417D0000}"/>
    <cellStyle name="Style 73 6 3 5" xfId="10660" xr:uid="{00000000-0005-0000-0000-0000427D0000}"/>
    <cellStyle name="Style 73 6 4" xfId="7022" xr:uid="{00000000-0005-0000-0000-0000437D0000}"/>
    <cellStyle name="Style 73 6 4 2" xfId="7023" xr:uid="{00000000-0005-0000-0000-0000447D0000}"/>
    <cellStyle name="Style 73 6 4 2 2" xfId="14033" xr:uid="{00000000-0005-0000-0000-0000457D0000}"/>
    <cellStyle name="Style 73 6 4 2 3" xfId="10664" xr:uid="{00000000-0005-0000-0000-0000467D0000}"/>
    <cellStyle name="Style 73 6 4 3" xfId="14032" xr:uid="{00000000-0005-0000-0000-0000477D0000}"/>
    <cellStyle name="Style 73 6 4 4" xfId="10663" xr:uid="{00000000-0005-0000-0000-0000487D0000}"/>
    <cellStyle name="Style 73 6 5" xfId="7024" xr:uid="{00000000-0005-0000-0000-0000497D0000}"/>
    <cellStyle name="Style 73 6 5 2" xfId="14034" xr:uid="{00000000-0005-0000-0000-00004A7D0000}"/>
    <cellStyle name="Style 73 6 5 3" xfId="10665" xr:uid="{00000000-0005-0000-0000-00004B7D0000}"/>
    <cellStyle name="Style 73 6 6" xfId="14026" xr:uid="{00000000-0005-0000-0000-00004C7D0000}"/>
    <cellStyle name="Style 73 6 7" xfId="10657" xr:uid="{00000000-0005-0000-0000-00004D7D0000}"/>
    <cellStyle name="Style 73 7" xfId="7025" xr:uid="{00000000-0005-0000-0000-00004E7D0000}"/>
    <cellStyle name="Style 73 7 2" xfId="7026" xr:uid="{00000000-0005-0000-0000-00004F7D0000}"/>
    <cellStyle name="Style 73 7 2 2" xfId="14036" xr:uid="{00000000-0005-0000-0000-0000507D0000}"/>
    <cellStyle name="Style 73 7 2 3" xfId="10667" xr:uid="{00000000-0005-0000-0000-0000517D0000}"/>
    <cellStyle name="Style 73 7 3" xfId="7027" xr:uid="{00000000-0005-0000-0000-0000527D0000}"/>
    <cellStyle name="Style 73 7 3 2" xfId="14037" xr:uid="{00000000-0005-0000-0000-0000537D0000}"/>
    <cellStyle name="Style 73 7 3 3" xfId="10668" xr:uid="{00000000-0005-0000-0000-0000547D0000}"/>
    <cellStyle name="Style 73 7 4" xfId="14035" xr:uid="{00000000-0005-0000-0000-0000557D0000}"/>
    <cellStyle name="Style 73 7 5" xfId="10666" xr:uid="{00000000-0005-0000-0000-0000567D0000}"/>
    <cellStyle name="Style 73 8" xfId="7028" xr:uid="{00000000-0005-0000-0000-0000577D0000}"/>
    <cellStyle name="Style 73 8 2" xfId="14038" xr:uid="{00000000-0005-0000-0000-0000587D0000}"/>
    <cellStyle name="Style 73 8 3" xfId="15934" xr:uid="{00000000-0005-0000-0000-0000597D0000}"/>
    <cellStyle name="Style 73 8 4" xfId="10669" xr:uid="{00000000-0005-0000-0000-00005A7D0000}"/>
    <cellStyle name="Style 73 9" xfId="7029" xr:uid="{00000000-0005-0000-0000-00005B7D0000}"/>
    <cellStyle name="Style 73 9 2" xfId="14039" xr:uid="{00000000-0005-0000-0000-00005C7D0000}"/>
    <cellStyle name="Style 73 9 3" xfId="10670" xr:uid="{00000000-0005-0000-0000-00005D7D0000}"/>
    <cellStyle name="Style 73_ADDON" xfId="7030" xr:uid="{00000000-0005-0000-0000-00005E7D0000}"/>
    <cellStyle name="Style 74" xfId="4057" xr:uid="{00000000-0005-0000-0000-00005F7D0000}"/>
    <cellStyle name="Style 74 2" xfId="7031" xr:uid="{00000000-0005-0000-0000-0000607D0000}"/>
    <cellStyle name="Style 74 2 2" xfId="7032" xr:uid="{00000000-0005-0000-0000-0000617D0000}"/>
    <cellStyle name="Style 74 2 2 2" xfId="7033" xr:uid="{00000000-0005-0000-0000-0000627D0000}"/>
    <cellStyle name="Style 74 2 2 2 2" xfId="15935" xr:uid="{00000000-0005-0000-0000-0000637D0000}"/>
    <cellStyle name="Style 74 2 2 3" xfId="7034" xr:uid="{00000000-0005-0000-0000-0000647D0000}"/>
    <cellStyle name="Style 74 2 3" xfId="7035" xr:uid="{00000000-0005-0000-0000-0000657D0000}"/>
    <cellStyle name="Style 74 2 3 2" xfId="15936" xr:uid="{00000000-0005-0000-0000-0000667D0000}"/>
    <cellStyle name="Style 74 2 4" xfId="7036" xr:uid="{00000000-0005-0000-0000-0000677D0000}"/>
    <cellStyle name="Style 74 2 5" xfId="7037" xr:uid="{00000000-0005-0000-0000-0000687D0000}"/>
    <cellStyle name="Style 74 3" xfId="7038" xr:uid="{00000000-0005-0000-0000-0000697D0000}"/>
    <cellStyle name="Style 74 3 2" xfId="7039" xr:uid="{00000000-0005-0000-0000-00006A7D0000}"/>
    <cellStyle name="Style 74 3 2 2" xfId="7040" xr:uid="{00000000-0005-0000-0000-00006B7D0000}"/>
    <cellStyle name="Style 74 3 2 2 2" xfId="15937" xr:uid="{00000000-0005-0000-0000-00006C7D0000}"/>
    <cellStyle name="Style 74 3 2 3" xfId="7041" xr:uid="{00000000-0005-0000-0000-00006D7D0000}"/>
    <cellStyle name="Style 74 3 3" xfId="7042" xr:uid="{00000000-0005-0000-0000-00006E7D0000}"/>
    <cellStyle name="Style 74 3 3 2" xfId="7043" xr:uid="{00000000-0005-0000-0000-00006F7D0000}"/>
    <cellStyle name="Style 74 3 3 2 2" xfId="15938" xr:uid="{00000000-0005-0000-0000-0000707D0000}"/>
    <cellStyle name="Style 74 3 3 3" xfId="7044" xr:uid="{00000000-0005-0000-0000-0000717D0000}"/>
    <cellStyle name="Style 74 3 4" xfId="7045" xr:uid="{00000000-0005-0000-0000-0000727D0000}"/>
    <cellStyle name="Style 74 3 4 2" xfId="7046" xr:uid="{00000000-0005-0000-0000-0000737D0000}"/>
    <cellStyle name="Style 74 3 5" xfId="7047" xr:uid="{00000000-0005-0000-0000-0000747D0000}"/>
    <cellStyle name="Style 74 3 6" xfId="16500" xr:uid="{00000000-0005-0000-0000-0000757D0000}"/>
    <cellStyle name="Style 74 3 6 2" xfId="17289" xr:uid="{00000000-0005-0000-0000-0000767D0000}"/>
    <cellStyle name="Style 74 4" xfId="7048" xr:uid="{00000000-0005-0000-0000-0000777D0000}"/>
    <cellStyle name="Style 74 4 2" xfId="7049" xr:uid="{00000000-0005-0000-0000-0000787D0000}"/>
    <cellStyle name="Style 74 4 2 2" xfId="15939" xr:uid="{00000000-0005-0000-0000-0000797D0000}"/>
    <cellStyle name="Style 74 4 3" xfId="7050" xr:uid="{00000000-0005-0000-0000-00007A7D0000}"/>
    <cellStyle name="Style 74 5" xfId="7051" xr:uid="{00000000-0005-0000-0000-00007B7D0000}"/>
    <cellStyle name="Style 74 6" xfId="7052" xr:uid="{00000000-0005-0000-0000-00007C7D0000}"/>
    <cellStyle name="Style 74 7" xfId="15940" xr:uid="{00000000-0005-0000-0000-00007D7D0000}"/>
    <cellStyle name="Style 74_ADDON" xfId="7053" xr:uid="{00000000-0005-0000-0000-00007E7D0000}"/>
    <cellStyle name="Style 75" xfId="4058" xr:uid="{00000000-0005-0000-0000-00007F7D0000}"/>
    <cellStyle name="Style 75 2" xfId="7054" xr:uid="{00000000-0005-0000-0000-0000807D0000}"/>
    <cellStyle name="Style 75 2 2" xfId="7055" xr:uid="{00000000-0005-0000-0000-0000817D0000}"/>
    <cellStyle name="Style 75 2 2 2" xfId="7056" xr:uid="{00000000-0005-0000-0000-0000827D0000}"/>
    <cellStyle name="Style 75 2 2 2 2" xfId="15941" xr:uid="{00000000-0005-0000-0000-0000837D0000}"/>
    <cellStyle name="Style 75 2 2 3" xfId="7057" xr:uid="{00000000-0005-0000-0000-0000847D0000}"/>
    <cellStyle name="Style 75 2 3" xfId="7058" xr:uid="{00000000-0005-0000-0000-0000857D0000}"/>
    <cellStyle name="Style 75 2 3 2" xfId="15942" xr:uid="{00000000-0005-0000-0000-0000867D0000}"/>
    <cellStyle name="Style 75 2 4" xfId="7059" xr:uid="{00000000-0005-0000-0000-0000877D0000}"/>
    <cellStyle name="Style 75 2 5" xfId="7060" xr:uid="{00000000-0005-0000-0000-0000887D0000}"/>
    <cellStyle name="Style 75 2 6" xfId="15810" xr:uid="{00000000-0005-0000-0000-0000897D0000}"/>
    <cellStyle name="Style 75 3" xfId="7061" xr:uid="{00000000-0005-0000-0000-00008A7D0000}"/>
    <cellStyle name="Style 75 3 2" xfId="7062" xr:uid="{00000000-0005-0000-0000-00008B7D0000}"/>
    <cellStyle name="Style 75 3 2 2" xfId="7063" xr:uid="{00000000-0005-0000-0000-00008C7D0000}"/>
    <cellStyle name="Style 75 3 2 2 2" xfId="15943" xr:uid="{00000000-0005-0000-0000-00008D7D0000}"/>
    <cellStyle name="Style 75 3 2 3" xfId="7064" xr:uid="{00000000-0005-0000-0000-00008E7D0000}"/>
    <cellStyle name="Style 75 3 3" xfId="7065" xr:uid="{00000000-0005-0000-0000-00008F7D0000}"/>
    <cellStyle name="Style 75 3 3 2" xfId="7066" xr:uid="{00000000-0005-0000-0000-0000907D0000}"/>
    <cellStyle name="Style 75 3 3 2 2" xfId="15944" xr:uid="{00000000-0005-0000-0000-0000917D0000}"/>
    <cellStyle name="Style 75 3 3 3" xfId="7067" xr:uid="{00000000-0005-0000-0000-0000927D0000}"/>
    <cellStyle name="Style 75 3 4" xfId="7068" xr:uid="{00000000-0005-0000-0000-0000937D0000}"/>
    <cellStyle name="Style 75 3 4 2" xfId="7069" xr:uid="{00000000-0005-0000-0000-0000947D0000}"/>
    <cellStyle name="Style 75 3 5" xfId="7070" xr:uid="{00000000-0005-0000-0000-0000957D0000}"/>
    <cellStyle name="Style 75 3 6" xfId="16499" xr:uid="{00000000-0005-0000-0000-0000967D0000}"/>
    <cellStyle name="Style 75 3 6 2" xfId="17288" xr:uid="{00000000-0005-0000-0000-0000977D0000}"/>
    <cellStyle name="Style 75 4" xfId="7071" xr:uid="{00000000-0005-0000-0000-0000987D0000}"/>
    <cellStyle name="Style 75 4 2" xfId="7072" xr:uid="{00000000-0005-0000-0000-0000997D0000}"/>
    <cellStyle name="Style 75 4 2 2" xfId="15945" xr:uid="{00000000-0005-0000-0000-00009A7D0000}"/>
    <cellStyle name="Style 75 4 3" xfId="7073" xr:uid="{00000000-0005-0000-0000-00009B7D0000}"/>
    <cellStyle name="Style 75 5" xfId="7074" xr:uid="{00000000-0005-0000-0000-00009C7D0000}"/>
    <cellStyle name="Style 75 6" xfId="7075" xr:uid="{00000000-0005-0000-0000-00009D7D0000}"/>
    <cellStyle name="Style 75 7" xfId="15946" xr:uid="{00000000-0005-0000-0000-00009E7D0000}"/>
    <cellStyle name="Style 75_ADDON" xfId="7076" xr:uid="{00000000-0005-0000-0000-00009F7D0000}"/>
    <cellStyle name="Style 80" xfId="4059" xr:uid="{00000000-0005-0000-0000-0000A07D0000}"/>
    <cellStyle name="Style 80 10" xfId="7077" xr:uid="{00000000-0005-0000-0000-0000A17D0000}"/>
    <cellStyle name="Style 80 10 2" xfId="14040" xr:uid="{00000000-0005-0000-0000-0000A27D0000}"/>
    <cellStyle name="Style 80 10 3" xfId="10671" xr:uid="{00000000-0005-0000-0000-0000A37D0000}"/>
    <cellStyle name="Style 80 11" xfId="7078" xr:uid="{00000000-0005-0000-0000-0000A47D0000}"/>
    <cellStyle name="Style 80 11 2" xfId="14041" xr:uid="{00000000-0005-0000-0000-0000A57D0000}"/>
    <cellStyle name="Style 80 11 3" xfId="10672" xr:uid="{00000000-0005-0000-0000-0000A67D0000}"/>
    <cellStyle name="Style 80 12" xfId="7079" xr:uid="{00000000-0005-0000-0000-0000A77D0000}"/>
    <cellStyle name="Style 80 12 2" xfId="14042" xr:uid="{00000000-0005-0000-0000-0000A87D0000}"/>
    <cellStyle name="Style 80 12 3" xfId="10673" xr:uid="{00000000-0005-0000-0000-0000A97D0000}"/>
    <cellStyle name="Style 80 13" xfId="12136" xr:uid="{00000000-0005-0000-0000-0000AA7D0000}"/>
    <cellStyle name="Style 80 14" xfId="8768" xr:uid="{00000000-0005-0000-0000-0000AB7D0000}"/>
    <cellStyle name="Style 80 2" xfId="7080" xr:uid="{00000000-0005-0000-0000-0000AC7D0000}"/>
    <cellStyle name="Style 80 2 2" xfId="7081" xr:uid="{00000000-0005-0000-0000-0000AD7D0000}"/>
    <cellStyle name="Style 80 2 2 2" xfId="14044" xr:uid="{00000000-0005-0000-0000-0000AE7D0000}"/>
    <cellStyle name="Style 80 2 2 2 2" xfId="15947" xr:uid="{00000000-0005-0000-0000-0000AF7D0000}"/>
    <cellStyle name="Style 80 2 2 3" xfId="10675" xr:uid="{00000000-0005-0000-0000-0000B07D0000}"/>
    <cellStyle name="Style 80 2 3" xfId="14043" xr:uid="{00000000-0005-0000-0000-0000B17D0000}"/>
    <cellStyle name="Style 80 2 3 2" xfId="15948" xr:uid="{00000000-0005-0000-0000-0000B27D0000}"/>
    <cellStyle name="Style 80 2 4" xfId="10674" xr:uid="{00000000-0005-0000-0000-0000B37D0000}"/>
    <cellStyle name="Style 80 3" xfId="7082" xr:uid="{00000000-0005-0000-0000-0000B47D0000}"/>
    <cellStyle name="Style 80 3 2" xfId="7083" xr:uid="{00000000-0005-0000-0000-0000B57D0000}"/>
    <cellStyle name="Style 80 3 2 2" xfId="7084" xr:uid="{00000000-0005-0000-0000-0000B67D0000}"/>
    <cellStyle name="Style 80 3 2 2 2" xfId="14047" xr:uid="{00000000-0005-0000-0000-0000B77D0000}"/>
    <cellStyle name="Style 80 3 2 2 3" xfId="10678" xr:uid="{00000000-0005-0000-0000-0000B87D0000}"/>
    <cellStyle name="Style 80 3 2 3" xfId="7085" xr:uid="{00000000-0005-0000-0000-0000B97D0000}"/>
    <cellStyle name="Style 80 3 2 3 2" xfId="14048" xr:uid="{00000000-0005-0000-0000-0000BA7D0000}"/>
    <cellStyle name="Style 80 3 2 3 3" xfId="10679" xr:uid="{00000000-0005-0000-0000-0000BB7D0000}"/>
    <cellStyle name="Style 80 3 2 4" xfId="14046" xr:uid="{00000000-0005-0000-0000-0000BC7D0000}"/>
    <cellStyle name="Style 80 3 2 5" xfId="10677" xr:uid="{00000000-0005-0000-0000-0000BD7D0000}"/>
    <cellStyle name="Style 80 3 3" xfId="7086" xr:uid="{00000000-0005-0000-0000-0000BE7D0000}"/>
    <cellStyle name="Style 80 3 3 2" xfId="7087" xr:uid="{00000000-0005-0000-0000-0000BF7D0000}"/>
    <cellStyle name="Style 80 3 3 2 2" xfId="7088" xr:uid="{00000000-0005-0000-0000-0000C07D0000}"/>
    <cellStyle name="Style 80 3 3 2 2 2" xfId="14051" xr:uid="{00000000-0005-0000-0000-0000C17D0000}"/>
    <cellStyle name="Style 80 3 3 2 2 3" xfId="10682" xr:uid="{00000000-0005-0000-0000-0000C27D0000}"/>
    <cellStyle name="Style 80 3 3 2 3" xfId="14050" xr:uid="{00000000-0005-0000-0000-0000C37D0000}"/>
    <cellStyle name="Style 80 3 3 2 4" xfId="10681" xr:uid="{00000000-0005-0000-0000-0000C47D0000}"/>
    <cellStyle name="Style 80 3 3 3" xfId="7089" xr:uid="{00000000-0005-0000-0000-0000C57D0000}"/>
    <cellStyle name="Style 80 3 3 3 2" xfId="7090" xr:uid="{00000000-0005-0000-0000-0000C67D0000}"/>
    <cellStyle name="Style 80 3 3 3 2 2" xfId="14053" xr:uid="{00000000-0005-0000-0000-0000C77D0000}"/>
    <cellStyle name="Style 80 3 3 3 2 3" xfId="10684" xr:uid="{00000000-0005-0000-0000-0000C87D0000}"/>
    <cellStyle name="Style 80 3 3 3 3" xfId="7091" xr:uid="{00000000-0005-0000-0000-0000C97D0000}"/>
    <cellStyle name="Style 80 3 3 3 3 2" xfId="14054" xr:uid="{00000000-0005-0000-0000-0000CA7D0000}"/>
    <cellStyle name="Style 80 3 3 3 3 3" xfId="10685" xr:uid="{00000000-0005-0000-0000-0000CB7D0000}"/>
    <cellStyle name="Style 80 3 3 3 4" xfId="14052" xr:uid="{00000000-0005-0000-0000-0000CC7D0000}"/>
    <cellStyle name="Style 80 3 3 3 5" xfId="10683" xr:uid="{00000000-0005-0000-0000-0000CD7D0000}"/>
    <cellStyle name="Style 80 3 3 4" xfId="7092" xr:uid="{00000000-0005-0000-0000-0000CE7D0000}"/>
    <cellStyle name="Style 80 3 3 4 2" xfId="7093" xr:uid="{00000000-0005-0000-0000-0000CF7D0000}"/>
    <cellStyle name="Style 80 3 3 4 2 2" xfId="14056" xr:uid="{00000000-0005-0000-0000-0000D07D0000}"/>
    <cellStyle name="Style 80 3 3 4 2 3" xfId="10687" xr:uid="{00000000-0005-0000-0000-0000D17D0000}"/>
    <cellStyle name="Style 80 3 3 4 3" xfId="14055" xr:uid="{00000000-0005-0000-0000-0000D27D0000}"/>
    <cellStyle name="Style 80 3 3 4 4" xfId="10686" xr:uid="{00000000-0005-0000-0000-0000D37D0000}"/>
    <cellStyle name="Style 80 3 3 5" xfId="7094" xr:uid="{00000000-0005-0000-0000-0000D47D0000}"/>
    <cellStyle name="Style 80 3 3 5 2" xfId="14057" xr:uid="{00000000-0005-0000-0000-0000D57D0000}"/>
    <cellStyle name="Style 80 3 3 5 3" xfId="10688" xr:uid="{00000000-0005-0000-0000-0000D67D0000}"/>
    <cellStyle name="Style 80 3 3 6" xfId="14049" xr:uid="{00000000-0005-0000-0000-0000D77D0000}"/>
    <cellStyle name="Style 80 3 3 7" xfId="10680" xr:uid="{00000000-0005-0000-0000-0000D87D0000}"/>
    <cellStyle name="Style 80 3 4" xfId="7095" xr:uid="{00000000-0005-0000-0000-0000D97D0000}"/>
    <cellStyle name="Style 80 3 4 2" xfId="14058" xr:uid="{00000000-0005-0000-0000-0000DA7D0000}"/>
    <cellStyle name="Style 80 3 4 3" xfId="15949" xr:uid="{00000000-0005-0000-0000-0000DB7D0000}"/>
    <cellStyle name="Style 80 3 4 4" xfId="10689" xr:uid="{00000000-0005-0000-0000-0000DC7D0000}"/>
    <cellStyle name="Style 80 3 5" xfId="7096" xr:uid="{00000000-0005-0000-0000-0000DD7D0000}"/>
    <cellStyle name="Style 80 3 5 2" xfId="14059" xr:uid="{00000000-0005-0000-0000-0000DE7D0000}"/>
    <cellStyle name="Style 80 3 5 3" xfId="10690" xr:uid="{00000000-0005-0000-0000-0000DF7D0000}"/>
    <cellStyle name="Style 80 3 6" xfId="14045" xr:uid="{00000000-0005-0000-0000-0000E07D0000}"/>
    <cellStyle name="Style 80 3 7" xfId="16498" xr:uid="{00000000-0005-0000-0000-0000E17D0000}"/>
    <cellStyle name="Style 80 3 7 2" xfId="17287" xr:uid="{00000000-0005-0000-0000-0000E27D0000}"/>
    <cellStyle name="Style 80 3 8" xfId="10676" xr:uid="{00000000-0005-0000-0000-0000E37D0000}"/>
    <cellStyle name="Style 80 4" xfId="7097" xr:uid="{00000000-0005-0000-0000-0000E47D0000}"/>
    <cellStyle name="Style 80 4 2" xfId="7098" xr:uid="{00000000-0005-0000-0000-0000E57D0000}"/>
    <cellStyle name="Style 80 4 2 2" xfId="7099" xr:uid="{00000000-0005-0000-0000-0000E67D0000}"/>
    <cellStyle name="Style 80 4 2 2 2" xfId="7100" xr:uid="{00000000-0005-0000-0000-0000E77D0000}"/>
    <cellStyle name="Style 80 4 2 2 2 2" xfId="14063" xr:uid="{00000000-0005-0000-0000-0000E87D0000}"/>
    <cellStyle name="Style 80 4 2 2 2 3" xfId="10694" xr:uid="{00000000-0005-0000-0000-0000E97D0000}"/>
    <cellStyle name="Style 80 4 2 2 3" xfId="14062" xr:uid="{00000000-0005-0000-0000-0000EA7D0000}"/>
    <cellStyle name="Style 80 4 2 2 4" xfId="10693" xr:uid="{00000000-0005-0000-0000-0000EB7D0000}"/>
    <cellStyle name="Style 80 4 2 3" xfId="7101" xr:uid="{00000000-0005-0000-0000-0000EC7D0000}"/>
    <cellStyle name="Style 80 4 2 3 2" xfId="7102" xr:uid="{00000000-0005-0000-0000-0000ED7D0000}"/>
    <cellStyle name="Style 80 4 2 3 2 2" xfId="14065" xr:uid="{00000000-0005-0000-0000-0000EE7D0000}"/>
    <cellStyle name="Style 80 4 2 3 2 3" xfId="10696" xr:uid="{00000000-0005-0000-0000-0000EF7D0000}"/>
    <cellStyle name="Style 80 4 2 3 3" xfId="7103" xr:uid="{00000000-0005-0000-0000-0000F07D0000}"/>
    <cellStyle name="Style 80 4 2 3 3 2" xfId="14066" xr:uid="{00000000-0005-0000-0000-0000F17D0000}"/>
    <cellStyle name="Style 80 4 2 3 3 3" xfId="10697" xr:uid="{00000000-0005-0000-0000-0000F27D0000}"/>
    <cellStyle name="Style 80 4 2 3 4" xfId="14064" xr:uid="{00000000-0005-0000-0000-0000F37D0000}"/>
    <cellStyle name="Style 80 4 2 3 5" xfId="10695" xr:uid="{00000000-0005-0000-0000-0000F47D0000}"/>
    <cellStyle name="Style 80 4 2 4" xfId="7104" xr:uid="{00000000-0005-0000-0000-0000F57D0000}"/>
    <cellStyle name="Style 80 4 2 4 2" xfId="7105" xr:uid="{00000000-0005-0000-0000-0000F67D0000}"/>
    <cellStyle name="Style 80 4 2 4 2 2" xfId="14068" xr:uid="{00000000-0005-0000-0000-0000F77D0000}"/>
    <cellStyle name="Style 80 4 2 4 2 3" xfId="10699" xr:uid="{00000000-0005-0000-0000-0000F87D0000}"/>
    <cellStyle name="Style 80 4 2 4 3" xfId="14067" xr:uid="{00000000-0005-0000-0000-0000F97D0000}"/>
    <cellStyle name="Style 80 4 2 4 4" xfId="10698" xr:uid="{00000000-0005-0000-0000-0000FA7D0000}"/>
    <cellStyle name="Style 80 4 2 5" xfId="7106" xr:uid="{00000000-0005-0000-0000-0000FB7D0000}"/>
    <cellStyle name="Style 80 4 2 5 2" xfId="14069" xr:uid="{00000000-0005-0000-0000-0000FC7D0000}"/>
    <cellStyle name="Style 80 4 2 5 3" xfId="10700" xr:uid="{00000000-0005-0000-0000-0000FD7D0000}"/>
    <cellStyle name="Style 80 4 2 6" xfId="14061" xr:uid="{00000000-0005-0000-0000-0000FE7D0000}"/>
    <cellStyle name="Style 80 4 2 7" xfId="10692" xr:uid="{00000000-0005-0000-0000-0000FF7D0000}"/>
    <cellStyle name="Style 80 4 3" xfId="7107" xr:uid="{00000000-0005-0000-0000-0000007E0000}"/>
    <cellStyle name="Style 80 4 3 2" xfId="7108" xr:uid="{00000000-0005-0000-0000-0000017E0000}"/>
    <cellStyle name="Style 80 4 3 2 2" xfId="14071" xr:uid="{00000000-0005-0000-0000-0000027E0000}"/>
    <cellStyle name="Style 80 4 3 2 3" xfId="10702" xr:uid="{00000000-0005-0000-0000-0000037E0000}"/>
    <cellStyle name="Style 80 4 3 3" xfId="14070" xr:uid="{00000000-0005-0000-0000-0000047E0000}"/>
    <cellStyle name="Style 80 4 3 4" xfId="10701" xr:uid="{00000000-0005-0000-0000-0000057E0000}"/>
    <cellStyle name="Style 80 4 4" xfId="7109" xr:uid="{00000000-0005-0000-0000-0000067E0000}"/>
    <cellStyle name="Style 80 4 4 2" xfId="14072" xr:uid="{00000000-0005-0000-0000-0000077E0000}"/>
    <cellStyle name="Style 80 4 4 3" xfId="10703" xr:uid="{00000000-0005-0000-0000-0000087E0000}"/>
    <cellStyle name="Style 80 4 5" xfId="7110" xr:uid="{00000000-0005-0000-0000-0000097E0000}"/>
    <cellStyle name="Style 80 4 5 2" xfId="14073" xr:uid="{00000000-0005-0000-0000-00000A7E0000}"/>
    <cellStyle name="Style 80 4 5 3" xfId="10704" xr:uid="{00000000-0005-0000-0000-00000B7E0000}"/>
    <cellStyle name="Style 80 4 6" xfId="14060" xr:uid="{00000000-0005-0000-0000-00000C7E0000}"/>
    <cellStyle name="Style 80 4 7" xfId="16497" xr:uid="{00000000-0005-0000-0000-00000D7E0000}"/>
    <cellStyle name="Style 80 4 7 2" xfId="17286" xr:uid="{00000000-0005-0000-0000-00000E7E0000}"/>
    <cellStyle name="Style 80 4 8" xfId="10691" xr:uid="{00000000-0005-0000-0000-00000F7E0000}"/>
    <cellStyle name="Style 80 5" xfId="7111" xr:uid="{00000000-0005-0000-0000-0000107E0000}"/>
    <cellStyle name="Style 80 5 2" xfId="7112" xr:uid="{00000000-0005-0000-0000-0000117E0000}"/>
    <cellStyle name="Style 80 5 2 2" xfId="7113" xr:uid="{00000000-0005-0000-0000-0000127E0000}"/>
    <cellStyle name="Style 80 5 2 2 2" xfId="7114" xr:uid="{00000000-0005-0000-0000-0000137E0000}"/>
    <cellStyle name="Style 80 5 2 2 2 2" xfId="14077" xr:uid="{00000000-0005-0000-0000-0000147E0000}"/>
    <cellStyle name="Style 80 5 2 2 2 3" xfId="10708" xr:uid="{00000000-0005-0000-0000-0000157E0000}"/>
    <cellStyle name="Style 80 5 2 2 3" xfId="14076" xr:uid="{00000000-0005-0000-0000-0000167E0000}"/>
    <cellStyle name="Style 80 5 2 2 4" xfId="10707" xr:uid="{00000000-0005-0000-0000-0000177E0000}"/>
    <cellStyle name="Style 80 5 2 3" xfId="7115" xr:uid="{00000000-0005-0000-0000-0000187E0000}"/>
    <cellStyle name="Style 80 5 2 3 2" xfId="7116" xr:uid="{00000000-0005-0000-0000-0000197E0000}"/>
    <cellStyle name="Style 80 5 2 3 2 2" xfId="14079" xr:uid="{00000000-0005-0000-0000-00001A7E0000}"/>
    <cellStyle name="Style 80 5 2 3 2 3" xfId="10710" xr:uid="{00000000-0005-0000-0000-00001B7E0000}"/>
    <cellStyle name="Style 80 5 2 3 3" xfId="7117" xr:uid="{00000000-0005-0000-0000-00001C7E0000}"/>
    <cellStyle name="Style 80 5 2 3 3 2" xfId="14080" xr:uid="{00000000-0005-0000-0000-00001D7E0000}"/>
    <cellStyle name="Style 80 5 2 3 3 3" xfId="10711" xr:uid="{00000000-0005-0000-0000-00001E7E0000}"/>
    <cellStyle name="Style 80 5 2 3 4" xfId="14078" xr:uid="{00000000-0005-0000-0000-00001F7E0000}"/>
    <cellStyle name="Style 80 5 2 3 5" xfId="10709" xr:uid="{00000000-0005-0000-0000-0000207E0000}"/>
    <cellStyle name="Style 80 5 2 4" xfId="7118" xr:uid="{00000000-0005-0000-0000-0000217E0000}"/>
    <cellStyle name="Style 80 5 2 4 2" xfId="14081" xr:uid="{00000000-0005-0000-0000-0000227E0000}"/>
    <cellStyle name="Style 80 5 2 4 3" xfId="10712" xr:uid="{00000000-0005-0000-0000-0000237E0000}"/>
    <cellStyle name="Style 80 5 2 5" xfId="7119" xr:uid="{00000000-0005-0000-0000-0000247E0000}"/>
    <cellStyle name="Style 80 5 2 5 2" xfId="14082" xr:uid="{00000000-0005-0000-0000-0000257E0000}"/>
    <cellStyle name="Style 80 5 2 5 3" xfId="10713" xr:uid="{00000000-0005-0000-0000-0000267E0000}"/>
    <cellStyle name="Style 80 5 2 6" xfId="14075" xr:uid="{00000000-0005-0000-0000-0000277E0000}"/>
    <cellStyle name="Style 80 5 2 7" xfId="10706" xr:uid="{00000000-0005-0000-0000-0000287E0000}"/>
    <cellStyle name="Style 80 5 3" xfId="7120" xr:uid="{00000000-0005-0000-0000-0000297E0000}"/>
    <cellStyle name="Style 80 5 3 2" xfId="7121" xr:uid="{00000000-0005-0000-0000-00002A7E0000}"/>
    <cellStyle name="Style 80 5 3 2 2" xfId="14084" xr:uid="{00000000-0005-0000-0000-00002B7E0000}"/>
    <cellStyle name="Style 80 5 3 2 3" xfId="10715" xr:uid="{00000000-0005-0000-0000-00002C7E0000}"/>
    <cellStyle name="Style 80 5 3 3" xfId="14083" xr:uid="{00000000-0005-0000-0000-00002D7E0000}"/>
    <cellStyle name="Style 80 5 3 4" xfId="10714" xr:uid="{00000000-0005-0000-0000-00002E7E0000}"/>
    <cellStyle name="Style 80 5 4" xfId="7122" xr:uid="{00000000-0005-0000-0000-00002F7E0000}"/>
    <cellStyle name="Style 80 5 4 2" xfId="14085" xr:uid="{00000000-0005-0000-0000-0000307E0000}"/>
    <cellStyle name="Style 80 5 4 3" xfId="10716" xr:uid="{00000000-0005-0000-0000-0000317E0000}"/>
    <cellStyle name="Style 80 5 5" xfId="7123" xr:uid="{00000000-0005-0000-0000-0000327E0000}"/>
    <cellStyle name="Style 80 5 5 2" xfId="14086" xr:uid="{00000000-0005-0000-0000-0000337E0000}"/>
    <cellStyle name="Style 80 5 5 3" xfId="10717" xr:uid="{00000000-0005-0000-0000-0000347E0000}"/>
    <cellStyle name="Style 80 5 6" xfId="14074" xr:uid="{00000000-0005-0000-0000-0000357E0000}"/>
    <cellStyle name="Style 80 5 7" xfId="10705" xr:uid="{00000000-0005-0000-0000-0000367E0000}"/>
    <cellStyle name="Style 80 6" xfId="7124" xr:uid="{00000000-0005-0000-0000-0000377E0000}"/>
    <cellStyle name="Style 80 6 2" xfId="7125" xr:uid="{00000000-0005-0000-0000-0000387E0000}"/>
    <cellStyle name="Style 80 6 2 2" xfId="7126" xr:uid="{00000000-0005-0000-0000-0000397E0000}"/>
    <cellStyle name="Style 80 6 2 2 2" xfId="14089" xr:uid="{00000000-0005-0000-0000-00003A7E0000}"/>
    <cellStyle name="Style 80 6 2 2 3" xfId="10720" xr:uid="{00000000-0005-0000-0000-00003B7E0000}"/>
    <cellStyle name="Style 80 6 2 3" xfId="14088" xr:uid="{00000000-0005-0000-0000-00003C7E0000}"/>
    <cellStyle name="Style 80 6 2 4" xfId="10719" xr:uid="{00000000-0005-0000-0000-00003D7E0000}"/>
    <cellStyle name="Style 80 6 3" xfId="7127" xr:uid="{00000000-0005-0000-0000-00003E7E0000}"/>
    <cellStyle name="Style 80 6 3 2" xfId="7128" xr:uid="{00000000-0005-0000-0000-00003F7E0000}"/>
    <cellStyle name="Style 80 6 3 2 2" xfId="14091" xr:uid="{00000000-0005-0000-0000-0000407E0000}"/>
    <cellStyle name="Style 80 6 3 2 3" xfId="10722" xr:uid="{00000000-0005-0000-0000-0000417E0000}"/>
    <cellStyle name="Style 80 6 3 3" xfId="7129" xr:uid="{00000000-0005-0000-0000-0000427E0000}"/>
    <cellStyle name="Style 80 6 3 3 2" xfId="14092" xr:uid="{00000000-0005-0000-0000-0000437E0000}"/>
    <cellStyle name="Style 80 6 3 3 3" xfId="10723" xr:uid="{00000000-0005-0000-0000-0000447E0000}"/>
    <cellStyle name="Style 80 6 3 4" xfId="14090" xr:uid="{00000000-0005-0000-0000-0000457E0000}"/>
    <cellStyle name="Style 80 6 3 5" xfId="10721" xr:uid="{00000000-0005-0000-0000-0000467E0000}"/>
    <cellStyle name="Style 80 6 4" xfId="7130" xr:uid="{00000000-0005-0000-0000-0000477E0000}"/>
    <cellStyle name="Style 80 6 4 2" xfId="7131" xr:uid="{00000000-0005-0000-0000-0000487E0000}"/>
    <cellStyle name="Style 80 6 4 2 2" xfId="14094" xr:uid="{00000000-0005-0000-0000-0000497E0000}"/>
    <cellStyle name="Style 80 6 4 2 3" xfId="10725" xr:uid="{00000000-0005-0000-0000-00004A7E0000}"/>
    <cellStyle name="Style 80 6 4 3" xfId="14093" xr:uid="{00000000-0005-0000-0000-00004B7E0000}"/>
    <cellStyle name="Style 80 6 4 4" xfId="10724" xr:uid="{00000000-0005-0000-0000-00004C7E0000}"/>
    <cellStyle name="Style 80 6 5" xfId="7132" xr:uid="{00000000-0005-0000-0000-00004D7E0000}"/>
    <cellStyle name="Style 80 6 5 2" xfId="14095" xr:uid="{00000000-0005-0000-0000-00004E7E0000}"/>
    <cellStyle name="Style 80 6 5 3" xfId="10726" xr:uid="{00000000-0005-0000-0000-00004F7E0000}"/>
    <cellStyle name="Style 80 6 6" xfId="14087" xr:uid="{00000000-0005-0000-0000-0000507E0000}"/>
    <cellStyle name="Style 80 6 7" xfId="10718" xr:uid="{00000000-0005-0000-0000-0000517E0000}"/>
    <cellStyle name="Style 80 7" xfId="7133" xr:uid="{00000000-0005-0000-0000-0000527E0000}"/>
    <cellStyle name="Style 80 7 2" xfId="7134" xr:uid="{00000000-0005-0000-0000-0000537E0000}"/>
    <cellStyle name="Style 80 7 2 2" xfId="14097" xr:uid="{00000000-0005-0000-0000-0000547E0000}"/>
    <cellStyle name="Style 80 7 2 3" xfId="10728" xr:uid="{00000000-0005-0000-0000-0000557E0000}"/>
    <cellStyle name="Style 80 7 3" xfId="7135" xr:uid="{00000000-0005-0000-0000-0000567E0000}"/>
    <cellStyle name="Style 80 7 3 2" xfId="14098" xr:uid="{00000000-0005-0000-0000-0000577E0000}"/>
    <cellStyle name="Style 80 7 3 3" xfId="10729" xr:uid="{00000000-0005-0000-0000-0000587E0000}"/>
    <cellStyle name="Style 80 7 4" xfId="14096" xr:uid="{00000000-0005-0000-0000-0000597E0000}"/>
    <cellStyle name="Style 80 7 5" xfId="10727" xr:uid="{00000000-0005-0000-0000-00005A7E0000}"/>
    <cellStyle name="Style 80 8" xfId="7136" xr:uid="{00000000-0005-0000-0000-00005B7E0000}"/>
    <cellStyle name="Style 80 8 2" xfId="14099" xr:uid="{00000000-0005-0000-0000-00005C7E0000}"/>
    <cellStyle name="Style 80 8 3" xfId="15950" xr:uid="{00000000-0005-0000-0000-00005D7E0000}"/>
    <cellStyle name="Style 80 8 4" xfId="10730" xr:uid="{00000000-0005-0000-0000-00005E7E0000}"/>
    <cellStyle name="Style 80 9" xfId="7137" xr:uid="{00000000-0005-0000-0000-00005F7E0000}"/>
    <cellStyle name="Style 80 9 2" xfId="14100" xr:uid="{00000000-0005-0000-0000-0000607E0000}"/>
    <cellStyle name="Style 80 9 3" xfId="10731" xr:uid="{00000000-0005-0000-0000-0000617E0000}"/>
    <cellStyle name="Style 80_ADDON" xfId="7138" xr:uid="{00000000-0005-0000-0000-0000627E0000}"/>
    <cellStyle name="Style 81" xfId="4060" xr:uid="{00000000-0005-0000-0000-0000637E0000}"/>
    <cellStyle name="Style 81 10" xfId="7139" xr:uid="{00000000-0005-0000-0000-0000647E0000}"/>
    <cellStyle name="Style 81 10 2" xfId="14101" xr:uid="{00000000-0005-0000-0000-0000657E0000}"/>
    <cellStyle name="Style 81 10 3" xfId="15951" xr:uid="{00000000-0005-0000-0000-0000667E0000}"/>
    <cellStyle name="Style 81 10 3 2" xfId="16763" xr:uid="{00000000-0005-0000-0000-0000677E0000}"/>
    <cellStyle name="Style 81 10 4" xfId="10732" xr:uid="{00000000-0005-0000-0000-0000687E0000}"/>
    <cellStyle name="Style 81 11" xfId="7140" xr:uid="{00000000-0005-0000-0000-0000697E0000}"/>
    <cellStyle name="Style 81 11 2" xfId="14102" xr:uid="{00000000-0005-0000-0000-00006A7E0000}"/>
    <cellStyle name="Style 81 11 3" xfId="15952" xr:uid="{00000000-0005-0000-0000-00006B7E0000}"/>
    <cellStyle name="Style 81 11 3 2" xfId="16764" xr:uid="{00000000-0005-0000-0000-00006C7E0000}"/>
    <cellStyle name="Style 81 11 4" xfId="10733" xr:uid="{00000000-0005-0000-0000-00006D7E0000}"/>
    <cellStyle name="Style 81 12" xfId="7141" xr:uid="{00000000-0005-0000-0000-00006E7E0000}"/>
    <cellStyle name="Style 81 12 2" xfId="14103" xr:uid="{00000000-0005-0000-0000-00006F7E0000}"/>
    <cellStyle name="Style 81 12 3" xfId="15953" xr:uid="{00000000-0005-0000-0000-0000707E0000}"/>
    <cellStyle name="Style 81 12 3 2" xfId="16765" xr:uid="{00000000-0005-0000-0000-0000717E0000}"/>
    <cellStyle name="Style 81 12 4" xfId="10734" xr:uid="{00000000-0005-0000-0000-0000727E0000}"/>
    <cellStyle name="Style 81 13" xfId="12137" xr:uid="{00000000-0005-0000-0000-0000737E0000}"/>
    <cellStyle name="Style 81 14" xfId="8769" xr:uid="{00000000-0005-0000-0000-0000747E0000}"/>
    <cellStyle name="Style 81 2" xfId="7142" xr:uid="{00000000-0005-0000-0000-0000757E0000}"/>
    <cellStyle name="Style 81 2 2" xfId="7143" xr:uid="{00000000-0005-0000-0000-0000767E0000}"/>
    <cellStyle name="Style 81 2 2 2" xfId="14105" xr:uid="{00000000-0005-0000-0000-0000777E0000}"/>
    <cellStyle name="Style 81 2 2 2 2" xfId="15957" xr:uid="{00000000-0005-0000-0000-0000787E0000}"/>
    <cellStyle name="Style 81 2 2 2 2 2" xfId="16769" xr:uid="{00000000-0005-0000-0000-0000797E0000}"/>
    <cellStyle name="Style 81 2 2 2 3" xfId="15956" xr:uid="{00000000-0005-0000-0000-00007A7E0000}"/>
    <cellStyle name="Style 81 2 2 2 3 2" xfId="16768" xr:uid="{00000000-0005-0000-0000-00007B7E0000}"/>
    <cellStyle name="Style 81 2 2 3" xfId="15955" xr:uid="{00000000-0005-0000-0000-00007C7E0000}"/>
    <cellStyle name="Style 81 2 2 3 2" xfId="16767" xr:uid="{00000000-0005-0000-0000-00007D7E0000}"/>
    <cellStyle name="Style 81 2 2 4" xfId="10736" xr:uid="{00000000-0005-0000-0000-00007E7E0000}"/>
    <cellStyle name="Style 81 2 3" xfId="14104" xr:uid="{00000000-0005-0000-0000-00007F7E0000}"/>
    <cellStyle name="Style 81 2 3 2" xfId="15959" xr:uid="{00000000-0005-0000-0000-0000807E0000}"/>
    <cellStyle name="Style 81 2 3 2 2" xfId="16771" xr:uid="{00000000-0005-0000-0000-0000817E0000}"/>
    <cellStyle name="Style 81 2 3 3" xfId="15958" xr:uid="{00000000-0005-0000-0000-0000827E0000}"/>
    <cellStyle name="Style 81 2 3 3 2" xfId="16770" xr:uid="{00000000-0005-0000-0000-0000837E0000}"/>
    <cellStyle name="Style 81 2 4" xfId="15954" xr:uid="{00000000-0005-0000-0000-0000847E0000}"/>
    <cellStyle name="Style 81 2 4 2" xfId="16766" xr:uid="{00000000-0005-0000-0000-0000857E0000}"/>
    <cellStyle name="Style 81 2 5" xfId="10735" xr:uid="{00000000-0005-0000-0000-0000867E0000}"/>
    <cellStyle name="Style 81 3" xfId="7144" xr:uid="{00000000-0005-0000-0000-0000877E0000}"/>
    <cellStyle name="Style 81 3 2" xfId="7145" xr:uid="{00000000-0005-0000-0000-0000887E0000}"/>
    <cellStyle name="Style 81 3 2 2" xfId="7146" xr:uid="{00000000-0005-0000-0000-0000897E0000}"/>
    <cellStyle name="Style 81 3 2 2 2" xfId="14108" xr:uid="{00000000-0005-0000-0000-00008A7E0000}"/>
    <cellStyle name="Style 81 3 2 2 2 2" xfId="15963" xr:uid="{00000000-0005-0000-0000-00008B7E0000}"/>
    <cellStyle name="Style 81 3 2 2 2 2 2" xfId="16775" xr:uid="{00000000-0005-0000-0000-00008C7E0000}"/>
    <cellStyle name="Style 81 3 2 2 3" xfId="15962" xr:uid="{00000000-0005-0000-0000-00008D7E0000}"/>
    <cellStyle name="Style 81 3 2 2 3 2" xfId="16774" xr:uid="{00000000-0005-0000-0000-00008E7E0000}"/>
    <cellStyle name="Style 81 3 2 2 4" xfId="10739" xr:uid="{00000000-0005-0000-0000-00008F7E0000}"/>
    <cellStyle name="Style 81 3 2 3" xfId="7147" xr:uid="{00000000-0005-0000-0000-0000907E0000}"/>
    <cellStyle name="Style 81 3 2 3 2" xfId="14109" xr:uid="{00000000-0005-0000-0000-0000917E0000}"/>
    <cellStyle name="Style 81 3 2 3 3" xfId="15961" xr:uid="{00000000-0005-0000-0000-0000927E0000}"/>
    <cellStyle name="Style 81 3 2 3 3 2" xfId="16773" xr:uid="{00000000-0005-0000-0000-0000937E0000}"/>
    <cellStyle name="Style 81 3 2 3 4" xfId="10740" xr:uid="{00000000-0005-0000-0000-0000947E0000}"/>
    <cellStyle name="Style 81 3 2 4" xfId="14107" xr:uid="{00000000-0005-0000-0000-0000957E0000}"/>
    <cellStyle name="Style 81 3 2 5" xfId="10738" xr:uid="{00000000-0005-0000-0000-0000967E0000}"/>
    <cellStyle name="Style 81 3 3" xfId="7148" xr:uid="{00000000-0005-0000-0000-0000977E0000}"/>
    <cellStyle name="Style 81 3 3 2" xfId="7149" xr:uid="{00000000-0005-0000-0000-0000987E0000}"/>
    <cellStyle name="Style 81 3 3 2 2" xfId="7150" xr:uid="{00000000-0005-0000-0000-0000997E0000}"/>
    <cellStyle name="Style 81 3 3 2 2 2" xfId="14112" xr:uid="{00000000-0005-0000-0000-00009A7E0000}"/>
    <cellStyle name="Style 81 3 3 2 2 3" xfId="15966" xr:uid="{00000000-0005-0000-0000-00009B7E0000}"/>
    <cellStyle name="Style 81 3 3 2 2 3 2" xfId="16778" xr:uid="{00000000-0005-0000-0000-00009C7E0000}"/>
    <cellStyle name="Style 81 3 3 2 2 4" xfId="10743" xr:uid="{00000000-0005-0000-0000-00009D7E0000}"/>
    <cellStyle name="Style 81 3 3 2 3" xfId="14111" xr:uid="{00000000-0005-0000-0000-00009E7E0000}"/>
    <cellStyle name="Style 81 3 3 2 4" xfId="15965" xr:uid="{00000000-0005-0000-0000-00009F7E0000}"/>
    <cellStyle name="Style 81 3 3 2 4 2" xfId="16777" xr:uid="{00000000-0005-0000-0000-0000A07E0000}"/>
    <cellStyle name="Style 81 3 3 2 5" xfId="10742" xr:uid="{00000000-0005-0000-0000-0000A17E0000}"/>
    <cellStyle name="Style 81 3 3 3" xfId="7151" xr:uid="{00000000-0005-0000-0000-0000A27E0000}"/>
    <cellStyle name="Style 81 3 3 3 2" xfId="7152" xr:uid="{00000000-0005-0000-0000-0000A37E0000}"/>
    <cellStyle name="Style 81 3 3 3 2 2" xfId="14114" xr:uid="{00000000-0005-0000-0000-0000A47E0000}"/>
    <cellStyle name="Style 81 3 3 3 2 3" xfId="15968" xr:uid="{00000000-0005-0000-0000-0000A57E0000}"/>
    <cellStyle name="Style 81 3 3 3 2 3 2" xfId="16780" xr:uid="{00000000-0005-0000-0000-0000A67E0000}"/>
    <cellStyle name="Style 81 3 3 3 2 4" xfId="10745" xr:uid="{00000000-0005-0000-0000-0000A77E0000}"/>
    <cellStyle name="Style 81 3 3 3 3" xfId="7153" xr:uid="{00000000-0005-0000-0000-0000A87E0000}"/>
    <cellStyle name="Style 81 3 3 3 3 2" xfId="14115" xr:uid="{00000000-0005-0000-0000-0000A97E0000}"/>
    <cellStyle name="Style 81 3 3 3 3 3" xfId="15969" xr:uid="{00000000-0005-0000-0000-0000AA7E0000}"/>
    <cellStyle name="Style 81 3 3 3 3 3 2" xfId="16781" xr:uid="{00000000-0005-0000-0000-0000AB7E0000}"/>
    <cellStyle name="Style 81 3 3 3 3 4" xfId="10746" xr:uid="{00000000-0005-0000-0000-0000AC7E0000}"/>
    <cellStyle name="Style 81 3 3 3 4" xfId="14113" xr:uid="{00000000-0005-0000-0000-0000AD7E0000}"/>
    <cellStyle name="Style 81 3 3 3 5" xfId="15967" xr:uid="{00000000-0005-0000-0000-0000AE7E0000}"/>
    <cellStyle name="Style 81 3 3 3 5 2" xfId="16779" xr:uid="{00000000-0005-0000-0000-0000AF7E0000}"/>
    <cellStyle name="Style 81 3 3 3 6" xfId="10744" xr:uid="{00000000-0005-0000-0000-0000B07E0000}"/>
    <cellStyle name="Style 81 3 3 4" xfId="7154" xr:uid="{00000000-0005-0000-0000-0000B17E0000}"/>
    <cellStyle name="Style 81 3 3 4 2" xfId="7155" xr:uid="{00000000-0005-0000-0000-0000B27E0000}"/>
    <cellStyle name="Style 81 3 3 4 2 2" xfId="14117" xr:uid="{00000000-0005-0000-0000-0000B37E0000}"/>
    <cellStyle name="Style 81 3 3 4 2 3" xfId="15971" xr:uid="{00000000-0005-0000-0000-0000B47E0000}"/>
    <cellStyle name="Style 81 3 3 4 2 3 2" xfId="16783" xr:uid="{00000000-0005-0000-0000-0000B57E0000}"/>
    <cellStyle name="Style 81 3 3 4 2 4" xfId="10748" xr:uid="{00000000-0005-0000-0000-0000B67E0000}"/>
    <cellStyle name="Style 81 3 3 4 3" xfId="14116" xr:uid="{00000000-0005-0000-0000-0000B77E0000}"/>
    <cellStyle name="Style 81 3 3 4 4" xfId="15970" xr:uid="{00000000-0005-0000-0000-0000B87E0000}"/>
    <cellStyle name="Style 81 3 3 4 4 2" xfId="16782" xr:uid="{00000000-0005-0000-0000-0000B97E0000}"/>
    <cellStyle name="Style 81 3 3 4 5" xfId="10747" xr:uid="{00000000-0005-0000-0000-0000BA7E0000}"/>
    <cellStyle name="Style 81 3 3 5" xfId="7156" xr:uid="{00000000-0005-0000-0000-0000BB7E0000}"/>
    <cellStyle name="Style 81 3 3 5 2" xfId="14118" xr:uid="{00000000-0005-0000-0000-0000BC7E0000}"/>
    <cellStyle name="Style 81 3 3 5 3" xfId="10749" xr:uid="{00000000-0005-0000-0000-0000BD7E0000}"/>
    <cellStyle name="Style 81 3 3 6" xfId="14110" xr:uid="{00000000-0005-0000-0000-0000BE7E0000}"/>
    <cellStyle name="Style 81 3 3 7" xfId="15964" xr:uid="{00000000-0005-0000-0000-0000BF7E0000}"/>
    <cellStyle name="Style 81 3 3 7 2" xfId="16776" xr:uid="{00000000-0005-0000-0000-0000C07E0000}"/>
    <cellStyle name="Style 81 3 3 8" xfId="10741" xr:uid="{00000000-0005-0000-0000-0000C17E0000}"/>
    <cellStyle name="Style 81 3 4" xfId="7157" xr:uid="{00000000-0005-0000-0000-0000C27E0000}"/>
    <cellStyle name="Style 81 3 4 2" xfId="14119" xr:uid="{00000000-0005-0000-0000-0000C37E0000}"/>
    <cellStyle name="Style 81 3 4 2 2" xfId="15972" xr:uid="{00000000-0005-0000-0000-0000C47E0000}"/>
    <cellStyle name="Style 81 3 4 2 2 2" xfId="16784" xr:uid="{00000000-0005-0000-0000-0000C57E0000}"/>
    <cellStyle name="Style 81 3 4 3" xfId="15973" xr:uid="{00000000-0005-0000-0000-0000C67E0000}"/>
    <cellStyle name="Style 81 3 4 3 2" xfId="16785" xr:uid="{00000000-0005-0000-0000-0000C77E0000}"/>
    <cellStyle name="Style 81 3 4 4" xfId="15811" xr:uid="{00000000-0005-0000-0000-0000C87E0000}"/>
    <cellStyle name="Style 81 3 4 4 2" xfId="16740" xr:uid="{00000000-0005-0000-0000-0000C97E0000}"/>
    <cellStyle name="Style 81 3 4 5" xfId="10750" xr:uid="{00000000-0005-0000-0000-0000CA7E0000}"/>
    <cellStyle name="Style 81 3 5" xfId="7158" xr:uid="{00000000-0005-0000-0000-0000CB7E0000}"/>
    <cellStyle name="Style 81 3 5 2" xfId="14120" xr:uid="{00000000-0005-0000-0000-0000CC7E0000}"/>
    <cellStyle name="Style 81 3 5 3" xfId="15960" xr:uid="{00000000-0005-0000-0000-0000CD7E0000}"/>
    <cellStyle name="Style 81 3 5 3 2" xfId="16772" xr:uid="{00000000-0005-0000-0000-0000CE7E0000}"/>
    <cellStyle name="Style 81 3 5 4" xfId="10751" xr:uid="{00000000-0005-0000-0000-0000CF7E0000}"/>
    <cellStyle name="Style 81 3 6" xfId="14106" xr:uid="{00000000-0005-0000-0000-0000D07E0000}"/>
    <cellStyle name="Style 81 3 7" xfId="16496" xr:uid="{00000000-0005-0000-0000-0000D17E0000}"/>
    <cellStyle name="Style 81 3 7 2" xfId="17285" xr:uid="{00000000-0005-0000-0000-0000D27E0000}"/>
    <cellStyle name="Style 81 3 8" xfId="10737" xr:uid="{00000000-0005-0000-0000-0000D37E0000}"/>
    <cellStyle name="Style 81 4" xfId="7159" xr:uid="{00000000-0005-0000-0000-0000D47E0000}"/>
    <cellStyle name="Style 81 4 2" xfId="7160" xr:uid="{00000000-0005-0000-0000-0000D57E0000}"/>
    <cellStyle name="Style 81 4 2 2" xfId="7161" xr:uid="{00000000-0005-0000-0000-0000D67E0000}"/>
    <cellStyle name="Style 81 4 2 2 2" xfId="7162" xr:uid="{00000000-0005-0000-0000-0000D77E0000}"/>
    <cellStyle name="Style 81 4 2 2 2 2" xfId="14124" xr:uid="{00000000-0005-0000-0000-0000D87E0000}"/>
    <cellStyle name="Style 81 4 2 2 2 3" xfId="15977" xr:uid="{00000000-0005-0000-0000-0000D97E0000}"/>
    <cellStyle name="Style 81 4 2 2 2 3 2" xfId="16789" xr:uid="{00000000-0005-0000-0000-0000DA7E0000}"/>
    <cellStyle name="Style 81 4 2 2 2 4" xfId="10755" xr:uid="{00000000-0005-0000-0000-0000DB7E0000}"/>
    <cellStyle name="Style 81 4 2 2 3" xfId="14123" xr:uid="{00000000-0005-0000-0000-0000DC7E0000}"/>
    <cellStyle name="Style 81 4 2 2 4" xfId="15976" xr:uid="{00000000-0005-0000-0000-0000DD7E0000}"/>
    <cellStyle name="Style 81 4 2 2 4 2" xfId="16788" xr:uid="{00000000-0005-0000-0000-0000DE7E0000}"/>
    <cellStyle name="Style 81 4 2 2 5" xfId="10754" xr:uid="{00000000-0005-0000-0000-0000DF7E0000}"/>
    <cellStyle name="Style 81 4 2 3" xfId="7163" xr:uid="{00000000-0005-0000-0000-0000E07E0000}"/>
    <cellStyle name="Style 81 4 2 3 2" xfId="7164" xr:uid="{00000000-0005-0000-0000-0000E17E0000}"/>
    <cellStyle name="Style 81 4 2 3 2 2" xfId="14126" xr:uid="{00000000-0005-0000-0000-0000E27E0000}"/>
    <cellStyle name="Style 81 4 2 3 2 3" xfId="15979" xr:uid="{00000000-0005-0000-0000-0000E37E0000}"/>
    <cellStyle name="Style 81 4 2 3 2 3 2" xfId="16791" xr:uid="{00000000-0005-0000-0000-0000E47E0000}"/>
    <cellStyle name="Style 81 4 2 3 2 4" xfId="10757" xr:uid="{00000000-0005-0000-0000-0000E57E0000}"/>
    <cellStyle name="Style 81 4 2 3 3" xfId="7165" xr:uid="{00000000-0005-0000-0000-0000E67E0000}"/>
    <cellStyle name="Style 81 4 2 3 3 2" xfId="14127" xr:uid="{00000000-0005-0000-0000-0000E77E0000}"/>
    <cellStyle name="Style 81 4 2 3 3 3" xfId="15980" xr:uid="{00000000-0005-0000-0000-0000E87E0000}"/>
    <cellStyle name="Style 81 4 2 3 3 3 2" xfId="16792" xr:uid="{00000000-0005-0000-0000-0000E97E0000}"/>
    <cellStyle name="Style 81 4 2 3 3 4" xfId="10758" xr:uid="{00000000-0005-0000-0000-0000EA7E0000}"/>
    <cellStyle name="Style 81 4 2 3 4" xfId="14125" xr:uid="{00000000-0005-0000-0000-0000EB7E0000}"/>
    <cellStyle name="Style 81 4 2 3 5" xfId="15978" xr:uid="{00000000-0005-0000-0000-0000EC7E0000}"/>
    <cellStyle name="Style 81 4 2 3 5 2" xfId="16790" xr:uid="{00000000-0005-0000-0000-0000ED7E0000}"/>
    <cellStyle name="Style 81 4 2 3 6" xfId="10756" xr:uid="{00000000-0005-0000-0000-0000EE7E0000}"/>
    <cellStyle name="Style 81 4 2 4" xfId="7166" xr:uid="{00000000-0005-0000-0000-0000EF7E0000}"/>
    <cellStyle name="Style 81 4 2 4 2" xfId="7167" xr:uid="{00000000-0005-0000-0000-0000F07E0000}"/>
    <cellStyle name="Style 81 4 2 4 2 2" xfId="14129" xr:uid="{00000000-0005-0000-0000-0000F17E0000}"/>
    <cellStyle name="Style 81 4 2 4 2 3" xfId="15982" xr:uid="{00000000-0005-0000-0000-0000F27E0000}"/>
    <cellStyle name="Style 81 4 2 4 2 3 2" xfId="16794" xr:uid="{00000000-0005-0000-0000-0000F37E0000}"/>
    <cellStyle name="Style 81 4 2 4 2 4" xfId="10760" xr:uid="{00000000-0005-0000-0000-0000F47E0000}"/>
    <cellStyle name="Style 81 4 2 4 3" xfId="14128" xr:uid="{00000000-0005-0000-0000-0000F57E0000}"/>
    <cellStyle name="Style 81 4 2 4 4" xfId="15981" xr:uid="{00000000-0005-0000-0000-0000F67E0000}"/>
    <cellStyle name="Style 81 4 2 4 4 2" xfId="16793" xr:uid="{00000000-0005-0000-0000-0000F77E0000}"/>
    <cellStyle name="Style 81 4 2 4 5" xfId="10759" xr:uid="{00000000-0005-0000-0000-0000F87E0000}"/>
    <cellStyle name="Style 81 4 2 5" xfId="7168" xr:uid="{00000000-0005-0000-0000-0000F97E0000}"/>
    <cellStyle name="Style 81 4 2 5 2" xfId="14130" xr:uid="{00000000-0005-0000-0000-0000FA7E0000}"/>
    <cellStyle name="Style 81 4 2 5 3" xfId="15975" xr:uid="{00000000-0005-0000-0000-0000FB7E0000}"/>
    <cellStyle name="Style 81 4 2 5 3 2" xfId="16787" xr:uid="{00000000-0005-0000-0000-0000FC7E0000}"/>
    <cellStyle name="Style 81 4 2 5 4" xfId="10761" xr:uid="{00000000-0005-0000-0000-0000FD7E0000}"/>
    <cellStyle name="Style 81 4 2 6" xfId="14122" xr:uid="{00000000-0005-0000-0000-0000FE7E0000}"/>
    <cellStyle name="Style 81 4 2 7" xfId="10753" xr:uid="{00000000-0005-0000-0000-0000FF7E0000}"/>
    <cellStyle name="Style 81 4 3" xfId="7169" xr:uid="{00000000-0005-0000-0000-0000007F0000}"/>
    <cellStyle name="Style 81 4 3 2" xfId="7170" xr:uid="{00000000-0005-0000-0000-0000017F0000}"/>
    <cellStyle name="Style 81 4 3 2 2" xfId="14132" xr:uid="{00000000-0005-0000-0000-0000027F0000}"/>
    <cellStyle name="Style 81 4 3 2 2 2" xfId="15984" xr:uid="{00000000-0005-0000-0000-0000037F0000}"/>
    <cellStyle name="Style 81 4 3 2 2 2 2" xfId="16796" xr:uid="{00000000-0005-0000-0000-0000047F0000}"/>
    <cellStyle name="Style 81 4 3 2 3" xfId="15812" xr:uid="{00000000-0005-0000-0000-0000057F0000}"/>
    <cellStyle name="Style 81 4 3 2 3 2" xfId="16741" xr:uid="{00000000-0005-0000-0000-0000067F0000}"/>
    <cellStyle name="Style 81 4 3 2 4" xfId="10763" xr:uid="{00000000-0005-0000-0000-0000077F0000}"/>
    <cellStyle name="Style 81 4 3 3" xfId="14131" xr:uid="{00000000-0005-0000-0000-0000087F0000}"/>
    <cellStyle name="Style 81 4 3 4" xfId="15983" xr:uid="{00000000-0005-0000-0000-0000097F0000}"/>
    <cellStyle name="Style 81 4 3 4 2" xfId="16795" xr:uid="{00000000-0005-0000-0000-00000A7F0000}"/>
    <cellStyle name="Style 81 4 3 5" xfId="10762" xr:uid="{00000000-0005-0000-0000-00000B7F0000}"/>
    <cellStyle name="Style 81 4 4" xfId="7171" xr:uid="{00000000-0005-0000-0000-00000C7F0000}"/>
    <cellStyle name="Style 81 4 4 2" xfId="14133" xr:uid="{00000000-0005-0000-0000-00000D7F0000}"/>
    <cellStyle name="Style 81 4 4 2 2" xfId="15986" xr:uid="{00000000-0005-0000-0000-00000E7F0000}"/>
    <cellStyle name="Style 81 4 4 2 2 2" xfId="16798" xr:uid="{00000000-0005-0000-0000-00000F7F0000}"/>
    <cellStyle name="Style 81 4 4 3" xfId="15985" xr:uid="{00000000-0005-0000-0000-0000107F0000}"/>
    <cellStyle name="Style 81 4 4 3 2" xfId="16797" xr:uid="{00000000-0005-0000-0000-0000117F0000}"/>
    <cellStyle name="Style 81 4 4 4" xfId="10764" xr:uid="{00000000-0005-0000-0000-0000127F0000}"/>
    <cellStyle name="Style 81 4 5" xfId="7172" xr:uid="{00000000-0005-0000-0000-0000137F0000}"/>
    <cellStyle name="Style 81 4 5 2" xfId="14134" xr:uid="{00000000-0005-0000-0000-0000147F0000}"/>
    <cellStyle name="Style 81 4 5 3" xfId="15974" xr:uid="{00000000-0005-0000-0000-0000157F0000}"/>
    <cellStyle name="Style 81 4 5 3 2" xfId="16786" xr:uid="{00000000-0005-0000-0000-0000167F0000}"/>
    <cellStyle name="Style 81 4 5 4" xfId="10765" xr:uid="{00000000-0005-0000-0000-0000177F0000}"/>
    <cellStyle name="Style 81 4 6" xfId="14121" xr:uid="{00000000-0005-0000-0000-0000187F0000}"/>
    <cellStyle name="Style 81 4 7" xfId="16495" xr:uid="{00000000-0005-0000-0000-0000197F0000}"/>
    <cellStyle name="Style 81 4 7 2" xfId="17284" xr:uid="{00000000-0005-0000-0000-00001A7F0000}"/>
    <cellStyle name="Style 81 4 8" xfId="10752" xr:uid="{00000000-0005-0000-0000-00001B7F0000}"/>
    <cellStyle name="Style 81 5" xfId="7173" xr:uid="{00000000-0005-0000-0000-00001C7F0000}"/>
    <cellStyle name="Style 81 5 2" xfId="7174" xr:uid="{00000000-0005-0000-0000-00001D7F0000}"/>
    <cellStyle name="Style 81 5 2 2" xfId="7175" xr:uid="{00000000-0005-0000-0000-00001E7F0000}"/>
    <cellStyle name="Style 81 5 2 2 2" xfId="7176" xr:uid="{00000000-0005-0000-0000-00001F7F0000}"/>
    <cellStyle name="Style 81 5 2 2 2 2" xfId="14138" xr:uid="{00000000-0005-0000-0000-0000207F0000}"/>
    <cellStyle name="Style 81 5 2 2 2 3" xfId="15990" xr:uid="{00000000-0005-0000-0000-0000217F0000}"/>
    <cellStyle name="Style 81 5 2 2 2 3 2" xfId="16802" xr:uid="{00000000-0005-0000-0000-0000227F0000}"/>
    <cellStyle name="Style 81 5 2 2 2 4" xfId="10769" xr:uid="{00000000-0005-0000-0000-0000237F0000}"/>
    <cellStyle name="Style 81 5 2 2 3" xfId="14137" xr:uid="{00000000-0005-0000-0000-0000247F0000}"/>
    <cellStyle name="Style 81 5 2 2 4" xfId="15989" xr:uid="{00000000-0005-0000-0000-0000257F0000}"/>
    <cellStyle name="Style 81 5 2 2 4 2" xfId="16801" xr:uid="{00000000-0005-0000-0000-0000267F0000}"/>
    <cellStyle name="Style 81 5 2 2 5" xfId="10768" xr:uid="{00000000-0005-0000-0000-0000277F0000}"/>
    <cellStyle name="Style 81 5 2 3" xfId="7177" xr:uid="{00000000-0005-0000-0000-0000287F0000}"/>
    <cellStyle name="Style 81 5 2 3 2" xfId="7178" xr:uid="{00000000-0005-0000-0000-0000297F0000}"/>
    <cellStyle name="Style 81 5 2 3 2 2" xfId="14140" xr:uid="{00000000-0005-0000-0000-00002A7F0000}"/>
    <cellStyle name="Style 81 5 2 3 2 3" xfId="15992" xr:uid="{00000000-0005-0000-0000-00002B7F0000}"/>
    <cellStyle name="Style 81 5 2 3 2 3 2" xfId="16804" xr:uid="{00000000-0005-0000-0000-00002C7F0000}"/>
    <cellStyle name="Style 81 5 2 3 2 4" xfId="10771" xr:uid="{00000000-0005-0000-0000-00002D7F0000}"/>
    <cellStyle name="Style 81 5 2 3 3" xfId="7179" xr:uid="{00000000-0005-0000-0000-00002E7F0000}"/>
    <cellStyle name="Style 81 5 2 3 3 2" xfId="14141" xr:uid="{00000000-0005-0000-0000-00002F7F0000}"/>
    <cellStyle name="Style 81 5 2 3 3 3" xfId="15993" xr:uid="{00000000-0005-0000-0000-0000307F0000}"/>
    <cellStyle name="Style 81 5 2 3 3 3 2" xfId="16805" xr:uid="{00000000-0005-0000-0000-0000317F0000}"/>
    <cellStyle name="Style 81 5 2 3 3 4" xfId="10772" xr:uid="{00000000-0005-0000-0000-0000327F0000}"/>
    <cellStyle name="Style 81 5 2 3 4" xfId="14139" xr:uid="{00000000-0005-0000-0000-0000337F0000}"/>
    <cellStyle name="Style 81 5 2 3 5" xfId="15991" xr:uid="{00000000-0005-0000-0000-0000347F0000}"/>
    <cellStyle name="Style 81 5 2 3 5 2" xfId="16803" xr:uid="{00000000-0005-0000-0000-0000357F0000}"/>
    <cellStyle name="Style 81 5 2 3 6" xfId="10770" xr:uid="{00000000-0005-0000-0000-0000367F0000}"/>
    <cellStyle name="Style 81 5 2 4" xfId="7180" xr:uid="{00000000-0005-0000-0000-0000377F0000}"/>
    <cellStyle name="Style 81 5 2 4 2" xfId="14142" xr:uid="{00000000-0005-0000-0000-0000387F0000}"/>
    <cellStyle name="Style 81 5 2 4 2 2" xfId="15995" xr:uid="{00000000-0005-0000-0000-0000397F0000}"/>
    <cellStyle name="Style 81 5 2 4 2 2 2" xfId="16807" xr:uid="{00000000-0005-0000-0000-00003A7F0000}"/>
    <cellStyle name="Style 81 5 2 4 3" xfId="15994" xr:uid="{00000000-0005-0000-0000-00003B7F0000}"/>
    <cellStyle name="Style 81 5 2 4 3 2" xfId="16806" xr:uid="{00000000-0005-0000-0000-00003C7F0000}"/>
    <cellStyle name="Style 81 5 2 4 4" xfId="10773" xr:uid="{00000000-0005-0000-0000-00003D7F0000}"/>
    <cellStyle name="Style 81 5 2 5" xfId="7181" xr:uid="{00000000-0005-0000-0000-00003E7F0000}"/>
    <cellStyle name="Style 81 5 2 5 2" xfId="14143" xr:uid="{00000000-0005-0000-0000-00003F7F0000}"/>
    <cellStyle name="Style 81 5 2 5 3" xfId="10774" xr:uid="{00000000-0005-0000-0000-0000407F0000}"/>
    <cellStyle name="Style 81 5 2 6" xfId="14136" xr:uid="{00000000-0005-0000-0000-0000417F0000}"/>
    <cellStyle name="Style 81 5 2 7" xfId="15988" xr:uid="{00000000-0005-0000-0000-0000427F0000}"/>
    <cellStyle name="Style 81 5 2 7 2" xfId="16800" xr:uid="{00000000-0005-0000-0000-0000437F0000}"/>
    <cellStyle name="Style 81 5 2 8" xfId="10767" xr:uid="{00000000-0005-0000-0000-0000447F0000}"/>
    <cellStyle name="Style 81 5 3" xfId="7182" xr:uid="{00000000-0005-0000-0000-0000457F0000}"/>
    <cellStyle name="Style 81 5 3 2" xfId="7183" xr:uid="{00000000-0005-0000-0000-0000467F0000}"/>
    <cellStyle name="Style 81 5 3 2 2" xfId="14145" xr:uid="{00000000-0005-0000-0000-0000477F0000}"/>
    <cellStyle name="Style 81 5 3 2 3" xfId="15997" xr:uid="{00000000-0005-0000-0000-0000487F0000}"/>
    <cellStyle name="Style 81 5 3 2 3 2" xfId="16809" xr:uid="{00000000-0005-0000-0000-0000497F0000}"/>
    <cellStyle name="Style 81 5 3 2 4" xfId="10776" xr:uid="{00000000-0005-0000-0000-00004A7F0000}"/>
    <cellStyle name="Style 81 5 3 3" xfId="14144" xr:uid="{00000000-0005-0000-0000-00004B7F0000}"/>
    <cellStyle name="Style 81 5 3 4" xfId="15996" xr:uid="{00000000-0005-0000-0000-00004C7F0000}"/>
    <cellStyle name="Style 81 5 3 4 2" xfId="16808" xr:uid="{00000000-0005-0000-0000-00004D7F0000}"/>
    <cellStyle name="Style 81 5 3 5" xfId="10775" xr:uid="{00000000-0005-0000-0000-00004E7F0000}"/>
    <cellStyle name="Style 81 5 4" xfId="7184" xr:uid="{00000000-0005-0000-0000-00004F7F0000}"/>
    <cellStyle name="Style 81 5 4 2" xfId="14146" xr:uid="{00000000-0005-0000-0000-0000507F0000}"/>
    <cellStyle name="Style 81 5 4 3" xfId="15998" xr:uid="{00000000-0005-0000-0000-0000517F0000}"/>
    <cellStyle name="Style 81 5 4 3 2" xfId="16810" xr:uid="{00000000-0005-0000-0000-0000527F0000}"/>
    <cellStyle name="Style 81 5 4 4" xfId="10777" xr:uid="{00000000-0005-0000-0000-0000537F0000}"/>
    <cellStyle name="Style 81 5 5" xfId="7185" xr:uid="{00000000-0005-0000-0000-0000547F0000}"/>
    <cellStyle name="Style 81 5 5 2" xfId="14147" xr:uid="{00000000-0005-0000-0000-0000557F0000}"/>
    <cellStyle name="Style 81 5 5 3" xfId="10778" xr:uid="{00000000-0005-0000-0000-0000567F0000}"/>
    <cellStyle name="Style 81 5 6" xfId="14135" xr:uid="{00000000-0005-0000-0000-0000577F0000}"/>
    <cellStyle name="Style 81 5 7" xfId="15987" xr:uid="{00000000-0005-0000-0000-0000587F0000}"/>
    <cellStyle name="Style 81 5 7 2" xfId="16799" xr:uid="{00000000-0005-0000-0000-0000597F0000}"/>
    <cellStyle name="Style 81 5 8" xfId="10766" xr:uid="{00000000-0005-0000-0000-00005A7F0000}"/>
    <cellStyle name="Style 81 6" xfId="7186" xr:uid="{00000000-0005-0000-0000-00005B7F0000}"/>
    <cellStyle name="Style 81 6 2" xfId="7187" xr:uid="{00000000-0005-0000-0000-00005C7F0000}"/>
    <cellStyle name="Style 81 6 2 2" xfId="7188" xr:uid="{00000000-0005-0000-0000-00005D7F0000}"/>
    <cellStyle name="Style 81 6 2 2 2" xfId="14150" xr:uid="{00000000-0005-0000-0000-00005E7F0000}"/>
    <cellStyle name="Style 81 6 2 2 3" xfId="10781" xr:uid="{00000000-0005-0000-0000-00005F7F0000}"/>
    <cellStyle name="Style 81 6 2 3" xfId="14149" xr:uid="{00000000-0005-0000-0000-0000607F0000}"/>
    <cellStyle name="Style 81 6 2 4" xfId="16000" xr:uid="{00000000-0005-0000-0000-0000617F0000}"/>
    <cellStyle name="Style 81 6 2 4 2" xfId="16812" xr:uid="{00000000-0005-0000-0000-0000627F0000}"/>
    <cellStyle name="Style 81 6 2 5" xfId="10780" xr:uid="{00000000-0005-0000-0000-0000637F0000}"/>
    <cellStyle name="Style 81 6 3" xfId="7189" xr:uid="{00000000-0005-0000-0000-0000647F0000}"/>
    <cellStyle name="Style 81 6 3 2" xfId="7190" xr:uid="{00000000-0005-0000-0000-0000657F0000}"/>
    <cellStyle name="Style 81 6 3 2 2" xfId="14152" xr:uid="{00000000-0005-0000-0000-0000667F0000}"/>
    <cellStyle name="Style 81 6 3 2 3" xfId="16002" xr:uid="{00000000-0005-0000-0000-0000677F0000}"/>
    <cellStyle name="Style 81 6 3 2 3 2" xfId="16814" xr:uid="{00000000-0005-0000-0000-0000687F0000}"/>
    <cellStyle name="Style 81 6 3 2 4" xfId="10783" xr:uid="{00000000-0005-0000-0000-0000697F0000}"/>
    <cellStyle name="Style 81 6 3 3" xfId="7191" xr:uid="{00000000-0005-0000-0000-00006A7F0000}"/>
    <cellStyle name="Style 81 6 3 3 2" xfId="14153" xr:uid="{00000000-0005-0000-0000-00006B7F0000}"/>
    <cellStyle name="Style 81 6 3 3 3" xfId="16003" xr:uid="{00000000-0005-0000-0000-00006C7F0000}"/>
    <cellStyle name="Style 81 6 3 3 3 2" xfId="16815" xr:uid="{00000000-0005-0000-0000-00006D7F0000}"/>
    <cellStyle name="Style 81 6 3 3 4" xfId="10784" xr:uid="{00000000-0005-0000-0000-00006E7F0000}"/>
    <cellStyle name="Style 81 6 3 4" xfId="14151" xr:uid="{00000000-0005-0000-0000-00006F7F0000}"/>
    <cellStyle name="Style 81 6 3 5" xfId="16001" xr:uid="{00000000-0005-0000-0000-0000707F0000}"/>
    <cellStyle name="Style 81 6 3 5 2" xfId="16813" xr:uid="{00000000-0005-0000-0000-0000717F0000}"/>
    <cellStyle name="Style 81 6 3 6" xfId="10782" xr:uid="{00000000-0005-0000-0000-0000727F0000}"/>
    <cellStyle name="Style 81 6 4" xfId="7192" xr:uid="{00000000-0005-0000-0000-0000737F0000}"/>
    <cellStyle name="Style 81 6 4 2" xfId="7193" xr:uid="{00000000-0005-0000-0000-0000747F0000}"/>
    <cellStyle name="Style 81 6 4 2 2" xfId="14155" xr:uid="{00000000-0005-0000-0000-0000757F0000}"/>
    <cellStyle name="Style 81 6 4 2 3" xfId="16005" xr:uid="{00000000-0005-0000-0000-0000767F0000}"/>
    <cellStyle name="Style 81 6 4 2 3 2" xfId="16817" xr:uid="{00000000-0005-0000-0000-0000777F0000}"/>
    <cellStyle name="Style 81 6 4 2 4" xfId="10786" xr:uid="{00000000-0005-0000-0000-0000787F0000}"/>
    <cellStyle name="Style 81 6 4 3" xfId="14154" xr:uid="{00000000-0005-0000-0000-0000797F0000}"/>
    <cellStyle name="Style 81 6 4 4" xfId="16004" xr:uid="{00000000-0005-0000-0000-00007A7F0000}"/>
    <cellStyle name="Style 81 6 4 4 2" xfId="16816" xr:uid="{00000000-0005-0000-0000-00007B7F0000}"/>
    <cellStyle name="Style 81 6 4 5" xfId="10785" xr:uid="{00000000-0005-0000-0000-00007C7F0000}"/>
    <cellStyle name="Style 81 6 5" xfId="7194" xr:uid="{00000000-0005-0000-0000-00007D7F0000}"/>
    <cellStyle name="Style 81 6 5 2" xfId="14156" xr:uid="{00000000-0005-0000-0000-00007E7F0000}"/>
    <cellStyle name="Style 81 6 5 3" xfId="16006" xr:uid="{00000000-0005-0000-0000-00007F7F0000}"/>
    <cellStyle name="Style 81 6 5 3 2" xfId="16818" xr:uid="{00000000-0005-0000-0000-0000807F0000}"/>
    <cellStyle name="Style 81 6 5 4" xfId="10787" xr:uid="{00000000-0005-0000-0000-0000817F0000}"/>
    <cellStyle name="Style 81 6 6" xfId="14148" xr:uid="{00000000-0005-0000-0000-0000827F0000}"/>
    <cellStyle name="Style 81 6 7" xfId="15999" xr:uid="{00000000-0005-0000-0000-0000837F0000}"/>
    <cellStyle name="Style 81 6 7 2" xfId="16811" xr:uid="{00000000-0005-0000-0000-0000847F0000}"/>
    <cellStyle name="Style 81 6 8" xfId="10779" xr:uid="{00000000-0005-0000-0000-0000857F0000}"/>
    <cellStyle name="Style 81 7" xfId="7195" xr:uid="{00000000-0005-0000-0000-0000867F0000}"/>
    <cellStyle name="Style 81 7 2" xfId="7196" xr:uid="{00000000-0005-0000-0000-0000877F0000}"/>
    <cellStyle name="Style 81 7 2 2" xfId="14158" xr:uid="{00000000-0005-0000-0000-0000887F0000}"/>
    <cellStyle name="Style 81 7 2 3" xfId="16008" xr:uid="{00000000-0005-0000-0000-0000897F0000}"/>
    <cellStyle name="Style 81 7 2 3 2" xfId="16820" xr:uid="{00000000-0005-0000-0000-00008A7F0000}"/>
    <cellStyle name="Style 81 7 2 4" xfId="10789" xr:uid="{00000000-0005-0000-0000-00008B7F0000}"/>
    <cellStyle name="Style 81 7 3" xfId="7197" xr:uid="{00000000-0005-0000-0000-00008C7F0000}"/>
    <cellStyle name="Style 81 7 3 2" xfId="14159" xr:uid="{00000000-0005-0000-0000-00008D7F0000}"/>
    <cellStyle name="Style 81 7 3 3" xfId="16009" xr:uid="{00000000-0005-0000-0000-00008E7F0000}"/>
    <cellStyle name="Style 81 7 3 3 2" xfId="16821" xr:uid="{00000000-0005-0000-0000-00008F7F0000}"/>
    <cellStyle name="Style 81 7 3 4" xfId="10790" xr:uid="{00000000-0005-0000-0000-0000907F0000}"/>
    <cellStyle name="Style 81 7 4" xfId="14157" xr:uid="{00000000-0005-0000-0000-0000917F0000}"/>
    <cellStyle name="Style 81 7 4 2" xfId="16010" xr:uid="{00000000-0005-0000-0000-0000927F0000}"/>
    <cellStyle name="Style 81 7 4 2 2" xfId="16822" xr:uid="{00000000-0005-0000-0000-0000937F0000}"/>
    <cellStyle name="Style 81 7 5" xfId="16007" xr:uid="{00000000-0005-0000-0000-0000947F0000}"/>
    <cellStyle name="Style 81 7 5 2" xfId="16819" xr:uid="{00000000-0005-0000-0000-0000957F0000}"/>
    <cellStyle name="Style 81 7 6" xfId="10788" xr:uid="{00000000-0005-0000-0000-0000967F0000}"/>
    <cellStyle name="Style 81 8" xfId="7198" xr:uid="{00000000-0005-0000-0000-0000977F0000}"/>
    <cellStyle name="Style 81 8 2" xfId="14160" xr:uid="{00000000-0005-0000-0000-0000987F0000}"/>
    <cellStyle name="Style 81 8 2 2" xfId="16012" xr:uid="{00000000-0005-0000-0000-0000997F0000}"/>
    <cellStyle name="Style 81 8 2 2 2" xfId="16824" xr:uid="{00000000-0005-0000-0000-00009A7F0000}"/>
    <cellStyle name="Style 81 8 3" xfId="16013" xr:uid="{00000000-0005-0000-0000-00009B7F0000}"/>
    <cellStyle name="Style 81 8 3 2" xfId="16825" xr:uid="{00000000-0005-0000-0000-00009C7F0000}"/>
    <cellStyle name="Style 81 8 4" xfId="16011" xr:uid="{00000000-0005-0000-0000-00009D7F0000}"/>
    <cellStyle name="Style 81 8 4 2" xfId="16823" xr:uid="{00000000-0005-0000-0000-00009E7F0000}"/>
    <cellStyle name="Style 81 8 5" xfId="10791" xr:uid="{00000000-0005-0000-0000-00009F7F0000}"/>
    <cellStyle name="Style 81 9" xfId="7199" xr:uid="{00000000-0005-0000-0000-0000A07F0000}"/>
    <cellStyle name="Style 81 9 2" xfId="14161" xr:uid="{00000000-0005-0000-0000-0000A17F0000}"/>
    <cellStyle name="Style 81 9 3" xfId="16014" xr:uid="{00000000-0005-0000-0000-0000A27F0000}"/>
    <cellStyle name="Style 81 9 3 2" xfId="16826" xr:uid="{00000000-0005-0000-0000-0000A37F0000}"/>
    <cellStyle name="Style 81 9 4" xfId="10792" xr:uid="{00000000-0005-0000-0000-0000A47F0000}"/>
    <cellStyle name="Style 81_ADDON" xfId="7200" xr:uid="{00000000-0005-0000-0000-0000A57F0000}"/>
    <cellStyle name="Style 82" xfId="4061" xr:uid="{00000000-0005-0000-0000-0000A67F0000}"/>
    <cellStyle name="Style 82 2" xfId="7201" xr:uid="{00000000-0005-0000-0000-0000A77F0000}"/>
    <cellStyle name="Style 82 2 2" xfId="16017" xr:uid="{00000000-0005-0000-0000-0000A87F0000}"/>
    <cellStyle name="Style 82 2 2 2" xfId="16018" xr:uid="{00000000-0005-0000-0000-0000A97F0000}"/>
    <cellStyle name="Style 82 2 2 2 2" xfId="15791" xr:uid="{00000000-0005-0000-0000-0000AA7F0000}"/>
    <cellStyle name="Style 82 2 2 2 2 2" xfId="16730" xr:uid="{00000000-0005-0000-0000-0000AB7F0000}"/>
    <cellStyle name="Style 82 2 2 2 3" xfId="16830" xr:uid="{00000000-0005-0000-0000-0000AC7F0000}"/>
    <cellStyle name="Style 82 2 2 3" xfId="16829" xr:uid="{00000000-0005-0000-0000-0000AD7F0000}"/>
    <cellStyle name="Style 82 2 3" xfId="16614" xr:uid="{00000000-0005-0000-0000-0000AE7F0000}"/>
    <cellStyle name="Style 82 2 3 2" xfId="15782" xr:uid="{00000000-0005-0000-0000-0000AF7F0000}"/>
    <cellStyle name="Style 82 2 3 2 2" xfId="16726" xr:uid="{00000000-0005-0000-0000-0000B07F0000}"/>
    <cellStyle name="Style 82 2 3 3" xfId="17401" xr:uid="{00000000-0005-0000-0000-0000B17F0000}"/>
    <cellStyle name="Style 82 2 4" xfId="16016" xr:uid="{00000000-0005-0000-0000-0000B27F0000}"/>
    <cellStyle name="Style 82 2 4 2" xfId="16828" xr:uid="{00000000-0005-0000-0000-0000B37F0000}"/>
    <cellStyle name="Style 82 3" xfId="7202" xr:uid="{00000000-0005-0000-0000-0000B47F0000}"/>
    <cellStyle name="Style 82 3 2" xfId="7203" xr:uid="{00000000-0005-0000-0000-0000B57F0000}"/>
    <cellStyle name="Style 82 3 2 2" xfId="15519" xr:uid="{00000000-0005-0000-0000-0000B67F0000}"/>
    <cellStyle name="Style 82 3 2 2 2" xfId="16620" xr:uid="{00000000-0005-0000-0000-0000B77F0000}"/>
    <cellStyle name="Style 82 3 3" xfId="7204" xr:uid="{00000000-0005-0000-0000-0000B87F0000}"/>
    <cellStyle name="Style 82 3 3 2" xfId="7205" xr:uid="{00000000-0005-0000-0000-0000B97F0000}"/>
    <cellStyle name="Style 82 3 3 2 2" xfId="15521" xr:uid="{00000000-0005-0000-0000-0000BA7F0000}"/>
    <cellStyle name="Style 82 3 3 2 2 2" xfId="16622" xr:uid="{00000000-0005-0000-0000-0000BB7F0000}"/>
    <cellStyle name="Style 82 3 3 3" xfId="15522" xr:uid="{00000000-0005-0000-0000-0000BC7F0000}"/>
    <cellStyle name="Style 82 3 3 3 2" xfId="16623" xr:uid="{00000000-0005-0000-0000-0000BD7F0000}"/>
    <cellStyle name="Style 82 3 3 4" xfId="15520" xr:uid="{00000000-0005-0000-0000-0000BE7F0000}"/>
    <cellStyle name="Style 82 3 3 4 2" xfId="16621" xr:uid="{00000000-0005-0000-0000-0000BF7F0000}"/>
    <cellStyle name="Style 82 3 4" xfId="7206" xr:uid="{00000000-0005-0000-0000-0000C07F0000}"/>
    <cellStyle name="Style 82 3 4 2" xfId="15524" xr:uid="{00000000-0005-0000-0000-0000C17F0000}"/>
    <cellStyle name="Style 82 3 4 2 2" xfId="16625" xr:uid="{00000000-0005-0000-0000-0000C27F0000}"/>
    <cellStyle name="Style 82 3 4 3" xfId="15523" xr:uid="{00000000-0005-0000-0000-0000C37F0000}"/>
    <cellStyle name="Style 82 3 4 3 2" xfId="16624" xr:uid="{00000000-0005-0000-0000-0000C47F0000}"/>
    <cellStyle name="Style 82 3 5" xfId="15518" xr:uid="{00000000-0005-0000-0000-0000C57F0000}"/>
    <cellStyle name="Style 82 3 5 2" xfId="16619" xr:uid="{00000000-0005-0000-0000-0000C67F0000}"/>
    <cellStyle name="Style 82 3 6" xfId="16494" xr:uid="{00000000-0005-0000-0000-0000C77F0000}"/>
    <cellStyle name="Style 82 3 6 2" xfId="17283" xr:uid="{00000000-0005-0000-0000-0000C87F0000}"/>
    <cellStyle name="Style 82 4" xfId="7207" xr:uid="{00000000-0005-0000-0000-0000C97F0000}"/>
    <cellStyle name="Style 82 4 2" xfId="7208" xr:uid="{00000000-0005-0000-0000-0000CA7F0000}"/>
    <cellStyle name="Style 82 4 2 2" xfId="15526" xr:uid="{00000000-0005-0000-0000-0000CB7F0000}"/>
    <cellStyle name="Style 82 4 2 2 2" xfId="16627" xr:uid="{00000000-0005-0000-0000-0000CC7F0000}"/>
    <cellStyle name="Style 82 4 3" xfId="15527" xr:uid="{00000000-0005-0000-0000-0000CD7F0000}"/>
    <cellStyle name="Style 82 4 3 2" xfId="16628" xr:uid="{00000000-0005-0000-0000-0000CE7F0000}"/>
    <cellStyle name="Style 82 4 4" xfId="15525" xr:uid="{00000000-0005-0000-0000-0000CF7F0000}"/>
    <cellStyle name="Style 82 4 4 2" xfId="16626" xr:uid="{00000000-0005-0000-0000-0000D07F0000}"/>
    <cellStyle name="Style 82 5" xfId="7209" xr:uid="{00000000-0005-0000-0000-0000D17F0000}"/>
    <cellStyle name="Style 82 5 2" xfId="15529" xr:uid="{00000000-0005-0000-0000-0000D27F0000}"/>
    <cellStyle name="Style 82 5 2 2" xfId="16630" xr:uid="{00000000-0005-0000-0000-0000D37F0000}"/>
    <cellStyle name="Style 82 5 3" xfId="15528" xr:uid="{00000000-0005-0000-0000-0000D47F0000}"/>
    <cellStyle name="Style 82 5 3 2" xfId="16629" xr:uid="{00000000-0005-0000-0000-0000D57F0000}"/>
    <cellStyle name="Style 82 6" xfId="7210" xr:uid="{00000000-0005-0000-0000-0000D67F0000}"/>
    <cellStyle name="Style 82 6 2" xfId="15530" xr:uid="{00000000-0005-0000-0000-0000D77F0000}"/>
    <cellStyle name="Style 82 6 2 2" xfId="16631" xr:uid="{00000000-0005-0000-0000-0000D87F0000}"/>
    <cellStyle name="Style 82 7" xfId="7211" xr:uid="{00000000-0005-0000-0000-0000D97F0000}"/>
    <cellStyle name="Style 82 7 2" xfId="15531" xr:uid="{00000000-0005-0000-0000-0000DA7F0000}"/>
    <cellStyle name="Style 82 7 2 2" xfId="16632" xr:uid="{00000000-0005-0000-0000-0000DB7F0000}"/>
    <cellStyle name="Style 82 8" xfId="16015" xr:uid="{00000000-0005-0000-0000-0000DC7F0000}"/>
    <cellStyle name="Style 82 8 2" xfId="16827" xr:uid="{00000000-0005-0000-0000-0000DD7F0000}"/>
    <cellStyle name="Style 82_ADDON" xfId="7212" xr:uid="{00000000-0005-0000-0000-0000DE7F0000}"/>
    <cellStyle name="Style 83" xfId="4062" xr:uid="{00000000-0005-0000-0000-0000DF7F0000}"/>
    <cellStyle name="Style 83 2" xfId="7213" xr:uid="{00000000-0005-0000-0000-0000E07F0000}"/>
    <cellStyle name="Style 83 2 2" xfId="7214" xr:uid="{00000000-0005-0000-0000-0000E17F0000}"/>
    <cellStyle name="Style 83 2 2 2" xfId="7215" xr:uid="{00000000-0005-0000-0000-0000E27F0000}"/>
    <cellStyle name="Style 83 2 2 2 2" xfId="15535" xr:uid="{00000000-0005-0000-0000-0000E37F0000}"/>
    <cellStyle name="Style 83 2 2 2 2 2" xfId="16636" xr:uid="{00000000-0005-0000-0000-0000E47F0000}"/>
    <cellStyle name="Style 83 2 2 2 3" xfId="15534" xr:uid="{00000000-0005-0000-0000-0000E57F0000}"/>
    <cellStyle name="Style 83 2 2 2 3 2" xfId="16635" xr:uid="{00000000-0005-0000-0000-0000E67F0000}"/>
    <cellStyle name="Style 83 2 2 3" xfId="7216" xr:uid="{00000000-0005-0000-0000-0000E77F0000}"/>
    <cellStyle name="Style 83 2 2 3 2" xfId="15536" xr:uid="{00000000-0005-0000-0000-0000E87F0000}"/>
    <cellStyle name="Style 83 2 2 3 2 2" xfId="16637" xr:uid="{00000000-0005-0000-0000-0000E97F0000}"/>
    <cellStyle name="Style 83 2 2 4" xfId="15533" xr:uid="{00000000-0005-0000-0000-0000EA7F0000}"/>
    <cellStyle name="Style 83 2 2 4 2" xfId="16634" xr:uid="{00000000-0005-0000-0000-0000EB7F0000}"/>
    <cellStyle name="Style 83 2 3" xfId="7217" xr:uid="{00000000-0005-0000-0000-0000EC7F0000}"/>
    <cellStyle name="Style 83 2 3 2" xfId="15538" xr:uid="{00000000-0005-0000-0000-0000ED7F0000}"/>
    <cellStyle name="Style 83 2 3 2 2" xfId="16639" xr:uid="{00000000-0005-0000-0000-0000EE7F0000}"/>
    <cellStyle name="Style 83 2 3 3" xfId="15537" xr:uid="{00000000-0005-0000-0000-0000EF7F0000}"/>
    <cellStyle name="Style 83 2 3 3 2" xfId="16638" xr:uid="{00000000-0005-0000-0000-0000F07F0000}"/>
    <cellStyle name="Style 83 2 4" xfId="7218" xr:uid="{00000000-0005-0000-0000-0000F17F0000}"/>
    <cellStyle name="Style 83 2 4 2" xfId="15539" xr:uid="{00000000-0005-0000-0000-0000F27F0000}"/>
    <cellStyle name="Style 83 2 4 2 2" xfId="16640" xr:uid="{00000000-0005-0000-0000-0000F37F0000}"/>
    <cellStyle name="Style 83 2 5" xfId="7219" xr:uid="{00000000-0005-0000-0000-0000F47F0000}"/>
    <cellStyle name="Style 83 2 5 2" xfId="15540" xr:uid="{00000000-0005-0000-0000-0000F57F0000}"/>
    <cellStyle name="Style 83 2 5 2 2" xfId="16641" xr:uid="{00000000-0005-0000-0000-0000F67F0000}"/>
    <cellStyle name="Style 83 2 6" xfId="15541" xr:uid="{00000000-0005-0000-0000-0000F77F0000}"/>
    <cellStyle name="Style 83 2 6 2" xfId="16642" xr:uid="{00000000-0005-0000-0000-0000F87F0000}"/>
    <cellStyle name="Style 83 2 7" xfId="15636" xr:uid="{00000000-0005-0000-0000-0000F97F0000}"/>
    <cellStyle name="Style 83 2 7 2" xfId="16685" xr:uid="{00000000-0005-0000-0000-0000FA7F0000}"/>
    <cellStyle name="Style 83 3" xfId="7220" xr:uid="{00000000-0005-0000-0000-0000FB7F0000}"/>
    <cellStyle name="Style 83 3 2" xfId="7221" xr:uid="{00000000-0005-0000-0000-0000FC7F0000}"/>
    <cellStyle name="Style 83 3 2 2" xfId="7222" xr:uid="{00000000-0005-0000-0000-0000FD7F0000}"/>
    <cellStyle name="Style 83 3 2 2 2" xfId="15542" xr:uid="{00000000-0005-0000-0000-0000FE7F0000}"/>
    <cellStyle name="Style 83 3 2 2 2 2" xfId="16643" xr:uid="{00000000-0005-0000-0000-0000FF7F0000}"/>
    <cellStyle name="Style 83 3 2 2 3" xfId="15789" xr:uid="{00000000-0005-0000-0000-000000800000}"/>
    <cellStyle name="Style 83 3 2 2 3 2" xfId="16729" xr:uid="{00000000-0005-0000-0000-000001800000}"/>
    <cellStyle name="Style 83 3 2 3" xfId="7223" xr:uid="{00000000-0005-0000-0000-000002800000}"/>
    <cellStyle name="Style 83 3 2 3 2" xfId="15543" xr:uid="{00000000-0005-0000-0000-000003800000}"/>
    <cellStyle name="Style 83 3 2 3 2 2" xfId="16644" xr:uid="{00000000-0005-0000-0000-000004800000}"/>
    <cellStyle name="Style 83 3 2 4" xfId="15785" xr:uid="{00000000-0005-0000-0000-000005800000}"/>
    <cellStyle name="Style 83 3 2 4 2" xfId="16728" xr:uid="{00000000-0005-0000-0000-000006800000}"/>
    <cellStyle name="Style 83 3 3" xfId="7224" xr:uid="{00000000-0005-0000-0000-000007800000}"/>
    <cellStyle name="Style 83 3 3 2" xfId="7225" xr:uid="{00000000-0005-0000-0000-000008800000}"/>
    <cellStyle name="Style 83 3 3 2 2" xfId="15793" xr:uid="{00000000-0005-0000-0000-000009800000}"/>
    <cellStyle name="Style 83 3 3 2 2 2" xfId="16732" xr:uid="{00000000-0005-0000-0000-00000A800000}"/>
    <cellStyle name="Style 83 3 3 2 3" xfId="15763" xr:uid="{00000000-0005-0000-0000-00000B800000}"/>
    <cellStyle name="Style 83 3 3 2 3 2" xfId="16707" xr:uid="{00000000-0005-0000-0000-00000C800000}"/>
    <cellStyle name="Style 83 3 3 3" xfId="7226" xr:uid="{00000000-0005-0000-0000-00000D800000}"/>
    <cellStyle name="Style 83 3 3 3 2" xfId="15634" xr:uid="{00000000-0005-0000-0000-00000E800000}"/>
    <cellStyle name="Style 83 3 3 3 2 2" xfId="16683" xr:uid="{00000000-0005-0000-0000-00000F800000}"/>
    <cellStyle name="Style 83 3 3 4" xfId="15544" xr:uid="{00000000-0005-0000-0000-000010800000}"/>
    <cellStyle name="Style 83 3 3 4 2" xfId="16645" xr:uid="{00000000-0005-0000-0000-000011800000}"/>
    <cellStyle name="Style 83 3 4" xfId="7227" xr:uid="{00000000-0005-0000-0000-000012800000}"/>
    <cellStyle name="Style 83 3 4 2" xfId="7228" xr:uid="{00000000-0005-0000-0000-000013800000}"/>
    <cellStyle name="Style 83 3 4 3" xfId="15767" xr:uid="{00000000-0005-0000-0000-000014800000}"/>
    <cellStyle name="Style 83 3 4 3 2" xfId="16711" xr:uid="{00000000-0005-0000-0000-000015800000}"/>
    <cellStyle name="Style 83 3 5" xfId="7229" xr:uid="{00000000-0005-0000-0000-000016800000}"/>
    <cellStyle name="Style 83 3 5 2" xfId="16019" xr:uid="{00000000-0005-0000-0000-000017800000}"/>
    <cellStyle name="Style 83 3 5 2 2" xfId="16831" xr:uid="{00000000-0005-0000-0000-000018800000}"/>
    <cellStyle name="Style 83 3 6" xfId="15792" xr:uid="{00000000-0005-0000-0000-000019800000}"/>
    <cellStyle name="Style 83 3 6 2" xfId="16731" xr:uid="{00000000-0005-0000-0000-00001A800000}"/>
    <cellStyle name="Style 83 3 7" xfId="16493" xr:uid="{00000000-0005-0000-0000-00001B800000}"/>
    <cellStyle name="Style 83 3 7 2" xfId="17282" xr:uid="{00000000-0005-0000-0000-00001C800000}"/>
    <cellStyle name="Style 83 4" xfId="7230" xr:uid="{00000000-0005-0000-0000-00001D800000}"/>
    <cellStyle name="Style 83 4 2" xfId="7231" xr:uid="{00000000-0005-0000-0000-00001E800000}"/>
    <cellStyle name="Style 83 4 2 2" xfId="15765" xr:uid="{00000000-0005-0000-0000-00001F800000}"/>
    <cellStyle name="Style 83 4 2 2 2" xfId="16709" xr:uid="{00000000-0005-0000-0000-000020800000}"/>
    <cellStyle name="Style 83 4 2 3" xfId="15545" xr:uid="{00000000-0005-0000-0000-000021800000}"/>
    <cellStyle name="Style 83 4 2 3 2" xfId="16646" xr:uid="{00000000-0005-0000-0000-000022800000}"/>
    <cellStyle name="Style 83 4 3" xfId="7232" xr:uid="{00000000-0005-0000-0000-000023800000}"/>
    <cellStyle name="Style 83 4 3 2" xfId="15546" xr:uid="{00000000-0005-0000-0000-000024800000}"/>
    <cellStyle name="Style 83 4 3 2 2" xfId="16647" xr:uid="{00000000-0005-0000-0000-000025800000}"/>
    <cellStyle name="Style 83 4 4" xfId="15764" xr:uid="{00000000-0005-0000-0000-000026800000}"/>
    <cellStyle name="Style 83 4 4 2" xfId="16708" xr:uid="{00000000-0005-0000-0000-000027800000}"/>
    <cellStyle name="Style 83 5" xfId="7233" xr:uid="{00000000-0005-0000-0000-000028800000}"/>
    <cellStyle name="Style 83 5 2" xfId="15766" xr:uid="{00000000-0005-0000-0000-000029800000}"/>
    <cellStyle name="Style 83 5 2 2" xfId="16710" xr:uid="{00000000-0005-0000-0000-00002A800000}"/>
    <cellStyle name="Style 83 6" xfId="7234" xr:uid="{00000000-0005-0000-0000-00002B800000}"/>
    <cellStyle name="Style 83 6 2" xfId="15547" xr:uid="{00000000-0005-0000-0000-00002C800000}"/>
    <cellStyle name="Style 83 6 2 2" xfId="16648" xr:uid="{00000000-0005-0000-0000-00002D800000}"/>
    <cellStyle name="Style 83 7" xfId="15635" xr:uid="{00000000-0005-0000-0000-00002E800000}"/>
    <cellStyle name="Style 83 7 2" xfId="16684" xr:uid="{00000000-0005-0000-0000-00002F800000}"/>
    <cellStyle name="Style 83 8" xfId="15532" xr:uid="{00000000-0005-0000-0000-000030800000}"/>
    <cellStyle name="Style 83 8 2" xfId="16633" xr:uid="{00000000-0005-0000-0000-000031800000}"/>
    <cellStyle name="Style 83_ADDON" xfId="7235" xr:uid="{00000000-0005-0000-0000-000032800000}"/>
    <cellStyle name="Style 84" xfId="4063" xr:uid="{00000000-0005-0000-0000-000033800000}"/>
    <cellStyle name="Style 84 2" xfId="7236" xr:uid="{00000000-0005-0000-0000-000034800000}"/>
    <cellStyle name="Style 84 2 2" xfId="16021" xr:uid="{00000000-0005-0000-0000-000035800000}"/>
    <cellStyle name="Style 84 2 2 2" xfId="16022" xr:uid="{00000000-0005-0000-0000-000036800000}"/>
    <cellStyle name="Style 84 2 2 2 2" xfId="15548" xr:uid="{00000000-0005-0000-0000-000037800000}"/>
    <cellStyle name="Style 84 2 2 2 2 2" xfId="16649" xr:uid="{00000000-0005-0000-0000-000038800000}"/>
    <cellStyle name="Style 84 2 2 2 3" xfId="16834" xr:uid="{00000000-0005-0000-0000-000039800000}"/>
    <cellStyle name="Style 84 2 2 3" xfId="16833" xr:uid="{00000000-0005-0000-0000-00003A800000}"/>
    <cellStyle name="Style 84 2 3" xfId="16023" xr:uid="{00000000-0005-0000-0000-00003B800000}"/>
    <cellStyle name="Style 84 2 3 2" xfId="15549" xr:uid="{00000000-0005-0000-0000-00003C800000}"/>
    <cellStyle name="Style 84 2 3 2 2" xfId="16650" xr:uid="{00000000-0005-0000-0000-00003D800000}"/>
    <cellStyle name="Style 84 2 3 3" xfId="16835" xr:uid="{00000000-0005-0000-0000-00003E800000}"/>
    <cellStyle name="Style 84 2 4" xfId="16020" xr:uid="{00000000-0005-0000-0000-00003F800000}"/>
    <cellStyle name="Style 84 2 4 2" xfId="16832" xr:uid="{00000000-0005-0000-0000-000040800000}"/>
    <cellStyle name="Style 84 3" xfId="7237" xr:uid="{00000000-0005-0000-0000-000041800000}"/>
    <cellStyle name="Style 84 3 2" xfId="7238" xr:uid="{00000000-0005-0000-0000-000042800000}"/>
    <cellStyle name="Style 84 3 2 2" xfId="15550" xr:uid="{00000000-0005-0000-0000-000043800000}"/>
    <cellStyle name="Style 84 3 2 2 2" xfId="16651" xr:uid="{00000000-0005-0000-0000-000044800000}"/>
    <cellStyle name="Style 84 3 3" xfId="7239" xr:uid="{00000000-0005-0000-0000-000045800000}"/>
    <cellStyle name="Style 84 3 3 2" xfId="7240" xr:uid="{00000000-0005-0000-0000-000046800000}"/>
    <cellStyle name="Style 84 3 3 2 2" xfId="16024" xr:uid="{00000000-0005-0000-0000-000047800000}"/>
    <cellStyle name="Style 84 3 3 2 2 2" xfId="16836" xr:uid="{00000000-0005-0000-0000-000048800000}"/>
    <cellStyle name="Style 84 3 3 3" xfId="16025" xr:uid="{00000000-0005-0000-0000-000049800000}"/>
    <cellStyle name="Style 84 3 3 3 2" xfId="16837" xr:uid="{00000000-0005-0000-0000-00004A800000}"/>
    <cellStyle name="Style 84 3 3 4" xfId="14348" xr:uid="{00000000-0005-0000-0000-00004B800000}"/>
    <cellStyle name="Style 84 3 3 4 2" xfId="16616" xr:uid="{00000000-0005-0000-0000-00004C800000}"/>
    <cellStyle name="Style 84 3 4" xfId="7241" xr:uid="{00000000-0005-0000-0000-00004D800000}"/>
    <cellStyle name="Style 84 3 4 2" xfId="16027" xr:uid="{00000000-0005-0000-0000-00004E800000}"/>
    <cellStyle name="Style 84 3 4 2 2" xfId="16839" xr:uid="{00000000-0005-0000-0000-00004F800000}"/>
    <cellStyle name="Style 84 3 4 3" xfId="16026" xr:uid="{00000000-0005-0000-0000-000050800000}"/>
    <cellStyle name="Style 84 3 4 3 2" xfId="16838" xr:uid="{00000000-0005-0000-0000-000051800000}"/>
    <cellStyle name="Style 84 3 5" xfId="15768" xr:uid="{00000000-0005-0000-0000-000052800000}"/>
    <cellStyle name="Style 84 3 5 2" xfId="16712" xr:uid="{00000000-0005-0000-0000-000053800000}"/>
    <cellStyle name="Style 84 3 6" xfId="16492" xr:uid="{00000000-0005-0000-0000-000054800000}"/>
    <cellStyle name="Style 84 3 6 2" xfId="17281" xr:uid="{00000000-0005-0000-0000-000055800000}"/>
    <cellStyle name="Style 84 4" xfId="7242" xr:uid="{00000000-0005-0000-0000-000056800000}"/>
    <cellStyle name="Style 84 4 2" xfId="7243" xr:uid="{00000000-0005-0000-0000-000057800000}"/>
    <cellStyle name="Style 84 4 2 2" xfId="16029" xr:uid="{00000000-0005-0000-0000-000058800000}"/>
    <cellStyle name="Style 84 4 2 2 2" xfId="16841" xr:uid="{00000000-0005-0000-0000-000059800000}"/>
    <cellStyle name="Style 84 4 3" xfId="16030" xr:uid="{00000000-0005-0000-0000-00005A800000}"/>
    <cellStyle name="Style 84 4 3 2" xfId="16842" xr:uid="{00000000-0005-0000-0000-00005B800000}"/>
    <cellStyle name="Style 84 4 4" xfId="16028" xr:uid="{00000000-0005-0000-0000-00005C800000}"/>
    <cellStyle name="Style 84 4 4 2" xfId="16840" xr:uid="{00000000-0005-0000-0000-00005D800000}"/>
    <cellStyle name="Style 84 5" xfId="7244" xr:uid="{00000000-0005-0000-0000-00005E800000}"/>
    <cellStyle name="Style 84 5 2" xfId="16032" xr:uid="{00000000-0005-0000-0000-00005F800000}"/>
    <cellStyle name="Style 84 5 2 2" xfId="16844" xr:uid="{00000000-0005-0000-0000-000060800000}"/>
    <cellStyle name="Style 84 5 3" xfId="16031" xr:uid="{00000000-0005-0000-0000-000061800000}"/>
    <cellStyle name="Style 84 5 3 2" xfId="16843" xr:uid="{00000000-0005-0000-0000-000062800000}"/>
    <cellStyle name="Style 84 6" xfId="7245" xr:uid="{00000000-0005-0000-0000-000063800000}"/>
    <cellStyle name="Style 84 6 2" xfId="16033" xr:uid="{00000000-0005-0000-0000-000064800000}"/>
    <cellStyle name="Style 84 6 2 2" xfId="16845" xr:uid="{00000000-0005-0000-0000-000065800000}"/>
    <cellStyle name="Style 84 7" xfId="7246" xr:uid="{00000000-0005-0000-0000-000066800000}"/>
    <cellStyle name="Style 84 7 2" xfId="16034" xr:uid="{00000000-0005-0000-0000-000067800000}"/>
    <cellStyle name="Style 84 7 2 2" xfId="16846" xr:uid="{00000000-0005-0000-0000-000068800000}"/>
    <cellStyle name="Style 84 8" xfId="15769" xr:uid="{00000000-0005-0000-0000-000069800000}"/>
    <cellStyle name="Style 84 8 2" xfId="16713" xr:uid="{00000000-0005-0000-0000-00006A800000}"/>
    <cellStyle name="Style 84_ADDON" xfId="7247" xr:uid="{00000000-0005-0000-0000-00006B800000}"/>
    <cellStyle name="Style 85" xfId="4064" xr:uid="{00000000-0005-0000-0000-00006C800000}"/>
    <cellStyle name="Style 85 10" xfId="7248" xr:uid="{00000000-0005-0000-0000-00006D800000}"/>
    <cellStyle name="Style 85 10 2" xfId="14162" xr:uid="{00000000-0005-0000-0000-00006E800000}"/>
    <cellStyle name="Style 85 10 3" xfId="15770" xr:uid="{00000000-0005-0000-0000-00006F800000}"/>
    <cellStyle name="Style 85 10 3 2" xfId="16714" xr:uid="{00000000-0005-0000-0000-000070800000}"/>
    <cellStyle name="Style 85 10 4" xfId="10793" xr:uid="{00000000-0005-0000-0000-000071800000}"/>
    <cellStyle name="Style 85 11" xfId="7249" xr:uid="{00000000-0005-0000-0000-000072800000}"/>
    <cellStyle name="Style 85 11 2" xfId="14163" xr:uid="{00000000-0005-0000-0000-000073800000}"/>
    <cellStyle name="Style 85 11 3" xfId="15551" xr:uid="{00000000-0005-0000-0000-000074800000}"/>
    <cellStyle name="Style 85 11 3 2" xfId="16652" xr:uid="{00000000-0005-0000-0000-000075800000}"/>
    <cellStyle name="Style 85 11 4" xfId="10794" xr:uid="{00000000-0005-0000-0000-000076800000}"/>
    <cellStyle name="Style 85 12" xfId="7250" xr:uid="{00000000-0005-0000-0000-000077800000}"/>
    <cellStyle name="Style 85 12 2" xfId="14164" xr:uid="{00000000-0005-0000-0000-000078800000}"/>
    <cellStyle name="Style 85 12 3" xfId="15552" xr:uid="{00000000-0005-0000-0000-000079800000}"/>
    <cellStyle name="Style 85 12 3 2" xfId="16653" xr:uid="{00000000-0005-0000-0000-00007A800000}"/>
    <cellStyle name="Style 85 12 4" xfId="10795" xr:uid="{00000000-0005-0000-0000-00007B800000}"/>
    <cellStyle name="Style 85 13" xfId="12138" xr:uid="{00000000-0005-0000-0000-00007C800000}"/>
    <cellStyle name="Style 85 13 2" xfId="16035" xr:uid="{00000000-0005-0000-0000-00007D800000}"/>
    <cellStyle name="Style 85 13 2 2" xfId="16847" xr:uid="{00000000-0005-0000-0000-00007E800000}"/>
    <cellStyle name="Style 85 14" xfId="8770" xr:uid="{00000000-0005-0000-0000-00007F800000}"/>
    <cellStyle name="Style 85 2" xfId="7251" xr:uid="{00000000-0005-0000-0000-000080800000}"/>
    <cellStyle name="Style 85 2 2" xfId="7252" xr:uid="{00000000-0005-0000-0000-000081800000}"/>
    <cellStyle name="Style 85 2 2 2" xfId="14166" xr:uid="{00000000-0005-0000-0000-000082800000}"/>
    <cellStyle name="Style 85 2 2 2 2" xfId="16037" xr:uid="{00000000-0005-0000-0000-000083800000}"/>
    <cellStyle name="Style 85 2 2 2 2 2" xfId="16849" xr:uid="{00000000-0005-0000-0000-000084800000}"/>
    <cellStyle name="Style 85 2 2 2 3" xfId="15553" xr:uid="{00000000-0005-0000-0000-000085800000}"/>
    <cellStyle name="Style 85 2 2 2 3 2" xfId="16654" xr:uid="{00000000-0005-0000-0000-000086800000}"/>
    <cellStyle name="Style 85 2 2 3" xfId="16036" xr:uid="{00000000-0005-0000-0000-000087800000}"/>
    <cellStyle name="Style 85 2 2 3 2" xfId="16848" xr:uid="{00000000-0005-0000-0000-000088800000}"/>
    <cellStyle name="Style 85 2 2 4" xfId="10797" xr:uid="{00000000-0005-0000-0000-000089800000}"/>
    <cellStyle name="Style 85 2 3" xfId="14165" xr:uid="{00000000-0005-0000-0000-00008A800000}"/>
    <cellStyle name="Style 85 2 3 2" xfId="16038" xr:uid="{00000000-0005-0000-0000-00008B800000}"/>
    <cellStyle name="Style 85 2 3 2 2" xfId="16850" xr:uid="{00000000-0005-0000-0000-00008C800000}"/>
    <cellStyle name="Style 85 2 3 3" xfId="15554" xr:uid="{00000000-0005-0000-0000-00008D800000}"/>
    <cellStyle name="Style 85 2 3 3 2" xfId="16655" xr:uid="{00000000-0005-0000-0000-00008E800000}"/>
    <cellStyle name="Style 85 2 4" xfId="15828" xr:uid="{00000000-0005-0000-0000-00008F800000}"/>
    <cellStyle name="Style 85 2 4 2" xfId="16757" xr:uid="{00000000-0005-0000-0000-000090800000}"/>
    <cellStyle name="Style 85 2 5" xfId="10796" xr:uid="{00000000-0005-0000-0000-000091800000}"/>
    <cellStyle name="Style 85 3" xfId="7253" xr:uid="{00000000-0005-0000-0000-000092800000}"/>
    <cellStyle name="Style 85 3 2" xfId="7254" xr:uid="{00000000-0005-0000-0000-000093800000}"/>
    <cellStyle name="Style 85 3 2 2" xfId="7255" xr:uid="{00000000-0005-0000-0000-000094800000}"/>
    <cellStyle name="Style 85 3 2 2 2" xfId="14169" xr:uid="{00000000-0005-0000-0000-000095800000}"/>
    <cellStyle name="Style 85 3 2 2 2 2" xfId="15795" xr:uid="{00000000-0005-0000-0000-000096800000}"/>
    <cellStyle name="Style 85 3 2 2 2 2 2" xfId="16734" xr:uid="{00000000-0005-0000-0000-000097800000}"/>
    <cellStyle name="Style 85 3 2 2 3" xfId="15794" xr:uid="{00000000-0005-0000-0000-000098800000}"/>
    <cellStyle name="Style 85 3 2 2 3 2" xfId="16733" xr:uid="{00000000-0005-0000-0000-000099800000}"/>
    <cellStyle name="Style 85 3 2 2 4" xfId="10800" xr:uid="{00000000-0005-0000-0000-00009A800000}"/>
    <cellStyle name="Style 85 3 2 3" xfId="7256" xr:uid="{00000000-0005-0000-0000-00009B800000}"/>
    <cellStyle name="Style 85 3 2 3 2" xfId="14170" xr:uid="{00000000-0005-0000-0000-00009C800000}"/>
    <cellStyle name="Style 85 3 2 3 3" xfId="15826" xr:uid="{00000000-0005-0000-0000-00009D800000}"/>
    <cellStyle name="Style 85 3 2 3 3 2" xfId="16755" xr:uid="{00000000-0005-0000-0000-00009E800000}"/>
    <cellStyle name="Style 85 3 2 3 4" xfId="10801" xr:uid="{00000000-0005-0000-0000-00009F800000}"/>
    <cellStyle name="Style 85 3 2 4" xfId="14168" xr:uid="{00000000-0005-0000-0000-0000A0800000}"/>
    <cellStyle name="Style 85 3 2 5" xfId="10799" xr:uid="{00000000-0005-0000-0000-0000A1800000}"/>
    <cellStyle name="Style 85 3 3" xfId="7257" xr:uid="{00000000-0005-0000-0000-0000A2800000}"/>
    <cellStyle name="Style 85 3 3 2" xfId="7258" xr:uid="{00000000-0005-0000-0000-0000A3800000}"/>
    <cellStyle name="Style 85 3 3 2 2" xfId="7259" xr:uid="{00000000-0005-0000-0000-0000A4800000}"/>
    <cellStyle name="Style 85 3 3 2 2 2" xfId="14173" xr:uid="{00000000-0005-0000-0000-0000A5800000}"/>
    <cellStyle name="Style 85 3 3 2 2 3" xfId="15779" xr:uid="{00000000-0005-0000-0000-0000A6800000}"/>
    <cellStyle name="Style 85 3 3 2 2 3 2" xfId="16723" xr:uid="{00000000-0005-0000-0000-0000A7800000}"/>
    <cellStyle name="Style 85 3 3 2 2 4" xfId="10804" xr:uid="{00000000-0005-0000-0000-0000A8800000}"/>
    <cellStyle name="Style 85 3 3 2 3" xfId="14172" xr:uid="{00000000-0005-0000-0000-0000A9800000}"/>
    <cellStyle name="Style 85 3 3 2 4" xfId="16611" xr:uid="{00000000-0005-0000-0000-0000AA800000}"/>
    <cellStyle name="Style 85 3 3 2 4 2" xfId="17398" xr:uid="{00000000-0005-0000-0000-0000AB800000}"/>
    <cellStyle name="Style 85 3 3 2 5" xfId="10803" xr:uid="{00000000-0005-0000-0000-0000AC800000}"/>
    <cellStyle name="Style 85 3 3 3" xfId="7260" xr:uid="{00000000-0005-0000-0000-0000AD800000}"/>
    <cellStyle name="Style 85 3 3 3 2" xfId="7261" xr:uid="{00000000-0005-0000-0000-0000AE800000}"/>
    <cellStyle name="Style 85 3 3 3 2 2" xfId="14175" xr:uid="{00000000-0005-0000-0000-0000AF800000}"/>
    <cellStyle name="Style 85 3 3 3 2 3" xfId="16040" xr:uid="{00000000-0005-0000-0000-0000B0800000}"/>
    <cellStyle name="Style 85 3 3 3 2 3 2" xfId="16852" xr:uid="{00000000-0005-0000-0000-0000B1800000}"/>
    <cellStyle name="Style 85 3 3 3 2 4" xfId="10806" xr:uid="{00000000-0005-0000-0000-0000B2800000}"/>
    <cellStyle name="Style 85 3 3 3 3" xfId="7262" xr:uid="{00000000-0005-0000-0000-0000B3800000}"/>
    <cellStyle name="Style 85 3 3 3 3 2" xfId="14176" xr:uid="{00000000-0005-0000-0000-0000B4800000}"/>
    <cellStyle name="Style 85 3 3 3 3 3" xfId="15556" xr:uid="{00000000-0005-0000-0000-0000B5800000}"/>
    <cellStyle name="Style 85 3 3 3 3 3 2" xfId="16657" xr:uid="{00000000-0005-0000-0000-0000B6800000}"/>
    <cellStyle name="Style 85 3 3 3 3 4" xfId="10807" xr:uid="{00000000-0005-0000-0000-0000B7800000}"/>
    <cellStyle name="Style 85 3 3 3 4" xfId="14174" xr:uid="{00000000-0005-0000-0000-0000B8800000}"/>
    <cellStyle name="Style 85 3 3 3 5" xfId="16039" xr:uid="{00000000-0005-0000-0000-0000B9800000}"/>
    <cellStyle name="Style 85 3 3 3 5 2" xfId="16851" xr:uid="{00000000-0005-0000-0000-0000BA800000}"/>
    <cellStyle name="Style 85 3 3 3 6" xfId="10805" xr:uid="{00000000-0005-0000-0000-0000BB800000}"/>
    <cellStyle name="Style 85 3 3 4" xfId="7263" xr:uid="{00000000-0005-0000-0000-0000BC800000}"/>
    <cellStyle name="Style 85 3 3 4 2" xfId="7264" xr:uid="{00000000-0005-0000-0000-0000BD800000}"/>
    <cellStyle name="Style 85 3 3 4 2 2" xfId="14178" xr:uid="{00000000-0005-0000-0000-0000BE800000}"/>
    <cellStyle name="Style 85 3 3 4 2 3" xfId="16041" xr:uid="{00000000-0005-0000-0000-0000BF800000}"/>
    <cellStyle name="Style 85 3 3 4 2 3 2" xfId="16853" xr:uid="{00000000-0005-0000-0000-0000C0800000}"/>
    <cellStyle name="Style 85 3 3 4 2 4" xfId="10809" xr:uid="{00000000-0005-0000-0000-0000C1800000}"/>
    <cellStyle name="Style 85 3 3 4 3" xfId="14177" xr:uid="{00000000-0005-0000-0000-0000C2800000}"/>
    <cellStyle name="Style 85 3 3 4 4" xfId="15829" xr:uid="{00000000-0005-0000-0000-0000C3800000}"/>
    <cellStyle name="Style 85 3 3 4 4 2" xfId="16758" xr:uid="{00000000-0005-0000-0000-0000C4800000}"/>
    <cellStyle name="Style 85 3 3 4 5" xfId="10808" xr:uid="{00000000-0005-0000-0000-0000C5800000}"/>
    <cellStyle name="Style 85 3 3 5" xfId="7265" xr:uid="{00000000-0005-0000-0000-0000C6800000}"/>
    <cellStyle name="Style 85 3 3 5 2" xfId="14179" xr:uid="{00000000-0005-0000-0000-0000C7800000}"/>
    <cellStyle name="Style 85 3 3 5 3" xfId="10810" xr:uid="{00000000-0005-0000-0000-0000C8800000}"/>
    <cellStyle name="Style 85 3 3 6" xfId="14171" xr:uid="{00000000-0005-0000-0000-0000C9800000}"/>
    <cellStyle name="Style 85 3 3 7" xfId="15555" xr:uid="{00000000-0005-0000-0000-0000CA800000}"/>
    <cellStyle name="Style 85 3 3 7 2" xfId="16656" xr:uid="{00000000-0005-0000-0000-0000CB800000}"/>
    <cellStyle name="Style 85 3 3 8" xfId="10802" xr:uid="{00000000-0005-0000-0000-0000CC800000}"/>
    <cellStyle name="Style 85 3 4" xfId="7266" xr:uid="{00000000-0005-0000-0000-0000CD800000}"/>
    <cellStyle name="Style 85 3 4 2" xfId="14180" xr:uid="{00000000-0005-0000-0000-0000CE800000}"/>
    <cellStyle name="Style 85 3 4 2 2" xfId="16451" xr:uid="{00000000-0005-0000-0000-0000CF800000}"/>
    <cellStyle name="Style 85 3 4 2 2 2" xfId="17265" xr:uid="{00000000-0005-0000-0000-0000D0800000}"/>
    <cellStyle name="Style 85 3 4 3" xfId="16042" xr:uid="{00000000-0005-0000-0000-0000D1800000}"/>
    <cellStyle name="Style 85 3 4 3 2" xfId="16854" xr:uid="{00000000-0005-0000-0000-0000D2800000}"/>
    <cellStyle name="Style 85 3 4 4" xfId="15830" xr:uid="{00000000-0005-0000-0000-0000D3800000}"/>
    <cellStyle name="Style 85 3 4 4 2" xfId="16759" xr:uid="{00000000-0005-0000-0000-0000D4800000}"/>
    <cellStyle name="Style 85 3 4 5" xfId="10811" xr:uid="{00000000-0005-0000-0000-0000D5800000}"/>
    <cellStyle name="Style 85 3 5" xfId="7267" xr:uid="{00000000-0005-0000-0000-0000D6800000}"/>
    <cellStyle name="Style 85 3 5 2" xfId="14181" xr:uid="{00000000-0005-0000-0000-0000D7800000}"/>
    <cellStyle name="Style 85 3 5 3" xfId="15827" xr:uid="{00000000-0005-0000-0000-0000D8800000}"/>
    <cellStyle name="Style 85 3 5 3 2" xfId="16756" xr:uid="{00000000-0005-0000-0000-0000D9800000}"/>
    <cellStyle name="Style 85 3 5 4" xfId="10812" xr:uid="{00000000-0005-0000-0000-0000DA800000}"/>
    <cellStyle name="Style 85 3 6" xfId="14167" xr:uid="{00000000-0005-0000-0000-0000DB800000}"/>
    <cellStyle name="Style 85 3 7" xfId="16491" xr:uid="{00000000-0005-0000-0000-0000DC800000}"/>
    <cellStyle name="Style 85 3 7 2" xfId="17280" xr:uid="{00000000-0005-0000-0000-0000DD800000}"/>
    <cellStyle name="Style 85 3 8" xfId="10798" xr:uid="{00000000-0005-0000-0000-0000DE800000}"/>
    <cellStyle name="Style 85 4" xfId="7268" xr:uid="{00000000-0005-0000-0000-0000DF800000}"/>
    <cellStyle name="Style 85 4 2" xfId="7269" xr:uid="{00000000-0005-0000-0000-0000E0800000}"/>
    <cellStyle name="Style 85 4 2 2" xfId="7270" xr:uid="{00000000-0005-0000-0000-0000E1800000}"/>
    <cellStyle name="Style 85 4 2 2 2" xfId="7271" xr:uid="{00000000-0005-0000-0000-0000E2800000}"/>
    <cellStyle name="Style 85 4 2 2 2 2" xfId="14185" xr:uid="{00000000-0005-0000-0000-0000E3800000}"/>
    <cellStyle name="Style 85 4 2 2 2 3" xfId="15633" xr:uid="{00000000-0005-0000-0000-0000E4800000}"/>
    <cellStyle name="Style 85 4 2 2 2 3 2" xfId="16682" xr:uid="{00000000-0005-0000-0000-0000E5800000}"/>
    <cellStyle name="Style 85 4 2 2 2 4" xfId="10816" xr:uid="{00000000-0005-0000-0000-0000E6800000}"/>
    <cellStyle name="Style 85 4 2 2 3" xfId="14184" xr:uid="{00000000-0005-0000-0000-0000E7800000}"/>
    <cellStyle name="Style 85 4 2 2 4" xfId="16610" xr:uid="{00000000-0005-0000-0000-0000E8800000}"/>
    <cellStyle name="Style 85 4 2 2 4 2" xfId="17397" xr:uid="{00000000-0005-0000-0000-0000E9800000}"/>
    <cellStyle name="Style 85 4 2 2 5" xfId="10815" xr:uid="{00000000-0005-0000-0000-0000EA800000}"/>
    <cellStyle name="Style 85 4 2 3" xfId="7272" xr:uid="{00000000-0005-0000-0000-0000EB800000}"/>
    <cellStyle name="Style 85 4 2 3 2" xfId="7273" xr:uid="{00000000-0005-0000-0000-0000EC800000}"/>
    <cellStyle name="Style 85 4 2 3 2 2" xfId="14187" xr:uid="{00000000-0005-0000-0000-0000ED800000}"/>
    <cellStyle name="Style 85 4 2 3 2 3" xfId="16043" xr:uid="{00000000-0005-0000-0000-0000EE800000}"/>
    <cellStyle name="Style 85 4 2 3 2 3 2" xfId="16855" xr:uid="{00000000-0005-0000-0000-0000EF800000}"/>
    <cellStyle name="Style 85 4 2 3 2 4" xfId="10818" xr:uid="{00000000-0005-0000-0000-0000F0800000}"/>
    <cellStyle name="Style 85 4 2 3 3" xfId="7274" xr:uid="{00000000-0005-0000-0000-0000F1800000}"/>
    <cellStyle name="Style 85 4 2 3 3 2" xfId="14188" xr:uid="{00000000-0005-0000-0000-0000F2800000}"/>
    <cellStyle name="Style 85 4 2 3 3 3" xfId="16044" xr:uid="{00000000-0005-0000-0000-0000F3800000}"/>
    <cellStyle name="Style 85 4 2 3 3 3 2" xfId="16856" xr:uid="{00000000-0005-0000-0000-0000F4800000}"/>
    <cellStyle name="Style 85 4 2 3 3 4" xfId="10819" xr:uid="{00000000-0005-0000-0000-0000F5800000}"/>
    <cellStyle name="Style 85 4 2 3 4" xfId="14186" xr:uid="{00000000-0005-0000-0000-0000F6800000}"/>
    <cellStyle name="Style 85 4 2 3 5" xfId="15780" xr:uid="{00000000-0005-0000-0000-0000F7800000}"/>
    <cellStyle name="Style 85 4 2 3 5 2" xfId="16724" xr:uid="{00000000-0005-0000-0000-0000F8800000}"/>
    <cellStyle name="Style 85 4 2 3 6" xfId="10817" xr:uid="{00000000-0005-0000-0000-0000F9800000}"/>
    <cellStyle name="Style 85 4 2 4" xfId="7275" xr:uid="{00000000-0005-0000-0000-0000FA800000}"/>
    <cellStyle name="Style 85 4 2 4 2" xfId="7276" xr:uid="{00000000-0005-0000-0000-0000FB800000}"/>
    <cellStyle name="Style 85 4 2 4 2 2" xfId="14190" xr:uid="{00000000-0005-0000-0000-0000FC800000}"/>
    <cellStyle name="Style 85 4 2 4 2 3" xfId="16452" xr:uid="{00000000-0005-0000-0000-0000FD800000}"/>
    <cellStyle name="Style 85 4 2 4 2 3 2" xfId="17266" xr:uid="{00000000-0005-0000-0000-0000FE800000}"/>
    <cellStyle name="Style 85 4 2 4 2 4" xfId="10821" xr:uid="{00000000-0005-0000-0000-0000FF800000}"/>
    <cellStyle name="Style 85 4 2 4 3" xfId="14189" xr:uid="{00000000-0005-0000-0000-000000810000}"/>
    <cellStyle name="Style 85 4 2 4 4" xfId="15813" xr:uid="{00000000-0005-0000-0000-000001810000}"/>
    <cellStyle name="Style 85 4 2 4 4 2" xfId="16742" xr:uid="{00000000-0005-0000-0000-000002810000}"/>
    <cellStyle name="Style 85 4 2 4 5" xfId="10820" xr:uid="{00000000-0005-0000-0000-000003810000}"/>
    <cellStyle name="Style 85 4 2 5" xfId="7277" xr:uid="{00000000-0005-0000-0000-000004810000}"/>
    <cellStyle name="Style 85 4 2 5 2" xfId="14191" xr:uid="{00000000-0005-0000-0000-000005810000}"/>
    <cellStyle name="Style 85 4 2 5 3" xfId="15632" xr:uid="{00000000-0005-0000-0000-000006810000}"/>
    <cellStyle name="Style 85 4 2 5 3 2" xfId="16681" xr:uid="{00000000-0005-0000-0000-000007810000}"/>
    <cellStyle name="Style 85 4 2 5 4" xfId="10822" xr:uid="{00000000-0005-0000-0000-000008810000}"/>
    <cellStyle name="Style 85 4 2 6" xfId="14183" xr:uid="{00000000-0005-0000-0000-000009810000}"/>
    <cellStyle name="Style 85 4 2 7" xfId="10814" xr:uid="{00000000-0005-0000-0000-00000A810000}"/>
    <cellStyle name="Style 85 4 3" xfId="7278" xr:uid="{00000000-0005-0000-0000-00000B810000}"/>
    <cellStyle name="Style 85 4 3 2" xfId="7279" xr:uid="{00000000-0005-0000-0000-00000C810000}"/>
    <cellStyle name="Style 85 4 3 2 2" xfId="14193" xr:uid="{00000000-0005-0000-0000-00000D810000}"/>
    <cellStyle name="Style 85 4 3 2 2 2" xfId="16047" xr:uid="{00000000-0005-0000-0000-00000E810000}"/>
    <cellStyle name="Style 85 4 3 2 2 2 2" xfId="16859" xr:uid="{00000000-0005-0000-0000-00000F810000}"/>
    <cellStyle name="Style 85 4 3 2 3" xfId="16046" xr:uid="{00000000-0005-0000-0000-000010810000}"/>
    <cellStyle name="Style 85 4 3 2 3 2" xfId="16858" xr:uid="{00000000-0005-0000-0000-000011810000}"/>
    <cellStyle name="Style 85 4 3 2 4" xfId="10824" xr:uid="{00000000-0005-0000-0000-000012810000}"/>
    <cellStyle name="Style 85 4 3 3" xfId="14192" xr:uid="{00000000-0005-0000-0000-000013810000}"/>
    <cellStyle name="Style 85 4 3 4" xfId="16045" xr:uid="{00000000-0005-0000-0000-000014810000}"/>
    <cellStyle name="Style 85 4 3 4 2" xfId="16857" xr:uid="{00000000-0005-0000-0000-000015810000}"/>
    <cellStyle name="Style 85 4 3 5" xfId="10823" xr:uid="{00000000-0005-0000-0000-000016810000}"/>
    <cellStyle name="Style 85 4 4" xfId="7280" xr:uid="{00000000-0005-0000-0000-000017810000}"/>
    <cellStyle name="Style 85 4 4 2" xfId="14194" xr:uid="{00000000-0005-0000-0000-000018810000}"/>
    <cellStyle name="Style 85 4 4 2 2" xfId="16049" xr:uid="{00000000-0005-0000-0000-000019810000}"/>
    <cellStyle name="Style 85 4 4 2 2 2" xfId="16861" xr:uid="{00000000-0005-0000-0000-00001A810000}"/>
    <cellStyle name="Style 85 4 4 3" xfId="16048" xr:uid="{00000000-0005-0000-0000-00001B810000}"/>
    <cellStyle name="Style 85 4 4 3 2" xfId="16860" xr:uid="{00000000-0005-0000-0000-00001C810000}"/>
    <cellStyle name="Style 85 4 4 4" xfId="10825" xr:uid="{00000000-0005-0000-0000-00001D810000}"/>
    <cellStyle name="Style 85 4 5" xfId="7281" xr:uid="{00000000-0005-0000-0000-00001E810000}"/>
    <cellStyle name="Style 85 4 5 2" xfId="14195" xr:uid="{00000000-0005-0000-0000-00001F810000}"/>
    <cellStyle name="Style 85 4 5 3" xfId="15783" xr:uid="{00000000-0005-0000-0000-000020810000}"/>
    <cellStyle name="Style 85 4 5 3 2" xfId="16727" xr:uid="{00000000-0005-0000-0000-000021810000}"/>
    <cellStyle name="Style 85 4 5 4" xfId="10826" xr:uid="{00000000-0005-0000-0000-000022810000}"/>
    <cellStyle name="Style 85 4 6" xfId="14182" xr:uid="{00000000-0005-0000-0000-000023810000}"/>
    <cellStyle name="Style 85 4 7" xfId="16490" xr:uid="{00000000-0005-0000-0000-000024810000}"/>
    <cellStyle name="Style 85 4 7 2" xfId="17279" xr:uid="{00000000-0005-0000-0000-000025810000}"/>
    <cellStyle name="Style 85 4 8" xfId="10813" xr:uid="{00000000-0005-0000-0000-000026810000}"/>
    <cellStyle name="Style 85 5" xfId="7282" xr:uid="{00000000-0005-0000-0000-000027810000}"/>
    <cellStyle name="Style 85 5 2" xfId="7283" xr:uid="{00000000-0005-0000-0000-000028810000}"/>
    <cellStyle name="Style 85 5 2 2" xfId="7284" xr:uid="{00000000-0005-0000-0000-000029810000}"/>
    <cellStyle name="Style 85 5 2 2 2" xfId="7285" xr:uid="{00000000-0005-0000-0000-00002A810000}"/>
    <cellStyle name="Style 85 5 2 2 2 2" xfId="14199" xr:uid="{00000000-0005-0000-0000-00002B810000}"/>
    <cellStyle name="Style 85 5 2 2 2 3" xfId="16052" xr:uid="{00000000-0005-0000-0000-00002C810000}"/>
    <cellStyle name="Style 85 5 2 2 2 3 2" xfId="16864" xr:uid="{00000000-0005-0000-0000-00002D810000}"/>
    <cellStyle name="Style 85 5 2 2 2 4" xfId="10830" xr:uid="{00000000-0005-0000-0000-00002E810000}"/>
    <cellStyle name="Style 85 5 2 2 3" xfId="14198" xr:uid="{00000000-0005-0000-0000-00002F810000}"/>
    <cellStyle name="Style 85 5 2 2 4" xfId="15831" xr:uid="{00000000-0005-0000-0000-000030810000}"/>
    <cellStyle name="Style 85 5 2 2 4 2" xfId="16760" xr:uid="{00000000-0005-0000-0000-000031810000}"/>
    <cellStyle name="Style 85 5 2 2 5" xfId="10829" xr:uid="{00000000-0005-0000-0000-000032810000}"/>
    <cellStyle name="Style 85 5 2 3" xfId="7286" xr:uid="{00000000-0005-0000-0000-000033810000}"/>
    <cellStyle name="Style 85 5 2 3 2" xfId="7287" xr:uid="{00000000-0005-0000-0000-000034810000}"/>
    <cellStyle name="Style 85 5 2 3 2 2" xfId="14201" xr:uid="{00000000-0005-0000-0000-000035810000}"/>
    <cellStyle name="Style 85 5 2 3 2 3" xfId="16054" xr:uid="{00000000-0005-0000-0000-000036810000}"/>
    <cellStyle name="Style 85 5 2 3 2 3 2" xfId="16866" xr:uid="{00000000-0005-0000-0000-000037810000}"/>
    <cellStyle name="Style 85 5 2 3 2 4" xfId="10832" xr:uid="{00000000-0005-0000-0000-000038810000}"/>
    <cellStyle name="Style 85 5 2 3 3" xfId="7288" xr:uid="{00000000-0005-0000-0000-000039810000}"/>
    <cellStyle name="Style 85 5 2 3 3 2" xfId="14202" xr:uid="{00000000-0005-0000-0000-00003A810000}"/>
    <cellStyle name="Style 85 5 2 3 3 3" xfId="16055" xr:uid="{00000000-0005-0000-0000-00003B810000}"/>
    <cellStyle name="Style 85 5 2 3 3 3 2" xfId="16867" xr:uid="{00000000-0005-0000-0000-00003C810000}"/>
    <cellStyle name="Style 85 5 2 3 3 4" xfId="10833" xr:uid="{00000000-0005-0000-0000-00003D810000}"/>
    <cellStyle name="Style 85 5 2 3 4" xfId="14200" xr:uid="{00000000-0005-0000-0000-00003E810000}"/>
    <cellStyle name="Style 85 5 2 3 5" xfId="16053" xr:uid="{00000000-0005-0000-0000-00003F810000}"/>
    <cellStyle name="Style 85 5 2 3 5 2" xfId="16865" xr:uid="{00000000-0005-0000-0000-000040810000}"/>
    <cellStyle name="Style 85 5 2 3 6" xfId="10831" xr:uid="{00000000-0005-0000-0000-000041810000}"/>
    <cellStyle name="Style 85 5 2 4" xfId="7289" xr:uid="{00000000-0005-0000-0000-000042810000}"/>
    <cellStyle name="Style 85 5 2 4 2" xfId="14203" xr:uid="{00000000-0005-0000-0000-000043810000}"/>
    <cellStyle name="Style 85 5 2 4 2 2" xfId="16056" xr:uid="{00000000-0005-0000-0000-000044810000}"/>
    <cellStyle name="Style 85 5 2 4 2 2 2" xfId="16868" xr:uid="{00000000-0005-0000-0000-000045810000}"/>
    <cellStyle name="Style 85 5 2 4 3" xfId="15832" xr:uid="{00000000-0005-0000-0000-000046810000}"/>
    <cellStyle name="Style 85 5 2 4 3 2" xfId="16761" xr:uid="{00000000-0005-0000-0000-000047810000}"/>
    <cellStyle name="Style 85 5 2 4 4" xfId="10834" xr:uid="{00000000-0005-0000-0000-000048810000}"/>
    <cellStyle name="Style 85 5 2 5" xfId="7290" xr:uid="{00000000-0005-0000-0000-000049810000}"/>
    <cellStyle name="Style 85 5 2 5 2" xfId="14204" xr:uid="{00000000-0005-0000-0000-00004A810000}"/>
    <cellStyle name="Style 85 5 2 5 3" xfId="10835" xr:uid="{00000000-0005-0000-0000-00004B810000}"/>
    <cellStyle name="Style 85 5 2 6" xfId="14197" xr:uid="{00000000-0005-0000-0000-00004C810000}"/>
    <cellStyle name="Style 85 5 2 7" xfId="16051" xr:uid="{00000000-0005-0000-0000-00004D810000}"/>
    <cellStyle name="Style 85 5 2 7 2" xfId="16863" xr:uid="{00000000-0005-0000-0000-00004E810000}"/>
    <cellStyle name="Style 85 5 2 8" xfId="10828" xr:uid="{00000000-0005-0000-0000-00004F810000}"/>
    <cellStyle name="Style 85 5 3" xfId="7291" xr:uid="{00000000-0005-0000-0000-000050810000}"/>
    <cellStyle name="Style 85 5 3 2" xfId="7292" xr:uid="{00000000-0005-0000-0000-000051810000}"/>
    <cellStyle name="Style 85 5 3 2 2" xfId="14206" xr:uid="{00000000-0005-0000-0000-000052810000}"/>
    <cellStyle name="Style 85 5 3 2 3" xfId="16058" xr:uid="{00000000-0005-0000-0000-000053810000}"/>
    <cellStyle name="Style 85 5 3 2 3 2" xfId="16870" xr:uid="{00000000-0005-0000-0000-000054810000}"/>
    <cellStyle name="Style 85 5 3 2 4" xfId="10837" xr:uid="{00000000-0005-0000-0000-000055810000}"/>
    <cellStyle name="Style 85 5 3 3" xfId="14205" xr:uid="{00000000-0005-0000-0000-000056810000}"/>
    <cellStyle name="Style 85 5 3 4" xfId="16057" xr:uid="{00000000-0005-0000-0000-000057810000}"/>
    <cellStyle name="Style 85 5 3 4 2" xfId="16869" xr:uid="{00000000-0005-0000-0000-000058810000}"/>
    <cellStyle name="Style 85 5 3 5" xfId="10836" xr:uid="{00000000-0005-0000-0000-000059810000}"/>
    <cellStyle name="Style 85 5 4" xfId="7293" xr:uid="{00000000-0005-0000-0000-00005A810000}"/>
    <cellStyle name="Style 85 5 4 2" xfId="14207" xr:uid="{00000000-0005-0000-0000-00005B810000}"/>
    <cellStyle name="Style 85 5 4 3" xfId="16059" xr:uid="{00000000-0005-0000-0000-00005C810000}"/>
    <cellStyle name="Style 85 5 4 3 2" xfId="16871" xr:uid="{00000000-0005-0000-0000-00005D810000}"/>
    <cellStyle name="Style 85 5 4 4" xfId="10838" xr:uid="{00000000-0005-0000-0000-00005E810000}"/>
    <cellStyle name="Style 85 5 5" xfId="7294" xr:uid="{00000000-0005-0000-0000-00005F810000}"/>
    <cellStyle name="Style 85 5 5 2" xfId="14208" xr:uid="{00000000-0005-0000-0000-000060810000}"/>
    <cellStyle name="Style 85 5 5 3" xfId="10839" xr:uid="{00000000-0005-0000-0000-000061810000}"/>
    <cellStyle name="Style 85 5 6" xfId="14196" xr:uid="{00000000-0005-0000-0000-000062810000}"/>
    <cellStyle name="Style 85 5 7" xfId="16050" xr:uid="{00000000-0005-0000-0000-000063810000}"/>
    <cellStyle name="Style 85 5 7 2" xfId="16862" xr:uid="{00000000-0005-0000-0000-000064810000}"/>
    <cellStyle name="Style 85 5 8" xfId="10827" xr:uid="{00000000-0005-0000-0000-000065810000}"/>
    <cellStyle name="Style 85 6" xfId="7295" xr:uid="{00000000-0005-0000-0000-000066810000}"/>
    <cellStyle name="Style 85 6 2" xfId="7296" xr:uid="{00000000-0005-0000-0000-000067810000}"/>
    <cellStyle name="Style 85 6 2 2" xfId="7297" xr:uid="{00000000-0005-0000-0000-000068810000}"/>
    <cellStyle name="Style 85 6 2 2 2" xfId="14211" xr:uid="{00000000-0005-0000-0000-000069810000}"/>
    <cellStyle name="Style 85 6 2 2 3" xfId="10842" xr:uid="{00000000-0005-0000-0000-00006A810000}"/>
    <cellStyle name="Style 85 6 2 3" xfId="14210" xr:uid="{00000000-0005-0000-0000-00006B810000}"/>
    <cellStyle name="Style 85 6 2 4" xfId="16061" xr:uid="{00000000-0005-0000-0000-00006C810000}"/>
    <cellStyle name="Style 85 6 2 4 2" xfId="16873" xr:uid="{00000000-0005-0000-0000-00006D810000}"/>
    <cellStyle name="Style 85 6 2 5" xfId="10841" xr:uid="{00000000-0005-0000-0000-00006E810000}"/>
    <cellStyle name="Style 85 6 3" xfId="7298" xr:uid="{00000000-0005-0000-0000-00006F810000}"/>
    <cellStyle name="Style 85 6 3 2" xfId="7299" xr:uid="{00000000-0005-0000-0000-000070810000}"/>
    <cellStyle name="Style 85 6 3 2 2" xfId="14213" xr:uid="{00000000-0005-0000-0000-000071810000}"/>
    <cellStyle name="Style 85 6 3 2 3" xfId="16063" xr:uid="{00000000-0005-0000-0000-000072810000}"/>
    <cellStyle name="Style 85 6 3 2 3 2" xfId="16875" xr:uid="{00000000-0005-0000-0000-000073810000}"/>
    <cellStyle name="Style 85 6 3 2 4" xfId="10844" xr:uid="{00000000-0005-0000-0000-000074810000}"/>
    <cellStyle name="Style 85 6 3 3" xfId="7300" xr:uid="{00000000-0005-0000-0000-000075810000}"/>
    <cellStyle name="Style 85 6 3 3 2" xfId="14214" xr:uid="{00000000-0005-0000-0000-000076810000}"/>
    <cellStyle name="Style 85 6 3 3 3" xfId="15771" xr:uid="{00000000-0005-0000-0000-000077810000}"/>
    <cellStyle name="Style 85 6 3 3 3 2" xfId="16715" xr:uid="{00000000-0005-0000-0000-000078810000}"/>
    <cellStyle name="Style 85 6 3 3 4" xfId="10845" xr:uid="{00000000-0005-0000-0000-000079810000}"/>
    <cellStyle name="Style 85 6 3 4" xfId="14212" xr:uid="{00000000-0005-0000-0000-00007A810000}"/>
    <cellStyle name="Style 85 6 3 5" xfId="16062" xr:uid="{00000000-0005-0000-0000-00007B810000}"/>
    <cellStyle name="Style 85 6 3 5 2" xfId="16874" xr:uid="{00000000-0005-0000-0000-00007C810000}"/>
    <cellStyle name="Style 85 6 3 6" xfId="10843" xr:uid="{00000000-0005-0000-0000-00007D810000}"/>
    <cellStyle name="Style 85 6 4" xfId="7301" xr:uid="{00000000-0005-0000-0000-00007E810000}"/>
    <cellStyle name="Style 85 6 4 2" xfId="7302" xr:uid="{00000000-0005-0000-0000-00007F810000}"/>
    <cellStyle name="Style 85 6 4 2 2" xfId="14216" xr:uid="{00000000-0005-0000-0000-000080810000}"/>
    <cellStyle name="Style 85 6 4 2 3" xfId="16065" xr:uid="{00000000-0005-0000-0000-000081810000}"/>
    <cellStyle name="Style 85 6 4 2 3 2" xfId="16877" xr:uid="{00000000-0005-0000-0000-000082810000}"/>
    <cellStyle name="Style 85 6 4 2 4" xfId="10847" xr:uid="{00000000-0005-0000-0000-000083810000}"/>
    <cellStyle name="Style 85 6 4 3" xfId="14215" xr:uid="{00000000-0005-0000-0000-000084810000}"/>
    <cellStyle name="Style 85 6 4 4" xfId="16064" xr:uid="{00000000-0005-0000-0000-000085810000}"/>
    <cellStyle name="Style 85 6 4 4 2" xfId="16876" xr:uid="{00000000-0005-0000-0000-000086810000}"/>
    <cellStyle name="Style 85 6 4 5" xfId="10846" xr:uid="{00000000-0005-0000-0000-000087810000}"/>
    <cellStyle name="Style 85 6 5" xfId="7303" xr:uid="{00000000-0005-0000-0000-000088810000}"/>
    <cellStyle name="Style 85 6 5 2" xfId="14217" xr:uid="{00000000-0005-0000-0000-000089810000}"/>
    <cellStyle name="Style 85 6 5 3" xfId="16066" xr:uid="{00000000-0005-0000-0000-00008A810000}"/>
    <cellStyle name="Style 85 6 5 3 2" xfId="16878" xr:uid="{00000000-0005-0000-0000-00008B810000}"/>
    <cellStyle name="Style 85 6 5 4" xfId="10848" xr:uid="{00000000-0005-0000-0000-00008C810000}"/>
    <cellStyle name="Style 85 6 6" xfId="14209" xr:uid="{00000000-0005-0000-0000-00008D810000}"/>
    <cellStyle name="Style 85 6 6 2" xfId="16067" xr:uid="{00000000-0005-0000-0000-00008E810000}"/>
    <cellStyle name="Style 85 6 6 2 2" xfId="16879" xr:uid="{00000000-0005-0000-0000-00008F810000}"/>
    <cellStyle name="Style 85 6 7" xfId="16060" xr:uid="{00000000-0005-0000-0000-000090810000}"/>
    <cellStyle name="Style 85 6 7 2" xfId="16872" xr:uid="{00000000-0005-0000-0000-000091810000}"/>
    <cellStyle name="Style 85 6 8" xfId="10840" xr:uid="{00000000-0005-0000-0000-000092810000}"/>
    <cellStyle name="Style 85 7" xfId="7304" xr:uid="{00000000-0005-0000-0000-000093810000}"/>
    <cellStyle name="Style 85 7 2" xfId="7305" xr:uid="{00000000-0005-0000-0000-000094810000}"/>
    <cellStyle name="Style 85 7 2 2" xfId="14219" xr:uid="{00000000-0005-0000-0000-000095810000}"/>
    <cellStyle name="Style 85 7 2 3" xfId="16068" xr:uid="{00000000-0005-0000-0000-000096810000}"/>
    <cellStyle name="Style 85 7 2 3 2" xfId="16880" xr:uid="{00000000-0005-0000-0000-000097810000}"/>
    <cellStyle name="Style 85 7 2 4" xfId="10850" xr:uid="{00000000-0005-0000-0000-000098810000}"/>
    <cellStyle name="Style 85 7 3" xfId="7306" xr:uid="{00000000-0005-0000-0000-000099810000}"/>
    <cellStyle name="Style 85 7 3 2" xfId="14220" xr:uid="{00000000-0005-0000-0000-00009A810000}"/>
    <cellStyle name="Style 85 7 3 3" xfId="16069" xr:uid="{00000000-0005-0000-0000-00009B810000}"/>
    <cellStyle name="Style 85 7 3 3 2" xfId="16881" xr:uid="{00000000-0005-0000-0000-00009C810000}"/>
    <cellStyle name="Style 85 7 3 4" xfId="10851" xr:uid="{00000000-0005-0000-0000-00009D810000}"/>
    <cellStyle name="Style 85 7 4" xfId="14218" xr:uid="{00000000-0005-0000-0000-00009E810000}"/>
    <cellStyle name="Style 85 7 4 2" xfId="16070" xr:uid="{00000000-0005-0000-0000-00009F810000}"/>
    <cellStyle name="Style 85 7 4 2 2" xfId="16882" xr:uid="{00000000-0005-0000-0000-0000A0810000}"/>
    <cellStyle name="Style 85 7 5" xfId="15772" xr:uid="{00000000-0005-0000-0000-0000A1810000}"/>
    <cellStyle name="Style 85 7 5 2" xfId="16716" xr:uid="{00000000-0005-0000-0000-0000A2810000}"/>
    <cellStyle name="Style 85 7 6" xfId="15814" xr:uid="{00000000-0005-0000-0000-0000A3810000}"/>
    <cellStyle name="Style 85 7 6 2" xfId="16743" xr:uid="{00000000-0005-0000-0000-0000A4810000}"/>
    <cellStyle name="Style 85 7 7" xfId="10849" xr:uid="{00000000-0005-0000-0000-0000A5810000}"/>
    <cellStyle name="Style 85 8" xfId="7307" xr:uid="{00000000-0005-0000-0000-0000A6810000}"/>
    <cellStyle name="Style 85 8 2" xfId="14221" xr:uid="{00000000-0005-0000-0000-0000A7810000}"/>
    <cellStyle name="Style 85 8 2 2" xfId="16071" xr:uid="{00000000-0005-0000-0000-0000A8810000}"/>
    <cellStyle name="Style 85 8 2 2 2" xfId="16883" xr:uid="{00000000-0005-0000-0000-0000A9810000}"/>
    <cellStyle name="Style 85 8 3" xfId="16072" xr:uid="{00000000-0005-0000-0000-0000AA810000}"/>
    <cellStyle name="Style 85 8 3 2" xfId="16884" xr:uid="{00000000-0005-0000-0000-0000AB810000}"/>
    <cellStyle name="Style 85 8 4" xfId="15773" xr:uid="{00000000-0005-0000-0000-0000AC810000}"/>
    <cellStyle name="Style 85 8 4 2" xfId="16717" xr:uid="{00000000-0005-0000-0000-0000AD810000}"/>
    <cellStyle name="Style 85 8 5" xfId="10852" xr:uid="{00000000-0005-0000-0000-0000AE810000}"/>
    <cellStyle name="Style 85 9" xfId="7308" xr:uid="{00000000-0005-0000-0000-0000AF810000}"/>
    <cellStyle name="Style 85 9 2" xfId="14222" xr:uid="{00000000-0005-0000-0000-0000B0810000}"/>
    <cellStyle name="Style 85 9 3" xfId="16073" xr:uid="{00000000-0005-0000-0000-0000B1810000}"/>
    <cellStyle name="Style 85 9 3 2" xfId="16885" xr:uid="{00000000-0005-0000-0000-0000B2810000}"/>
    <cellStyle name="Style 85 9 4" xfId="10853" xr:uid="{00000000-0005-0000-0000-0000B3810000}"/>
    <cellStyle name="Style 85_ADDON" xfId="7309" xr:uid="{00000000-0005-0000-0000-0000B4810000}"/>
    <cellStyle name="Style 86" xfId="4065" xr:uid="{00000000-0005-0000-0000-0000B5810000}"/>
    <cellStyle name="Style 86 2" xfId="7310" xr:uid="{00000000-0005-0000-0000-0000B6810000}"/>
    <cellStyle name="Style 86 2 2" xfId="7311" xr:uid="{00000000-0005-0000-0000-0000B7810000}"/>
    <cellStyle name="Style 86 2 2 2" xfId="7312" xr:uid="{00000000-0005-0000-0000-0000B8810000}"/>
    <cellStyle name="Style 86 2 2 2 2" xfId="15776" xr:uid="{00000000-0005-0000-0000-0000B9810000}"/>
    <cellStyle name="Style 86 2 2 2 2 2" xfId="16720" xr:uid="{00000000-0005-0000-0000-0000BA810000}"/>
    <cellStyle name="Style 86 2 2 2 3" xfId="16076" xr:uid="{00000000-0005-0000-0000-0000BB810000}"/>
    <cellStyle name="Style 86 2 2 2 3 2" xfId="16888" xr:uid="{00000000-0005-0000-0000-0000BC810000}"/>
    <cellStyle name="Style 86 2 2 2 4" xfId="15775" xr:uid="{00000000-0005-0000-0000-0000BD810000}"/>
    <cellStyle name="Style 86 2 2 2 4 2" xfId="16719" xr:uid="{00000000-0005-0000-0000-0000BE810000}"/>
    <cellStyle name="Style 86 2 2 3" xfId="7313" xr:uid="{00000000-0005-0000-0000-0000BF810000}"/>
    <cellStyle name="Style 86 2 2 3 2" xfId="15777" xr:uid="{00000000-0005-0000-0000-0000C0810000}"/>
    <cellStyle name="Style 86 2 2 3 2 2" xfId="16721" xr:uid="{00000000-0005-0000-0000-0000C1810000}"/>
    <cellStyle name="Style 86 2 2 4" xfId="16615" xr:uid="{00000000-0005-0000-0000-0000C2810000}"/>
    <cellStyle name="Style 86 2 2 4 2" xfId="17402" xr:uid="{00000000-0005-0000-0000-0000C3810000}"/>
    <cellStyle name="Style 86 2 2 5" xfId="15774" xr:uid="{00000000-0005-0000-0000-0000C4810000}"/>
    <cellStyle name="Style 86 2 2 5 2" xfId="16718" xr:uid="{00000000-0005-0000-0000-0000C5810000}"/>
    <cellStyle name="Style 86 2 3" xfId="7314" xr:uid="{00000000-0005-0000-0000-0000C6810000}"/>
    <cellStyle name="Style 86 2 3 2" xfId="16077" xr:uid="{00000000-0005-0000-0000-0000C7810000}"/>
    <cellStyle name="Style 86 2 3 2 2" xfId="16889" xr:uid="{00000000-0005-0000-0000-0000C8810000}"/>
    <cellStyle name="Style 86 2 3 3" xfId="16078" xr:uid="{00000000-0005-0000-0000-0000C9810000}"/>
    <cellStyle name="Style 86 2 3 3 2" xfId="16890" xr:uid="{00000000-0005-0000-0000-0000CA810000}"/>
    <cellStyle name="Style 86 2 3 4" xfId="16613" xr:uid="{00000000-0005-0000-0000-0000CB810000}"/>
    <cellStyle name="Style 86 2 3 4 2" xfId="17400" xr:uid="{00000000-0005-0000-0000-0000CC810000}"/>
    <cellStyle name="Style 86 2 4" xfId="7315" xr:uid="{00000000-0005-0000-0000-0000CD810000}"/>
    <cellStyle name="Style 86 2 4 2" xfId="16080" xr:uid="{00000000-0005-0000-0000-0000CE810000}"/>
    <cellStyle name="Style 86 2 4 2 2" xfId="16892" xr:uid="{00000000-0005-0000-0000-0000CF810000}"/>
    <cellStyle name="Style 86 2 4 3" xfId="16079" xr:uid="{00000000-0005-0000-0000-0000D0810000}"/>
    <cellStyle name="Style 86 2 4 3 2" xfId="16891" xr:uid="{00000000-0005-0000-0000-0000D1810000}"/>
    <cellStyle name="Style 86 2 5" xfId="7316" xr:uid="{00000000-0005-0000-0000-0000D2810000}"/>
    <cellStyle name="Style 86 2 5 2" xfId="16081" xr:uid="{00000000-0005-0000-0000-0000D3810000}"/>
    <cellStyle name="Style 86 2 5 2 2" xfId="16893" xr:uid="{00000000-0005-0000-0000-0000D4810000}"/>
    <cellStyle name="Style 86 2 6" xfId="16082" xr:uid="{00000000-0005-0000-0000-0000D5810000}"/>
    <cellStyle name="Style 86 2 6 2" xfId="16894" xr:uid="{00000000-0005-0000-0000-0000D6810000}"/>
    <cellStyle name="Style 86 2 7" xfId="16075" xr:uid="{00000000-0005-0000-0000-0000D7810000}"/>
    <cellStyle name="Style 86 2 7 2" xfId="16887" xr:uid="{00000000-0005-0000-0000-0000D8810000}"/>
    <cellStyle name="Style 86 3" xfId="7317" xr:uid="{00000000-0005-0000-0000-0000D9810000}"/>
    <cellStyle name="Style 86 3 2" xfId="7318" xr:uid="{00000000-0005-0000-0000-0000DA810000}"/>
    <cellStyle name="Style 86 3 2 2" xfId="7319" xr:uid="{00000000-0005-0000-0000-0000DB810000}"/>
    <cellStyle name="Style 86 3 2 2 2" xfId="16085" xr:uid="{00000000-0005-0000-0000-0000DC810000}"/>
    <cellStyle name="Style 86 3 2 2 2 2" xfId="16897" xr:uid="{00000000-0005-0000-0000-0000DD810000}"/>
    <cellStyle name="Style 86 3 2 2 3" xfId="16084" xr:uid="{00000000-0005-0000-0000-0000DE810000}"/>
    <cellStyle name="Style 86 3 2 2 3 2" xfId="16896" xr:uid="{00000000-0005-0000-0000-0000DF810000}"/>
    <cellStyle name="Style 86 3 2 3" xfId="7320" xr:uid="{00000000-0005-0000-0000-0000E0810000}"/>
    <cellStyle name="Style 86 3 2 3 2" xfId="16086" xr:uid="{00000000-0005-0000-0000-0000E1810000}"/>
    <cellStyle name="Style 86 3 2 3 2 2" xfId="16898" xr:uid="{00000000-0005-0000-0000-0000E2810000}"/>
    <cellStyle name="Style 86 3 2 4" xfId="15796" xr:uid="{00000000-0005-0000-0000-0000E3810000}"/>
    <cellStyle name="Style 86 3 2 4 2" xfId="16735" xr:uid="{00000000-0005-0000-0000-0000E4810000}"/>
    <cellStyle name="Style 86 3 3" xfId="7321" xr:uid="{00000000-0005-0000-0000-0000E5810000}"/>
    <cellStyle name="Style 86 3 3 2" xfId="7322" xr:uid="{00000000-0005-0000-0000-0000E6810000}"/>
    <cellStyle name="Style 86 3 3 2 2" xfId="16089" xr:uid="{00000000-0005-0000-0000-0000E7810000}"/>
    <cellStyle name="Style 86 3 3 2 2 2" xfId="16901" xr:uid="{00000000-0005-0000-0000-0000E8810000}"/>
    <cellStyle name="Style 86 3 3 2 3" xfId="16088" xr:uid="{00000000-0005-0000-0000-0000E9810000}"/>
    <cellStyle name="Style 86 3 3 2 3 2" xfId="16900" xr:uid="{00000000-0005-0000-0000-0000EA810000}"/>
    <cellStyle name="Style 86 3 3 3" xfId="7323" xr:uid="{00000000-0005-0000-0000-0000EB810000}"/>
    <cellStyle name="Style 86 3 3 3 2" xfId="16090" xr:uid="{00000000-0005-0000-0000-0000EC810000}"/>
    <cellStyle name="Style 86 3 3 3 2 2" xfId="16902" xr:uid="{00000000-0005-0000-0000-0000ED810000}"/>
    <cellStyle name="Style 86 3 3 4" xfId="16087" xr:uid="{00000000-0005-0000-0000-0000EE810000}"/>
    <cellStyle name="Style 86 3 3 4 2" xfId="16899" xr:uid="{00000000-0005-0000-0000-0000EF810000}"/>
    <cellStyle name="Style 86 3 4" xfId="7324" xr:uid="{00000000-0005-0000-0000-0000F0810000}"/>
    <cellStyle name="Style 86 3 4 2" xfId="7325" xr:uid="{00000000-0005-0000-0000-0000F1810000}"/>
    <cellStyle name="Style 86 3 4 3" xfId="15557" xr:uid="{00000000-0005-0000-0000-0000F2810000}"/>
    <cellStyle name="Style 86 3 4 3 2" xfId="16658" xr:uid="{00000000-0005-0000-0000-0000F3810000}"/>
    <cellStyle name="Style 86 3 5" xfId="7326" xr:uid="{00000000-0005-0000-0000-0000F4810000}"/>
    <cellStyle name="Style 86 3 5 2" xfId="16083" xr:uid="{00000000-0005-0000-0000-0000F5810000}"/>
    <cellStyle name="Style 86 3 5 2 2" xfId="16895" xr:uid="{00000000-0005-0000-0000-0000F6810000}"/>
    <cellStyle name="Style 86 3 6" xfId="16489" xr:uid="{00000000-0005-0000-0000-0000F7810000}"/>
    <cellStyle name="Style 86 3 6 2" xfId="17278" xr:uid="{00000000-0005-0000-0000-0000F8810000}"/>
    <cellStyle name="Style 86 4" xfId="7327" xr:uid="{00000000-0005-0000-0000-0000F9810000}"/>
    <cellStyle name="Style 86 4 2" xfId="7328" xr:uid="{00000000-0005-0000-0000-0000FA810000}"/>
    <cellStyle name="Style 86 4 2 2" xfId="15559" xr:uid="{00000000-0005-0000-0000-0000FB810000}"/>
    <cellStyle name="Style 86 4 2 2 2" xfId="16660" xr:uid="{00000000-0005-0000-0000-0000FC810000}"/>
    <cellStyle name="Style 86 4 2 3" xfId="15558" xr:uid="{00000000-0005-0000-0000-0000FD810000}"/>
    <cellStyle name="Style 86 4 2 3 2" xfId="16659" xr:uid="{00000000-0005-0000-0000-0000FE810000}"/>
    <cellStyle name="Style 86 4 3" xfId="7329" xr:uid="{00000000-0005-0000-0000-0000FF810000}"/>
    <cellStyle name="Style 86 4 3 2" xfId="15560" xr:uid="{00000000-0005-0000-0000-000000820000}"/>
    <cellStyle name="Style 86 4 3 2 2" xfId="16661" xr:uid="{00000000-0005-0000-0000-000001820000}"/>
    <cellStyle name="Style 86 4 4" xfId="15815" xr:uid="{00000000-0005-0000-0000-000002820000}"/>
    <cellStyle name="Style 86 4 4 2" xfId="16744" xr:uid="{00000000-0005-0000-0000-000003820000}"/>
    <cellStyle name="Style 86 5" xfId="7330" xr:uid="{00000000-0005-0000-0000-000004820000}"/>
    <cellStyle name="Style 86 5 2" xfId="15561" xr:uid="{00000000-0005-0000-0000-000005820000}"/>
    <cellStyle name="Style 86 5 2 2" xfId="16662" xr:uid="{00000000-0005-0000-0000-000006820000}"/>
    <cellStyle name="Style 86 6" xfId="7331" xr:uid="{00000000-0005-0000-0000-000007820000}"/>
    <cellStyle name="Style 86 6 2" xfId="15562" xr:uid="{00000000-0005-0000-0000-000008820000}"/>
    <cellStyle name="Style 86 6 2 2" xfId="16663" xr:uid="{00000000-0005-0000-0000-000009820000}"/>
    <cellStyle name="Style 86 7" xfId="15563" xr:uid="{00000000-0005-0000-0000-00000A820000}"/>
    <cellStyle name="Style 86 7 2" xfId="16664" xr:uid="{00000000-0005-0000-0000-00000B820000}"/>
    <cellStyle name="Style 86 8" xfId="15564" xr:uid="{00000000-0005-0000-0000-00000C820000}"/>
    <cellStyle name="Style 86 8 2" xfId="16665" xr:uid="{00000000-0005-0000-0000-00000D820000}"/>
    <cellStyle name="Style 86 9" xfId="16074" xr:uid="{00000000-0005-0000-0000-00000E820000}"/>
    <cellStyle name="Style 86 9 2" xfId="16886" xr:uid="{00000000-0005-0000-0000-00000F820000}"/>
    <cellStyle name="Style 86_ADDON" xfId="7332" xr:uid="{00000000-0005-0000-0000-000010820000}"/>
    <cellStyle name="Style 87" xfId="4066" xr:uid="{00000000-0005-0000-0000-000011820000}"/>
    <cellStyle name="Style 87 2" xfId="7333" xr:uid="{00000000-0005-0000-0000-000012820000}"/>
    <cellStyle name="Style 87 2 2" xfId="7334" xr:uid="{00000000-0005-0000-0000-000013820000}"/>
    <cellStyle name="Style 87 2 2 2" xfId="7335" xr:uid="{00000000-0005-0000-0000-000014820000}"/>
    <cellStyle name="Style 87 2 2 2 2" xfId="15569" xr:uid="{00000000-0005-0000-0000-000015820000}"/>
    <cellStyle name="Style 87 2 2 2 2 2" xfId="16670" xr:uid="{00000000-0005-0000-0000-000016820000}"/>
    <cellStyle name="Style 87 2 2 2 3" xfId="15568" xr:uid="{00000000-0005-0000-0000-000017820000}"/>
    <cellStyle name="Style 87 2 2 2 3 2" xfId="16669" xr:uid="{00000000-0005-0000-0000-000018820000}"/>
    <cellStyle name="Style 87 2 2 3" xfId="7336" xr:uid="{00000000-0005-0000-0000-000019820000}"/>
    <cellStyle name="Style 87 2 2 3 2" xfId="15570" xr:uid="{00000000-0005-0000-0000-00001A820000}"/>
    <cellStyle name="Style 87 2 2 3 2 2" xfId="16671" xr:uid="{00000000-0005-0000-0000-00001B820000}"/>
    <cellStyle name="Style 87 2 2 4" xfId="15567" xr:uid="{00000000-0005-0000-0000-00001C820000}"/>
    <cellStyle name="Style 87 2 2 4 2" xfId="16668" xr:uid="{00000000-0005-0000-0000-00001D820000}"/>
    <cellStyle name="Style 87 2 3" xfId="7337" xr:uid="{00000000-0005-0000-0000-00001E820000}"/>
    <cellStyle name="Style 87 2 3 2" xfId="15572" xr:uid="{00000000-0005-0000-0000-00001F820000}"/>
    <cellStyle name="Style 87 2 3 2 2" xfId="16673" xr:uid="{00000000-0005-0000-0000-000020820000}"/>
    <cellStyle name="Style 87 2 3 3" xfId="15571" xr:uid="{00000000-0005-0000-0000-000021820000}"/>
    <cellStyle name="Style 87 2 3 3 2" xfId="16672" xr:uid="{00000000-0005-0000-0000-000022820000}"/>
    <cellStyle name="Style 87 2 4" xfId="7338" xr:uid="{00000000-0005-0000-0000-000023820000}"/>
    <cellStyle name="Style 87 2 4 2" xfId="15573" xr:uid="{00000000-0005-0000-0000-000024820000}"/>
    <cellStyle name="Style 87 2 4 2 2" xfId="16674" xr:uid="{00000000-0005-0000-0000-000025820000}"/>
    <cellStyle name="Style 87 2 5" xfId="7339" xr:uid="{00000000-0005-0000-0000-000026820000}"/>
    <cellStyle name="Style 87 2 5 2" xfId="16091" xr:uid="{00000000-0005-0000-0000-000027820000}"/>
    <cellStyle name="Style 87 2 5 2 2" xfId="16903" xr:uid="{00000000-0005-0000-0000-000028820000}"/>
    <cellStyle name="Style 87 2 6" xfId="15781" xr:uid="{00000000-0005-0000-0000-000029820000}"/>
    <cellStyle name="Style 87 2 6 2" xfId="16725" xr:uid="{00000000-0005-0000-0000-00002A820000}"/>
    <cellStyle name="Style 87 2 7" xfId="15761" xr:uid="{00000000-0005-0000-0000-00002B820000}"/>
    <cellStyle name="Style 87 2 7 2" xfId="16706" xr:uid="{00000000-0005-0000-0000-00002C820000}"/>
    <cellStyle name="Style 87 2 8" xfId="15566" xr:uid="{00000000-0005-0000-0000-00002D820000}"/>
    <cellStyle name="Style 87 2 8 2" xfId="16667" xr:uid="{00000000-0005-0000-0000-00002E820000}"/>
    <cellStyle name="Style 87 3" xfId="7340" xr:uid="{00000000-0005-0000-0000-00002F820000}"/>
    <cellStyle name="Style 87 3 2" xfId="7341" xr:uid="{00000000-0005-0000-0000-000030820000}"/>
    <cellStyle name="Style 87 3 2 2" xfId="7342" xr:uid="{00000000-0005-0000-0000-000031820000}"/>
    <cellStyle name="Style 87 3 2 2 2" xfId="15574" xr:uid="{00000000-0005-0000-0000-000032820000}"/>
    <cellStyle name="Style 87 3 2 2 2 2" xfId="16675" xr:uid="{00000000-0005-0000-0000-000033820000}"/>
    <cellStyle name="Style 87 3 2 2 3" xfId="16092" xr:uid="{00000000-0005-0000-0000-000034820000}"/>
    <cellStyle name="Style 87 3 2 2 3 2" xfId="16904" xr:uid="{00000000-0005-0000-0000-000035820000}"/>
    <cellStyle name="Style 87 3 2 3" xfId="7343" xr:uid="{00000000-0005-0000-0000-000036820000}"/>
    <cellStyle name="Style 87 3 2 3 2" xfId="16093" xr:uid="{00000000-0005-0000-0000-000037820000}"/>
    <cellStyle name="Style 87 3 2 3 2 2" xfId="16905" xr:uid="{00000000-0005-0000-0000-000038820000}"/>
    <cellStyle name="Style 87 3 2 4" xfId="16453" xr:uid="{00000000-0005-0000-0000-000039820000}"/>
    <cellStyle name="Style 87 3 2 4 2" xfId="17267" xr:uid="{00000000-0005-0000-0000-00003A820000}"/>
    <cellStyle name="Style 87 3 3" xfId="7344" xr:uid="{00000000-0005-0000-0000-00003B820000}"/>
    <cellStyle name="Style 87 3 3 2" xfId="7345" xr:uid="{00000000-0005-0000-0000-00003C820000}"/>
    <cellStyle name="Style 87 3 3 2 2" xfId="16096" xr:uid="{00000000-0005-0000-0000-00003D820000}"/>
    <cellStyle name="Style 87 3 3 2 2 2" xfId="16908" xr:uid="{00000000-0005-0000-0000-00003E820000}"/>
    <cellStyle name="Style 87 3 3 2 3" xfId="16095" xr:uid="{00000000-0005-0000-0000-00003F820000}"/>
    <cellStyle name="Style 87 3 3 2 3 2" xfId="16907" xr:uid="{00000000-0005-0000-0000-000040820000}"/>
    <cellStyle name="Style 87 3 3 3" xfId="7346" xr:uid="{00000000-0005-0000-0000-000041820000}"/>
    <cellStyle name="Style 87 3 3 3 2" xfId="16097" xr:uid="{00000000-0005-0000-0000-000042820000}"/>
    <cellStyle name="Style 87 3 3 3 2 2" xfId="16909" xr:uid="{00000000-0005-0000-0000-000043820000}"/>
    <cellStyle name="Style 87 3 3 4" xfId="16094" xr:uid="{00000000-0005-0000-0000-000044820000}"/>
    <cellStyle name="Style 87 3 3 4 2" xfId="16906" xr:uid="{00000000-0005-0000-0000-000045820000}"/>
    <cellStyle name="Style 87 3 4" xfId="7347" xr:uid="{00000000-0005-0000-0000-000046820000}"/>
    <cellStyle name="Style 87 3 4 2" xfId="7348" xr:uid="{00000000-0005-0000-0000-000047820000}"/>
    <cellStyle name="Style 87 3 4 3" xfId="16098" xr:uid="{00000000-0005-0000-0000-000048820000}"/>
    <cellStyle name="Style 87 3 4 3 2" xfId="16910" xr:uid="{00000000-0005-0000-0000-000049820000}"/>
    <cellStyle name="Style 87 3 5" xfId="7349" xr:uid="{00000000-0005-0000-0000-00004A820000}"/>
    <cellStyle name="Style 87 3 5 2" xfId="16099" xr:uid="{00000000-0005-0000-0000-00004B820000}"/>
    <cellStyle name="Style 87 3 5 2 2" xfId="16911" xr:uid="{00000000-0005-0000-0000-00004C820000}"/>
    <cellStyle name="Style 87 3 6" xfId="16100" xr:uid="{00000000-0005-0000-0000-00004D820000}"/>
    <cellStyle name="Style 87 3 6 2" xfId="16912" xr:uid="{00000000-0005-0000-0000-00004E820000}"/>
    <cellStyle name="Style 87 3 7" xfId="15797" xr:uid="{00000000-0005-0000-0000-00004F820000}"/>
    <cellStyle name="Style 87 3 7 2" xfId="16736" xr:uid="{00000000-0005-0000-0000-000050820000}"/>
    <cellStyle name="Style 87 3 8" xfId="16488" xr:uid="{00000000-0005-0000-0000-000051820000}"/>
    <cellStyle name="Style 87 3 8 2" xfId="17277" xr:uid="{00000000-0005-0000-0000-000052820000}"/>
    <cellStyle name="Style 87 4" xfId="7350" xr:uid="{00000000-0005-0000-0000-000053820000}"/>
    <cellStyle name="Style 87 4 2" xfId="7351" xr:uid="{00000000-0005-0000-0000-000054820000}"/>
    <cellStyle name="Style 87 4 2 2" xfId="16103" xr:uid="{00000000-0005-0000-0000-000055820000}"/>
    <cellStyle name="Style 87 4 2 2 2" xfId="16915" xr:uid="{00000000-0005-0000-0000-000056820000}"/>
    <cellStyle name="Style 87 4 2 3" xfId="16102" xr:uid="{00000000-0005-0000-0000-000057820000}"/>
    <cellStyle name="Style 87 4 2 3 2" xfId="16914" xr:uid="{00000000-0005-0000-0000-000058820000}"/>
    <cellStyle name="Style 87 4 3" xfId="7352" xr:uid="{00000000-0005-0000-0000-000059820000}"/>
    <cellStyle name="Style 87 4 3 2" xfId="16104" xr:uid="{00000000-0005-0000-0000-00005A820000}"/>
    <cellStyle name="Style 87 4 3 2 2" xfId="16916" xr:uid="{00000000-0005-0000-0000-00005B820000}"/>
    <cellStyle name="Style 87 4 4" xfId="16101" xr:uid="{00000000-0005-0000-0000-00005C820000}"/>
    <cellStyle name="Style 87 4 4 2" xfId="16913" xr:uid="{00000000-0005-0000-0000-00005D820000}"/>
    <cellStyle name="Style 87 5" xfId="7353" xr:uid="{00000000-0005-0000-0000-00005E820000}"/>
    <cellStyle name="Style 87 5 2" xfId="16105" xr:uid="{00000000-0005-0000-0000-00005F820000}"/>
    <cellStyle name="Style 87 5 2 2" xfId="16917" xr:uid="{00000000-0005-0000-0000-000060820000}"/>
    <cellStyle name="Style 87 6" xfId="7354" xr:uid="{00000000-0005-0000-0000-000061820000}"/>
    <cellStyle name="Style 87 6 2" xfId="16106" xr:uid="{00000000-0005-0000-0000-000062820000}"/>
    <cellStyle name="Style 87 6 2 2" xfId="16918" xr:uid="{00000000-0005-0000-0000-000063820000}"/>
    <cellStyle name="Style 87 7" xfId="16107" xr:uid="{00000000-0005-0000-0000-000064820000}"/>
    <cellStyle name="Style 87 7 2" xfId="16919" xr:uid="{00000000-0005-0000-0000-000065820000}"/>
    <cellStyle name="Style 87 8" xfId="16108" xr:uid="{00000000-0005-0000-0000-000066820000}"/>
    <cellStyle name="Style 87 8 2" xfId="16920" xr:uid="{00000000-0005-0000-0000-000067820000}"/>
    <cellStyle name="Style 87 9" xfId="15565" xr:uid="{00000000-0005-0000-0000-000068820000}"/>
    <cellStyle name="Style 87 9 2" xfId="16666" xr:uid="{00000000-0005-0000-0000-000069820000}"/>
    <cellStyle name="Style 87_ADDON" xfId="7355" xr:uid="{00000000-0005-0000-0000-00006A820000}"/>
    <cellStyle name="Style 93" xfId="4067" xr:uid="{00000000-0005-0000-0000-00006B820000}"/>
    <cellStyle name="Style 93 10" xfId="7356" xr:uid="{00000000-0005-0000-0000-00006C820000}"/>
    <cellStyle name="Style 93 10 2" xfId="14223" xr:uid="{00000000-0005-0000-0000-00006D820000}"/>
    <cellStyle name="Style 93 10 3" xfId="16110" xr:uid="{00000000-0005-0000-0000-00006E820000}"/>
    <cellStyle name="Style 93 10 3 2" xfId="16922" xr:uid="{00000000-0005-0000-0000-00006F820000}"/>
    <cellStyle name="Style 93 10 4" xfId="10854" xr:uid="{00000000-0005-0000-0000-000070820000}"/>
    <cellStyle name="Style 93 11" xfId="7357" xr:uid="{00000000-0005-0000-0000-000071820000}"/>
    <cellStyle name="Style 93 11 2" xfId="14224" xr:uid="{00000000-0005-0000-0000-000072820000}"/>
    <cellStyle name="Style 93 11 3" xfId="16111" xr:uid="{00000000-0005-0000-0000-000073820000}"/>
    <cellStyle name="Style 93 11 3 2" xfId="16923" xr:uid="{00000000-0005-0000-0000-000074820000}"/>
    <cellStyle name="Style 93 11 4" xfId="10855" xr:uid="{00000000-0005-0000-0000-000075820000}"/>
    <cellStyle name="Style 93 12" xfId="7358" xr:uid="{00000000-0005-0000-0000-000076820000}"/>
    <cellStyle name="Style 93 12 2" xfId="14225" xr:uid="{00000000-0005-0000-0000-000077820000}"/>
    <cellStyle name="Style 93 12 3" xfId="16112" xr:uid="{00000000-0005-0000-0000-000078820000}"/>
    <cellStyle name="Style 93 12 3 2" xfId="16924" xr:uid="{00000000-0005-0000-0000-000079820000}"/>
    <cellStyle name="Style 93 12 4" xfId="10856" xr:uid="{00000000-0005-0000-0000-00007A820000}"/>
    <cellStyle name="Style 93 13" xfId="12139" xr:uid="{00000000-0005-0000-0000-00007B820000}"/>
    <cellStyle name="Style 93 13 2" xfId="16113" xr:uid="{00000000-0005-0000-0000-00007C820000}"/>
    <cellStyle name="Style 93 13 2 2" xfId="16925" xr:uid="{00000000-0005-0000-0000-00007D820000}"/>
    <cellStyle name="Style 93 14" xfId="16109" xr:uid="{00000000-0005-0000-0000-00007E820000}"/>
    <cellStyle name="Style 93 14 2" xfId="16921" xr:uid="{00000000-0005-0000-0000-00007F820000}"/>
    <cellStyle name="Style 93 15" xfId="8771" xr:uid="{00000000-0005-0000-0000-000080820000}"/>
    <cellStyle name="Style 93 2" xfId="7359" xr:uid="{00000000-0005-0000-0000-000081820000}"/>
    <cellStyle name="Style 93 2 2" xfId="7360" xr:uid="{00000000-0005-0000-0000-000082820000}"/>
    <cellStyle name="Style 93 2 2 2" xfId="14227" xr:uid="{00000000-0005-0000-0000-000083820000}"/>
    <cellStyle name="Style 93 2 2 2 2" xfId="16117" xr:uid="{00000000-0005-0000-0000-000084820000}"/>
    <cellStyle name="Style 93 2 2 2 2 2" xfId="16929" xr:uid="{00000000-0005-0000-0000-000085820000}"/>
    <cellStyle name="Style 93 2 2 2 3" xfId="16116" xr:uid="{00000000-0005-0000-0000-000086820000}"/>
    <cellStyle name="Style 93 2 2 2 3 2" xfId="16928" xr:uid="{00000000-0005-0000-0000-000087820000}"/>
    <cellStyle name="Style 93 2 2 3" xfId="16118" xr:uid="{00000000-0005-0000-0000-000088820000}"/>
    <cellStyle name="Style 93 2 2 3 2" xfId="16930" xr:uid="{00000000-0005-0000-0000-000089820000}"/>
    <cellStyle name="Style 93 2 2 4" xfId="16115" xr:uid="{00000000-0005-0000-0000-00008A820000}"/>
    <cellStyle name="Style 93 2 2 4 2" xfId="16927" xr:uid="{00000000-0005-0000-0000-00008B820000}"/>
    <cellStyle name="Style 93 2 2 5" xfId="10858" xr:uid="{00000000-0005-0000-0000-00008C820000}"/>
    <cellStyle name="Style 93 2 3" xfId="14226" xr:uid="{00000000-0005-0000-0000-00008D820000}"/>
    <cellStyle name="Style 93 2 3 2" xfId="16120" xr:uid="{00000000-0005-0000-0000-00008E820000}"/>
    <cellStyle name="Style 93 2 3 2 2" xfId="16932" xr:uid="{00000000-0005-0000-0000-00008F820000}"/>
    <cellStyle name="Style 93 2 3 3" xfId="16119" xr:uid="{00000000-0005-0000-0000-000090820000}"/>
    <cellStyle name="Style 93 2 3 3 2" xfId="16931" xr:uid="{00000000-0005-0000-0000-000091820000}"/>
    <cellStyle name="Style 93 2 4" xfId="16121" xr:uid="{00000000-0005-0000-0000-000092820000}"/>
    <cellStyle name="Style 93 2 4 2" xfId="16933" xr:uid="{00000000-0005-0000-0000-000093820000}"/>
    <cellStyle name="Style 93 2 5" xfId="16114" xr:uid="{00000000-0005-0000-0000-000094820000}"/>
    <cellStyle name="Style 93 2 5 2" xfId="16926" xr:uid="{00000000-0005-0000-0000-000095820000}"/>
    <cellStyle name="Style 93 2 6" xfId="10857" xr:uid="{00000000-0005-0000-0000-000096820000}"/>
    <cellStyle name="Style 93 3" xfId="7361" xr:uid="{00000000-0005-0000-0000-000097820000}"/>
    <cellStyle name="Style 93 3 2" xfId="7362" xr:uid="{00000000-0005-0000-0000-000098820000}"/>
    <cellStyle name="Style 93 3 2 2" xfId="7363" xr:uid="{00000000-0005-0000-0000-000099820000}"/>
    <cellStyle name="Style 93 3 2 2 2" xfId="14230" xr:uid="{00000000-0005-0000-0000-00009A820000}"/>
    <cellStyle name="Style 93 3 2 2 2 2" xfId="16125" xr:uid="{00000000-0005-0000-0000-00009B820000}"/>
    <cellStyle name="Style 93 3 2 2 2 2 2" xfId="16937" xr:uid="{00000000-0005-0000-0000-00009C820000}"/>
    <cellStyle name="Style 93 3 2 2 3" xfId="16126" xr:uid="{00000000-0005-0000-0000-00009D820000}"/>
    <cellStyle name="Style 93 3 2 2 3 2" xfId="16938" xr:uid="{00000000-0005-0000-0000-00009E820000}"/>
    <cellStyle name="Style 93 3 2 2 4" xfId="16124" xr:uid="{00000000-0005-0000-0000-00009F820000}"/>
    <cellStyle name="Style 93 3 2 2 4 2" xfId="16936" xr:uid="{00000000-0005-0000-0000-0000A0820000}"/>
    <cellStyle name="Style 93 3 2 2 5" xfId="10861" xr:uid="{00000000-0005-0000-0000-0000A1820000}"/>
    <cellStyle name="Style 93 3 2 3" xfId="7364" xr:uid="{00000000-0005-0000-0000-0000A2820000}"/>
    <cellStyle name="Style 93 3 2 3 2" xfId="14231" xr:uid="{00000000-0005-0000-0000-0000A3820000}"/>
    <cellStyle name="Style 93 3 2 3 3" xfId="16127" xr:uid="{00000000-0005-0000-0000-0000A4820000}"/>
    <cellStyle name="Style 93 3 2 3 3 2" xfId="16939" xr:uid="{00000000-0005-0000-0000-0000A5820000}"/>
    <cellStyle name="Style 93 3 2 3 4" xfId="10862" xr:uid="{00000000-0005-0000-0000-0000A6820000}"/>
    <cellStyle name="Style 93 3 2 4" xfId="14229" xr:uid="{00000000-0005-0000-0000-0000A7820000}"/>
    <cellStyle name="Style 93 3 2 4 2" xfId="16123" xr:uid="{00000000-0005-0000-0000-0000A8820000}"/>
    <cellStyle name="Style 93 3 2 4 2 2" xfId="16935" xr:uid="{00000000-0005-0000-0000-0000A9820000}"/>
    <cellStyle name="Style 93 3 2 5" xfId="10860" xr:uid="{00000000-0005-0000-0000-0000AA820000}"/>
    <cellStyle name="Style 93 3 3" xfId="7365" xr:uid="{00000000-0005-0000-0000-0000AB820000}"/>
    <cellStyle name="Style 93 3 3 2" xfId="7366" xr:uid="{00000000-0005-0000-0000-0000AC820000}"/>
    <cellStyle name="Style 93 3 3 2 2" xfId="7367" xr:uid="{00000000-0005-0000-0000-0000AD820000}"/>
    <cellStyle name="Style 93 3 3 2 2 2" xfId="14234" xr:uid="{00000000-0005-0000-0000-0000AE820000}"/>
    <cellStyle name="Style 93 3 3 2 2 3" xfId="16130" xr:uid="{00000000-0005-0000-0000-0000AF820000}"/>
    <cellStyle name="Style 93 3 3 2 2 3 2" xfId="16942" xr:uid="{00000000-0005-0000-0000-0000B0820000}"/>
    <cellStyle name="Style 93 3 3 2 2 4" xfId="10865" xr:uid="{00000000-0005-0000-0000-0000B1820000}"/>
    <cellStyle name="Style 93 3 3 2 3" xfId="14233" xr:uid="{00000000-0005-0000-0000-0000B2820000}"/>
    <cellStyle name="Style 93 3 3 2 3 2" xfId="16131" xr:uid="{00000000-0005-0000-0000-0000B3820000}"/>
    <cellStyle name="Style 93 3 3 2 3 2 2" xfId="16943" xr:uid="{00000000-0005-0000-0000-0000B4820000}"/>
    <cellStyle name="Style 93 3 3 2 4" xfId="16129" xr:uid="{00000000-0005-0000-0000-0000B5820000}"/>
    <cellStyle name="Style 93 3 3 2 4 2" xfId="16941" xr:uid="{00000000-0005-0000-0000-0000B6820000}"/>
    <cellStyle name="Style 93 3 3 2 5" xfId="10864" xr:uid="{00000000-0005-0000-0000-0000B7820000}"/>
    <cellStyle name="Style 93 3 3 3" xfId="7368" xr:uid="{00000000-0005-0000-0000-0000B8820000}"/>
    <cellStyle name="Style 93 3 3 3 2" xfId="7369" xr:uid="{00000000-0005-0000-0000-0000B9820000}"/>
    <cellStyle name="Style 93 3 3 3 2 2" xfId="14236" xr:uid="{00000000-0005-0000-0000-0000BA820000}"/>
    <cellStyle name="Style 93 3 3 3 2 3" xfId="16133" xr:uid="{00000000-0005-0000-0000-0000BB820000}"/>
    <cellStyle name="Style 93 3 3 3 2 3 2" xfId="16945" xr:uid="{00000000-0005-0000-0000-0000BC820000}"/>
    <cellStyle name="Style 93 3 3 3 2 4" xfId="10867" xr:uid="{00000000-0005-0000-0000-0000BD820000}"/>
    <cellStyle name="Style 93 3 3 3 3" xfId="7370" xr:uid="{00000000-0005-0000-0000-0000BE820000}"/>
    <cellStyle name="Style 93 3 3 3 3 2" xfId="14237" xr:uid="{00000000-0005-0000-0000-0000BF820000}"/>
    <cellStyle name="Style 93 3 3 3 3 3" xfId="15798" xr:uid="{00000000-0005-0000-0000-0000C0820000}"/>
    <cellStyle name="Style 93 3 3 3 3 3 2" xfId="16737" xr:uid="{00000000-0005-0000-0000-0000C1820000}"/>
    <cellStyle name="Style 93 3 3 3 3 4" xfId="10868" xr:uid="{00000000-0005-0000-0000-0000C2820000}"/>
    <cellStyle name="Style 93 3 3 3 4" xfId="14235" xr:uid="{00000000-0005-0000-0000-0000C3820000}"/>
    <cellStyle name="Style 93 3 3 3 5" xfId="16132" xr:uid="{00000000-0005-0000-0000-0000C4820000}"/>
    <cellStyle name="Style 93 3 3 3 5 2" xfId="16944" xr:uid="{00000000-0005-0000-0000-0000C5820000}"/>
    <cellStyle name="Style 93 3 3 3 6" xfId="10866" xr:uid="{00000000-0005-0000-0000-0000C6820000}"/>
    <cellStyle name="Style 93 3 3 4" xfId="7371" xr:uid="{00000000-0005-0000-0000-0000C7820000}"/>
    <cellStyle name="Style 93 3 3 4 2" xfId="7372" xr:uid="{00000000-0005-0000-0000-0000C8820000}"/>
    <cellStyle name="Style 93 3 3 4 2 2" xfId="14239" xr:uid="{00000000-0005-0000-0000-0000C9820000}"/>
    <cellStyle name="Style 93 3 3 4 2 3" xfId="16134" xr:uid="{00000000-0005-0000-0000-0000CA820000}"/>
    <cellStyle name="Style 93 3 3 4 2 3 2" xfId="16946" xr:uid="{00000000-0005-0000-0000-0000CB820000}"/>
    <cellStyle name="Style 93 3 3 4 2 4" xfId="10870" xr:uid="{00000000-0005-0000-0000-0000CC820000}"/>
    <cellStyle name="Style 93 3 3 4 3" xfId="14238" xr:uid="{00000000-0005-0000-0000-0000CD820000}"/>
    <cellStyle name="Style 93 3 3 4 4" xfId="15799" xr:uid="{00000000-0005-0000-0000-0000CE820000}"/>
    <cellStyle name="Style 93 3 3 4 4 2" xfId="16738" xr:uid="{00000000-0005-0000-0000-0000CF820000}"/>
    <cellStyle name="Style 93 3 3 4 5" xfId="10869" xr:uid="{00000000-0005-0000-0000-0000D0820000}"/>
    <cellStyle name="Style 93 3 3 5" xfId="7373" xr:uid="{00000000-0005-0000-0000-0000D1820000}"/>
    <cellStyle name="Style 93 3 3 5 2" xfId="14240" xr:uid="{00000000-0005-0000-0000-0000D2820000}"/>
    <cellStyle name="Style 93 3 3 5 3" xfId="16135" xr:uid="{00000000-0005-0000-0000-0000D3820000}"/>
    <cellStyle name="Style 93 3 3 5 3 2" xfId="16947" xr:uid="{00000000-0005-0000-0000-0000D4820000}"/>
    <cellStyle name="Style 93 3 3 5 4" xfId="10871" xr:uid="{00000000-0005-0000-0000-0000D5820000}"/>
    <cellStyle name="Style 93 3 3 6" xfId="14232" xr:uid="{00000000-0005-0000-0000-0000D6820000}"/>
    <cellStyle name="Style 93 3 3 7" xfId="16128" xr:uid="{00000000-0005-0000-0000-0000D7820000}"/>
    <cellStyle name="Style 93 3 3 7 2" xfId="16940" xr:uid="{00000000-0005-0000-0000-0000D8820000}"/>
    <cellStyle name="Style 93 3 3 8" xfId="10863" xr:uid="{00000000-0005-0000-0000-0000D9820000}"/>
    <cellStyle name="Style 93 3 4" xfId="7374" xr:uid="{00000000-0005-0000-0000-0000DA820000}"/>
    <cellStyle name="Style 93 3 4 2" xfId="14241" xr:uid="{00000000-0005-0000-0000-0000DB820000}"/>
    <cellStyle name="Style 93 3 4 2 2" xfId="16137" xr:uid="{00000000-0005-0000-0000-0000DC820000}"/>
    <cellStyle name="Style 93 3 4 2 2 2" xfId="16949" xr:uid="{00000000-0005-0000-0000-0000DD820000}"/>
    <cellStyle name="Style 93 3 4 3" xfId="16138" xr:uid="{00000000-0005-0000-0000-0000DE820000}"/>
    <cellStyle name="Style 93 3 4 3 2" xfId="16950" xr:uid="{00000000-0005-0000-0000-0000DF820000}"/>
    <cellStyle name="Style 93 3 4 4" xfId="16139" xr:uid="{00000000-0005-0000-0000-0000E0820000}"/>
    <cellStyle name="Style 93 3 4 4 2" xfId="16951" xr:uid="{00000000-0005-0000-0000-0000E1820000}"/>
    <cellStyle name="Style 93 3 4 5" xfId="16136" xr:uid="{00000000-0005-0000-0000-0000E2820000}"/>
    <cellStyle name="Style 93 3 4 5 2" xfId="16948" xr:uid="{00000000-0005-0000-0000-0000E3820000}"/>
    <cellStyle name="Style 93 3 4 6" xfId="10872" xr:uid="{00000000-0005-0000-0000-0000E4820000}"/>
    <cellStyle name="Style 93 3 5" xfId="7375" xr:uid="{00000000-0005-0000-0000-0000E5820000}"/>
    <cellStyle name="Style 93 3 5 2" xfId="14242" xr:uid="{00000000-0005-0000-0000-0000E6820000}"/>
    <cellStyle name="Style 93 3 5 3" xfId="16140" xr:uid="{00000000-0005-0000-0000-0000E7820000}"/>
    <cellStyle name="Style 93 3 5 3 2" xfId="16952" xr:uid="{00000000-0005-0000-0000-0000E8820000}"/>
    <cellStyle name="Style 93 3 5 4" xfId="10873" xr:uid="{00000000-0005-0000-0000-0000E9820000}"/>
    <cellStyle name="Style 93 3 6" xfId="14228" xr:uid="{00000000-0005-0000-0000-0000EA820000}"/>
    <cellStyle name="Style 93 3 6 2" xfId="16122" xr:uid="{00000000-0005-0000-0000-0000EB820000}"/>
    <cellStyle name="Style 93 3 6 2 2" xfId="16934" xr:uid="{00000000-0005-0000-0000-0000EC820000}"/>
    <cellStyle name="Style 93 3 7" xfId="16487" xr:uid="{00000000-0005-0000-0000-0000ED820000}"/>
    <cellStyle name="Style 93 3 7 2" xfId="17276" xr:uid="{00000000-0005-0000-0000-0000EE820000}"/>
    <cellStyle name="Style 93 3 8" xfId="10859" xr:uid="{00000000-0005-0000-0000-0000EF820000}"/>
    <cellStyle name="Style 93 4" xfId="7376" xr:uid="{00000000-0005-0000-0000-0000F0820000}"/>
    <cellStyle name="Style 93 4 2" xfId="7377" xr:uid="{00000000-0005-0000-0000-0000F1820000}"/>
    <cellStyle name="Style 93 4 2 2" xfId="7378" xr:uid="{00000000-0005-0000-0000-0000F2820000}"/>
    <cellStyle name="Style 93 4 2 2 2" xfId="7379" xr:uid="{00000000-0005-0000-0000-0000F3820000}"/>
    <cellStyle name="Style 93 4 2 2 2 2" xfId="14246" xr:uid="{00000000-0005-0000-0000-0000F4820000}"/>
    <cellStyle name="Style 93 4 2 2 2 3" xfId="16144" xr:uid="{00000000-0005-0000-0000-0000F5820000}"/>
    <cellStyle name="Style 93 4 2 2 2 3 2" xfId="16956" xr:uid="{00000000-0005-0000-0000-0000F6820000}"/>
    <cellStyle name="Style 93 4 2 2 2 4" xfId="10877" xr:uid="{00000000-0005-0000-0000-0000F7820000}"/>
    <cellStyle name="Style 93 4 2 2 3" xfId="14245" xr:uid="{00000000-0005-0000-0000-0000F8820000}"/>
    <cellStyle name="Style 93 4 2 2 3 2" xfId="16145" xr:uid="{00000000-0005-0000-0000-0000F9820000}"/>
    <cellStyle name="Style 93 4 2 2 3 2 2" xfId="16957" xr:uid="{00000000-0005-0000-0000-0000FA820000}"/>
    <cellStyle name="Style 93 4 2 2 4" xfId="16143" xr:uid="{00000000-0005-0000-0000-0000FB820000}"/>
    <cellStyle name="Style 93 4 2 2 4 2" xfId="16955" xr:uid="{00000000-0005-0000-0000-0000FC820000}"/>
    <cellStyle name="Style 93 4 2 2 5" xfId="10876" xr:uid="{00000000-0005-0000-0000-0000FD820000}"/>
    <cellStyle name="Style 93 4 2 3" xfId="7380" xr:uid="{00000000-0005-0000-0000-0000FE820000}"/>
    <cellStyle name="Style 93 4 2 3 2" xfId="7381" xr:uid="{00000000-0005-0000-0000-0000FF820000}"/>
    <cellStyle name="Style 93 4 2 3 2 2" xfId="14248" xr:uid="{00000000-0005-0000-0000-000000830000}"/>
    <cellStyle name="Style 93 4 2 3 2 3" xfId="16147" xr:uid="{00000000-0005-0000-0000-000001830000}"/>
    <cellStyle name="Style 93 4 2 3 2 3 2" xfId="16959" xr:uid="{00000000-0005-0000-0000-000002830000}"/>
    <cellStyle name="Style 93 4 2 3 2 4" xfId="10879" xr:uid="{00000000-0005-0000-0000-000003830000}"/>
    <cellStyle name="Style 93 4 2 3 3" xfId="7382" xr:uid="{00000000-0005-0000-0000-000004830000}"/>
    <cellStyle name="Style 93 4 2 3 3 2" xfId="14249" xr:uid="{00000000-0005-0000-0000-000005830000}"/>
    <cellStyle name="Style 93 4 2 3 3 3" xfId="16148" xr:uid="{00000000-0005-0000-0000-000006830000}"/>
    <cellStyle name="Style 93 4 2 3 3 3 2" xfId="16960" xr:uid="{00000000-0005-0000-0000-000007830000}"/>
    <cellStyle name="Style 93 4 2 3 3 4" xfId="10880" xr:uid="{00000000-0005-0000-0000-000008830000}"/>
    <cellStyle name="Style 93 4 2 3 4" xfId="14247" xr:uid="{00000000-0005-0000-0000-000009830000}"/>
    <cellStyle name="Style 93 4 2 3 5" xfId="16146" xr:uid="{00000000-0005-0000-0000-00000A830000}"/>
    <cellStyle name="Style 93 4 2 3 5 2" xfId="16958" xr:uid="{00000000-0005-0000-0000-00000B830000}"/>
    <cellStyle name="Style 93 4 2 3 6" xfId="10878" xr:uid="{00000000-0005-0000-0000-00000C830000}"/>
    <cellStyle name="Style 93 4 2 4" xfId="7383" xr:uid="{00000000-0005-0000-0000-00000D830000}"/>
    <cellStyle name="Style 93 4 2 4 2" xfId="7384" xr:uid="{00000000-0005-0000-0000-00000E830000}"/>
    <cellStyle name="Style 93 4 2 4 2 2" xfId="14251" xr:uid="{00000000-0005-0000-0000-00000F830000}"/>
    <cellStyle name="Style 93 4 2 4 2 3" xfId="16150" xr:uid="{00000000-0005-0000-0000-000010830000}"/>
    <cellStyle name="Style 93 4 2 4 2 3 2" xfId="16962" xr:uid="{00000000-0005-0000-0000-000011830000}"/>
    <cellStyle name="Style 93 4 2 4 2 4" xfId="10882" xr:uid="{00000000-0005-0000-0000-000012830000}"/>
    <cellStyle name="Style 93 4 2 4 3" xfId="14250" xr:uid="{00000000-0005-0000-0000-000013830000}"/>
    <cellStyle name="Style 93 4 2 4 4" xfId="16149" xr:uid="{00000000-0005-0000-0000-000014830000}"/>
    <cellStyle name="Style 93 4 2 4 4 2" xfId="16961" xr:uid="{00000000-0005-0000-0000-000015830000}"/>
    <cellStyle name="Style 93 4 2 4 5" xfId="10881" xr:uid="{00000000-0005-0000-0000-000016830000}"/>
    <cellStyle name="Style 93 4 2 5" xfId="7385" xr:uid="{00000000-0005-0000-0000-000017830000}"/>
    <cellStyle name="Style 93 4 2 5 2" xfId="14252" xr:uid="{00000000-0005-0000-0000-000018830000}"/>
    <cellStyle name="Style 93 4 2 5 3" xfId="16151" xr:uid="{00000000-0005-0000-0000-000019830000}"/>
    <cellStyle name="Style 93 4 2 5 3 2" xfId="16963" xr:uid="{00000000-0005-0000-0000-00001A830000}"/>
    <cellStyle name="Style 93 4 2 5 4" xfId="10883" xr:uid="{00000000-0005-0000-0000-00001B830000}"/>
    <cellStyle name="Style 93 4 2 6" xfId="14244" xr:uid="{00000000-0005-0000-0000-00001C830000}"/>
    <cellStyle name="Style 93 4 2 6 2" xfId="16142" xr:uid="{00000000-0005-0000-0000-00001D830000}"/>
    <cellStyle name="Style 93 4 2 6 2 2" xfId="16954" xr:uid="{00000000-0005-0000-0000-00001E830000}"/>
    <cellStyle name="Style 93 4 2 7" xfId="10875" xr:uid="{00000000-0005-0000-0000-00001F830000}"/>
    <cellStyle name="Style 93 4 3" xfId="7386" xr:uid="{00000000-0005-0000-0000-000020830000}"/>
    <cellStyle name="Style 93 4 3 2" xfId="7387" xr:uid="{00000000-0005-0000-0000-000021830000}"/>
    <cellStyle name="Style 93 4 3 2 2" xfId="14254" xr:uid="{00000000-0005-0000-0000-000022830000}"/>
    <cellStyle name="Style 93 4 3 2 2 2" xfId="16153" xr:uid="{00000000-0005-0000-0000-000023830000}"/>
    <cellStyle name="Style 93 4 3 2 2 2 2" xfId="16965" xr:uid="{00000000-0005-0000-0000-000024830000}"/>
    <cellStyle name="Style 93 4 3 2 3" xfId="16152" xr:uid="{00000000-0005-0000-0000-000025830000}"/>
    <cellStyle name="Style 93 4 3 2 3 2" xfId="16964" xr:uid="{00000000-0005-0000-0000-000026830000}"/>
    <cellStyle name="Style 93 4 3 2 4" xfId="10885" xr:uid="{00000000-0005-0000-0000-000027830000}"/>
    <cellStyle name="Style 93 4 3 3" xfId="14253" xr:uid="{00000000-0005-0000-0000-000028830000}"/>
    <cellStyle name="Style 93 4 3 3 2" xfId="16154" xr:uid="{00000000-0005-0000-0000-000029830000}"/>
    <cellStyle name="Style 93 4 3 3 2 2" xfId="16966" xr:uid="{00000000-0005-0000-0000-00002A830000}"/>
    <cellStyle name="Style 93 4 3 4" xfId="15816" xr:uid="{00000000-0005-0000-0000-00002B830000}"/>
    <cellStyle name="Style 93 4 3 4 2" xfId="16745" xr:uid="{00000000-0005-0000-0000-00002C830000}"/>
    <cellStyle name="Style 93 4 3 5" xfId="10884" xr:uid="{00000000-0005-0000-0000-00002D830000}"/>
    <cellStyle name="Style 93 4 4" xfId="7388" xr:uid="{00000000-0005-0000-0000-00002E830000}"/>
    <cellStyle name="Style 93 4 4 2" xfId="14255" xr:uid="{00000000-0005-0000-0000-00002F830000}"/>
    <cellStyle name="Style 93 4 4 2 2" xfId="16156" xr:uid="{00000000-0005-0000-0000-000030830000}"/>
    <cellStyle name="Style 93 4 4 2 2 2" xfId="16968" xr:uid="{00000000-0005-0000-0000-000031830000}"/>
    <cellStyle name="Style 93 4 4 3" xfId="16157" xr:uid="{00000000-0005-0000-0000-000032830000}"/>
    <cellStyle name="Style 93 4 4 3 2" xfId="16969" xr:uid="{00000000-0005-0000-0000-000033830000}"/>
    <cellStyle name="Style 93 4 4 4" xfId="16155" xr:uid="{00000000-0005-0000-0000-000034830000}"/>
    <cellStyle name="Style 93 4 4 4 2" xfId="16967" xr:uid="{00000000-0005-0000-0000-000035830000}"/>
    <cellStyle name="Style 93 4 4 5" xfId="10886" xr:uid="{00000000-0005-0000-0000-000036830000}"/>
    <cellStyle name="Style 93 4 5" xfId="7389" xr:uid="{00000000-0005-0000-0000-000037830000}"/>
    <cellStyle name="Style 93 4 5 2" xfId="14256" xr:uid="{00000000-0005-0000-0000-000038830000}"/>
    <cellStyle name="Style 93 4 5 3" xfId="16158" xr:uid="{00000000-0005-0000-0000-000039830000}"/>
    <cellStyle name="Style 93 4 5 3 2" xfId="16970" xr:uid="{00000000-0005-0000-0000-00003A830000}"/>
    <cellStyle name="Style 93 4 5 4" xfId="10887" xr:uid="{00000000-0005-0000-0000-00003B830000}"/>
    <cellStyle name="Style 93 4 6" xfId="14243" xr:uid="{00000000-0005-0000-0000-00003C830000}"/>
    <cellStyle name="Style 93 4 6 2" xfId="16141" xr:uid="{00000000-0005-0000-0000-00003D830000}"/>
    <cellStyle name="Style 93 4 6 2 2" xfId="16953" xr:uid="{00000000-0005-0000-0000-00003E830000}"/>
    <cellStyle name="Style 93 4 7" xfId="16486" xr:uid="{00000000-0005-0000-0000-00003F830000}"/>
    <cellStyle name="Style 93 4 7 2" xfId="17275" xr:uid="{00000000-0005-0000-0000-000040830000}"/>
    <cellStyle name="Style 93 4 8" xfId="10874" xr:uid="{00000000-0005-0000-0000-000041830000}"/>
    <cellStyle name="Style 93 5" xfId="7390" xr:uid="{00000000-0005-0000-0000-000042830000}"/>
    <cellStyle name="Style 93 5 2" xfId="7391" xr:uid="{00000000-0005-0000-0000-000043830000}"/>
    <cellStyle name="Style 93 5 2 2" xfId="7392" xr:uid="{00000000-0005-0000-0000-000044830000}"/>
    <cellStyle name="Style 93 5 2 2 2" xfId="7393" xr:uid="{00000000-0005-0000-0000-000045830000}"/>
    <cellStyle name="Style 93 5 2 2 2 2" xfId="14260" xr:uid="{00000000-0005-0000-0000-000046830000}"/>
    <cellStyle name="Style 93 5 2 2 2 3" xfId="16162" xr:uid="{00000000-0005-0000-0000-000047830000}"/>
    <cellStyle name="Style 93 5 2 2 2 3 2" xfId="16974" xr:uid="{00000000-0005-0000-0000-000048830000}"/>
    <cellStyle name="Style 93 5 2 2 2 4" xfId="10891" xr:uid="{00000000-0005-0000-0000-000049830000}"/>
    <cellStyle name="Style 93 5 2 2 3" xfId="14259" xr:uid="{00000000-0005-0000-0000-00004A830000}"/>
    <cellStyle name="Style 93 5 2 2 3 2" xfId="16163" xr:uid="{00000000-0005-0000-0000-00004B830000}"/>
    <cellStyle name="Style 93 5 2 2 3 2 2" xfId="16975" xr:uid="{00000000-0005-0000-0000-00004C830000}"/>
    <cellStyle name="Style 93 5 2 2 4" xfId="16161" xr:uid="{00000000-0005-0000-0000-00004D830000}"/>
    <cellStyle name="Style 93 5 2 2 4 2" xfId="16973" xr:uid="{00000000-0005-0000-0000-00004E830000}"/>
    <cellStyle name="Style 93 5 2 2 5" xfId="10890" xr:uid="{00000000-0005-0000-0000-00004F830000}"/>
    <cellStyle name="Style 93 5 2 3" xfId="7394" xr:uid="{00000000-0005-0000-0000-000050830000}"/>
    <cellStyle name="Style 93 5 2 3 2" xfId="7395" xr:uid="{00000000-0005-0000-0000-000051830000}"/>
    <cellStyle name="Style 93 5 2 3 2 2" xfId="14262" xr:uid="{00000000-0005-0000-0000-000052830000}"/>
    <cellStyle name="Style 93 5 2 3 2 3" xfId="16165" xr:uid="{00000000-0005-0000-0000-000053830000}"/>
    <cellStyle name="Style 93 5 2 3 2 3 2" xfId="16977" xr:uid="{00000000-0005-0000-0000-000054830000}"/>
    <cellStyle name="Style 93 5 2 3 2 4" xfId="10893" xr:uid="{00000000-0005-0000-0000-000055830000}"/>
    <cellStyle name="Style 93 5 2 3 3" xfId="7396" xr:uid="{00000000-0005-0000-0000-000056830000}"/>
    <cellStyle name="Style 93 5 2 3 3 2" xfId="14263" xr:uid="{00000000-0005-0000-0000-000057830000}"/>
    <cellStyle name="Style 93 5 2 3 3 3" xfId="16166" xr:uid="{00000000-0005-0000-0000-000058830000}"/>
    <cellStyle name="Style 93 5 2 3 3 3 2" xfId="16978" xr:uid="{00000000-0005-0000-0000-000059830000}"/>
    <cellStyle name="Style 93 5 2 3 3 4" xfId="10894" xr:uid="{00000000-0005-0000-0000-00005A830000}"/>
    <cellStyle name="Style 93 5 2 3 4" xfId="14261" xr:uid="{00000000-0005-0000-0000-00005B830000}"/>
    <cellStyle name="Style 93 5 2 3 5" xfId="16164" xr:uid="{00000000-0005-0000-0000-00005C830000}"/>
    <cellStyle name="Style 93 5 2 3 5 2" xfId="16976" xr:uid="{00000000-0005-0000-0000-00005D830000}"/>
    <cellStyle name="Style 93 5 2 3 6" xfId="10892" xr:uid="{00000000-0005-0000-0000-00005E830000}"/>
    <cellStyle name="Style 93 5 2 4" xfId="7397" xr:uid="{00000000-0005-0000-0000-00005F830000}"/>
    <cellStyle name="Style 93 5 2 4 2" xfId="14264" xr:uid="{00000000-0005-0000-0000-000060830000}"/>
    <cellStyle name="Style 93 5 2 4 2 2" xfId="16168" xr:uid="{00000000-0005-0000-0000-000061830000}"/>
    <cellStyle name="Style 93 5 2 4 2 2 2" xfId="16980" xr:uid="{00000000-0005-0000-0000-000062830000}"/>
    <cellStyle name="Style 93 5 2 4 3" xfId="16167" xr:uid="{00000000-0005-0000-0000-000063830000}"/>
    <cellStyle name="Style 93 5 2 4 3 2" xfId="16979" xr:uid="{00000000-0005-0000-0000-000064830000}"/>
    <cellStyle name="Style 93 5 2 4 4" xfId="10895" xr:uid="{00000000-0005-0000-0000-000065830000}"/>
    <cellStyle name="Style 93 5 2 5" xfId="7398" xr:uid="{00000000-0005-0000-0000-000066830000}"/>
    <cellStyle name="Style 93 5 2 5 2" xfId="14265" xr:uid="{00000000-0005-0000-0000-000067830000}"/>
    <cellStyle name="Style 93 5 2 5 3" xfId="16169" xr:uid="{00000000-0005-0000-0000-000068830000}"/>
    <cellStyle name="Style 93 5 2 5 3 2" xfId="16981" xr:uid="{00000000-0005-0000-0000-000069830000}"/>
    <cellStyle name="Style 93 5 2 5 4" xfId="10896" xr:uid="{00000000-0005-0000-0000-00006A830000}"/>
    <cellStyle name="Style 93 5 2 6" xfId="14258" xr:uid="{00000000-0005-0000-0000-00006B830000}"/>
    <cellStyle name="Style 93 5 2 7" xfId="16160" xr:uid="{00000000-0005-0000-0000-00006C830000}"/>
    <cellStyle name="Style 93 5 2 7 2" xfId="16972" xr:uid="{00000000-0005-0000-0000-00006D830000}"/>
    <cellStyle name="Style 93 5 2 8" xfId="10889" xr:uid="{00000000-0005-0000-0000-00006E830000}"/>
    <cellStyle name="Style 93 5 3" xfId="7399" xr:uid="{00000000-0005-0000-0000-00006F830000}"/>
    <cellStyle name="Style 93 5 3 2" xfId="7400" xr:uid="{00000000-0005-0000-0000-000070830000}"/>
    <cellStyle name="Style 93 5 3 2 2" xfId="14267" xr:uid="{00000000-0005-0000-0000-000071830000}"/>
    <cellStyle name="Style 93 5 3 2 3" xfId="15575" xr:uid="{00000000-0005-0000-0000-000072830000}"/>
    <cellStyle name="Style 93 5 3 2 3 2" xfId="16676" xr:uid="{00000000-0005-0000-0000-000073830000}"/>
    <cellStyle name="Style 93 5 3 2 4" xfId="10898" xr:uid="{00000000-0005-0000-0000-000074830000}"/>
    <cellStyle name="Style 93 5 3 3" xfId="14266" xr:uid="{00000000-0005-0000-0000-000075830000}"/>
    <cellStyle name="Style 93 5 3 3 2" xfId="15576" xr:uid="{00000000-0005-0000-0000-000076830000}"/>
    <cellStyle name="Style 93 5 3 3 2 2" xfId="16677" xr:uid="{00000000-0005-0000-0000-000077830000}"/>
    <cellStyle name="Style 93 5 3 4" xfId="16170" xr:uid="{00000000-0005-0000-0000-000078830000}"/>
    <cellStyle name="Style 93 5 3 4 2" xfId="16982" xr:uid="{00000000-0005-0000-0000-000079830000}"/>
    <cellStyle name="Style 93 5 3 5" xfId="10897" xr:uid="{00000000-0005-0000-0000-00007A830000}"/>
    <cellStyle name="Style 93 5 4" xfId="7401" xr:uid="{00000000-0005-0000-0000-00007B830000}"/>
    <cellStyle name="Style 93 5 4 2" xfId="14268" xr:uid="{00000000-0005-0000-0000-00007C830000}"/>
    <cellStyle name="Style 93 5 4 3" xfId="15577" xr:uid="{00000000-0005-0000-0000-00007D830000}"/>
    <cellStyle name="Style 93 5 4 3 2" xfId="16678" xr:uid="{00000000-0005-0000-0000-00007E830000}"/>
    <cellStyle name="Style 93 5 4 4" xfId="10899" xr:uid="{00000000-0005-0000-0000-00007F830000}"/>
    <cellStyle name="Style 93 5 5" xfId="7402" xr:uid="{00000000-0005-0000-0000-000080830000}"/>
    <cellStyle name="Style 93 5 5 2" xfId="14269" xr:uid="{00000000-0005-0000-0000-000081830000}"/>
    <cellStyle name="Style 93 5 5 3" xfId="16171" xr:uid="{00000000-0005-0000-0000-000082830000}"/>
    <cellStyle name="Style 93 5 5 3 2" xfId="16983" xr:uid="{00000000-0005-0000-0000-000083830000}"/>
    <cellStyle name="Style 93 5 5 4" xfId="10900" xr:uid="{00000000-0005-0000-0000-000084830000}"/>
    <cellStyle name="Style 93 5 6" xfId="14257" xr:uid="{00000000-0005-0000-0000-000085830000}"/>
    <cellStyle name="Style 93 5 7" xfId="16159" xr:uid="{00000000-0005-0000-0000-000086830000}"/>
    <cellStyle name="Style 93 5 7 2" xfId="16971" xr:uid="{00000000-0005-0000-0000-000087830000}"/>
    <cellStyle name="Style 93 5 8" xfId="10888" xr:uid="{00000000-0005-0000-0000-000088830000}"/>
    <cellStyle name="Style 93 6" xfId="7403" xr:uid="{00000000-0005-0000-0000-000089830000}"/>
    <cellStyle name="Style 93 6 2" xfId="7404" xr:uid="{00000000-0005-0000-0000-00008A830000}"/>
    <cellStyle name="Style 93 6 2 2" xfId="7405" xr:uid="{00000000-0005-0000-0000-00008B830000}"/>
    <cellStyle name="Style 93 6 2 2 2" xfId="14272" xr:uid="{00000000-0005-0000-0000-00008C830000}"/>
    <cellStyle name="Style 93 6 2 2 3" xfId="10903" xr:uid="{00000000-0005-0000-0000-00008D830000}"/>
    <cellStyle name="Style 93 6 2 3" xfId="14271" xr:uid="{00000000-0005-0000-0000-00008E830000}"/>
    <cellStyle name="Style 93 6 2 4" xfId="16173" xr:uid="{00000000-0005-0000-0000-00008F830000}"/>
    <cellStyle name="Style 93 6 2 4 2" xfId="16985" xr:uid="{00000000-0005-0000-0000-000090830000}"/>
    <cellStyle name="Style 93 6 2 5" xfId="10902" xr:uid="{00000000-0005-0000-0000-000091830000}"/>
    <cellStyle name="Style 93 6 3" xfId="7406" xr:uid="{00000000-0005-0000-0000-000092830000}"/>
    <cellStyle name="Style 93 6 3 2" xfId="7407" xr:uid="{00000000-0005-0000-0000-000093830000}"/>
    <cellStyle name="Style 93 6 3 2 2" xfId="14274" xr:uid="{00000000-0005-0000-0000-000094830000}"/>
    <cellStyle name="Style 93 6 3 2 3" xfId="16175" xr:uid="{00000000-0005-0000-0000-000095830000}"/>
    <cellStyle name="Style 93 6 3 2 3 2" xfId="16987" xr:uid="{00000000-0005-0000-0000-000096830000}"/>
    <cellStyle name="Style 93 6 3 2 4" xfId="10905" xr:uid="{00000000-0005-0000-0000-000097830000}"/>
    <cellStyle name="Style 93 6 3 3" xfId="7408" xr:uid="{00000000-0005-0000-0000-000098830000}"/>
    <cellStyle name="Style 93 6 3 3 2" xfId="14275" xr:uid="{00000000-0005-0000-0000-000099830000}"/>
    <cellStyle name="Style 93 6 3 3 3" xfId="16176" xr:uid="{00000000-0005-0000-0000-00009A830000}"/>
    <cellStyle name="Style 93 6 3 3 3 2" xfId="16988" xr:uid="{00000000-0005-0000-0000-00009B830000}"/>
    <cellStyle name="Style 93 6 3 3 4" xfId="10906" xr:uid="{00000000-0005-0000-0000-00009C830000}"/>
    <cellStyle name="Style 93 6 3 4" xfId="14273" xr:uid="{00000000-0005-0000-0000-00009D830000}"/>
    <cellStyle name="Style 93 6 3 5" xfId="16174" xr:uid="{00000000-0005-0000-0000-00009E830000}"/>
    <cellStyle name="Style 93 6 3 5 2" xfId="16986" xr:uid="{00000000-0005-0000-0000-00009F830000}"/>
    <cellStyle name="Style 93 6 3 6" xfId="10904" xr:uid="{00000000-0005-0000-0000-0000A0830000}"/>
    <cellStyle name="Style 93 6 4" xfId="7409" xr:uid="{00000000-0005-0000-0000-0000A1830000}"/>
    <cellStyle name="Style 93 6 4 2" xfId="7410" xr:uid="{00000000-0005-0000-0000-0000A2830000}"/>
    <cellStyle name="Style 93 6 4 2 2" xfId="14277" xr:uid="{00000000-0005-0000-0000-0000A3830000}"/>
    <cellStyle name="Style 93 6 4 2 3" xfId="16178" xr:uid="{00000000-0005-0000-0000-0000A4830000}"/>
    <cellStyle name="Style 93 6 4 2 3 2" xfId="16990" xr:uid="{00000000-0005-0000-0000-0000A5830000}"/>
    <cellStyle name="Style 93 6 4 2 4" xfId="10908" xr:uid="{00000000-0005-0000-0000-0000A6830000}"/>
    <cellStyle name="Style 93 6 4 3" xfId="14276" xr:uid="{00000000-0005-0000-0000-0000A7830000}"/>
    <cellStyle name="Style 93 6 4 4" xfId="16177" xr:uid="{00000000-0005-0000-0000-0000A8830000}"/>
    <cellStyle name="Style 93 6 4 4 2" xfId="16989" xr:uid="{00000000-0005-0000-0000-0000A9830000}"/>
    <cellStyle name="Style 93 6 4 5" xfId="10907" xr:uid="{00000000-0005-0000-0000-0000AA830000}"/>
    <cellStyle name="Style 93 6 5" xfId="7411" xr:uid="{00000000-0005-0000-0000-0000AB830000}"/>
    <cellStyle name="Style 93 6 5 2" xfId="14278" xr:uid="{00000000-0005-0000-0000-0000AC830000}"/>
    <cellStyle name="Style 93 6 5 3" xfId="16179" xr:uid="{00000000-0005-0000-0000-0000AD830000}"/>
    <cellStyle name="Style 93 6 5 3 2" xfId="16991" xr:uid="{00000000-0005-0000-0000-0000AE830000}"/>
    <cellStyle name="Style 93 6 5 4" xfId="10909" xr:uid="{00000000-0005-0000-0000-0000AF830000}"/>
    <cellStyle name="Style 93 6 6" xfId="14270" xr:uid="{00000000-0005-0000-0000-0000B0830000}"/>
    <cellStyle name="Style 93 6 6 2" xfId="16180" xr:uid="{00000000-0005-0000-0000-0000B1830000}"/>
    <cellStyle name="Style 93 6 6 2 2" xfId="16992" xr:uid="{00000000-0005-0000-0000-0000B2830000}"/>
    <cellStyle name="Style 93 6 7" xfId="16172" xr:uid="{00000000-0005-0000-0000-0000B3830000}"/>
    <cellStyle name="Style 93 6 7 2" xfId="16984" xr:uid="{00000000-0005-0000-0000-0000B4830000}"/>
    <cellStyle name="Style 93 6 8" xfId="10901" xr:uid="{00000000-0005-0000-0000-0000B5830000}"/>
    <cellStyle name="Style 93 7" xfId="7412" xr:uid="{00000000-0005-0000-0000-0000B6830000}"/>
    <cellStyle name="Style 93 7 2" xfId="7413" xr:uid="{00000000-0005-0000-0000-0000B7830000}"/>
    <cellStyle name="Style 93 7 2 2" xfId="14280" xr:uid="{00000000-0005-0000-0000-0000B8830000}"/>
    <cellStyle name="Style 93 7 2 3" xfId="16182" xr:uid="{00000000-0005-0000-0000-0000B9830000}"/>
    <cellStyle name="Style 93 7 2 3 2" xfId="16994" xr:uid="{00000000-0005-0000-0000-0000BA830000}"/>
    <cellStyle name="Style 93 7 2 4" xfId="10911" xr:uid="{00000000-0005-0000-0000-0000BB830000}"/>
    <cellStyle name="Style 93 7 3" xfId="7414" xr:uid="{00000000-0005-0000-0000-0000BC830000}"/>
    <cellStyle name="Style 93 7 3 2" xfId="14281" xr:uid="{00000000-0005-0000-0000-0000BD830000}"/>
    <cellStyle name="Style 93 7 3 3" xfId="16183" xr:uid="{00000000-0005-0000-0000-0000BE830000}"/>
    <cellStyle name="Style 93 7 3 3 2" xfId="16995" xr:uid="{00000000-0005-0000-0000-0000BF830000}"/>
    <cellStyle name="Style 93 7 3 4" xfId="10912" xr:uid="{00000000-0005-0000-0000-0000C0830000}"/>
    <cellStyle name="Style 93 7 4" xfId="14279" xr:uid="{00000000-0005-0000-0000-0000C1830000}"/>
    <cellStyle name="Style 93 7 4 2" xfId="15578" xr:uid="{00000000-0005-0000-0000-0000C2830000}"/>
    <cellStyle name="Style 93 7 4 2 2" xfId="16679" xr:uid="{00000000-0005-0000-0000-0000C3830000}"/>
    <cellStyle name="Style 93 7 5" xfId="16184" xr:uid="{00000000-0005-0000-0000-0000C4830000}"/>
    <cellStyle name="Style 93 7 5 2" xfId="16996" xr:uid="{00000000-0005-0000-0000-0000C5830000}"/>
    <cellStyle name="Style 93 7 6" xfId="16181" xr:uid="{00000000-0005-0000-0000-0000C6830000}"/>
    <cellStyle name="Style 93 7 6 2" xfId="16993" xr:uid="{00000000-0005-0000-0000-0000C7830000}"/>
    <cellStyle name="Style 93 7 7" xfId="10910" xr:uid="{00000000-0005-0000-0000-0000C8830000}"/>
    <cellStyle name="Style 93 8" xfId="7415" xr:uid="{00000000-0005-0000-0000-0000C9830000}"/>
    <cellStyle name="Style 93 8 2" xfId="14282" xr:uid="{00000000-0005-0000-0000-0000CA830000}"/>
    <cellStyle name="Style 93 8 2 2" xfId="16186" xr:uid="{00000000-0005-0000-0000-0000CB830000}"/>
    <cellStyle name="Style 93 8 2 2 2" xfId="16998" xr:uid="{00000000-0005-0000-0000-0000CC830000}"/>
    <cellStyle name="Style 93 8 3" xfId="16187" xr:uid="{00000000-0005-0000-0000-0000CD830000}"/>
    <cellStyle name="Style 93 8 3 2" xfId="16999" xr:uid="{00000000-0005-0000-0000-0000CE830000}"/>
    <cellStyle name="Style 93 8 4" xfId="16185" xr:uid="{00000000-0005-0000-0000-0000CF830000}"/>
    <cellStyle name="Style 93 8 4 2" xfId="16997" xr:uid="{00000000-0005-0000-0000-0000D0830000}"/>
    <cellStyle name="Style 93 8 5" xfId="10913" xr:uid="{00000000-0005-0000-0000-0000D1830000}"/>
    <cellStyle name="Style 93 9" xfId="7416" xr:uid="{00000000-0005-0000-0000-0000D2830000}"/>
    <cellStyle name="Style 93 9 2" xfId="14283" xr:uid="{00000000-0005-0000-0000-0000D3830000}"/>
    <cellStyle name="Style 93 9 3" xfId="16188" xr:uid="{00000000-0005-0000-0000-0000D4830000}"/>
    <cellStyle name="Style 93 9 3 2" xfId="17000" xr:uid="{00000000-0005-0000-0000-0000D5830000}"/>
    <cellStyle name="Style 93 9 4" xfId="10914" xr:uid="{00000000-0005-0000-0000-0000D6830000}"/>
    <cellStyle name="Style 93_ADDON" xfId="7417" xr:uid="{00000000-0005-0000-0000-0000D7830000}"/>
    <cellStyle name="Style 94" xfId="4068" xr:uid="{00000000-0005-0000-0000-0000D8830000}"/>
    <cellStyle name="Style 94 2" xfId="7418" xr:uid="{00000000-0005-0000-0000-0000D9830000}"/>
    <cellStyle name="Style 94 2 2" xfId="16191" xr:uid="{00000000-0005-0000-0000-0000DA830000}"/>
    <cellStyle name="Style 94 2 2 2" xfId="16192" xr:uid="{00000000-0005-0000-0000-0000DB830000}"/>
    <cellStyle name="Style 94 2 2 2 2" xfId="16193" xr:uid="{00000000-0005-0000-0000-0000DC830000}"/>
    <cellStyle name="Style 94 2 2 2 2 2" xfId="17005" xr:uid="{00000000-0005-0000-0000-0000DD830000}"/>
    <cellStyle name="Style 94 2 2 2 3" xfId="17004" xr:uid="{00000000-0005-0000-0000-0000DE830000}"/>
    <cellStyle name="Style 94 2 2 3" xfId="16194" xr:uid="{00000000-0005-0000-0000-0000DF830000}"/>
    <cellStyle name="Style 94 2 2 3 2" xfId="17006" xr:uid="{00000000-0005-0000-0000-0000E0830000}"/>
    <cellStyle name="Style 94 2 2 4" xfId="17003" xr:uid="{00000000-0005-0000-0000-0000E1830000}"/>
    <cellStyle name="Style 94 2 3" xfId="16195" xr:uid="{00000000-0005-0000-0000-0000E2830000}"/>
    <cellStyle name="Style 94 2 3 2" xfId="16196" xr:uid="{00000000-0005-0000-0000-0000E3830000}"/>
    <cellStyle name="Style 94 2 3 2 2" xfId="17008" xr:uid="{00000000-0005-0000-0000-0000E4830000}"/>
    <cellStyle name="Style 94 2 3 3" xfId="17007" xr:uid="{00000000-0005-0000-0000-0000E5830000}"/>
    <cellStyle name="Style 94 2 4" xfId="16197" xr:uid="{00000000-0005-0000-0000-0000E6830000}"/>
    <cellStyle name="Style 94 2 4 2" xfId="17009" xr:uid="{00000000-0005-0000-0000-0000E7830000}"/>
    <cellStyle name="Style 94 2 5" xfId="16190" xr:uid="{00000000-0005-0000-0000-0000E8830000}"/>
    <cellStyle name="Style 94 2 5 2" xfId="17002" xr:uid="{00000000-0005-0000-0000-0000E9830000}"/>
    <cellStyle name="Style 94 3" xfId="7419" xr:uid="{00000000-0005-0000-0000-0000EA830000}"/>
    <cellStyle name="Style 94 3 2" xfId="7420" xr:uid="{00000000-0005-0000-0000-0000EB830000}"/>
    <cellStyle name="Style 94 3 2 2" xfId="16199" xr:uid="{00000000-0005-0000-0000-0000EC830000}"/>
    <cellStyle name="Style 94 3 2 2 2" xfId="17011" xr:uid="{00000000-0005-0000-0000-0000ED830000}"/>
    <cellStyle name="Style 94 3 3" xfId="7421" xr:uid="{00000000-0005-0000-0000-0000EE830000}"/>
    <cellStyle name="Style 94 3 3 2" xfId="7422" xr:uid="{00000000-0005-0000-0000-0000EF830000}"/>
    <cellStyle name="Style 94 3 3 2 2" xfId="16201" xr:uid="{00000000-0005-0000-0000-0000F0830000}"/>
    <cellStyle name="Style 94 3 3 2 2 2" xfId="17013" xr:uid="{00000000-0005-0000-0000-0000F1830000}"/>
    <cellStyle name="Style 94 3 3 3" xfId="16202" xr:uid="{00000000-0005-0000-0000-0000F2830000}"/>
    <cellStyle name="Style 94 3 3 3 2" xfId="17014" xr:uid="{00000000-0005-0000-0000-0000F3830000}"/>
    <cellStyle name="Style 94 3 3 4" xfId="16200" xr:uid="{00000000-0005-0000-0000-0000F4830000}"/>
    <cellStyle name="Style 94 3 3 4 2" xfId="17012" xr:uid="{00000000-0005-0000-0000-0000F5830000}"/>
    <cellStyle name="Style 94 3 4" xfId="7423" xr:uid="{00000000-0005-0000-0000-0000F6830000}"/>
    <cellStyle name="Style 94 3 4 2" xfId="16204" xr:uid="{00000000-0005-0000-0000-0000F7830000}"/>
    <cellStyle name="Style 94 3 4 2 2" xfId="17016" xr:uid="{00000000-0005-0000-0000-0000F8830000}"/>
    <cellStyle name="Style 94 3 4 3" xfId="16203" xr:uid="{00000000-0005-0000-0000-0000F9830000}"/>
    <cellStyle name="Style 94 3 4 3 2" xfId="17015" xr:uid="{00000000-0005-0000-0000-0000FA830000}"/>
    <cellStyle name="Style 94 3 5" xfId="16198" xr:uid="{00000000-0005-0000-0000-0000FB830000}"/>
    <cellStyle name="Style 94 3 5 2" xfId="17010" xr:uid="{00000000-0005-0000-0000-0000FC830000}"/>
    <cellStyle name="Style 94 3 6" xfId="16485" xr:uid="{00000000-0005-0000-0000-0000FD830000}"/>
    <cellStyle name="Style 94 3 6 2" xfId="17274" xr:uid="{00000000-0005-0000-0000-0000FE830000}"/>
    <cellStyle name="Style 94 4" xfId="7424" xr:uid="{00000000-0005-0000-0000-0000FF830000}"/>
    <cellStyle name="Style 94 4 2" xfId="7425" xr:uid="{00000000-0005-0000-0000-000000840000}"/>
    <cellStyle name="Style 94 4 2 2" xfId="15579" xr:uid="{00000000-0005-0000-0000-000001840000}"/>
    <cellStyle name="Style 94 4 2 2 2" xfId="16680" xr:uid="{00000000-0005-0000-0000-000002840000}"/>
    <cellStyle name="Style 94 4 3" xfId="16206" xr:uid="{00000000-0005-0000-0000-000003840000}"/>
    <cellStyle name="Style 94 4 3 2" xfId="17018" xr:uid="{00000000-0005-0000-0000-000004840000}"/>
    <cellStyle name="Style 94 4 4" xfId="16205" xr:uid="{00000000-0005-0000-0000-000005840000}"/>
    <cellStyle name="Style 94 4 4 2" xfId="17017" xr:uid="{00000000-0005-0000-0000-000006840000}"/>
    <cellStyle name="Style 94 5" xfId="7426" xr:uid="{00000000-0005-0000-0000-000007840000}"/>
    <cellStyle name="Style 94 5 2" xfId="16208" xr:uid="{00000000-0005-0000-0000-000008840000}"/>
    <cellStyle name="Style 94 5 2 2" xfId="17020" xr:uid="{00000000-0005-0000-0000-000009840000}"/>
    <cellStyle name="Style 94 5 3" xfId="16207" xr:uid="{00000000-0005-0000-0000-00000A840000}"/>
    <cellStyle name="Style 94 5 3 2" xfId="17019" xr:uid="{00000000-0005-0000-0000-00000B840000}"/>
    <cellStyle name="Style 94 6" xfId="7427" xr:uid="{00000000-0005-0000-0000-00000C840000}"/>
    <cellStyle name="Style 94 6 2" xfId="16209" xr:uid="{00000000-0005-0000-0000-00000D840000}"/>
    <cellStyle name="Style 94 6 2 2" xfId="17021" xr:uid="{00000000-0005-0000-0000-00000E840000}"/>
    <cellStyle name="Style 94 7" xfId="7428" xr:uid="{00000000-0005-0000-0000-00000F840000}"/>
    <cellStyle name="Style 94 7 2" xfId="16210" xr:uid="{00000000-0005-0000-0000-000010840000}"/>
    <cellStyle name="Style 94 7 2 2" xfId="17022" xr:uid="{00000000-0005-0000-0000-000011840000}"/>
    <cellStyle name="Style 94 8" xfId="16211" xr:uid="{00000000-0005-0000-0000-000012840000}"/>
    <cellStyle name="Style 94 8 2" xfId="17023" xr:uid="{00000000-0005-0000-0000-000013840000}"/>
    <cellStyle name="Style 94 9" xfId="16189" xr:uid="{00000000-0005-0000-0000-000014840000}"/>
    <cellStyle name="Style 94 9 2" xfId="17001" xr:uid="{00000000-0005-0000-0000-000015840000}"/>
    <cellStyle name="Style 94_ADDON" xfId="7429" xr:uid="{00000000-0005-0000-0000-000016840000}"/>
    <cellStyle name="Style 95" xfId="4069" xr:uid="{00000000-0005-0000-0000-000017840000}"/>
    <cellStyle name="Style 95 2" xfId="7430" xr:uid="{00000000-0005-0000-0000-000018840000}"/>
    <cellStyle name="Style 95 2 2" xfId="7431" xr:uid="{00000000-0005-0000-0000-000019840000}"/>
    <cellStyle name="Style 95 2 2 2" xfId="7432" xr:uid="{00000000-0005-0000-0000-00001A840000}"/>
    <cellStyle name="Style 95 2 2 2 2" xfId="16215" xr:uid="{00000000-0005-0000-0000-00001B840000}"/>
    <cellStyle name="Style 95 2 2 2 2 2" xfId="17027" xr:uid="{00000000-0005-0000-0000-00001C840000}"/>
    <cellStyle name="Style 95 2 2 2 3" xfId="16214" xr:uid="{00000000-0005-0000-0000-00001D840000}"/>
    <cellStyle name="Style 95 2 2 2 3 2" xfId="17026" xr:uid="{00000000-0005-0000-0000-00001E840000}"/>
    <cellStyle name="Style 95 2 2 3" xfId="7433" xr:uid="{00000000-0005-0000-0000-00001F840000}"/>
    <cellStyle name="Style 95 2 2 3 2" xfId="16216" xr:uid="{00000000-0005-0000-0000-000020840000}"/>
    <cellStyle name="Style 95 2 2 3 2 2" xfId="17028" xr:uid="{00000000-0005-0000-0000-000021840000}"/>
    <cellStyle name="Style 95 2 2 4" xfId="16213" xr:uid="{00000000-0005-0000-0000-000022840000}"/>
    <cellStyle name="Style 95 2 2 4 2" xfId="17025" xr:uid="{00000000-0005-0000-0000-000023840000}"/>
    <cellStyle name="Style 95 2 3" xfId="7434" xr:uid="{00000000-0005-0000-0000-000024840000}"/>
    <cellStyle name="Style 95 2 3 2" xfId="16218" xr:uid="{00000000-0005-0000-0000-000025840000}"/>
    <cellStyle name="Style 95 2 3 2 2" xfId="17030" xr:uid="{00000000-0005-0000-0000-000026840000}"/>
    <cellStyle name="Style 95 2 3 3" xfId="16217" xr:uid="{00000000-0005-0000-0000-000027840000}"/>
    <cellStyle name="Style 95 2 3 3 2" xfId="17029" xr:uid="{00000000-0005-0000-0000-000028840000}"/>
    <cellStyle name="Style 95 2 4" xfId="7435" xr:uid="{00000000-0005-0000-0000-000029840000}"/>
    <cellStyle name="Style 95 2 4 2" xfId="16219" xr:uid="{00000000-0005-0000-0000-00002A840000}"/>
    <cellStyle name="Style 95 2 4 2 2" xfId="17031" xr:uid="{00000000-0005-0000-0000-00002B840000}"/>
    <cellStyle name="Style 95 2 5" xfId="7436" xr:uid="{00000000-0005-0000-0000-00002C840000}"/>
    <cellStyle name="Style 95 2 5 2" xfId="16220" xr:uid="{00000000-0005-0000-0000-00002D840000}"/>
    <cellStyle name="Style 95 2 5 2 2" xfId="17032" xr:uid="{00000000-0005-0000-0000-00002E840000}"/>
    <cellStyle name="Style 95 2 6" xfId="16221" xr:uid="{00000000-0005-0000-0000-00002F840000}"/>
    <cellStyle name="Style 95 2 6 2" xfId="17033" xr:uid="{00000000-0005-0000-0000-000030840000}"/>
    <cellStyle name="Style 95 2 7" xfId="16222" xr:uid="{00000000-0005-0000-0000-000031840000}"/>
    <cellStyle name="Style 95 2 7 2" xfId="17034" xr:uid="{00000000-0005-0000-0000-000032840000}"/>
    <cellStyle name="Style 95 2 8" xfId="15817" xr:uid="{00000000-0005-0000-0000-000033840000}"/>
    <cellStyle name="Style 95 2 8 2" xfId="16746" xr:uid="{00000000-0005-0000-0000-000034840000}"/>
    <cellStyle name="Style 95 3" xfId="7437" xr:uid="{00000000-0005-0000-0000-000035840000}"/>
    <cellStyle name="Style 95 3 2" xfId="7438" xr:uid="{00000000-0005-0000-0000-000036840000}"/>
    <cellStyle name="Style 95 3 2 2" xfId="7439" xr:uid="{00000000-0005-0000-0000-000037840000}"/>
    <cellStyle name="Style 95 3 2 2 2" xfId="16225" xr:uid="{00000000-0005-0000-0000-000038840000}"/>
    <cellStyle name="Style 95 3 2 2 2 2" xfId="17037" xr:uid="{00000000-0005-0000-0000-000039840000}"/>
    <cellStyle name="Style 95 3 2 2 3" xfId="15818" xr:uid="{00000000-0005-0000-0000-00003A840000}"/>
    <cellStyle name="Style 95 3 2 2 3 2" xfId="16747" xr:uid="{00000000-0005-0000-0000-00003B840000}"/>
    <cellStyle name="Style 95 3 2 3" xfId="7440" xr:uid="{00000000-0005-0000-0000-00003C840000}"/>
    <cellStyle name="Style 95 3 2 3 2" xfId="16226" xr:uid="{00000000-0005-0000-0000-00003D840000}"/>
    <cellStyle name="Style 95 3 2 3 2 2" xfId="17038" xr:uid="{00000000-0005-0000-0000-00003E840000}"/>
    <cellStyle name="Style 95 3 2 4" xfId="16224" xr:uid="{00000000-0005-0000-0000-00003F840000}"/>
    <cellStyle name="Style 95 3 2 4 2" xfId="17036" xr:uid="{00000000-0005-0000-0000-000040840000}"/>
    <cellStyle name="Style 95 3 3" xfId="7441" xr:uid="{00000000-0005-0000-0000-000041840000}"/>
    <cellStyle name="Style 95 3 3 2" xfId="7442" xr:uid="{00000000-0005-0000-0000-000042840000}"/>
    <cellStyle name="Style 95 3 3 2 2" xfId="16229" xr:uid="{00000000-0005-0000-0000-000043840000}"/>
    <cellStyle name="Style 95 3 3 2 2 2" xfId="17041" xr:uid="{00000000-0005-0000-0000-000044840000}"/>
    <cellStyle name="Style 95 3 3 2 3" xfId="16228" xr:uid="{00000000-0005-0000-0000-000045840000}"/>
    <cellStyle name="Style 95 3 3 2 3 2" xfId="17040" xr:uid="{00000000-0005-0000-0000-000046840000}"/>
    <cellStyle name="Style 95 3 3 3" xfId="7443" xr:uid="{00000000-0005-0000-0000-000047840000}"/>
    <cellStyle name="Style 95 3 3 3 2" xfId="16230" xr:uid="{00000000-0005-0000-0000-000048840000}"/>
    <cellStyle name="Style 95 3 3 3 2 2" xfId="17042" xr:uid="{00000000-0005-0000-0000-000049840000}"/>
    <cellStyle name="Style 95 3 3 4" xfId="16227" xr:uid="{00000000-0005-0000-0000-00004A840000}"/>
    <cellStyle name="Style 95 3 3 4 2" xfId="17039" xr:uid="{00000000-0005-0000-0000-00004B840000}"/>
    <cellStyle name="Style 95 3 4" xfId="7444" xr:uid="{00000000-0005-0000-0000-00004C840000}"/>
    <cellStyle name="Style 95 3 4 2" xfId="7445" xr:uid="{00000000-0005-0000-0000-00004D840000}"/>
    <cellStyle name="Style 95 3 4 3" xfId="16231" xr:uid="{00000000-0005-0000-0000-00004E840000}"/>
    <cellStyle name="Style 95 3 4 3 2" xfId="17043" xr:uid="{00000000-0005-0000-0000-00004F840000}"/>
    <cellStyle name="Style 95 3 5" xfId="7446" xr:uid="{00000000-0005-0000-0000-000050840000}"/>
    <cellStyle name="Style 95 3 5 2" xfId="16232" xr:uid="{00000000-0005-0000-0000-000051840000}"/>
    <cellStyle name="Style 95 3 5 2 2" xfId="17044" xr:uid="{00000000-0005-0000-0000-000052840000}"/>
    <cellStyle name="Style 95 3 6" xfId="16233" xr:uid="{00000000-0005-0000-0000-000053840000}"/>
    <cellStyle name="Style 95 3 6 2" xfId="17045" xr:uid="{00000000-0005-0000-0000-000054840000}"/>
    <cellStyle name="Style 95 3 7" xfId="16223" xr:uid="{00000000-0005-0000-0000-000055840000}"/>
    <cellStyle name="Style 95 3 7 2" xfId="17035" xr:uid="{00000000-0005-0000-0000-000056840000}"/>
    <cellStyle name="Style 95 3 8" xfId="16484" xr:uid="{00000000-0005-0000-0000-000057840000}"/>
    <cellStyle name="Style 95 3 8 2" xfId="17273" xr:uid="{00000000-0005-0000-0000-000058840000}"/>
    <cellStyle name="Style 95 4" xfId="7447" xr:uid="{00000000-0005-0000-0000-000059840000}"/>
    <cellStyle name="Style 95 4 2" xfId="7448" xr:uid="{00000000-0005-0000-0000-00005A840000}"/>
    <cellStyle name="Style 95 4 2 2" xfId="16236" xr:uid="{00000000-0005-0000-0000-00005B840000}"/>
    <cellStyle name="Style 95 4 2 2 2" xfId="17048" xr:uid="{00000000-0005-0000-0000-00005C840000}"/>
    <cellStyle name="Style 95 4 2 3" xfId="16235" xr:uid="{00000000-0005-0000-0000-00005D840000}"/>
    <cellStyle name="Style 95 4 2 3 2" xfId="17047" xr:uid="{00000000-0005-0000-0000-00005E840000}"/>
    <cellStyle name="Style 95 4 3" xfId="7449" xr:uid="{00000000-0005-0000-0000-00005F840000}"/>
    <cellStyle name="Style 95 4 3 2" xfId="16237" xr:uid="{00000000-0005-0000-0000-000060840000}"/>
    <cellStyle name="Style 95 4 3 2 2" xfId="17049" xr:uid="{00000000-0005-0000-0000-000061840000}"/>
    <cellStyle name="Style 95 4 4" xfId="16234" xr:uid="{00000000-0005-0000-0000-000062840000}"/>
    <cellStyle name="Style 95 4 4 2" xfId="17046" xr:uid="{00000000-0005-0000-0000-000063840000}"/>
    <cellStyle name="Style 95 5" xfId="7450" xr:uid="{00000000-0005-0000-0000-000064840000}"/>
    <cellStyle name="Style 95 5 2" xfId="16238" xr:uid="{00000000-0005-0000-0000-000065840000}"/>
    <cellStyle name="Style 95 5 2 2" xfId="17050" xr:uid="{00000000-0005-0000-0000-000066840000}"/>
    <cellStyle name="Style 95 6" xfId="7451" xr:uid="{00000000-0005-0000-0000-000067840000}"/>
    <cellStyle name="Style 95 6 2" xfId="16239" xr:uid="{00000000-0005-0000-0000-000068840000}"/>
    <cellStyle name="Style 95 6 2 2" xfId="17051" xr:uid="{00000000-0005-0000-0000-000069840000}"/>
    <cellStyle name="Style 95 7" xfId="16240" xr:uid="{00000000-0005-0000-0000-00006A840000}"/>
    <cellStyle name="Style 95 7 2" xfId="17052" xr:uid="{00000000-0005-0000-0000-00006B840000}"/>
    <cellStyle name="Style 95 8" xfId="16241" xr:uid="{00000000-0005-0000-0000-00006C840000}"/>
    <cellStyle name="Style 95 8 2" xfId="17053" xr:uid="{00000000-0005-0000-0000-00006D840000}"/>
    <cellStyle name="Style 95 9" xfId="16212" xr:uid="{00000000-0005-0000-0000-00006E840000}"/>
    <cellStyle name="Style 95 9 2" xfId="17024" xr:uid="{00000000-0005-0000-0000-00006F840000}"/>
    <cellStyle name="Style 95_ADDON" xfId="7452" xr:uid="{00000000-0005-0000-0000-000070840000}"/>
    <cellStyle name="Style 96" xfId="4070" xr:uid="{00000000-0005-0000-0000-000071840000}"/>
    <cellStyle name="Style 96 2" xfId="7453" xr:uid="{00000000-0005-0000-0000-000072840000}"/>
    <cellStyle name="Style 96 2 2" xfId="15800" xr:uid="{00000000-0005-0000-0000-000073840000}"/>
    <cellStyle name="Style 96 2 2 2" xfId="16244" xr:uid="{00000000-0005-0000-0000-000074840000}"/>
    <cellStyle name="Style 96 2 2 2 2" xfId="16245" xr:uid="{00000000-0005-0000-0000-000075840000}"/>
    <cellStyle name="Style 96 2 2 2 2 2" xfId="17057" xr:uid="{00000000-0005-0000-0000-000076840000}"/>
    <cellStyle name="Style 96 2 2 2 3" xfId="17056" xr:uid="{00000000-0005-0000-0000-000077840000}"/>
    <cellStyle name="Style 96 2 2 3" xfId="16246" xr:uid="{00000000-0005-0000-0000-000078840000}"/>
    <cellStyle name="Style 96 2 2 3 2" xfId="17058" xr:uid="{00000000-0005-0000-0000-000079840000}"/>
    <cellStyle name="Style 96 2 2 4" xfId="16739" xr:uid="{00000000-0005-0000-0000-00007A840000}"/>
    <cellStyle name="Style 96 2 3" xfId="16247" xr:uid="{00000000-0005-0000-0000-00007B840000}"/>
    <cellStyle name="Style 96 2 3 2" xfId="15819" xr:uid="{00000000-0005-0000-0000-00007C840000}"/>
    <cellStyle name="Style 96 2 3 2 2" xfId="16748" xr:uid="{00000000-0005-0000-0000-00007D840000}"/>
    <cellStyle name="Style 96 2 3 3" xfId="17059" xr:uid="{00000000-0005-0000-0000-00007E840000}"/>
    <cellStyle name="Style 96 2 4" xfId="16248" xr:uid="{00000000-0005-0000-0000-00007F840000}"/>
    <cellStyle name="Style 96 2 4 2" xfId="17060" xr:uid="{00000000-0005-0000-0000-000080840000}"/>
    <cellStyle name="Style 96 2 5" xfId="16243" xr:uid="{00000000-0005-0000-0000-000081840000}"/>
    <cellStyle name="Style 96 2 5 2" xfId="17055" xr:uid="{00000000-0005-0000-0000-000082840000}"/>
    <cellStyle name="Style 96 3" xfId="7454" xr:uid="{00000000-0005-0000-0000-000083840000}"/>
    <cellStyle name="Style 96 3 2" xfId="7455" xr:uid="{00000000-0005-0000-0000-000084840000}"/>
    <cellStyle name="Style 96 3 2 2" xfId="16250" xr:uid="{00000000-0005-0000-0000-000085840000}"/>
    <cellStyle name="Style 96 3 2 2 2" xfId="17062" xr:uid="{00000000-0005-0000-0000-000086840000}"/>
    <cellStyle name="Style 96 3 3" xfId="7456" xr:uid="{00000000-0005-0000-0000-000087840000}"/>
    <cellStyle name="Style 96 3 3 2" xfId="7457" xr:uid="{00000000-0005-0000-0000-000088840000}"/>
    <cellStyle name="Style 96 3 3 2 2" xfId="15778" xr:uid="{00000000-0005-0000-0000-000089840000}"/>
    <cellStyle name="Style 96 3 3 2 2 2" xfId="16722" xr:uid="{00000000-0005-0000-0000-00008A840000}"/>
    <cellStyle name="Style 96 3 3 3" xfId="16252" xr:uid="{00000000-0005-0000-0000-00008B840000}"/>
    <cellStyle name="Style 96 3 3 3 2" xfId="17064" xr:uid="{00000000-0005-0000-0000-00008C840000}"/>
    <cellStyle name="Style 96 3 3 4" xfId="16251" xr:uid="{00000000-0005-0000-0000-00008D840000}"/>
    <cellStyle name="Style 96 3 3 4 2" xfId="17063" xr:uid="{00000000-0005-0000-0000-00008E840000}"/>
    <cellStyle name="Style 96 3 4" xfId="7458" xr:uid="{00000000-0005-0000-0000-00008F840000}"/>
    <cellStyle name="Style 96 3 4 2" xfId="16254" xr:uid="{00000000-0005-0000-0000-000090840000}"/>
    <cellStyle name="Style 96 3 4 2 2" xfId="17066" xr:uid="{00000000-0005-0000-0000-000091840000}"/>
    <cellStyle name="Style 96 3 4 3" xfId="16253" xr:uid="{00000000-0005-0000-0000-000092840000}"/>
    <cellStyle name="Style 96 3 4 3 2" xfId="17065" xr:uid="{00000000-0005-0000-0000-000093840000}"/>
    <cellStyle name="Style 96 3 5" xfId="16249" xr:uid="{00000000-0005-0000-0000-000094840000}"/>
    <cellStyle name="Style 96 3 5 2" xfId="17061" xr:uid="{00000000-0005-0000-0000-000095840000}"/>
    <cellStyle name="Style 96 3 6" xfId="16483" xr:uid="{00000000-0005-0000-0000-000096840000}"/>
    <cellStyle name="Style 96 3 6 2" xfId="17272" xr:uid="{00000000-0005-0000-0000-000097840000}"/>
    <cellStyle name="Style 96 4" xfId="7459" xr:uid="{00000000-0005-0000-0000-000098840000}"/>
    <cellStyle name="Style 96 4 2" xfId="7460" xr:uid="{00000000-0005-0000-0000-000099840000}"/>
    <cellStyle name="Style 96 4 2 2" xfId="16255" xr:uid="{00000000-0005-0000-0000-00009A840000}"/>
    <cellStyle name="Style 96 4 2 2 2" xfId="17067" xr:uid="{00000000-0005-0000-0000-00009B840000}"/>
    <cellStyle name="Style 96 4 3" xfId="16256" xr:uid="{00000000-0005-0000-0000-00009C840000}"/>
    <cellStyle name="Style 96 4 3 2" xfId="17068" xr:uid="{00000000-0005-0000-0000-00009D840000}"/>
    <cellStyle name="Style 96 4 4" xfId="16612" xr:uid="{00000000-0005-0000-0000-00009E840000}"/>
    <cellStyle name="Style 96 4 4 2" xfId="17399" xr:uid="{00000000-0005-0000-0000-00009F840000}"/>
    <cellStyle name="Style 96 5" xfId="7461" xr:uid="{00000000-0005-0000-0000-0000A0840000}"/>
    <cellStyle name="Style 96 5 2" xfId="16258" xr:uid="{00000000-0005-0000-0000-0000A1840000}"/>
    <cellStyle name="Style 96 5 2 2" xfId="17070" xr:uid="{00000000-0005-0000-0000-0000A2840000}"/>
    <cellStyle name="Style 96 5 3" xfId="16257" xr:uid="{00000000-0005-0000-0000-0000A3840000}"/>
    <cellStyle name="Style 96 5 3 2" xfId="17069" xr:uid="{00000000-0005-0000-0000-0000A4840000}"/>
    <cellStyle name="Style 96 6" xfId="7462" xr:uid="{00000000-0005-0000-0000-0000A5840000}"/>
    <cellStyle name="Style 96 6 2" xfId="16259" xr:uid="{00000000-0005-0000-0000-0000A6840000}"/>
    <cellStyle name="Style 96 6 2 2" xfId="17071" xr:uid="{00000000-0005-0000-0000-0000A7840000}"/>
    <cellStyle name="Style 96 7" xfId="7463" xr:uid="{00000000-0005-0000-0000-0000A8840000}"/>
    <cellStyle name="Style 96 7 2" xfId="15820" xr:uid="{00000000-0005-0000-0000-0000A9840000}"/>
    <cellStyle name="Style 96 7 2 2" xfId="16749" xr:uid="{00000000-0005-0000-0000-0000AA840000}"/>
    <cellStyle name="Style 96 8" xfId="16260" xr:uid="{00000000-0005-0000-0000-0000AB840000}"/>
    <cellStyle name="Style 96 8 2" xfId="17072" xr:uid="{00000000-0005-0000-0000-0000AC840000}"/>
    <cellStyle name="Style 96 9" xfId="16242" xr:uid="{00000000-0005-0000-0000-0000AD840000}"/>
    <cellStyle name="Style 96 9 2" xfId="17054" xr:uid="{00000000-0005-0000-0000-0000AE840000}"/>
    <cellStyle name="Style 96_ADDON" xfId="7464" xr:uid="{00000000-0005-0000-0000-0000AF840000}"/>
    <cellStyle name="Style 97" xfId="4071" xr:uid="{00000000-0005-0000-0000-0000B0840000}"/>
    <cellStyle name="Style 97 10" xfId="7465" xr:uid="{00000000-0005-0000-0000-0000B1840000}"/>
    <cellStyle name="Style 97 10 2" xfId="14284" xr:uid="{00000000-0005-0000-0000-0000B2840000}"/>
    <cellStyle name="Style 97 10 3" xfId="16262" xr:uid="{00000000-0005-0000-0000-0000B3840000}"/>
    <cellStyle name="Style 97 10 3 2" xfId="17074" xr:uid="{00000000-0005-0000-0000-0000B4840000}"/>
    <cellStyle name="Style 97 10 4" xfId="10915" xr:uid="{00000000-0005-0000-0000-0000B5840000}"/>
    <cellStyle name="Style 97 11" xfId="7466" xr:uid="{00000000-0005-0000-0000-0000B6840000}"/>
    <cellStyle name="Style 97 11 2" xfId="14285" xr:uid="{00000000-0005-0000-0000-0000B7840000}"/>
    <cellStyle name="Style 97 11 3" xfId="16263" xr:uid="{00000000-0005-0000-0000-0000B8840000}"/>
    <cellStyle name="Style 97 11 3 2" xfId="17075" xr:uid="{00000000-0005-0000-0000-0000B9840000}"/>
    <cellStyle name="Style 97 11 4" xfId="10916" xr:uid="{00000000-0005-0000-0000-0000BA840000}"/>
    <cellStyle name="Style 97 12" xfId="7467" xr:uid="{00000000-0005-0000-0000-0000BB840000}"/>
    <cellStyle name="Style 97 12 2" xfId="14286" xr:uid="{00000000-0005-0000-0000-0000BC840000}"/>
    <cellStyle name="Style 97 12 3" xfId="16264" xr:uid="{00000000-0005-0000-0000-0000BD840000}"/>
    <cellStyle name="Style 97 12 3 2" xfId="17076" xr:uid="{00000000-0005-0000-0000-0000BE840000}"/>
    <cellStyle name="Style 97 12 4" xfId="10917" xr:uid="{00000000-0005-0000-0000-0000BF840000}"/>
    <cellStyle name="Style 97 13" xfId="12140" xr:uid="{00000000-0005-0000-0000-0000C0840000}"/>
    <cellStyle name="Style 97 13 2" xfId="16265" xr:uid="{00000000-0005-0000-0000-0000C1840000}"/>
    <cellStyle name="Style 97 13 2 2" xfId="17077" xr:uid="{00000000-0005-0000-0000-0000C2840000}"/>
    <cellStyle name="Style 97 14" xfId="16261" xr:uid="{00000000-0005-0000-0000-0000C3840000}"/>
    <cellStyle name="Style 97 14 2" xfId="17073" xr:uid="{00000000-0005-0000-0000-0000C4840000}"/>
    <cellStyle name="Style 97 15" xfId="8772" xr:uid="{00000000-0005-0000-0000-0000C5840000}"/>
    <cellStyle name="Style 97 2" xfId="7468" xr:uid="{00000000-0005-0000-0000-0000C6840000}"/>
    <cellStyle name="Style 97 2 2" xfId="7469" xr:uid="{00000000-0005-0000-0000-0000C7840000}"/>
    <cellStyle name="Style 97 2 2 2" xfId="14288" xr:uid="{00000000-0005-0000-0000-0000C8840000}"/>
    <cellStyle name="Style 97 2 2 2 2" xfId="16269" xr:uid="{00000000-0005-0000-0000-0000C9840000}"/>
    <cellStyle name="Style 97 2 2 2 2 2" xfId="17081" xr:uid="{00000000-0005-0000-0000-0000CA840000}"/>
    <cellStyle name="Style 97 2 2 2 3" xfId="16268" xr:uid="{00000000-0005-0000-0000-0000CB840000}"/>
    <cellStyle name="Style 97 2 2 2 3 2" xfId="17080" xr:uid="{00000000-0005-0000-0000-0000CC840000}"/>
    <cellStyle name="Style 97 2 2 3" xfId="16270" xr:uid="{00000000-0005-0000-0000-0000CD840000}"/>
    <cellStyle name="Style 97 2 2 3 2" xfId="17082" xr:uid="{00000000-0005-0000-0000-0000CE840000}"/>
    <cellStyle name="Style 97 2 2 4" xfId="16267" xr:uid="{00000000-0005-0000-0000-0000CF840000}"/>
    <cellStyle name="Style 97 2 2 4 2" xfId="17079" xr:uid="{00000000-0005-0000-0000-0000D0840000}"/>
    <cellStyle name="Style 97 2 2 5" xfId="10919" xr:uid="{00000000-0005-0000-0000-0000D1840000}"/>
    <cellStyle name="Style 97 2 3" xfId="14287" xr:uid="{00000000-0005-0000-0000-0000D2840000}"/>
    <cellStyle name="Style 97 2 3 2" xfId="16272" xr:uid="{00000000-0005-0000-0000-0000D3840000}"/>
    <cellStyle name="Style 97 2 3 2 2" xfId="17084" xr:uid="{00000000-0005-0000-0000-0000D4840000}"/>
    <cellStyle name="Style 97 2 3 3" xfId="16271" xr:uid="{00000000-0005-0000-0000-0000D5840000}"/>
    <cellStyle name="Style 97 2 3 3 2" xfId="17083" xr:uid="{00000000-0005-0000-0000-0000D6840000}"/>
    <cellStyle name="Style 97 2 4" xfId="16273" xr:uid="{00000000-0005-0000-0000-0000D7840000}"/>
    <cellStyle name="Style 97 2 4 2" xfId="17085" xr:uid="{00000000-0005-0000-0000-0000D8840000}"/>
    <cellStyle name="Style 97 2 5" xfId="16266" xr:uid="{00000000-0005-0000-0000-0000D9840000}"/>
    <cellStyle name="Style 97 2 5 2" xfId="17078" xr:uid="{00000000-0005-0000-0000-0000DA840000}"/>
    <cellStyle name="Style 97 2 6" xfId="10918" xr:uid="{00000000-0005-0000-0000-0000DB840000}"/>
    <cellStyle name="Style 97 3" xfId="7470" xr:uid="{00000000-0005-0000-0000-0000DC840000}"/>
    <cellStyle name="Style 97 3 2" xfId="7471" xr:uid="{00000000-0005-0000-0000-0000DD840000}"/>
    <cellStyle name="Style 97 3 2 2" xfId="7472" xr:uid="{00000000-0005-0000-0000-0000DE840000}"/>
    <cellStyle name="Style 97 3 2 2 2" xfId="14291" xr:uid="{00000000-0005-0000-0000-0000DF840000}"/>
    <cellStyle name="Style 97 3 2 2 2 2" xfId="16277" xr:uid="{00000000-0005-0000-0000-0000E0840000}"/>
    <cellStyle name="Style 97 3 2 2 2 2 2" xfId="17089" xr:uid="{00000000-0005-0000-0000-0000E1840000}"/>
    <cellStyle name="Style 97 3 2 2 3" xfId="16278" xr:uid="{00000000-0005-0000-0000-0000E2840000}"/>
    <cellStyle name="Style 97 3 2 2 3 2" xfId="17090" xr:uid="{00000000-0005-0000-0000-0000E3840000}"/>
    <cellStyle name="Style 97 3 2 2 4" xfId="16276" xr:uid="{00000000-0005-0000-0000-0000E4840000}"/>
    <cellStyle name="Style 97 3 2 2 4 2" xfId="17088" xr:uid="{00000000-0005-0000-0000-0000E5840000}"/>
    <cellStyle name="Style 97 3 2 2 5" xfId="10922" xr:uid="{00000000-0005-0000-0000-0000E6840000}"/>
    <cellStyle name="Style 97 3 2 3" xfId="7473" xr:uid="{00000000-0005-0000-0000-0000E7840000}"/>
    <cellStyle name="Style 97 3 2 3 2" xfId="14292" xr:uid="{00000000-0005-0000-0000-0000E8840000}"/>
    <cellStyle name="Style 97 3 2 3 3" xfId="16279" xr:uid="{00000000-0005-0000-0000-0000E9840000}"/>
    <cellStyle name="Style 97 3 2 3 3 2" xfId="17091" xr:uid="{00000000-0005-0000-0000-0000EA840000}"/>
    <cellStyle name="Style 97 3 2 3 4" xfId="10923" xr:uid="{00000000-0005-0000-0000-0000EB840000}"/>
    <cellStyle name="Style 97 3 2 4" xfId="14290" xr:uid="{00000000-0005-0000-0000-0000EC840000}"/>
    <cellStyle name="Style 97 3 2 4 2" xfId="16275" xr:uid="{00000000-0005-0000-0000-0000ED840000}"/>
    <cellStyle name="Style 97 3 2 4 2 2" xfId="17087" xr:uid="{00000000-0005-0000-0000-0000EE840000}"/>
    <cellStyle name="Style 97 3 2 5" xfId="10921" xr:uid="{00000000-0005-0000-0000-0000EF840000}"/>
    <cellStyle name="Style 97 3 3" xfId="7474" xr:uid="{00000000-0005-0000-0000-0000F0840000}"/>
    <cellStyle name="Style 97 3 3 2" xfId="7475" xr:uid="{00000000-0005-0000-0000-0000F1840000}"/>
    <cellStyle name="Style 97 3 3 2 2" xfId="7476" xr:uid="{00000000-0005-0000-0000-0000F2840000}"/>
    <cellStyle name="Style 97 3 3 2 2 2" xfId="14295" xr:uid="{00000000-0005-0000-0000-0000F3840000}"/>
    <cellStyle name="Style 97 3 3 2 2 3" xfId="16282" xr:uid="{00000000-0005-0000-0000-0000F4840000}"/>
    <cellStyle name="Style 97 3 3 2 2 3 2" xfId="17094" xr:uid="{00000000-0005-0000-0000-0000F5840000}"/>
    <cellStyle name="Style 97 3 3 2 2 4" xfId="10926" xr:uid="{00000000-0005-0000-0000-0000F6840000}"/>
    <cellStyle name="Style 97 3 3 2 3" xfId="14294" xr:uid="{00000000-0005-0000-0000-0000F7840000}"/>
    <cellStyle name="Style 97 3 3 2 3 2" xfId="16283" xr:uid="{00000000-0005-0000-0000-0000F8840000}"/>
    <cellStyle name="Style 97 3 3 2 3 2 2" xfId="17095" xr:uid="{00000000-0005-0000-0000-0000F9840000}"/>
    <cellStyle name="Style 97 3 3 2 4" xfId="16281" xr:uid="{00000000-0005-0000-0000-0000FA840000}"/>
    <cellStyle name="Style 97 3 3 2 4 2" xfId="17093" xr:uid="{00000000-0005-0000-0000-0000FB840000}"/>
    <cellStyle name="Style 97 3 3 2 5" xfId="10925" xr:uid="{00000000-0005-0000-0000-0000FC840000}"/>
    <cellStyle name="Style 97 3 3 3" xfId="7477" xr:uid="{00000000-0005-0000-0000-0000FD840000}"/>
    <cellStyle name="Style 97 3 3 3 2" xfId="7478" xr:uid="{00000000-0005-0000-0000-0000FE840000}"/>
    <cellStyle name="Style 97 3 3 3 2 2" xfId="14297" xr:uid="{00000000-0005-0000-0000-0000FF840000}"/>
    <cellStyle name="Style 97 3 3 3 2 3" xfId="16285" xr:uid="{00000000-0005-0000-0000-000000850000}"/>
    <cellStyle name="Style 97 3 3 3 2 3 2" xfId="17097" xr:uid="{00000000-0005-0000-0000-000001850000}"/>
    <cellStyle name="Style 97 3 3 3 2 4" xfId="10928" xr:uid="{00000000-0005-0000-0000-000002850000}"/>
    <cellStyle name="Style 97 3 3 3 3" xfId="7479" xr:uid="{00000000-0005-0000-0000-000003850000}"/>
    <cellStyle name="Style 97 3 3 3 3 2" xfId="14298" xr:uid="{00000000-0005-0000-0000-000004850000}"/>
    <cellStyle name="Style 97 3 3 3 3 3" xfId="16286" xr:uid="{00000000-0005-0000-0000-000005850000}"/>
    <cellStyle name="Style 97 3 3 3 3 3 2" xfId="17098" xr:uid="{00000000-0005-0000-0000-000006850000}"/>
    <cellStyle name="Style 97 3 3 3 3 4" xfId="10929" xr:uid="{00000000-0005-0000-0000-000007850000}"/>
    <cellStyle name="Style 97 3 3 3 4" xfId="14296" xr:uid="{00000000-0005-0000-0000-000008850000}"/>
    <cellStyle name="Style 97 3 3 3 5" xfId="16284" xr:uid="{00000000-0005-0000-0000-000009850000}"/>
    <cellStyle name="Style 97 3 3 3 5 2" xfId="17096" xr:uid="{00000000-0005-0000-0000-00000A850000}"/>
    <cellStyle name="Style 97 3 3 3 6" xfId="10927" xr:uid="{00000000-0005-0000-0000-00000B850000}"/>
    <cellStyle name="Style 97 3 3 4" xfId="7480" xr:uid="{00000000-0005-0000-0000-00000C850000}"/>
    <cellStyle name="Style 97 3 3 4 2" xfId="7481" xr:uid="{00000000-0005-0000-0000-00000D850000}"/>
    <cellStyle name="Style 97 3 3 4 2 2" xfId="14300" xr:uid="{00000000-0005-0000-0000-00000E850000}"/>
    <cellStyle name="Style 97 3 3 4 2 3" xfId="16288" xr:uid="{00000000-0005-0000-0000-00000F850000}"/>
    <cellStyle name="Style 97 3 3 4 2 3 2" xfId="17100" xr:uid="{00000000-0005-0000-0000-000010850000}"/>
    <cellStyle name="Style 97 3 3 4 2 4" xfId="10931" xr:uid="{00000000-0005-0000-0000-000011850000}"/>
    <cellStyle name="Style 97 3 3 4 3" xfId="14299" xr:uid="{00000000-0005-0000-0000-000012850000}"/>
    <cellStyle name="Style 97 3 3 4 4" xfId="16287" xr:uid="{00000000-0005-0000-0000-000013850000}"/>
    <cellStyle name="Style 97 3 3 4 4 2" xfId="17099" xr:uid="{00000000-0005-0000-0000-000014850000}"/>
    <cellStyle name="Style 97 3 3 4 5" xfId="10930" xr:uid="{00000000-0005-0000-0000-000015850000}"/>
    <cellStyle name="Style 97 3 3 5" xfId="7482" xr:uid="{00000000-0005-0000-0000-000016850000}"/>
    <cellStyle name="Style 97 3 3 5 2" xfId="14301" xr:uid="{00000000-0005-0000-0000-000017850000}"/>
    <cellStyle name="Style 97 3 3 5 3" xfId="16289" xr:uid="{00000000-0005-0000-0000-000018850000}"/>
    <cellStyle name="Style 97 3 3 5 3 2" xfId="17101" xr:uid="{00000000-0005-0000-0000-000019850000}"/>
    <cellStyle name="Style 97 3 3 5 4" xfId="10932" xr:uid="{00000000-0005-0000-0000-00001A850000}"/>
    <cellStyle name="Style 97 3 3 6" xfId="14293" xr:uid="{00000000-0005-0000-0000-00001B850000}"/>
    <cellStyle name="Style 97 3 3 7" xfId="16280" xr:uid="{00000000-0005-0000-0000-00001C850000}"/>
    <cellStyle name="Style 97 3 3 7 2" xfId="17092" xr:uid="{00000000-0005-0000-0000-00001D850000}"/>
    <cellStyle name="Style 97 3 3 8" xfId="10924" xr:uid="{00000000-0005-0000-0000-00001E850000}"/>
    <cellStyle name="Style 97 3 4" xfId="7483" xr:uid="{00000000-0005-0000-0000-00001F850000}"/>
    <cellStyle name="Style 97 3 4 2" xfId="14302" xr:uid="{00000000-0005-0000-0000-000020850000}"/>
    <cellStyle name="Style 97 3 4 2 2" xfId="16291" xr:uid="{00000000-0005-0000-0000-000021850000}"/>
    <cellStyle name="Style 97 3 4 2 2 2" xfId="17103" xr:uid="{00000000-0005-0000-0000-000022850000}"/>
    <cellStyle name="Style 97 3 4 3" xfId="16292" xr:uid="{00000000-0005-0000-0000-000023850000}"/>
    <cellStyle name="Style 97 3 4 3 2" xfId="17104" xr:uid="{00000000-0005-0000-0000-000024850000}"/>
    <cellStyle name="Style 97 3 4 4" xfId="16293" xr:uid="{00000000-0005-0000-0000-000025850000}"/>
    <cellStyle name="Style 97 3 4 4 2" xfId="17105" xr:uid="{00000000-0005-0000-0000-000026850000}"/>
    <cellStyle name="Style 97 3 4 5" xfId="16290" xr:uid="{00000000-0005-0000-0000-000027850000}"/>
    <cellStyle name="Style 97 3 4 5 2" xfId="17102" xr:uid="{00000000-0005-0000-0000-000028850000}"/>
    <cellStyle name="Style 97 3 4 6" xfId="10933" xr:uid="{00000000-0005-0000-0000-000029850000}"/>
    <cellStyle name="Style 97 3 5" xfId="7484" xr:uid="{00000000-0005-0000-0000-00002A850000}"/>
    <cellStyle name="Style 97 3 5 2" xfId="14303" xr:uid="{00000000-0005-0000-0000-00002B850000}"/>
    <cellStyle name="Style 97 3 5 3" xfId="16294" xr:uid="{00000000-0005-0000-0000-00002C850000}"/>
    <cellStyle name="Style 97 3 5 3 2" xfId="17106" xr:uid="{00000000-0005-0000-0000-00002D850000}"/>
    <cellStyle name="Style 97 3 5 4" xfId="10934" xr:uid="{00000000-0005-0000-0000-00002E850000}"/>
    <cellStyle name="Style 97 3 6" xfId="14289" xr:uid="{00000000-0005-0000-0000-00002F850000}"/>
    <cellStyle name="Style 97 3 6 2" xfId="16274" xr:uid="{00000000-0005-0000-0000-000030850000}"/>
    <cellStyle name="Style 97 3 6 2 2" xfId="17086" xr:uid="{00000000-0005-0000-0000-000031850000}"/>
    <cellStyle name="Style 97 3 7" xfId="16482" xr:uid="{00000000-0005-0000-0000-000032850000}"/>
    <cellStyle name="Style 97 3 7 2" xfId="17271" xr:uid="{00000000-0005-0000-0000-000033850000}"/>
    <cellStyle name="Style 97 3 8" xfId="10920" xr:uid="{00000000-0005-0000-0000-000034850000}"/>
    <cellStyle name="Style 97 4" xfId="7485" xr:uid="{00000000-0005-0000-0000-000035850000}"/>
    <cellStyle name="Style 97 4 2" xfId="7486" xr:uid="{00000000-0005-0000-0000-000036850000}"/>
    <cellStyle name="Style 97 4 2 2" xfId="7487" xr:uid="{00000000-0005-0000-0000-000037850000}"/>
    <cellStyle name="Style 97 4 2 2 2" xfId="7488" xr:uid="{00000000-0005-0000-0000-000038850000}"/>
    <cellStyle name="Style 97 4 2 2 2 2" xfId="14307" xr:uid="{00000000-0005-0000-0000-000039850000}"/>
    <cellStyle name="Style 97 4 2 2 2 3" xfId="16298" xr:uid="{00000000-0005-0000-0000-00003A850000}"/>
    <cellStyle name="Style 97 4 2 2 2 3 2" xfId="17110" xr:uid="{00000000-0005-0000-0000-00003B850000}"/>
    <cellStyle name="Style 97 4 2 2 2 4" xfId="10938" xr:uid="{00000000-0005-0000-0000-00003C850000}"/>
    <cellStyle name="Style 97 4 2 2 3" xfId="14306" xr:uid="{00000000-0005-0000-0000-00003D850000}"/>
    <cellStyle name="Style 97 4 2 2 3 2" xfId="16299" xr:uid="{00000000-0005-0000-0000-00003E850000}"/>
    <cellStyle name="Style 97 4 2 2 3 2 2" xfId="17111" xr:uid="{00000000-0005-0000-0000-00003F850000}"/>
    <cellStyle name="Style 97 4 2 2 4" xfId="16297" xr:uid="{00000000-0005-0000-0000-000040850000}"/>
    <cellStyle name="Style 97 4 2 2 4 2" xfId="17109" xr:uid="{00000000-0005-0000-0000-000041850000}"/>
    <cellStyle name="Style 97 4 2 2 5" xfId="10937" xr:uid="{00000000-0005-0000-0000-000042850000}"/>
    <cellStyle name="Style 97 4 2 3" xfId="7489" xr:uid="{00000000-0005-0000-0000-000043850000}"/>
    <cellStyle name="Style 97 4 2 3 2" xfId="7490" xr:uid="{00000000-0005-0000-0000-000044850000}"/>
    <cellStyle name="Style 97 4 2 3 2 2" xfId="14309" xr:uid="{00000000-0005-0000-0000-000045850000}"/>
    <cellStyle name="Style 97 4 2 3 2 3" xfId="16301" xr:uid="{00000000-0005-0000-0000-000046850000}"/>
    <cellStyle name="Style 97 4 2 3 2 3 2" xfId="17113" xr:uid="{00000000-0005-0000-0000-000047850000}"/>
    <cellStyle name="Style 97 4 2 3 2 4" xfId="10940" xr:uid="{00000000-0005-0000-0000-000048850000}"/>
    <cellStyle name="Style 97 4 2 3 3" xfId="7491" xr:uid="{00000000-0005-0000-0000-000049850000}"/>
    <cellStyle name="Style 97 4 2 3 3 2" xfId="14310" xr:uid="{00000000-0005-0000-0000-00004A850000}"/>
    <cellStyle name="Style 97 4 2 3 3 3" xfId="16302" xr:uid="{00000000-0005-0000-0000-00004B850000}"/>
    <cellStyle name="Style 97 4 2 3 3 3 2" xfId="17114" xr:uid="{00000000-0005-0000-0000-00004C850000}"/>
    <cellStyle name="Style 97 4 2 3 3 4" xfId="10941" xr:uid="{00000000-0005-0000-0000-00004D850000}"/>
    <cellStyle name="Style 97 4 2 3 4" xfId="14308" xr:uid="{00000000-0005-0000-0000-00004E850000}"/>
    <cellStyle name="Style 97 4 2 3 5" xfId="16300" xr:uid="{00000000-0005-0000-0000-00004F850000}"/>
    <cellStyle name="Style 97 4 2 3 5 2" xfId="17112" xr:uid="{00000000-0005-0000-0000-000050850000}"/>
    <cellStyle name="Style 97 4 2 3 6" xfId="10939" xr:uid="{00000000-0005-0000-0000-000051850000}"/>
    <cellStyle name="Style 97 4 2 4" xfId="7492" xr:uid="{00000000-0005-0000-0000-000052850000}"/>
    <cellStyle name="Style 97 4 2 4 2" xfId="7493" xr:uid="{00000000-0005-0000-0000-000053850000}"/>
    <cellStyle name="Style 97 4 2 4 2 2" xfId="14312" xr:uid="{00000000-0005-0000-0000-000054850000}"/>
    <cellStyle name="Style 97 4 2 4 2 3" xfId="16304" xr:uid="{00000000-0005-0000-0000-000055850000}"/>
    <cellStyle name="Style 97 4 2 4 2 3 2" xfId="17116" xr:uid="{00000000-0005-0000-0000-000056850000}"/>
    <cellStyle name="Style 97 4 2 4 2 4" xfId="10943" xr:uid="{00000000-0005-0000-0000-000057850000}"/>
    <cellStyle name="Style 97 4 2 4 3" xfId="14311" xr:uid="{00000000-0005-0000-0000-000058850000}"/>
    <cellStyle name="Style 97 4 2 4 4" xfId="16303" xr:uid="{00000000-0005-0000-0000-000059850000}"/>
    <cellStyle name="Style 97 4 2 4 4 2" xfId="17115" xr:uid="{00000000-0005-0000-0000-00005A850000}"/>
    <cellStyle name="Style 97 4 2 4 5" xfId="10942" xr:uid="{00000000-0005-0000-0000-00005B850000}"/>
    <cellStyle name="Style 97 4 2 5" xfId="7494" xr:uid="{00000000-0005-0000-0000-00005C850000}"/>
    <cellStyle name="Style 97 4 2 5 2" xfId="14313" xr:uid="{00000000-0005-0000-0000-00005D850000}"/>
    <cellStyle name="Style 97 4 2 5 3" xfId="16305" xr:uid="{00000000-0005-0000-0000-00005E850000}"/>
    <cellStyle name="Style 97 4 2 5 3 2" xfId="17117" xr:uid="{00000000-0005-0000-0000-00005F850000}"/>
    <cellStyle name="Style 97 4 2 5 4" xfId="10944" xr:uid="{00000000-0005-0000-0000-000060850000}"/>
    <cellStyle name="Style 97 4 2 6" xfId="14305" xr:uid="{00000000-0005-0000-0000-000061850000}"/>
    <cellStyle name="Style 97 4 2 6 2" xfId="16296" xr:uid="{00000000-0005-0000-0000-000062850000}"/>
    <cellStyle name="Style 97 4 2 6 2 2" xfId="17108" xr:uid="{00000000-0005-0000-0000-000063850000}"/>
    <cellStyle name="Style 97 4 2 7" xfId="10936" xr:uid="{00000000-0005-0000-0000-000064850000}"/>
    <cellStyle name="Style 97 4 3" xfId="7495" xr:uid="{00000000-0005-0000-0000-000065850000}"/>
    <cellStyle name="Style 97 4 3 2" xfId="7496" xr:uid="{00000000-0005-0000-0000-000066850000}"/>
    <cellStyle name="Style 97 4 3 2 2" xfId="14315" xr:uid="{00000000-0005-0000-0000-000067850000}"/>
    <cellStyle name="Style 97 4 3 2 2 2" xfId="16308" xr:uid="{00000000-0005-0000-0000-000068850000}"/>
    <cellStyle name="Style 97 4 3 2 2 2 2" xfId="17120" xr:uid="{00000000-0005-0000-0000-000069850000}"/>
    <cellStyle name="Style 97 4 3 2 3" xfId="16307" xr:uid="{00000000-0005-0000-0000-00006A850000}"/>
    <cellStyle name="Style 97 4 3 2 3 2" xfId="17119" xr:uid="{00000000-0005-0000-0000-00006B850000}"/>
    <cellStyle name="Style 97 4 3 2 4" xfId="10946" xr:uid="{00000000-0005-0000-0000-00006C850000}"/>
    <cellStyle name="Style 97 4 3 3" xfId="14314" xr:uid="{00000000-0005-0000-0000-00006D850000}"/>
    <cellStyle name="Style 97 4 3 3 2" xfId="16309" xr:uid="{00000000-0005-0000-0000-00006E850000}"/>
    <cellStyle name="Style 97 4 3 3 2 2" xfId="17121" xr:uid="{00000000-0005-0000-0000-00006F850000}"/>
    <cellStyle name="Style 97 4 3 4" xfId="16306" xr:uid="{00000000-0005-0000-0000-000070850000}"/>
    <cellStyle name="Style 97 4 3 4 2" xfId="17118" xr:uid="{00000000-0005-0000-0000-000071850000}"/>
    <cellStyle name="Style 97 4 3 5" xfId="10945" xr:uid="{00000000-0005-0000-0000-000072850000}"/>
    <cellStyle name="Style 97 4 4" xfId="7497" xr:uid="{00000000-0005-0000-0000-000073850000}"/>
    <cellStyle name="Style 97 4 4 2" xfId="14316" xr:uid="{00000000-0005-0000-0000-000074850000}"/>
    <cellStyle name="Style 97 4 4 2 2" xfId="16311" xr:uid="{00000000-0005-0000-0000-000075850000}"/>
    <cellStyle name="Style 97 4 4 2 2 2" xfId="17123" xr:uid="{00000000-0005-0000-0000-000076850000}"/>
    <cellStyle name="Style 97 4 4 3" xfId="16312" xr:uid="{00000000-0005-0000-0000-000077850000}"/>
    <cellStyle name="Style 97 4 4 3 2" xfId="17124" xr:uid="{00000000-0005-0000-0000-000078850000}"/>
    <cellStyle name="Style 97 4 4 4" xfId="16310" xr:uid="{00000000-0005-0000-0000-000079850000}"/>
    <cellStyle name="Style 97 4 4 4 2" xfId="17122" xr:uid="{00000000-0005-0000-0000-00007A850000}"/>
    <cellStyle name="Style 97 4 4 5" xfId="10947" xr:uid="{00000000-0005-0000-0000-00007B850000}"/>
    <cellStyle name="Style 97 4 5" xfId="7498" xr:uid="{00000000-0005-0000-0000-00007C850000}"/>
    <cellStyle name="Style 97 4 5 2" xfId="14317" xr:uid="{00000000-0005-0000-0000-00007D850000}"/>
    <cellStyle name="Style 97 4 5 3" xfId="16313" xr:uid="{00000000-0005-0000-0000-00007E850000}"/>
    <cellStyle name="Style 97 4 5 3 2" xfId="17125" xr:uid="{00000000-0005-0000-0000-00007F850000}"/>
    <cellStyle name="Style 97 4 5 4" xfId="10948" xr:uid="{00000000-0005-0000-0000-000080850000}"/>
    <cellStyle name="Style 97 4 6" xfId="14304" xr:uid="{00000000-0005-0000-0000-000081850000}"/>
    <cellStyle name="Style 97 4 6 2" xfId="16295" xr:uid="{00000000-0005-0000-0000-000082850000}"/>
    <cellStyle name="Style 97 4 6 2 2" xfId="17107" xr:uid="{00000000-0005-0000-0000-000083850000}"/>
    <cellStyle name="Style 97 4 7" xfId="16481" xr:uid="{00000000-0005-0000-0000-000084850000}"/>
    <cellStyle name="Style 97 4 7 2" xfId="17270" xr:uid="{00000000-0005-0000-0000-000085850000}"/>
    <cellStyle name="Style 97 4 8" xfId="10935" xr:uid="{00000000-0005-0000-0000-000086850000}"/>
    <cellStyle name="Style 97 5" xfId="7499" xr:uid="{00000000-0005-0000-0000-000087850000}"/>
    <cellStyle name="Style 97 5 2" xfId="7500" xr:uid="{00000000-0005-0000-0000-000088850000}"/>
    <cellStyle name="Style 97 5 2 2" xfId="7501" xr:uid="{00000000-0005-0000-0000-000089850000}"/>
    <cellStyle name="Style 97 5 2 2 2" xfId="7502" xr:uid="{00000000-0005-0000-0000-00008A850000}"/>
    <cellStyle name="Style 97 5 2 2 2 2" xfId="14321" xr:uid="{00000000-0005-0000-0000-00008B850000}"/>
    <cellStyle name="Style 97 5 2 2 2 3" xfId="16317" xr:uid="{00000000-0005-0000-0000-00008C850000}"/>
    <cellStyle name="Style 97 5 2 2 2 3 2" xfId="17129" xr:uid="{00000000-0005-0000-0000-00008D850000}"/>
    <cellStyle name="Style 97 5 2 2 2 4" xfId="10952" xr:uid="{00000000-0005-0000-0000-00008E850000}"/>
    <cellStyle name="Style 97 5 2 2 3" xfId="14320" xr:uid="{00000000-0005-0000-0000-00008F850000}"/>
    <cellStyle name="Style 97 5 2 2 3 2" xfId="16318" xr:uid="{00000000-0005-0000-0000-000090850000}"/>
    <cellStyle name="Style 97 5 2 2 3 2 2" xfId="17130" xr:uid="{00000000-0005-0000-0000-000091850000}"/>
    <cellStyle name="Style 97 5 2 2 4" xfId="16316" xr:uid="{00000000-0005-0000-0000-000092850000}"/>
    <cellStyle name="Style 97 5 2 2 4 2" xfId="17128" xr:uid="{00000000-0005-0000-0000-000093850000}"/>
    <cellStyle name="Style 97 5 2 2 5" xfId="10951" xr:uid="{00000000-0005-0000-0000-000094850000}"/>
    <cellStyle name="Style 97 5 2 3" xfId="7503" xr:uid="{00000000-0005-0000-0000-000095850000}"/>
    <cellStyle name="Style 97 5 2 3 2" xfId="7504" xr:uid="{00000000-0005-0000-0000-000096850000}"/>
    <cellStyle name="Style 97 5 2 3 2 2" xfId="14323" xr:uid="{00000000-0005-0000-0000-000097850000}"/>
    <cellStyle name="Style 97 5 2 3 2 3" xfId="16320" xr:uid="{00000000-0005-0000-0000-000098850000}"/>
    <cellStyle name="Style 97 5 2 3 2 3 2" xfId="17132" xr:uid="{00000000-0005-0000-0000-000099850000}"/>
    <cellStyle name="Style 97 5 2 3 2 4" xfId="10954" xr:uid="{00000000-0005-0000-0000-00009A850000}"/>
    <cellStyle name="Style 97 5 2 3 3" xfId="7505" xr:uid="{00000000-0005-0000-0000-00009B850000}"/>
    <cellStyle name="Style 97 5 2 3 3 2" xfId="14324" xr:uid="{00000000-0005-0000-0000-00009C850000}"/>
    <cellStyle name="Style 97 5 2 3 3 3" xfId="15821" xr:uid="{00000000-0005-0000-0000-00009D850000}"/>
    <cellStyle name="Style 97 5 2 3 3 3 2" xfId="16750" xr:uid="{00000000-0005-0000-0000-00009E850000}"/>
    <cellStyle name="Style 97 5 2 3 3 4" xfId="10955" xr:uid="{00000000-0005-0000-0000-00009F850000}"/>
    <cellStyle name="Style 97 5 2 3 4" xfId="14322" xr:uid="{00000000-0005-0000-0000-0000A0850000}"/>
    <cellStyle name="Style 97 5 2 3 5" xfId="16319" xr:uid="{00000000-0005-0000-0000-0000A1850000}"/>
    <cellStyle name="Style 97 5 2 3 5 2" xfId="17131" xr:uid="{00000000-0005-0000-0000-0000A2850000}"/>
    <cellStyle name="Style 97 5 2 3 6" xfId="10953" xr:uid="{00000000-0005-0000-0000-0000A3850000}"/>
    <cellStyle name="Style 97 5 2 4" xfId="7506" xr:uid="{00000000-0005-0000-0000-0000A4850000}"/>
    <cellStyle name="Style 97 5 2 4 2" xfId="14325" xr:uid="{00000000-0005-0000-0000-0000A5850000}"/>
    <cellStyle name="Style 97 5 2 4 2 2" xfId="16322" xr:uid="{00000000-0005-0000-0000-0000A6850000}"/>
    <cellStyle name="Style 97 5 2 4 2 2 2" xfId="17134" xr:uid="{00000000-0005-0000-0000-0000A7850000}"/>
    <cellStyle name="Style 97 5 2 4 3" xfId="16321" xr:uid="{00000000-0005-0000-0000-0000A8850000}"/>
    <cellStyle name="Style 97 5 2 4 3 2" xfId="17133" xr:uid="{00000000-0005-0000-0000-0000A9850000}"/>
    <cellStyle name="Style 97 5 2 4 4" xfId="10956" xr:uid="{00000000-0005-0000-0000-0000AA850000}"/>
    <cellStyle name="Style 97 5 2 5" xfId="7507" xr:uid="{00000000-0005-0000-0000-0000AB850000}"/>
    <cellStyle name="Style 97 5 2 5 2" xfId="14326" xr:uid="{00000000-0005-0000-0000-0000AC850000}"/>
    <cellStyle name="Style 97 5 2 5 3" xfId="16323" xr:uid="{00000000-0005-0000-0000-0000AD850000}"/>
    <cellStyle name="Style 97 5 2 5 3 2" xfId="17135" xr:uid="{00000000-0005-0000-0000-0000AE850000}"/>
    <cellStyle name="Style 97 5 2 5 4" xfId="10957" xr:uid="{00000000-0005-0000-0000-0000AF850000}"/>
    <cellStyle name="Style 97 5 2 6" xfId="14319" xr:uid="{00000000-0005-0000-0000-0000B0850000}"/>
    <cellStyle name="Style 97 5 2 7" xfId="16315" xr:uid="{00000000-0005-0000-0000-0000B1850000}"/>
    <cellStyle name="Style 97 5 2 7 2" xfId="17127" xr:uid="{00000000-0005-0000-0000-0000B2850000}"/>
    <cellStyle name="Style 97 5 2 8" xfId="10950" xr:uid="{00000000-0005-0000-0000-0000B3850000}"/>
    <cellStyle name="Style 97 5 3" xfId="7508" xr:uid="{00000000-0005-0000-0000-0000B4850000}"/>
    <cellStyle name="Style 97 5 3 2" xfId="7509" xr:uid="{00000000-0005-0000-0000-0000B5850000}"/>
    <cellStyle name="Style 97 5 3 2 2" xfId="14328" xr:uid="{00000000-0005-0000-0000-0000B6850000}"/>
    <cellStyle name="Style 97 5 3 2 3" xfId="16325" xr:uid="{00000000-0005-0000-0000-0000B7850000}"/>
    <cellStyle name="Style 97 5 3 2 3 2" xfId="17137" xr:uid="{00000000-0005-0000-0000-0000B8850000}"/>
    <cellStyle name="Style 97 5 3 2 4" xfId="10959" xr:uid="{00000000-0005-0000-0000-0000B9850000}"/>
    <cellStyle name="Style 97 5 3 3" xfId="14327" xr:uid="{00000000-0005-0000-0000-0000BA850000}"/>
    <cellStyle name="Style 97 5 3 3 2" xfId="16326" xr:uid="{00000000-0005-0000-0000-0000BB850000}"/>
    <cellStyle name="Style 97 5 3 3 2 2" xfId="17138" xr:uid="{00000000-0005-0000-0000-0000BC850000}"/>
    <cellStyle name="Style 97 5 3 4" xfId="16324" xr:uid="{00000000-0005-0000-0000-0000BD850000}"/>
    <cellStyle name="Style 97 5 3 4 2" xfId="17136" xr:uid="{00000000-0005-0000-0000-0000BE850000}"/>
    <cellStyle name="Style 97 5 3 5" xfId="10958" xr:uid="{00000000-0005-0000-0000-0000BF850000}"/>
    <cellStyle name="Style 97 5 4" xfId="7510" xr:uid="{00000000-0005-0000-0000-0000C0850000}"/>
    <cellStyle name="Style 97 5 4 2" xfId="14329" xr:uid="{00000000-0005-0000-0000-0000C1850000}"/>
    <cellStyle name="Style 97 5 4 3" xfId="16327" xr:uid="{00000000-0005-0000-0000-0000C2850000}"/>
    <cellStyle name="Style 97 5 4 3 2" xfId="17139" xr:uid="{00000000-0005-0000-0000-0000C3850000}"/>
    <cellStyle name="Style 97 5 4 4" xfId="10960" xr:uid="{00000000-0005-0000-0000-0000C4850000}"/>
    <cellStyle name="Style 97 5 5" xfId="7511" xr:uid="{00000000-0005-0000-0000-0000C5850000}"/>
    <cellStyle name="Style 97 5 5 2" xfId="14330" xr:uid="{00000000-0005-0000-0000-0000C6850000}"/>
    <cellStyle name="Style 97 5 5 3" xfId="16328" xr:uid="{00000000-0005-0000-0000-0000C7850000}"/>
    <cellStyle name="Style 97 5 5 3 2" xfId="17140" xr:uid="{00000000-0005-0000-0000-0000C8850000}"/>
    <cellStyle name="Style 97 5 5 4" xfId="10961" xr:uid="{00000000-0005-0000-0000-0000C9850000}"/>
    <cellStyle name="Style 97 5 6" xfId="14318" xr:uid="{00000000-0005-0000-0000-0000CA850000}"/>
    <cellStyle name="Style 97 5 7" xfId="16314" xr:uid="{00000000-0005-0000-0000-0000CB850000}"/>
    <cellStyle name="Style 97 5 7 2" xfId="17126" xr:uid="{00000000-0005-0000-0000-0000CC850000}"/>
    <cellStyle name="Style 97 5 8" xfId="10949" xr:uid="{00000000-0005-0000-0000-0000CD850000}"/>
    <cellStyle name="Style 97 6" xfId="7512" xr:uid="{00000000-0005-0000-0000-0000CE850000}"/>
    <cellStyle name="Style 97 6 2" xfId="7513" xr:uid="{00000000-0005-0000-0000-0000CF850000}"/>
    <cellStyle name="Style 97 6 2 2" xfId="7514" xr:uid="{00000000-0005-0000-0000-0000D0850000}"/>
    <cellStyle name="Style 97 6 2 2 2" xfId="14333" xr:uid="{00000000-0005-0000-0000-0000D1850000}"/>
    <cellStyle name="Style 97 6 2 2 3" xfId="10964" xr:uid="{00000000-0005-0000-0000-0000D2850000}"/>
    <cellStyle name="Style 97 6 2 3" xfId="14332" xr:uid="{00000000-0005-0000-0000-0000D3850000}"/>
    <cellStyle name="Style 97 6 2 4" xfId="16330" xr:uid="{00000000-0005-0000-0000-0000D4850000}"/>
    <cellStyle name="Style 97 6 2 4 2" xfId="17142" xr:uid="{00000000-0005-0000-0000-0000D5850000}"/>
    <cellStyle name="Style 97 6 2 5" xfId="10963" xr:uid="{00000000-0005-0000-0000-0000D6850000}"/>
    <cellStyle name="Style 97 6 3" xfId="7515" xr:uid="{00000000-0005-0000-0000-0000D7850000}"/>
    <cellStyle name="Style 97 6 3 2" xfId="7516" xr:uid="{00000000-0005-0000-0000-0000D8850000}"/>
    <cellStyle name="Style 97 6 3 2 2" xfId="14335" xr:uid="{00000000-0005-0000-0000-0000D9850000}"/>
    <cellStyle name="Style 97 6 3 2 3" xfId="16332" xr:uid="{00000000-0005-0000-0000-0000DA850000}"/>
    <cellStyle name="Style 97 6 3 2 3 2" xfId="17144" xr:uid="{00000000-0005-0000-0000-0000DB850000}"/>
    <cellStyle name="Style 97 6 3 2 4" xfId="10966" xr:uid="{00000000-0005-0000-0000-0000DC850000}"/>
    <cellStyle name="Style 97 6 3 3" xfId="7517" xr:uid="{00000000-0005-0000-0000-0000DD850000}"/>
    <cellStyle name="Style 97 6 3 3 2" xfId="14336" xr:uid="{00000000-0005-0000-0000-0000DE850000}"/>
    <cellStyle name="Style 97 6 3 3 3" xfId="16333" xr:uid="{00000000-0005-0000-0000-0000DF850000}"/>
    <cellStyle name="Style 97 6 3 3 3 2" xfId="17145" xr:uid="{00000000-0005-0000-0000-0000E0850000}"/>
    <cellStyle name="Style 97 6 3 3 4" xfId="10967" xr:uid="{00000000-0005-0000-0000-0000E1850000}"/>
    <cellStyle name="Style 97 6 3 4" xfId="14334" xr:uid="{00000000-0005-0000-0000-0000E2850000}"/>
    <cellStyle name="Style 97 6 3 5" xfId="16331" xr:uid="{00000000-0005-0000-0000-0000E3850000}"/>
    <cellStyle name="Style 97 6 3 5 2" xfId="17143" xr:uid="{00000000-0005-0000-0000-0000E4850000}"/>
    <cellStyle name="Style 97 6 3 6" xfId="10965" xr:uid="{00000000-0005-0000-0000-0000E5850000}"/>
    <cellStyle name="Style 97 6 4" xfId="7518" xr:uid="{00000000-0005-0000-0000-0000E6850000}"/>
    <cellStyle name="Style 97 6 4 2" xfId="7519" xr:uid="{00000000-0005-0000-0000-0000E7850000}"/>
    <cellStyle name="Style 97 6 4 2 2" xfId="14338" xr:uid="{00000000-0005-0000-0000-0000E8850000}"/>
    <cellStyle name="Style 97 6 4 2 3" xfId="16335" xr:uid="{00000000-0005-0000-0000-0000E9850000}"/>
    <cellStyle name="Style 97 6 4 2 3 2" xfId="17147" xr:uid="{00000000-0005-0000-0000-0000EA850000}"/>
    <cellStyle name="Style 97 6 4 2 4" xfId="10969" xr:uid="{00000000-0005-0000-0000-0000EB850000}"/>
    <cellStyle name="Style 97 6 4 3" xfId="14337" xr:uid="{00000000-0005-0000-0000-0000EC850000}"/>
    <cellStyle name="Style 97 6 4 4" xfId="16334" xr:uid="{00000000-0005-0000-0000-0000ED850000}"/>
    <cellStyle name="Style 97 6 4 4 2" xfId="17146" xr:uid="{00000000-0005-0000-0000-0000EE850000}"/>
    <cellStyle name="Style 97 6 4 5" xfId="10968" xr:uid="{00000000-0005-0000-0000-0000EF850000}"/>
    <cellStyle name="Style 97 6 5" xfId="7520" xr:uid="{00000000-0005-0000-0000-0000F0850000}"/>
    <cellStyle name="Style 97 6 5 2" xfId="14339" xr:uid="{00000000-0005-0000-0000-0000F1850000}"/>
    <cellStyle name="Style 97 6 5 3" xfId="16336" xr:uid="{00000000-0005-0000-0000-0000F2850000}"/>
    <cellStyle name="Style 97 6 5 3 2" xfId="17148" xr:uid="{00000000-0005-0000-0000-0000F3850000}"/>
    <cellStyle name="Style 97 6 5 4" xfId="10970" xr:uid="{00000000-0005-0000-0000-0000F4850000}"/>
    <cellStyle name="Style 97 6 6" xfId="14331" xr:uid="{00000000-0005-0000-0000-0000F5850000}"/>
    <cellStyle name="Style 97 6 6 2" xfId="16337" xr:uid="{00000000-0005-0000-0000-0000F6850000}"/>
    <cellStyle name="Style 97 6 6 2 2" xfId="17149" xr:uid="{00000000-0005-0000-0000-0000F7850000}"/>
    <cellStyle name="Style 97 6 7" xfId="16329" xr:uid="{00000000-0005-0000-0000-0000F8850000}"/>
    <cellStyle name="Style 97 6 7 2" xfId="17141" xr:uid="{00000000-0005-0000-0000-0000F9850000}"/>
    <cellStyle name="Style 97 6 8" xfId="10962" xr:uid="{00000000-0005-0000-0000-0000FA850000}"/>
    <cellStyle name="Style 97 7" xfId="7521" xr:uid="{00000000-0005-0000-0000-0000FB850000}"/>
    <cellStyle name="Style 97 7 2" xfId="7522" xr:uid="{00000000-0005-0000-0000-0000FC850000}"/>
    <cellStyle name="Style 97 7 2 2" xfId="14341" xr:uid="{00000000-0005-0000-0000-0000FD850000}"/>
    <cellStyle name="Style 97 7 2 3" xfId="16339" xr:uid="{00000000-0005-0000-0000-0000FE850000}"/>
    <cellStyle name="Style 97 7 2 3 2" xfId="17151" xr:uid="{00000000-0005-0000-0000-0000FF850000}"/>
    <cellStyle name="Style 97 7 2 4" xfId="10972" xr:uid="{00000000-0005-0000-0000-000000860000}"/>
    <cellStyle name="Style 97 7 3" xfId="7523" xr:uid="{00000000-0005-0000-0000-000001860000}"/>
    <cellStyle name="Style 97 7 3 2" xfId="14342" xr:uid="{00000000-0005-0000-0000-000002860000}"/>
    <cellStyle name="Style 97 7 3 3" xfId="16340" xr:uid="{00000000-0005-0000-0000-000003860000}"/>
    <cellStyle name="Style 97 7 3 3 2" xfId="17152" xr:uid="{00000000-0005-0000-0000-000004860000}"/>
    <cellStyle name="Style 97 7 3 4" xfId="10973" xr:uid="{00000000-0005-0000-0000-000005860000}"/>
    <cellStyle name="Style 97 7 4" xfId="14340" xr:uid="{00000000-0005-0000-0000-000006860000}"/>
    <cellStyle name="Style 97 7 4 2" xfId="16341" xr:uid="{00000000-0005-0000-0000-000007860000}"/>
    <cellStyle name="Style 97 7 4 2 2" xfId="17153" xr:uid="{00000000-0005-0000-0000-000008860000}"/>
    <cellStyle name="Style 97 7 5" xfId="16342" xr:uid="{00000000-0005-0000-0000-000009860000}"/>
    <cellStyle name="Style 97 7 5 2" xfId="17154" xr:uid="{00000000-0005-0000-0000-00000A860000}"/>
    <cellStyle name="Style 97 7 6" xfId="16338" xr:uid="{00000000-0005-0000-0000-00000B860000}"/>
    <cellStyle name="Style 97 7 6 2" xfId="17150" xr:uid="{00000000-0005-0000-0000-00000C860000}"/>
    <cellStyle name="Style 97 7 7" xfId="10971" xr:uid="{00000000-0005-0000-0000-00000D860000}"/>
    <cellStyle name="Style 97 8" xfId="7524" xr:uid="{00000000-0005-0000-0000-00000E860000}"/>
    <cellStyle name="Style 97 8 2" xfId="14343" xr:uid="{00000000-0005-0000-0000-00000F860000}"/>
    <cellStyle name="Style 97 8 2 2" xfId="15822" xr:uid="{00000000-0005-0000-0000-000010860000}"/>
    <cellStyle name="Style 97 8 2 2 2" xfId="16751" xr:uid="{00000000-0005-0000-0000-000011860000}"/>
    <cellStyle name="Style 97 8 3" xfId="16344" xr:uid="{00000000-0005-0000-0000-000012860000}"/>
    <cellStyle name="Style 97 8 3 2" xfId="17156" xr:uid="{00000000-0005-0000-0000-000013860000}"/>
    <cellStyle name="Style 97 8 4" xfId="16343" xr:uid="{00000000-0005-0000-0000-000014860000}"/>
    <cellStyle name="Style 97 8 4 2" xfId="17155" xr:uid="{00000000-0005-0000-0000-000015860000}"/>
    <cellStyle name="Style 97 8 5" xfId="10974" xr:uid="{00000000-0005-0000-0000-000016860000}"/>
    <cellStyle name="Style 97 9" xfId="7525" xr:uid="{00000000-0005-0000-0000-000017860000}"/>
    <cellStyle name="Style 97 9 2" xfId="14344" xr:uid="{00000000-0005-0000-0000-000018860000}"/>
    <cellStyle name="Style 97 9 3" xfId="16345" xr:uid="{00000000-0005-0000-0000-000019860000}"/>
    <cellStyle name="Style 97 9 3 2" xfId="17157" xr:uid="{00000000-0005-0000-0000-00001A860000}"/>
    <cellStyle name="Style 97 9 4" xfId="10975" xr:uid="{00000000-0005-0000-0000-00001B860000}"/>
    <cellStyle name="Style 97_ADDON" xfId="7526" xr:uid="{00000000-0005-0000-0000-00001C860000}"/>
    <cellStyle name="Style 98" xfId="4072" xr:uid="{00000000-0005-0000-0000-00001D860000}"/>
    <cellStyle name="Style 98 2" xfId="7527" xr:uid="{00000000-0005-0000-0000-00001E860000}"/>
    <cellStyle name="Style 98 2 2" xfId="7528" xr:uid="{00000000-0005-0000-0000-00001F860000}"/>
    <cellStyle name="Style 98 2 2 2" xfId="7529" xr:uid="{00000000-0005-0000-0000-000020860000}"/>
    <cellStyle name="Style 98 2 2 2 2" xfId="16350" xr:uid="{00000000-0005-0000-0000-000021860000}"/>
    <cellStyle name="Style 98 2 2 2 2 2" xfId="17162" xr:uid="{00000000-0005-0000-0000-000022860000}"/>
    <cellStyle name="Style 98 2 2 2 3" xfId="16351" xr:uid="{00000000-0005-0000-0000-000023860000}"/>
    <cellStyle name="Style 98 2 2 2 3 2" xfId="17163" xr:uid="{00000000-0005-0000-0000-000024860000}"/>
    <cellStyle name="Style 98 2 2 2 4" xfId="16349" xr:uid="{00000000-0005-0000-0000-000025860000}"/>
    <cellStyle name="Style 98 2 2 2 4 2" xfId="17161" xr:uid="{00000000-0005-0000-0000-000026860000}"/>
    <cellStyle name="Style 98 2 2 3" xfId="7530" xr:uid="{00000000-0005-0000-0000-000027860000}"/>
    <cellStyle name="Style 98 2 2 3 2" xfId="16352" xr:uid="{00000000-0005-0000-0000-000028860000}"/>
    <cellStyle name="Style 98 2 2 3 2 2" xfId="17164" xr:uid="{00000000-0005-0000-0000-000029860000}"/>
    <cellStyle name="Style 98 2 2 4" xfId="16353" xr:uid="{00000000-0005-0000-0000-00002A860000}"/>
    <cellStyle name="Style 98 2 2 4 2" xfId="17165" xr:uid="{00000000-0005-0000-0000-00002B860000}"/>
    <cellStyle name="Style 98 2 2 5" xfId="16348" xr:uid="{00000000-0005-0000-0000-00002C860000}"/>
    <cellStyle name="Style 98 2 2 5 2" xfId="17160" xr:uid="{00000000-0005-0000-0000-00002D860000}"/>
    <cellStyle name="Style 98 2 3" xfId="7531" xr:uid="{00000000-0005-0000-0000-00002E860000}"/>
    <cellStyle name="Style 98 2 3 2" xfId="16355" xr:uid="{00000000-0005-0000-0000-00002F860000}"/>
    <cellStyle name="Style 98 2 3 2 2" xfId="17167" xr:uid="{00000000-0005-0000-0000-000030860000}"/>
    <cellStyle name="Style 98 2 3 3" xfId="16356" xr:uid="{00000000-0005-0000-0000-000031860000}"/>
    <cellStyle name="Style 98 2 3 3 2" xfId="17168" xr:uid="{00000000-0005-0000-0000-000032860000}"/>
    <cellStyle name="Style 98 2 3 4" xfId="16354" xr:uid="{00000000-0005-0000-0000-000033860000}"/>
    <cellStyle name="Style 98 2 3 4 2" xfId="17166" xr:uid="{00000000-0005-0000-0000-000034860000}"/>
    <cellStyle name="Style 98 2 4" xfId="7532" xr:uid="{00000000-0005-0000-0000-000035860000}"/>
    <cellStyle name="Style 98 2 4 2" xfId="16358" xr:uid="{00000000-0005-0000-0000-000036860000}"/>
    <cellStyle name="Style 98 2 4 2 2" xfId="17170" xr:uid="{00000000-0005-0000-0000-000037860000}"/>
    <cellStyle name="Style 98 2 4 3" xfId="16357" xr:uid="{00000000-0005-0000-0000-000038860000}"/>
    <cellStyle name="Style 98 2 4 3 2" xfId="17169" xr:uid="{00000000-0005-0000-0000-000039860000}"/>
    <cellStyle name="Style 98 2 5" xfId="7533" xr:uid="{00000000-0005-0000-0000-00003A860000}"/>
    <cellStyle name="Style 98 2 5 2" xfId="16359" xr:uid="{00000000-0005-0000-0000-00003B860000}"/>
    <cellStyle name="Style 98 2 5 2 2" xfId="17171" xr:uid="{00000000-0005-0000-0000-00003C860000}"/>
    <cellStyle name="Style 98 2 6" xfId="16360" xr:uid="{00000000-0005-0000-0000-00003D860000}"/>
    <cellStyle name="Style 98 2 6 2" xfId="17172" xr:uid="{00000000-0005-0000-0000-00003E860000}"/>
    <cellStyle name="Style 98 2 7" xfId="16347" xr:uid="{00000000-0005-0000-0000-00003F860000}"/>
    <cellStyle name="Style 98 2 7 2" xfId="17159" xr:uid="{00000000-0005-0000-0000-000040860000}"/>
    <cellStyle name="Style 98 3" xfId="7534" xr:uid="{00000000-0005-0000-0000-000041860000}"/>
    <cellStyle name="Style 98 3 2" xfId="7535" xr:uid="{00000000-0005-0000-0000-000042860000}"/>
    <cellStyle name="Style 98 3 2 2" xfId="7536" xr:uid="{00000000-0005-0000-0000-000043860000}"/>
    <cellStyle name="Style 98 3 2 2 2" xfId="16364" xr:uid="{00000000-0005-0000-0000-000044860000}"/>
    <cellStyle name="Style 98 3 2 2 2 2" xfId="17176" xr:uid="{00000000-0005-0000-0000-000045860000}"/>
    <cellStyle name="Style 98 3 2 2 3" xfId="16363" xr:uid="{00000000-0005-0000-0000-000046860000}"/>
    <cellStyle name="Style 98 3 2 2 3 2" xfId="17175" xr:uid="{00000000-0005-0000-0000-000047860000}"/>
    <cellStyle name="Style 98 3 2 3" xfId="7537" xr:uid="{00000000-0005-0000-0000-000048860000}"/>
    <cellStyle name="Style 98 3 2 3 2" xfId="16365" xr:uid="{00000000-0005-0000-0000-000049860000}"/>
    <cellStyle name="Style 98 3 2 3 2 2" xfId="17177" xr:uid="{00000000-0005-0000-0000-00004A860000}"/>
    <cellStyle name="Style 98 3 2 4" xfId="16362" xr:uid="{00000000-0005-0000-0000-00004B860000}"/>
    <cellStyle name="Style 98 3 2 4 2" xfId="17174" xr:uid="{00000000-0005-0000-0000-00004C860000}"/>
    <cellStyle name="Style 98 3 3" xfId="7538" xr:uid="{00000000-0005-0000-0000-00004D860000}"/>
    <cellStyle name="Style 98 3 3 2" xfId="7539" xr:uid="{00000000-0005-0000-0000-00004E860000}"/>
    <cellStyle name="Style 98 3 3 2 2" xfId="16367" xr:uid="{00000000-0005-0000-0000-00004F860000}"/>
    <cellStyle name="Style 98 3 3 2 2 2" xfId="17179" xr:uid="{00000000-0005-0000-0000-000050860000}"/>
    <cellStyle name="Style 98 3 3 2 3" xfId="15823" xr:uid="{00000000-0005-0000-0000-000051860000}"/>
    <cellStyle name="Style 98 3 3 2 3 2" xfId="16752" xr:uid="{00000000-0005-0000-0000-000052860000}"/>
    <cellStyle name="Style 98 3 3 3" xfId="7540" xr:uid="{00000000-0005-0000-0000-000053860000}"/>
    <cellStyle name="Style 98 3 3 3 2" xfId="16368" xr:uid="{00000000-0005-0000-0000-000054860000}"/>
    <cellStyle name="Style 98 3 3 3 2 2" xfId="17180" xr:uid="{00000000-0005-0000-0000-000055860000}"/>
    <cellStyle name="Style 98 3 3 4" xfId="16366" xr:uid="{00000000-0005-0000-0000-000056860000}"/>
    <cellStyle name="Style 98 3 3 4 2" xfId="17178" xr:uid="{00000000-0005-0000-0000-000057860000}"/>
    <cellStyle name="Style 98 3 4" xfId="7541" xr:uid="{00000000-0005-0000-0000-000058860000}"/>
    <cellStyle name="Style 98 3 4 2" xfId="7542" xr:uid="{00000000-0005-0000-0000-000059860000}"/>
    <cellStyle name="Style 98 3 4 3" xfId="16369" xr:uid="{00000000-0005-0000-0000-00005A860000}"/>
    <cellStyle name="Style 98 3 4 3 2" xfId="17181" xr:uid="{00000000-0005-0000-0000-00005B860000}"/>
    <cellStyle name="Style 98 3 5" xfId="7543" xr:uid="{00000000-0005-0000-0000-00005C860000}"/>
    <cellStyle name="Style 98 3 5 2" xfId="16361" xr:uid="{00000000-0005-0000-0000-00005D860000}"/>
    <cellStyle name="Style 98 3 5 2 2" xfId="17173" xr:uid="{00000000-0005-0000-0000-00005E860000}"/>
    <cellStyle name="Style 98 3 6" xfId="16480" xr:uid="{00000000-0005-0000-0000-00005F860000}"/>
    <cellStyle name="Style 98 3 6 2" xfId="17269" xr:uid="{00000000-0005-0000-0000-000060860000}"/>
    <cellStyle name="Style 98 4" xfId="7544" xr:uid="{00000000-0005-0000-0000-000061860000}"/>
    <cellStyle name="Style 98 4 2" xfId="7545" xr:uid="{00000000-0005-0000-0000-000062860000}"/>
    <cellStyle name="Style 98 4 2 2" xfId="16372" xr:uid="{00000000-0005-0000-0000-000063860000}"/>
    <cellStyle name="Style 98 4 2 2 2" xfId="17184" xr:uid="{00000000-0005-0000-0000-000064860000}"/>
    <cellStyle name="Style 98 4 2 3" xfId="16371" xr:uid="{00000000-0005-0000-0000-000065860000}"/>
    <cellStyle name="Style 98 4 2 3 2" xfId="17183" xr:uid="{00000000-0005-0000-0000-000066860000}"/>
    <cellStyle name="Style 98 4 3" xfId="7546" xr:uid="{00000000-0005-0000-0000-000067860000}"/>
    <cellStyle name="Style 98 4 3 2" xfId="16373" xr:uid="{00000000-0005-0000-0000-000068860000}"/>
    <cellStyle name="Style 98 4 3 2 2" xfId="17185" xr:uid="{00000000-0005-0000-0000-000069860000}"/>
    <cellStyle name="Style 98 4 4" xfId="16370" xr:uid="{00000000-0005-0000-0000-00006A860000}"/>
    <cellStyle name="Style 98 4 4 2" xfId="17182" xr:uid="{00000000-0005-0000-0000-00006B860000}"/>
    <cellStyle name="Style 98 5" xfId="7547" xr:uid="{00000000-0005-0000-0000-00006C860000}"/>
    <cellStyle name="Style 98 5 2" xfId="16374" xr:uid="{00000000-0005-0000-0000-00006D860000}"/>
    <cellStyle name="Style 98 5 2 2" xfId="17186" xr:uid="{00000000-0005-0000-0000-00006E860000}"/>
    <cellStyle name="Style 98 6" xfId="7548" xr:uid="{00000000-0005-0000-0000-00006F860000}"/>
    <cellStyle name="Style 98 6 2" xfId="16375" xr:uid="{00000000-0005-0000-0000-000070860000}"/>
    <cellStyle name="Style 98 6 2 2" xfId="17187" xr:uid="{00000000-0005-0000-0000-000071860000}"/>
    <cellStyle name="Style 98 7" xfId="16376" xr:uid="{00000000-0005-0000-0000-000072860000}"/>
    <cellStyle name="Style 98 7 2" xfId="17188" xr:uid="{00000000-0005-0000-0000-000073860000}"/>
    <cellStyle name="Style 98 8" xfId="16377" xr:uid="{00000000-0005-0000-0000-000074860000}"/>
    <cellStyle name="Style 98 8 2" xfId="17189" xr:uid="{00000000-0005-0000-0000-000075860000}"/>
    <cellStyle name="Style 98 9" xfId="16346" xr:uid="{00000000-0005-0000-0000-000076860000}"/>
    <cellStyle name="Style 98 9 2" xfId="17158" xr:uid="{00000000-0005-0000-0000-000077860000}"/>
    <cellStyle name="Style 98_ADDON" xfId="7549" xr:uid="{00000000-0005-0000-0000-000078860000}"/>
    <cellStyle name="Style 99" xfId="4073" xr:uid="{00000000-0005-0000-0000-000079860000}"/>
    <cellStyle name="Style 99 2" xfId="7550" xr:uid="{00000000-0005-0000-0000-00007A860000}"/>
    <cellStyle name="Style 99 2 2" xfId="7551" xr:uid="{00000000-0005-0000-0000-00007B860000}"/>
    <cellStyle name="Style 99 2 2 2" xfId="7552" xr:uid="{00000000-0005-0000-0000-00007C860000}"/>
    <cellStyle name="Style 99 2 2 2 2" xfId="16382" xr:uid="{00000000-0005-0000-0000-00007D860000}"/>
    <cellStyle name="Style 99 2 2 2 2 2" xfId="17194" xr:uid="{00000000-0005-0000-0000-00007E860000}"/>
    <cellStyle name="Style 99 2 2 2 3" xfId="16381" xr:uid="{00000000-0005-0000-0000-00007F860000}"/>
    <cellStyle name="Style 99 2 2 2 3 2" xfId="17193" xr:uid="{00000000-0005-0000-0000-000080860000}"/>
    <cellStyle name="Style 99 2 2 3" xfId="7553" xr:uid="{00000000-0005-0000-0000-000081860000}"/>
    <cellStyle name="Style 99 2 2 3 2" xfId="16383" xr:uid="{00000000-0005-0000-0000-000082860000}"/>
    <cellStyle name="Style 99 2 2 3 2 2" xfId="17195" xr:uid="{00000000-0005-0000-0000-000083860000}"/>
    <cellStyle name="Style 99 2 2 4" xfId="16380" xr:uid="{00000000-0005-0000-0000-000084860000}"/>
    <cellStyle name="Style 99 2 2 4 2" xfId="17192" xr:uid="{00000000-0005-0000-0000-000085860000}"/>
    <cellStyle name="Style 99 2 3" xfId="7554" xr:uid="{00000000-0005-0000-0000-000086860000}"/>
    <cellStyle name="Style 99 2 3 2" xfId="16385" xr:uid="{00000000-0005-0000-0000-000087860000}"/>
    <cellStyle name="Style 99 2 3 2 2" xfId="17197" xr:uid="{00000000-0005-0000-0000-000088860000}"/>
    <cellStyle name="Style 99 2 3 3" xfId="16384" xr:uid="{00000000-0005-0000-0000-000089860000}"/>
    <cellStyle name="Style 99 2 3 3 2" xfId="17196" xr:uid="{00000000-0005-0000-0000-00008A860000}"/>
    <cellStyle name="Style 99 2 4" xfId="7555" xr:uid="{00000000-0005-0000-0000-00008B860000}"/>
    <cellStyle name="Style 99 2 4 2" xfId="16386" xr:uid="{00000000-0005-0000-0000-00008C860000}"/>
    <cellStyle name="Style 99 2 4 2 2" xfId="17198" xr:uid="{00000000-0005-0000-0000-00008D860000}"/>
    <cellStyle name="Style 99 2 5" xfId="7556" xr:uid="{00000000-0005-0000-0000-00008E860000}"/>
    <cellStyle name="Style 99 2 5 2" xfId="16387" xr:uid="{00000000-0005-0000-0000-00008F860000}"/>
    <cellStyle name="Style 99 2 5 2 2" xfId="17199" xr:uid="{00000000-0005-0000-0000-000090860000}"/>
    <cellStyle name="Style 99 2 6" xfId="16388" xr:uid="{00000000-0005-0000-0000-000091860000}"/>
    <cellStyle name="Style 99 2 6 2" xfId="17200" xr:uid="{00000000-0005-0000-0000-000092860000}"/>
    <cellStyle name="Style 99 2 7" xfId="16389" xr:uid="{00000000-0005-0000-0000-000093860000}"/>
    <cellStyle name="Style 99 2 7 2" xfId="17201" xr:uid="{00000000-0005-0000-0000-000094860000}"/>
    <cellStyle name="Style 99 2 8" xfId="16379" xr:uid="{00000000-0005-0000-0000-000095860000}"/>
    <cellStyle name="Style 99 2 8 2" xfId="17191" xr:uid="{00000000-0005-0000-0000-000096860000}"/>
    <cellStyle name="Style 99 3" xfId="7557" xr:uid="{00000000-0005-0000-0000-000097860000}"/>
    <cellStyle name="Style 99 3 2" xfId="7558" xr:uid="{00000000-0005-0000-0000-000098860000}"/>
    <cellStyle name="Style 99 3 2 2" xfId="7559" xr:uid="{00000000-0005-0000-0000-000099860000}"/>
    <cellStyle name="Style 99 3 2 2 2" xfId="16393" xr:uid="{00000000-0005-0000-0000-00009A860000}"/>
    <cellStyle name="Style 99 3 2 2 2 2" xfId="17205" xr:uid="{00000000-0005-0000-0000-00009B860000}"/>
    <cellStyle name="Style 99 3 2 2 3" xfId="16392" xr:uid="{00000000-0005-0000-0000-00009C860000}"/>
    <cellStyle name="Style 99 3 2 2 3 2" xfId="17204" xr:uid="{00000000-0005-0000-0000-00009D860000}"/>
    <cellStyle name="Style 99 3 2 3" xfId="7560" xr:uid="{00000000-0005-0000-0000-00009E860000}"/>
    <cellStyle name="Style 99 3 2 3 2" xfId="16394" xr:uid="{00000000-0005-0000-0000-00009F860000}"/>
    <cellStyle name="Style 99 3 2 3 2 2" xfId="17206" xr:uid="{00000000-0005-0000-0000-0000A0860000}"/>
    <cellStyle name="Style 99 3 2 4" xfId="16391" xr:uid="{00000000-0005-0000-0000-0000A1860000}"/>
    <cellStyle name="Style 99 3 2 4 2" xfId="17203" xr:uid="{00000000-0005-0000-0000-0000A2860000}"/>
    <cellStyle name="Style 99 3 3" xfId="7561" xr:uid="{00000000-0005-0000-0000-0000A3860000}"/>
    <cellStyle name="Style 99 3 3 2" xfId="7562" xr:uid="{00000000-0005-0000-0000-0000A4860000}"/>
    <cellStyle name="Style 99 3 3 2 2" xfId="16397" xr:uid="{00000000-0005-0000-0000-0000A5860000}"/>
    <cellStyle name="Style 99 3 3 2 2 2" xfId="17209" xr:uid="{00000000-0005-0000-0000-0000A6860000}"/>
    <cellStyle name="Style 99 3 3 2 3" xfId="16396" xr:uid="{00000000-0005-0000-0000-0000A7860000}"/>
    <cellStyle name="Style 99 3 3 2 3 2" xfId="17208" xr:uid="{00000000-0005-0000-0000-0000A8860000}"/>
    <cellStyle name="Style 99 3 3 3" xfId="7563" xr:uid="{00000000-0005-0000-0000-0000A9860000}"/>
    <cellStyle name="Style 99 3 3 3 2" xfId="16398" xr:uid="{00000000-0005-0000-0000-0000AA860000}"/>
    <cellStyle name="Style 99 3 3 3 2 2" xfId="17210" xr:uid="{00000000-0005-0000-0000-0000AB860000}"/>
    <cellStyle name="Style 99 3 3 4" xfId="16395" xr:uid="{00000000-0005-0000-0000-0000AC860000}"/>
    <cellStyle name="Style 99 3 3 4 2" xfId="17207" xr:uid="{00000000-0005-0000-0000-0000AD860000}"/>
    <cellStyle name="Style 99 3 4" xfId="7564" xr:uid="{00000000-0005-0000-0000-0000AE860000}"/>
    <cellStyle name="Style 99 3 4 2" xfId="7565" xr:uid="{00000000-0005-0000-0000-0000AF860000}"/>
    <cellStyle name="Style 99 3 4 3" xfId="16399" xr:uid="{00000000-0005-0000-0000-0000B0860000}"/>
    <cellStyle name="Style 99 3 4 3 2" xfId="17211" xr:uid="{00000000-0005-0000-0000-0000B1860000}"/>
    <cellStyle name="Style 99 3 5" xfId="7566" xr:uid="{00000000-0005-0000-0000-0000B2860000}"/>
    <cellStyle name="Style 99 3 5 2" xfId="16400" xr:uid="{00000000-0005-0000-0000-0000B3860000}"/>
    <cellStyle name="Style 99 3 5 2 2" xfId="17212" xr:uid="{00000000-0005-0000-0000-0000B4860000}"/>
    <cellStyle name="Style 99 3 6" xfId="16401" xr:uid="{00000000-0005-0000-0000-0000B5860000}"/>
    <cellStyle name="Style 99 3 6 2" xfId="17213" xr:uid="{00000000-0005-0000-0000-0000B6860000}"/>
    <cellStyle name="Style 99 3 7" xfId="16390" xr:uid="{00000000-0005-0000-0000-0000B7860000}"/>
    <cellStyle name="Style 99 3 7 2" xfId="17202" xr:uid="{00000000-0005-0000-0000-0000B8860000}"/>
    <cellStyle name="Style 99 3 8" xfId="16479" xr:uid="{00000000-0005-0000-0000-0000B9860000}"/>
    <cellStyle name="Style 99 3 8 2" xfId="17268" xr:uid="{00000000-0005-0000-0000-0000BA860000}"/>
    <cellStyle name="Style 99 4" xfId="7567" xr:uid="{00000000-0005-0000-0000-0000BB860000}"/>
    <cellStyle name="Style 99 4 2" xfId="7568" xr:uid="{00000000-0005-0000-0000-0000BC860000}"/>
    <cellStyle name="Style 99 4 2 2" xfId="16404" xr:uid="{00000000-0005-0000-0000-0000BD860000}"/>
    <cellStyle name="Style 99 4 2 2 2" xfId="17216" xr:uid="{00000000-0005-0000-0000-0000BE860000}"/>
    <cellStyle name="Style 99 4 2 3" xfId="16403" xr:uid="{00000000-0005-0000-0000-0000BF860000}"/>
    <cellStyle name="Style 99 4 2 3 2" xfId="17215" xr:uid="{00000000-0005-0000-0000-0000C0860000}"/>
    <cellStyle name="Style 99 4 3" xfId="7569" xr:uid="{00000000-0005-0000-0000-0000C1860000}"/>
    <cellStyle name="Style 99 4 3 2" xfId="16405" xr:uid="{00000000-0005-0000-0000-0000C2860000}"/>
    <cellStyle name="Style 99 4 3 2 2" xfId="17217" xr:uid="{00000000-0005-0000-0000-0000C3860000}"/>
    <cellStyle name="Style 99 4 4" xfId="16402" xr:uid="{00000000-0005-0000-0000-0000C4860000}"/>
    <cellStyle name="Style 99 4 4 2" xfId="17214" xr:uid="{00000000-0005-0000-0000-0000C5860000}"/>
    <cellStyle name="Style 99 5" xfId="7570" xr:uid="{00000000-0005-0000-0000-0000C6860000}"/>
    <cellStyle name="Style 99 5 2" xfId="16406" xr:uid="{00000000-0005-0000-0000-0000C7860000}"/>
    <cellStyle name="Style 99 5 2 2" xfId="17218" xr:uid="{00000000-0005-0000-0000-0000C8860000}"/>
    <cellStyle name="Style 99 6" xfId="7571" xr:uid="{00000000-0005-0000-0000-0000C9860000}"/>
    <cellStyle name="Style 99 6 2" xfId="16407" xr:uid="{00000000-0005-0000-0000-0000CA860000}"/>
    <cellStyle name="Style 99 6 2 2" xfId="17219" xr:uid="{00000000-0005-0000-0000-0000CB860000}"/>
    <cellStyle name="Style 99 7" xfId="16408" xr:uid="{00000000-0005-0000-0000-0000CC860000}"/>
    <cellStyle name="Style 99 7 2" xfId="17220" xr:uid="{00000000-0005-0000-0000-0000CD860000}"/>
    <cellStyle name="Style 99 8" xfId="16409" xr:uid="{00000000-0005-0000-0000-0000CE860000}"/>
    <cellStyle name="Style 99 8 2" xfId="17221" xr:uid="{00000000-0005-0000-0000-0000CF860000}"/>
    <cellStyle name="Style 99 9" xfId="16378" xr:uid="{00000000-0005-0000-0000-0000D0860000}"/>
    <cellStyle name="Style 99 9 2" xfId="17190" xr:uid="{00000000-0005-0000-0000-0000D1860000}"/>
    <cellStyle name="Style 99_ADDON" xfId="7572" xr:uid="{00000000-0005-0000-0000-0000D2860000}"/>
    <cellStyle name="Texte explicatif" xfId="7573" xr:uid="{00000000-0005-0000-0000-0000D3860000}"/>
    <cellStyle name="Texte explicatif 2" xfId="16411" xr:uid="{00000000-0005-0000-0000-0000D4860000}"/>
    <cellStyle name="Texte explicatif 2 2" xfId="17223" xr:uid="{00000000-0005-0000-0000-0000D5860000}"/>
    <cellStyle name="Texte explicatif 3" xfId="16410" xr:uid="{00000000-0005-0000-0000-0000D6860000}"/>
    <cellStyle name="Texte explicatif 3 2" xfId="17222" xr:uid="{00000000-0005-0000-0000-0000D7860000}"/>
    <cellStyle name="Texto de advertencia" xfId="34767" xr:uid="{00000000-0005-0000-0000-0000D8860000}"/>
    <cellStyle name="Texto explicativo" xfId="34768" xr:uid="{00000000-0005-0000-0000-0000D9860000}"/>
    <cellStyle name="Texto, derecha" xfId="34769" xr:uid="{00000000-0005-0000-0000-0000DA860000}"/>
    <cellStyle name="Texto, izquierda" xfId="34770" xr:uid="{00000000-0005-0000-0000-0000DB860000}"/>
    <cellStyle name="Title 10" xfId="3776" xr:uid="{00000000-0005-0000-0000-0000DC860000}"/>
    <cellStyle name="Title 11" xfId="3777" xr:uid="{00000000-0005-0000-0000-0000DD860000}"/>
    <cellStyle name="Title 12" xfId="3778" xr:uid="{00000000-0005-0000-0000-0000DE860000}"/>
    <cellStyle name="Title 13" xfId="3779" xr:uid="{00000000-0005-0000-0000-0000DF860000}"/>
    <cellStyle name="Title 14" xfId="3780" xr:uid="{00000000-0005-0000-0000-0000E0860000}"/>
    <cellStyle name="Title 15" xfId="3781" xr:uid="{00000000-0005-0000-0000-0000E1860000}"/>
    <cellStyle name="Title 16" xfId="3782" xr:uid="{00000000-0005-0000-0000-0000E2860000}"/>
    <cellStyle name="Title 17" xfId="3783" xr:uid="{00000000-0005-0000-0000-0000E3860000}"/>
    <cellStyle name="Title 18" xfId="3784" xr:uid="{00000000-0005-0000-0000-0000E4860000}"/>
    <cellStyle name="Title 19" xfId="3785" xr:uid="{00000000-0005-0000-0000-0000E5860000}"/>
    <cellStyle name="Title 2" xfId="3786" xr:uid="{00000000-0005-0000-0000-0000E6860000}"/>
    <cellStyle name="Title 2 10" xfId="3787" xr:uid="{00000000-0005-0000-0000-0000E7860000}"/>
    <cellStyle name="Title 2 11" xfId="3788" xr:uid="{00000000-0005-0000-0000-0000E8860000}"/>
    <cellStyle name="Title 2 12" xfId="3789" xr:uid="{00000000-0005-0000-0000-0000E9860000}"/>
    <cellStyle name="Title 2 13" xfId="3790" xr:uid="{00000000-0005-0000-0000-0000EA860000}"/>
    <cellStyle name="Title 2 14" xfId="3791" xr:uid="{00000000-0005-0000-0000-0000EB860000}"/>
    <cellStyle name="Title 2 15" xfId="3792" xr:uid="{00000000-0005-0000-0000-0000EC860000}"/>
    <cellStyle name="Title 2 16" xfId="3793" xr:uid="{00000000-0005-0000-0000-0000ED860000}"/>
    <cellStyle name="Title 2 2" xfId="3794" xr:uid="{00000000-0005-0000-0000-0000EE860000}"/>
    <cellStyle name="Title 2 2 2" xfId="3795" xr:uid="{00000000-0005-0000-0000-0000EF860000}"/>
    <cellStyle name="Title 2 2 2 2" xfId="16414" xr:uid="{00000000-0005-0000-0000-0000F0860000}"/>
    <cellStyle name="Title 2 2 2 2 2" xfId="17226" xr:uid="{00000000-0005-0000-0000-0000F1860000}"/>
    <cellStyle name="Title 2 2 3" xfId="3796" xr:uid="{00000000-0005-0000-0000-0000F2860000}"/>
    <cellStyle name="Title 2 2 4" xfId="3797" xr:uid="{00000000-0005-0000-0000-0000F3860000}"/>
    <cellStyle name="Title 2 2 5" xfId="3798" xr:uid="{00000000-0005-0000-0000-0000F4860000}"/>
    <cellStyle name="Title 2 2 6" xfId="16413" xr:uid="{00000000-0005-0000-0000-0000F5860000}"/>
    <cellStyle name="Title 2 2 6 2" xfId="17225" xr:uid="{00000000-0005-0000-0000-0000F6860000}"/>
    <cellStyle name="Title 2 3" xfId="3799" xr:uid="{00000000-0005-0000-0000-0000F7860000}"/>
    <cellStyle name="Title 2 3 2" xfId="16415" xr:uid="{00000000-0005-0000-0000-0000F8860000}"/>
    <cellStyle name="Title 2 3 2 2" xfId="17227" xr:uid="{00000000-0005-0000-0000-0000F9860000}"/>
    <cellStyle name="Title 2 4" xfId="3800" xr:uid="{00000000-0005-0000-0000-0000FA860000}"/>
    <cellStyle name="Title 2 4 2" xfId="16412" xr:uid="{00000000-0005-0000-0000-0000FB860000}"/>
    <cellStyle name="Title 2 4 2 2" xfId="17224" xr:uid="{00000000-0005-0000-0000-0000FC860000}"/>
    <cellStyle name="Title 2 5" xfId="3801" xr:uid="{00000000-0005-0000-0000-0000FD860000}"/>
    <cellStyle name="Title 2 6" xfId="3802" xr:uid="{00000000-0005-0000-0000-0000FE860000}"/>
    <cellStyle name="Title 2 7" xfId="3803" xr:uid="{00000000-0005-0000-0000-0000FF860000}"/>
    <cellStyle name="Title 2 8" xfId="3804" xr:uid="{00000000-0005-0000-0000-000000870000}"/>
    <cellStyle name="Title 2 9" xfId="3805" xr:uid="{00000000-0005-0000-0000-000001870000}"/>
    <cellStyle name="Title 20" xfId="3806" xr:uid="{00000000-0005-0000-0000-000002870000}"/>
    <cellStyle name="Title 21" xfId="3807" xr:uid="{00000000-0005-0000-0000-000003870000}"/>
    <cellStyle name="Title 22" xfId="3808" xr:uid="{00000000-0005-0000-0000-000004870000}"/>
    <cellStyle name="Title 3" xfId="3809" xr:uid="{00000000-0005-0000-0000-000005870000}"/>
    <cellStyle name="Title 3 2" xfId="3810" xr:uid="{00000000-0005-0000-0000-000006870000}"/>
    <cellStyle name="Title 3 3" xfId="3811" xr:uid="{00000000-0005-0000-0000-000007870000}"/>
    <cellStyle name="Title 3 4" xfId="3812" xr:uid="{00000000-0005-0000-0000-000008870000}"/>
    <cellStyle name="Title 3 5" xfId="3813" xr:uid="{00000000-0005-0000-0000-000009870000}"/>
    <cellStyle name="Title 3 6" xfId="3814" xr:uid="{00000000-0005-0000-0000-00000A870000}"/>
    <cellStyle name="Title 4" xfId="3815" xr:uid="{00000000-0005-0000-0000-00000B870000}"/>
    <cellStyle name="Title 4 2" xfId="3816" xr:uid="{00000000-0005-0000-0000-00000C870000}"/>
    <cellStyle name="Title 5" xfId="3817" xr:uid="{00000000-0005-0000-0000-00000D870000}"/>
    <cellStyle name="Title 5 2" xfId="3818" xr:uid="{00000000-0005-0000-0000-00000E870000}"/>
    <cellStyle name="Title 6" xfId="3819" xr:uid="{00000000-0005-0000-0000-00000F870000}"/>
    <cellStyle name="Title 7" xfId="3820" xr:uid="{00000000-0005-0000-0000-000010870000}"/>
    <cellStyle name="Title 8" xfId="3821" xr:uid="{00000000-0005-0000-0000-000011870000}"/>
    <cellStyle name="Title 9" xfId="3822" xr:uid="{00000000-0005-0000-0000-000012870000}"/>
    <cellStyle name="Titre" xfId="7574" xr:uid="{00000000-0005-0000-0000-000013870000}"/>
    <cellStyle name="Titre 2" xfId="16417" xr:uid="{00000000-0005-0000-0000-000014870000}"/>
    <cellStyle name="Titre 2 2" xfId="17229" xr:uid="{00000000-0005-0000-0000-000015870000}"/>
    <cellStyle name="Titre 3" xfId="16416" xr:uid="{00000000-0005-0000-0000-000016870000}"/>
    <cellStyle name="Titre 3 2" xfId="17228" xr:uid="{00000000-0005-0000-0000-000017870000}"/>
    <cellStyle name="Titre 1" xfId="7575" xr:uid="{00000000-0005-0000-0000-000018870000}"/>
    <cellStyle name="Titre 1 2" xfId="16419" xr:uid="{00000000-0005-0000-0000-000019870000}"/>
    <cellStyle name="Titre 1 2 2" xfId="17231" xr:uid="{00000000-0005-0000-0000-00001A870000}"/>
    <cellStyle name="Titre 1 3" xfId="16418" xr:uid="{00000000-0005-0000-0000-00001B870000}"/>
    <cellStyle name="Titre 1 3 2" xfId="17230" xr:uid="{00000000-0005-0000-0000-00001C870000}"/>
    <cellStyle name="Titre 2" xfId="7576" xr:uid="{00000000-0005-0000-0000-00001D870000}"/>
    <cellStyle name="Titre 2 2" xfId="16421" xr:uid="{00000000-0005-0000-0000-00001E870000}"/>
    <cellStyle name="Titre 2 2 2" xfId="17233" xr:uid="{00000000-0005-0000-0000-00001F870000}"/>
    <cellStyle name="Titre 2 3" xfId="16420" xr:uid="{00000000-0005-0000-0000-000020870000}"/>
    <cellStyle name="Titre 2 3 2" xfId="17232" xr:uid="{00000000-0005-0000-0000-000021870000}"/>
    <cellStyle name="Titre 3" xfId="7577" xr:uid="{00000000-0005-0000-0000-000022870000}"/>
    <cellStyle name="Titre 3 2" xfId="16423" xr:uid="{00000000-0005-0000-0000-000023870000}"/>
    <cellStyle name="Titre 3 2 2" xfId="17235" xr:uid="{00000000-0005-0000-0000-000024870000}"/>
    <cellStyle name="Titre 3 3" xfId="16422" xr:uid="{00000000-0005-0000-0000-000025870000}"/>
    <cellStyle name="Titre 3 3 2" xfId="17234" xr:uid="{00000000-0005-0000-0000-000026870000}"/>
    <cellStyle name="Titre 4" xfId="7578" xr:uid="{00000000-0005-0000-0000-000027870000}"/>
    <cellStyle name="Titre 4 2" xfId="16425" xr:uid="{00000000-0005-0000-0000-000028870000}"/>
    <cellStyle name="Titre 4 2 2" xfId="17237" xr:uid="{00000000-0005-0000-0000-000029870000}"/>
    <cellStyle name="Titre 4 3" xfId="16424" xr:uid="{00000000-0005-0000-0000-00002A870000}"/>
    <cellStyle name="Titre 4 3 2" xfId="17236" xr:uid="{00000000-0005-0000-0000-00002B870000}"/>
    <cellStyle name="Titulo" xfId="34771" xr:uid="{00000000-0005-0000-0000-00002C870000}"/>
    <cellStyle name="Título" xfId="34772" xr:uid="{00000000-0005-0000-0000-00002D870000}"/>
    <cellStyle name="Título 1" xfId="34773" xr:uid="{00000000-0005-0000-0000-00002E870000}"/>
    <cellStyle name="Título 2" xfId="34774" xr:uid="{00000000-0005-0000-0000-00002F870000}"/>
    <cellStyle name="Título 3" xfId="34775" xr:uid="{00000000-0005-0000-0000-000030870000}"/>
    <cellStyle name="To_Financials" xfId="3823" xr:uid="{00000000-0005-0000-0000-000031870000}"/>
    <cellStyle name="Total 10" xfId="3824" xr:uid="{00000000-0005-0000-0000-000032870000}"/>
    <cellStyle name="Total 11" xfId="3825" xr:uid="{00000000-0005-0000-0000-000033870000}"/>
    <cellStyle name="Total 12" xfId="3826" xr:uid="{00000000-0005-0000-0000-000034870000}"/>
    <cellStyle name="Total 13" xfId="3827" xr:uid="{00000000-0005-0000-0000-000035870000}"/>
    <cellStyle name="Total 14" xfId="3828" xr:uid="{00000000-0005-0000-0000-000036870000}"/>
    <cellStyle name="Total 15" xfId="3829" xr:uid="{00000000-0005-0000-0000-000037870000}"/>
    <cellStyle name="Total 16" xfId="3830" xr:uid="{00000000-0005-0000-0000-000038870000}"/>
    <cellStyle name="Total 17" xfId="3831" xr:uid="{00000000-0005-0000-0000-000039870000}"/>
    <cellStyle name="Total 18" xfId="3832" xr:uid="{00000000-0005-0000-0000-00003A870000}"/>
    <cellStyle name="Total 19" xfId="3833" xr:uid="{00000000-0005-0000-0000-00003B870000}"/>
    <cellStyle name="Total 2" xfId="3834" xr:uid="{00000000-0005-0000-0000-00003C870000}"/>
    <cellStyle name="Total 2 10" xfId="3835" xr:uid="{00000000-0005-0000-0000-00003D870000}"/>
    <cellStyle name="Total 2 11" xfId="3836" xr:uid="{00000000-0005-0000-0000-00003E870000}"/>
    <cellStyle name="Total 2 12" xfId="3837" xr:uid="{00000000-0005-0000-0000-00003F870000}"/>
    <cellStyle name="Total 2 13" xfId="3838" xr:uid="{00000000-0005-0000-0000-000040870000}"/>
    <cellStyle name="Total 2 14" xfId="3839" xr:uid="{00000000-0005-0000-0000-000041870000}"/>
    <cellStyle name="Total 2 15" xfId="3840" xr:uid="{00000000-0005-0000-0000-000042870000}"/>
    <cellStyle name="Total 2 16" xfId="3841" xr:uid="{00000000-0005-0000-0000-000043870000}"/>
    <cellStyle name="Total 2 17" xfId="3842" xr:uid="{00000000-0005-0000-0000-000044870000}"/>
    <cellStyle name="Total 2 18" xfId="3843" xr:uid="{00000000-0005-0000-0000-000045870000}"/>
    <cellStyle name="Total 2 2" xfId="3844" xr:uid="{00000000-0005-0000-0000-000046870000}"/>
    <cellStyle name="Total 2 2 2" xfId="3845" xr:uid="{00000000-0005-0000-0000-000047870000}"/>
    <cellStyle name="Total 2 2 3" xfId="3846" xr:uid="{00000000-0005-0000-0000-000048870000}"/>
    <cellStyle name="Total 2 2 4" xfId="3847" xr:uid="{00000000-0005-0000-0000-000049870000}"/>
    <cellStyle name="Total 2 2 5" xfId="3848" xr:uid="{00000000-0005-0000-0000-00004A870000}"/>
    <cellStyle name="Total 2 2 6" xfId="15824" xr:uid="{00000000-0005-0000-0000-00004B870000}"/>
    <cellStyle name="Total 2 2 6 2" xfId="16753" xr:uid="{00000000-0005-0000-0000-00004C870000}"/>
    <cellStyle name="Total 2 3" xfId="3849" xr:uid="{00000000-0005-0000-0000-00004D870000}"/>
    <cellStyle name="Total 2 3 2" xfId="16427" xr:uid="{00000000-0005-0000-0000-00004E870000}"/>
    <cellStyle name="Total 2 3 2 2" xfId="17239" xr:uid="{00000000-0005-0000-0000-00004F870000}"/>
    <cellStyle name="Total 2 4" xfId="3850" xr:uid="{00000000-0005-0000-0000-000050870000}"/>
    <cellStyle name="Total 2 5" xfId="3851" xr:uid="{00000000-0005-0000-0000-000051870000}"/>
    <cellStyle name="Total 2 6" xfId="3852" xr:uid="{00000000-0005-0000-0000-000052870000}"/>
    <cellStyle name="Total 2 7" xfId="3853" xr:uid="{00000000-0005-0000-0000-000053870000}"/>
    <cellStyle name="Total 2 8" xfId="3854" xr:uid="{00000000-0005-0000-0000-000054870000}"/>
    <cellStyle name="Total 2 9" xfId="3855" xr:uid="{00000000-0005-0000-0000-000055870000}"/>
    <cellStyle name="Total 20" xfId="3856" xr:uid="{00000000-0005-0000-0000-000056870000}"/>
    <cellStyle name="Total 21" xfId="3857" xr:uid="{00000000-0005-0000-0000-000057870000}"/>
    <cellStyle name="Total 22" xfId="3858" xr:uid="{00000000-0005-0000-0000-000058870000}"/>
    <cellStyle name="Total 23" xfId="3859" xr:uid="{00000000-0005-0000-0000-000059870000}"/>
    <cellStyle name="Total 24" xfId="3860" xr:uid="{00000000-0005-0000-0000-00005A870000}"/>
    <cellStyle name="Total 3" xfId="3861" xr:uid="{00000000-0005-0000-0000-00005B870000}"/>
    <cellStyle name="Total 3 2" xfId="3862" xr:uid="{00000000-0005-0000-0000-00005C870000}"/>
    <cellStyle name="Total 3 2 2" xfId="16429" xr:uid="{00000000-0005-0000-0000-00005D870000}"/>
    <cellStyle name="Total 3 2 2 2" xfId="17241" xr:uid="{00000000-0005-0000-0000-00005E870000}"/>
    <cellStyle name="Total 3 3" xfId="3863" xr:uid="{00000000-0005-0000-0000-00005F870000}"/>
    <cellStyle name="Total 3 4" xfId="3864" xr:uid="{00000000-0005-0000-0000-000060870000}"/>
    <cellStyle name="Total 3 5" xfId="3865" xr:uid="{00000000-0005-0000-0000-000061870000}"/>
    <cellStyle name="Total 3 6" xfId="3866" xr:uid="{00000000-0005-0000-0000-000062870000}"/>
    <cellStyle name="Total 3 7" xfId="3867" xr:uid="{00000000-0005-0000-0000-000063870000}"/>
    <cellStyle name="Total 3 8" xfId="16428" xr:uid="{00000000-0005-0000-0000-000064870000}"/>
    <cellStyle name="Total 3 8 2" xfId="17240" xr:uid="{00000000-0005-0000-0000-000065870000}"/>
    <cellStyle name="Total 4" xfId="3868" xr:uid="{00000000-0005-0000-0000-000066870000}"/>
    <cellStyle name="Total 4 2" xfId="3869" xr:uid="{00000000-0005-0000-0000-000067870000}"/>
    <cellStyle name="Total 4 3" xfId="16430" xr:uid="{00000000-0005-0000-0000-000068870000}"/>
    <cellStyle name="Total 4 3 2" xfId="17242" xr:uid="{00000000-0005-0000-0000-000069870000}"/>
    <cellStyle name="Total 5" xfId="3870" xr:uid="{00000000-0005-0000-0000-00006A870000}"/>
    <cellStyle name="Total 5 2" xfId="3871" xr:uid="{00000000-0005-0000-0000-00006B870000}"/>
    <cellStyle name="Total 5 3" xfId="16426" xr:uid="{00000000-0005-0000-0000-00006C870000}"/>
    <cellStyle name="Total 5 3 2" xfId="17238" xr:uid="{00000000-0005-0000-0000-00006D870000}"/>
    <cellStyle name="Total 6" xfId="3872" xr:uid="{00000000-0005-0000-0000-00006E870000}"/>
    <cellStyle name="Total 7" xfId="3873" xr:uid="{00000000-0005-0000-0000-00006F870000}"/>
    <cellStyle name="Total 8" xfId="3874" xr:uid="{00000000-0005-0000-0000-000070870000}"/>
    <cellStyle name="Total 9" xfId="3875" xr:uid="{00000000-0005-0000-0000-000071870000}"/>
    <cellStyle name="Überschrift" xfId="4074" xr:uid="{00000000-0005-0000-0000-000072870000}"/>
    <cellStyle name="Überschrift 1" xfId="4075" xr:uid="{00000000-0005-0000-0000-000073870000}"/>
    <cellStyle name="Überschrift 1 2" xfId="16433" xr:uid="{00000000-0005-0000-0000-000074870000}"/>
    <cellStyle name="Überschrift 1 2 2" xfId="17245" xr:uid="{00000000-0005-0000-0000-000075870000}"/>
    <cellStyle name="Überschrift 1 3" xfId="16432" xr:uid="{00000000-0005-0000-0000-000076870000}"/>
    <cellStyle name="Überschrift 1 3 2" xfId="17244" xr:uid="{00000000-0005-0000-0000-000077870000}"/>
    <cellStyle name="Überschrift 2" xfId="4076" xr:uid="{00000000-0005-0000-0000-000078870000}"/>
    <cellStyle name="Überschrift 2 2" xfId="16435" xr:uid="{00000000-0005-0000-0000-000079870000}"/>
    <cellStyle name="Überschrift 2 2 2" xfId="17247" xr:uid="{00000000-0005-0000-0000-00007A870000}"/>
    <cellStyle name="Überschrift 2 3" xfId="16434" xr:uid="{00000000-0005-0000-0000-00007B870000}"/>
    <cellStyle name="Überschrift 2 3 2" xfId="17246" xr:uid="{00000000-0005-0000-0000-00007C870000}"/>
    <cellStyle name="Überschrift 3" xfId="4077" xr:uid="{00000000-0005-0000-0000-00007D870000}"/>
    <cellStyle name="Überschrift 3 2" xfId="16437" xr:uid="{00000000-0005-0000-0000-00007E870000}"/>
    <cellStyle name="Überschrift 3 2 2" xfId="17249" xr:uid="{00000000-0005-0000-0000-00007F870000}"/>
    <cellStyle name="Überschrift 3 3" xfId="16436" xr:uid="{00000000-0005-0000-0000-000080870000}"/>
    <cellStyle name="Überschrift 3 3 2" xfId="17248" xr:uid="{00000000-0005-0000-0000-000081870000}"/>
    <cellStyle name="Überschrift 4" xfId="4078" xr:uid="{00000000-0005-0000-0000-000082870000}"/>
    <cellStyle name="Überschrift 4 2" xfId="16439" xr:uid="{00000000-0005-0000-0000-000083870000}"/>
    <cellStyle name="Überschrift 4 2 2" xfId="17251" xr:uid="{00000000-0005-0000-0000-000084870000}"/>
    <cellStyle name="Überschrift 4 3" xfId="16438" xr:uid="{00000000-0005-0000-0000-000085870000}"/>
    <cellStyle name="Überschrift 4 3 2" xfId="17250" xr:uid="{00000000-0005-0000-0000-000086870000}"/>
    <cellStyle name="Überschrift 5" xfId="15825" xr:uid="{00000000-0005-0000-0000-000087870000}"/>
    <cellStyle name="Überschrift 5 2" xfId="16754" xr:uid="{00000000-0005-0000-0000-000088870000}"/>
    <cellStyle name="Überschrift 6" xfId="16431" xr:uid="{00000000-0005-0000-0000-000089870000}"/>
    <cellStyle name="Überschrift 6 2" xfId="17243" xr:uid="{00000000-0005-0000-0000-00008A870000}"/>
    <cellStyle name="Überschrift_Energy cost" xfId="7579" xr:uid="{00000000-0005-0000-0000-00008B870000}"/>
    <cellStyle name="Unprot" xfId="34776" xr:uid="{00000000-0005-0000-0000-00008C870000}"/>
    <cellStyle name="Unprot$" xfId="34777" xr:uid="{00000000-0005-0000-0000-00008D870000}"/>
    <cellStyle name="Unprotect" xfId="34778" xr:uid="{00000000-0005-0000-0000-00008E870000}"/>
    <cellStyle name="Vérification" xfId="7580" xr:uid="{00000000-0005-0000-0000-00008F870000}"/>
    <cellStyle name="Vérification 2" xfId="16441" xr:uid="{00000000-0005-0000-0000-000090870000}"/>
    <cellStyle name="Vérification 2 2" xfId="17253" xr:uid="{00000000-0005-0000-0000-000091870000}"/>
    <cellStyle name="Vérification 3" xfId="16440" xr:uid="{00000000-0005-0000-0000-000092870000}"/>
    <cellStyle name="Vérification 3 2" xfId="17252" xr:uid="{00000000-0005-0000-0000-000093870000}"/>
    <cellStyle name="Verknüpfte Zelle" xfId="4079" xr:uid="{00000000-0005-0000-0000-000094870000}"/>
    <cellStyle name="Verknüpfte Zelle 2" xfId="15658" xr:uid="{00000000-0005-0000-0000-000095870000}"/>
    <cellStyle name="Verknüpfte Zelle 2 2" xfId="16692" xr:uid="{00000000-0005-0000-0000-000096870000}"/>
    <cellStyle name="Verknüpfte Zelle 3" xfId="16442" xr:uid="{00000000-0005-0000-0000-000097870000}"/>
    <cellStyle name="Verknüpfte Zelle 3 2" xfId="17254" xr:uid="{00000000-0005-0000-0000-000098870000}"/>
    <cellStyle name="Warnender Text" xfId="4080" xr:uid="{00000000-0005-0000-0000-000099870000}"/>
    <cellStyle name="Warnender Text 2" xfId="16444" xr:uid="{00000000-0005-0000-0000-00009A870000}"/>
    <cellStyle name="Warnender Text 2 2" xfId="17256" xr:uid="{00000000-0005-0000-0000-00009B870000}"/>
    <cellStyle name="Warnender Text 3" xfId="16443" xr:uid="{00000000-0005-0000-0000-00009C870000}"/>
    <cellStyle name="Warnender Text 3 2" xfId="17255" xr:uid="{00000000-0005-0000-0000-00009D870000}"/>
    <cellStyle name="Warning Text 10" xfId="3876" xr:uid="{00000000-0005-0000-0000-00009E870000}"/>
    <cellStyle name="Warning Text 11" xfId="3877" xr:uid="{00000000-0005-0000-0000-00009F870000}"/>
    <cellStyle name="Warning Text 12" xfId="3878" xr:uid="{00000000-0005-0000-0000-0000A0870000}"/>
    <cellStyle name="Warning Text 13" xfId="3879" xr:uid="{00000000-0005-0000-0000-0000A1870000}"/>
    <cellStyle name="Warning Text 2" xfId="3880" xr:uid="{00000000-0005-0000-0000-0000A2870000}"/>
    <cellStyle name="Warning Text 2 10" xfId="3881" xr:uid="{00000000-0005-0000-0000-0000A3870000}"/>
    <cellStyle name="Warning Text 2 11" xfId="3882" xr:uid="{00000000-0005-0000-0000-0000A4870000}"/>
    <cellStyle name="Warning Text 2 12" xfId="3883" xr:uid="{00000000-0005-0000-0000-0000A5870000}"/>
    <cellStyle name="Warning Text 2 13" xfId="3884" xr:uid="{00000000-0005-0000-0000-0000A6870000}"/>
    <cellStyle name="Warning Text 2 14" xfId="3885" xr:uid="{00000000-0005-0000-0000-0000A7870000}"/>
    <cellStyle name="Warning Text 2 15" xfId="3886" xr:uid="{00000000-0005-0000-0000-0000A8870000}"/>
    <cellStyle name="Warning Text 2 16" xfId="3887" xr:uid="{00000000-0005-0000-0000-0000A9870000}"/>
    <cellStyle name="Warning Text 2 2" xfId="3888" xr:uid="{00000000-0005-0000-0000-0000AA870000}"/>
    <cellStyle name="Warning Text 2 2 2" xfId="3889" xr:uid="{00000000-0005-0000-0000-0000AB870000}"/>
    <cellStyle name="Warning Text 2 2 3" xfId="3890" xr:uid="{00000000-0005-0000-0000-0000AC870000}"/>
    <cellStyle name="Warning Text 2 2 4" xfId="3891" xr:uid="{00000000-0005-0000-0000-0000AD870000}"/>
    <cellStyle name="Warning Text 2 2 5" xfId="3892" xr:uid="{00000000-0005-0000-0000-0000AE870000}"/>
    <cellStyle name="Warning Text 2 2 6" xfId="16447" xr:uid="{00000000-0005-0000-0000-0000AF870000}"/>
    <cellStyle name="Warning Text 2 2 6 2" xfId="17259" xr:uid="{00000000-0005-0000-0000-0000B0870000}"/>
    <cellStyle name="Warning Text 2 3" xfId="3893" xr:uid="{00000000-0005-0000-0000-0000B1870000}"/>
    <cellStyle name="Warning Text 2 3 2" xfId="16446" xr:uid="{00000000-0005-0000-0000-0000B2870000}"/>
    <cellStyle name="Warning Text 2 3 2 2" xfId="17258" xr:uid="{00000000-0005-0000-0000-0000B3870000}"/>
    <cellStyle name="Warning Text 2 4" xfId="3894" xr:uid="{00000000-0005-0000-0000-0000B4870000}"/>
    <cellStyle name="Warning Text 2 5" xfId="3895" xr:uid="{00000000-0005-0000-0000-0000B5870000}"/>
    <cellStyle name="Warning Text 2 6" xfId="3896" xr:uid="{00000000-0005-0000-0000-0000B6870000}"/>
    <cellStyle name="Warning Text 2 7" xfId="3897" xr:uid="{00000000-0005-0000-0000-0000B7870000}"/>
    <cellStyle name="Warning Text 2 8" xfId="3898" xr:uid="{00000000-0005-0000-0000-0000B8870000}"/>
    <cellStyle name="Warning Text 2 9" xfId="3899" xr:uid="{00000000-0005-0000-0000-0000B9870000}"/>
    <cellStyle name="Warning Text 3" xfId="3900" xr:uid="{00000000-0005-0000-0000-0000BA870000}"/>
    <cellStyle name="Warning Text 3 10" xfId="3901" xr:uid="{00000000-0005-0000-0000-0000BB870000}"/>
    <cellStyle name="Warning Text 3 11" xfId="16448" xr:uid="{00000000-0005-0000-0000-0000BC870000}"/>
    <cellStyle name="Warning Text 3 11 2" xfId="17260" xr:uid="{00000000-0005-0000-0000-0000BD870000}"/>
    <cellStyle name="Warning Text 3 2" xfId="3902" xr:uid="{00000000-0005-0000-0000-0000BE870000}"/>
    <cellStyle name="Warning Text 3 2 2" xfId="3903" xr:uid="{00000000-0005-0000-0000-0000BF870000}"/>
    <cellStyle name="Warning Text 3 2 3" xfId="3904" xr:uid="{00000000-0005-0000-0000-0000C0870000}"/>
    <cellStyle name="Warning Text 3 2 4" xfId="3905" xr:uid="{00000000-0005-0000-0000-0000C1870000}"/>
    <cellStyle name="Warning Text 3 2 5" xfId="3906" xr:uid="{00000000-0005-0000-0000-0000C2870000}"/>
    <cellStyle name="Warning Text 3 3" xfId="3907" xr:uid="{00000000-0005-0000-0000-0000C3870000}"/>
    <cellStyle name="Warning Text 3 4" xfId="3908" xr:uid="{00000000-0005-0000-0000-0000C4870000}"/>
    <cellStyle name="Warning Text 3 5" xfId="3909" xr:uid="{00000000-0005-0000-0000-0000C5870000}"/>
    <cellStyle name="Warning Text 3 6" xfId="3910" xr:uid="{00000000-0005-0000-0000-0000C6870000}"/>
    <cellStyle name="Warning Text 3 7" xfId="3911" xr:uid="{00000000-0005-0000-0000-0000C7870000}"/>
    <cellStyle name="Warning Text 3 8" xfId="3912" xr:uid="{00000000-0005-0000-0000-0000C8870000}"/>
    <cellStyle name="Warning Text 3 9" xfId="3913" xr:uid="{00000000-0005-0000-0000-0000C9870000}"/>
    <cellStyle name="Warning Text 4" xfId="3914" xr:uid="{00000000-0005-0000-0000-0000CA870000}"/>
    <cellStyle name="Warning Text 4 2" xfId="3915" xr:uid="{00000000-0005-0000-0000-0000CB870000}"/>
    <cellStyle name="Warning Text 4 3" xfId="3916" xr:uid="{00000000-0005-0000-0000-0000CC870000}"/>
    <cellStyle name="Warning Text 4 4" xfId="3917" xr:uid="{00000000-0005-0000-0000-0000CD870000}"/>
    <cellStyle name="Warning Text 4 5" xfId="3918" xr:uid="{00000000-0005-0000-0000-0000CE870000}"/>
    <cellStyle name="Warning Text 4 6" xfId="3919" xr:uid="{00000000-0005-0000-0000-0000CF870000}"/>
    <cellStyle name="Warning Text 4 7" xfId="3920" xr:uid="{00000000-0005-0000-0000-0000D0870000}"/>
    <cellStyle name="Warning Text 4 8" xfId="16445" xr:uid="{00000000-0005-0000-0000-0000D1870000}"/>
    <cellStyle name="Warning Text 4 8 2" xfId="17257" xr:uid="{00000000-0005-0000-0000-0000D2870000}"/>
    <cellStyle name="Warning Text 5" xfId="3921" xr:uid="{00000000-0005-0000-0000-0000D3870000}"/>
    <cellStyle name="Warning Text 5 2" xfId="3922" xr:uid="{00000000-0005-0000-0000-0000D4870000}"/>
    <cellStyle name="Warning Text 6" xfId="3923" xr:uid="{00000000-0005-0000-0000-0000D5870000}"/>
    <cellStyle name="Warning Text 7" xfId="3924" xr:uid="{00000000-0005-0000-0000-0000D6870000}"/>
    <cellStyle name="Warning Text 8" xfId="3925" xr:uid="{00000000-0005-0000-0000-0000D7870000}"/>
    <cellStyle name="Warning Text 9" xfId="3926" xr:uid="{00000000-0005-0000-0000-0000D8870000}"/>
    <cellStyle name="xHeading" xfId="3927" xr:uid="{00000000-0005-0000-0000-0000D9870000}"/>
    <cellStyle name="xHeading 2" xfId="3928" xr:uid="{00000000-0005-0000-0000-0000DA870000}"/>
    <cellStyle name="xHeading 3" xfId="3929" xr:uid="{00000000-0005-0000-0000-0000DB870000}"/>
    <cellStyle name="xHeadingCen" xfId="3930" xr:uid="{00000000-0005-0000-0000-0000DC870000}"/>
    <cellStyle name="xHeadingCen 2" xfId="3931" xr:uid="{00000000-0005-0000-0000-0000DD870000}"/>
    <cellStyle name="xHeadingCen 3" xfId="3932" xr:uid="{00000000-0005-0000-0000-0000DE870000}"/>
    <cellStyle name="xHeadingVer" xfId="3933" xr:uid="{00000000-0005-0000-0000-0000DF870000}"/>
    <cellStyle name="xHeadingVer 2" xfId="3934" xr:uid="{00000000-0005-0000-0000-0000E0870000}"/>
    <cellStyle name="xHeadingVer 3" xfId="3935" xr:uid="{00000000-0005-0000-0000-0000E1870000}"/>
    <cellStyle name="xRangeName" xfId="3936" xr:uid="{00000000-0005-0000-0000-0000E2870000}"/>
    <cellStyle name="xTitle" xfId="3937" xr:uid="{00000000-0005-0000-0000-0000E3870000}"/>
    <cellStyle name="xTitle B&amp;W" xfId="3938" xr:uid="{00000000-0005-0000-0000-0000E4870000}"/>
    <cellStyle name="xTitle Colour" xfId="3939" xr:uid="{00000000-0005-0000-0000-0000E5870000}"/>
    <cellStyle name="xTitle_Attrition Rate Scorecard - October 2008" xfId="3940" xr:uid="{00000000-0005-0000-0000-0000E6870000}"/>
    <cellStyle name="Year" xfId="3941" xr:uid="{00000000-0005-0000-0000-0000E7870000}"/>
    <cellStyle name="Year 2" xfId="3942" xr:uid="{00000000-0005-0000-0000-0000E8870000}"/>
    <cellStyle name="Year 3" xfId="3943" xr:uid="{00000000-0005-0000-0000-0000E9870000}"/>
    <cellStyle name="Zelle überprüfen" xfId="4081" xr:uid="{00000000-0005-0000-0000-0000EA870000}"/>
    <cellStyle name="Zelle überprüfen 2" xfId="16450" xr:uid="{00000000-0005-0000-0000-0000EB870000}"/>
    <cellStyle name="Zelle überprüfen 2 2" xfId="17262" xr:uid="{00000000-0005-0000-0000-0000EC870000}"/>
    <cellStyle name="Zelle überprüfen 3" xfId="16449" xr:uid="{00000000-0005-0000-0000-0000ED870000}"/>
    <cellStyle name="Zelle überprüfen 3 2" xfId="17261" xr:uid="{00000000-0005-0000-0000-0000EE870000}"/>
    <cellStyle name="Обычный_CRF2002 (1)" xfId="7581" xr:uid="{00000000-0005-0000-0000-0000EF870000}"/>
  </cellStyles>
  <dxfs count="2">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23958280844614802"/>
          <c:y val="9.8345503212124916E-2"/>
          <c:w val="0.49391906576171296"/>
          <c:h val="0.6403422443359259"/>
        </c:manualLayout>
      </c:layout>
      <c:pieChart>
        <c:varyColors val="1"/>
        <c:ser>
          <c:idx val="0"/>
          <c:order val="0"/>
          <c:tx>
            <c:strRef>
              <c:f>Con_REF!$C$41</c:f>
              <c:strCache>
                <c:ptCount val="1"/>
                <c:pt idx="0">
                  <c:v>Refinery outputs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F2D-4803-A7F1-C03506BA23D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F2D-4803-A7F1-C03506BA23D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F2D-4803-A7F1-C03506BA23D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7F2D-4803-A7F1-C03506BA23DF}"/>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7F2D-4803-A7F1-C03506BA23D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Con_REF!$B$42:$B$46</c:f>
              <c:strCache>
                <c:ptCount val="5"/>
                <c:pt idx="0">
                  <c:v>Petrol</c:v>
                </c:pt>
                <c:pt idx="1">
                  <c:v>Diesel</c:v>
                </c:pt>
                <c:pt idx="2">
                  <c:v>Fuel Oil</c:v>
                </c:pt>
                <c:pt idx="3">
                  <c:v>Jet fuel</c:v>
                </c:pt>
                <c:pt idx="4">
                  <c:v>Other Products</c:v>
                </c:pt>
              </c:strCache>
            </c:strRef>
          </c:cat>
          <c:val>
            <c:numRef>
              <c:f>Con_REF!$C$42:$C$46</c:f>
              <c:numCache>
                <c:formatCode>General</c:formatCode>
                <c:ptCount val="5"/>
                <c:pt idx="0">
                  <c:v>68.049875516182226</c:v>
                </c:pt>
                <c:pt idx="1">
                  <c:v>92.919138949730353</c:v>
                </c:pt>
                <c:pt idx="2">
                  <c:v>26.416424647874003</c:v>
                </c:pt>
                <c:pt idx="3">
                  <c:v>49.762504415264544</c:v>
                </c:pt>
                <c:pt idx="4">
                  <c:v>13.170160633878798</c:v>
                </c:pt>
              </c:numCache>
            </c:numRef>
          </c:val>
          <c:extLst>
            <c:ext xmlns:c16="http://schemas.microsoft.com/office/drawing/2014/chart" uri="{C3380CC4-5D6E-409C-BE32-E72D297353CC}">
              <c16:uniqueId val="{00000000-37E7-42EB-B444-7B14CB86F4AF}"/>
            </c:ext>
          </c:extLst>
        </c:ser>
        <c:dLbls>
          <c:showLegendKey val="0"/>
          <c:showVal val="0"/>
          <c:showCatName val="0"/>
          <c:showSerName val="0"/>
          <c:showPercent val="1"/>
          <c:showBubbleSize val="0"/>
          <c:showLeaderLines val="1"/>
        </c:dLbls>
        <c:firstSliceAng val="0"/>
      </c:pieChart>
      <c:spPr>
        <a:noFill/>
        <a:ln>
          <a:noFill/>
        </a:ln>
        <a:effectLst/>
      </c:spPr>
    </c:plotArea>
    <c:legend>
      <c:legendPos val="b"/>
      <c:layout>
        <c:manualLayout>
          <c:xMode val="edge"/>
          <c:yMode val="edge"/>
          <c:x val="0.24277194284868051"/>
          <c:y val="0.75656568804800284"/>
          <c:w val="0.50224327968104809"/>
          <c:h val="0.1674354240092156"/>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7</xdr:col>
      <xdr:colOff>-1</xdr:colOff>
      <xdr:row>18</xdr:row>
      <xdr:rowOff>11906</xdr:rowOff>
    </xdr:from>
    <xdr:to>
      <xdr:col>13</xdr:col>
      <xdr:colOff>7498</xdr:colOff>
      <xdr:row>22</xdr:row>
      <xdr:rowOff>18256</xdr:rowOff>
    </xdr:to>
    <xdr:sp macro="" textlink="">
      <xdr:nvSpPr>
        <xdr:cNvPr id="4" name="TextBox 3">
          <a:extLst>
            <a:ext uri="{FF2B5EF4-FFF2-40B4-BE49-F238E27FC236}">
              <a16:creationId xmlns:a16="http://schemas.microsoft.com/office/drawing/2014/main" id="{00000000-0008-0000-0000-000004000000}"/>
            </a:ext>
          </a:extLst>
        </xdr:cNvPr>
        <xdr:cNvSpPr txBox="1"/>
      </xdr:nvSpPr>
      <xdr:spPr>
        <a:xfrm>
          <a:off x="7072312" y="6226969"/>
          <a:ext cx="4365186" cy="673100"/>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a:t>This share</a:t>
          </a:r>
          <a:r>
            <a:rPr lang="en-GB" sz="1100" b="0" baseline="0"/>
            <a:t> is used to split the total domestic production in more than one step. In this way it is possible to set up in the model a supply curve defined by the maximum production and cost</a:t>
          </a:r>
          <a:endParaRPr lang="en-GB" sz="1100" b="0"/>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9525</xdr:colOff>
      <xdr:row>44</xdr:row>
      <xdr:rowOff>0</xdr:rowOff>
    </xdr:from>
    <xdr:to>
      <xdr:col>8</xdr:col>
      <xdr:colOff>561975</xdr:colOff>
      <xdr:row>51</xdr:row>
      <xdr:rowOff>57150</xdr:rowOff>
    </xdr:to>
    <xdr:pic>
      <xdr:nvPicPr>
        <xdr:cNvPr id="58091" name="Picture 7">
          <a:extLst>
            <a:ext uri="{FF2B5EF4-FFF2-40B4-BE49-F238E27FC236}">
              <a16:creationId xmlns:a16="http://schemas.microsoft.com/office/drawing/2014/main" id="{00000000-0008-0000-0100-0000EBE2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04900" y="7258050"/>
          <a:ext cx="3600450" cy="1190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3</xdr:col>
      <xdr:colOff>605117</xdr:colOff>
      <xdr:row>39</xdr:row>
      <xdr:rowOff>135590</xdr:rowOff>
    </xdr:from>
    <xdr:to>
      <xdr:col>9</xdr:col>
      <xdr:colOff>672353</xdr:colOff>
      <xdr:row>65</xdr:row>
      <xdr:rowOff>67234</xdr:rowOff>
    </xdr:to>
    <xdr:graphicFrame macro="">
      <xdr:nvGraphicFramePr>
        <xdr:cNvPr id="2" name="Chart 1">
          <a:extLst>
            <a:ext uri="{FF2B5EF4-FFF2-40B4-BE49-F238E27FC236}">
              <a16:creationId xmlns:a16="http://schemas.microsoft.com/office/drawing/2014/main" id="{00000000-0008-0000-0A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7</xdr:col>
      <xdr:colOff>214312</xdr:colOff>
      <xdr:row>52</xdr:row>
      <xdr:rowOff>119062</xdr:rowOff>
    </xdr:from>
    <xdr:to>
      <xdr:col>19</xdr:col>
      <xdr:colOff>304585</xdr:colOff>
      <xdr:row>87</xdr:row>
      <xdr:rowOff>109257</xdr:rowOff>
    </xdr:to>
    <xdr:pic>
      <xdr:nvPicPr>
        <xdr:cNvPr id="4" name="Picture 3">
          <a:extLst>
            <a:ext uri="{FF2B5EF4-FFF2-40B4-BE49-F238E27FC236}">
              <a16:creationId xmlns:a16="http://schemas.microsoft.com/office/drawing/2014/main" id="{00000000-0008-0000-0C00-000004000000}"/>
            </a:ext>
          </a:extLst>
        </xdr:cNvPr>
        <xdr:cNvPicPr>
          <a:picLocks noChangeAspect="1"/>
        </xdr:cNvPicPr>
      </xdr:nvPicPr>
      <xdr:blipFill>
        <a:blip xmlns:r="http://schemas.openxmlformats.org/officeDocument/2006/relationships" r:embed="rId1"/>
        <a:stretch>
          <a:fillRect/>
        </a:stretch>
      </xdr:blipFill>
      <xdr:spPr>
        <a:xfrm>
          <a:off x="6858000" y="8572500"/>
          <a:ext cx="7519773" cy="4990820"/>
        </a:xfrm>
        <a:prstGeom prst="rect">
          <a:avLst/>
        </a:prstGeom>
      </xdr:spPr>
    </xdr:pic>
    <xdr:clientData/>
  </xdr:twoCellAnchor>
  <xdr:twoCellAnchor editAs="oneCell">
    <xdr:from>
      <xdr:col>13</xdr:col>
      <xdr:colOff>261938</xdr:colOff>
      <xdr:row>82</xdr:row>
      <xdr:rowOff>23813</xdr:rowOff>
    </xdr:from>
    <xdr:to>
      <xdr:col>27</xdr:col>
      <xdr:colOff>318320</xdr:colOff>
      <xdr:row>118</xdr:row>
      <xdr:rowOff>15057</xdr:rowOff>
    </xdr:to>
    <xdr:pic>
      <xdr:nvPicPr>
        <xdr:cNvPr id="6" name="Picture 5">
          <a:extLst>
            <a:ext uri="{FF2B5EF4-FFF2-40B4-BE49-F238E27FC236}">
              <a16:creationId xmlns:a16="http://schemas.microsoft.com/office/drawing/2014/main" id="{00000000-0008-0000-0C00-000006000000}"/>
            </a:ext>
          </a:extLst>
        </xdr:cNvPr>
        <xdr:cNvPicPr>
          <a:picLocks noChangeAspect="1"/>
        </xdr:cNvPicPr>
      </xdr:nvPicPr>
      <xdr:blipFill>
        <a:blip xmlns:r="http://schemas.openxmlformats.org/officeDocument/2006/relationships" r:embed="rId2"/>
        <a:stretch>
          <a:fillRect/>
        </a:stretch>
      </xdr:blipFill>
      <xdr:spPr>
        <a:xfrm>
          <a:off x="10620376" y="12763501"/>
          <a:ext cx="8724132" cy="5134744"/>
        </a:xfrm>
        <a:prstGeom prst="rect">
          <a:avLst/>
        </a:prstGeom>
      </xdr:spPr>
    </xdr:pic>
    <xdr:clientData/>
  </xdr:twoCellAnchor>
  <xdr:twoCellAnchor editAs="oneCell">
    <xdr:from>
      <xdr:col>10</xdr:col>
      <xdr:colOff>0</xdr:colOff>
      <xdr:row>117</xdr:row>
      <xdr:rowOff>0</xdr:rowOff>
    </xdr:from>
    <xdr:to>
      <xdr:col>24</xdr:col>
      <xdr:colOff>50286</xdr:colOff>
      <xdr:row>151</xdr:row>
      <xdr:rowOff>74341</xdr:rowOff>
    </xdr:to>
    <xdr:pic>
      <xdr:nvPicPr>
        <xdr:cNvPr id="7" name="Picture 6">
          <a:extLst>
            <a:ext uri="{FF2B5EF4-FFF2-40B4-BE49-F238E27FC236}">
              <a16:creationId xmlns:a16="http://schemas.microsoft.com/office/drawing/2014/main" id="{00000000-0008-0000-0C00-000007000000}"/>
            </a:ext>
          </a:extLst>
        </xdr:cNvPr>
        <xdr:cNvPicPr>
          <a:picLocks noChangeAspect="1"/>
        </xdr:cNvPicPr>
      </xdr:nvPicPr>
      <xdr:blipFill>
        <a:blip xmlns:r="http://schemas.openxmlformats.org/officeDocument/2006/relationships" r:embed="rId3"/>
        <a:stretch>
          <a:fillRect/>
        </a:stretch>
      </xdr:blipFill>
      <xdr:spPr>
        <a:xfrm>
          <a:off x="8501063" y="17740313"/>
          <a:ext cx="8718036" cy="4932091"/>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Wolfgang\c\temphold\TMPL_RE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VEDA/VEDA_Models/Model%20-%20Bakytzhan/EnergyBalanc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EA Data"/>
      <sheetName val="E&amp;D Drivers"/>
      <sheetName val="AGR_Fuels"/>
      <sheetName val="AGR"/>
      <sheetName val="RES_Fuels"/>
      <sheetName val="RH1"/>
      <sheetName val="RH2"/>
      <sheetName val="RH3"/>
      <sheetName val="RH4"/>
      <sheetName val="RC1"/>
      <sheetName val="RC2"/>
      <sheetName val="RC3"/>
      <sheetName val="RC4"/>
      <sheetName val="RHW"/>
      <sheetName val="RRF"/>
      <sheetName val="RCW"/>
      <sheetName val="RCD"/>
      <sheetName val="RK1"/>
      <sheetName val="RK2"/>
      <sheetName val="RK3"/>
      <sheetName val="RK4"/>
      <sheetName val="RDW"/>
      <sheetName val="RME"/>
      <sheetName val="RL1"/>
      <sheetName val="RL2"/>
      <sheetName val="RL3"/>
      <sheetName val="RL4"/>
      <sheetName val="COM_Fuels"/>
      <sheetName val="CH1"/>
      <sheetName val="CH2"/>
      <sheetName val="CH3"/>
      <sheetName val="CH4"/>
      <sheetName val="CC1"/>
      <sheetName val="CC2"/>
      <sheetName val="CC3"/>
      <sheetName val="CC4"/>
      <sheetName val="CHW"/>
      <sheetName val="CAA"/>
      <sheetName val="CLA"/>
      <sheetName val="ElastPar"/>
      <sheetName val="Conversion Factors"/>
      <sheetName val="Intro"/>
      <sheetName val="TechRep"/>
      <sheetName val="Other_HYDRO"/>
      <sheetName val="Other_NUCL"/>
      <sheetName val="Other_THERM"/>
      <sheetName val="Other_CHP"/>
      <sheetName val="Other_RENEW"/>
      <sheetName val="Other_HEAT"/>
      <sheetName val="ELC_FUELS"/>
      <sheetName val="ELC"/>
      <sheetName val="HEAT"/>
      <sheetName val="CHP"/>
      <sheetName val="ELC_EMI"/>
      <sheetName val="Constant Table"/>
      <sheetName val="ANS_ITEMS_DEL"/>
      <sheetName val="ANS_ITEMS"/>
      <sheetName val="ANS_TIDDATA"/>
      <sheetName val="ANS_TSDATA"/>
    </sheetNames>
    <sheetDataSet>
      <sheetData sheetId="0" refreshError="1"/>
      <sheetData sheetId="1" refreshError="1"/>
      <sheetData sheetId="2" refreshError="1">
        <row r="2">
          <cell r="A2" t="str">
            <v>^FI_ST: TCH, PRC</v>
          </cell>
        </row>
      </sheetData>
      <sheetData sheetId="3"/>
      <sheetData sheetId="4" refreshError="1"/>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refreshError="1"/>
      <sheetData sheetId="28"/>
      <sheetData sheetId="29"/>
      <sheetData sheetId="30"/>
      <sheetData sheetId="31"/>
      <sheetData sheetId="32"/>
      <sheetData sheetId="33"/>
      <sheetData sheetId="34"/>
      <sheetData sheetId="35"/>
      <sheetData sheetId="36"/>
      <sheetData sheetId="37"/>
      <sheetData sheetId="38"/>
      <sheetData sheetId="39" refreshError="1"/>
      <sheetData sheetId="40" refreshError="1"/>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nergyBalance"/>
      <sheetName val="EB1"/>
      <sheetName val="EB2"/>
      <sheetName val="RES&amp;OBJ"/>
    </sheetNames>
    <sheetDataSet>
      <sheetData sheetId="0"/>
      <sheetData sheetId="1">
        <row r="5">
          <cell r="D5">
            <v>5263.9327000000003</v>
          </cell>
          <cell r="E5">
            <v>3159.7988000000005</v>
          </cell>
          <cell r="F5">
            <v>2686.252</v>
          </cell>
          <cell r="G5">
            <v>6.4000000000000001E-2</v>
          </cell>
          <cell r="H5">
            <v>0</v>
          </cell>
          <cell r="I5">
            <v>0</v>
          </cell>
          <cell r="J5">
            <v>0</v>
          </cell>
          <cell r="K5">
            <v>0</v>
          </cell>
          <cell r="L5">
            <v>0</v>
          </cell>
          <cell r="M5">
            <v>0</v>
          </cell>
          <cell r="N5">
            <v>4455</v>
          </cell>
          <cell r="O5">
            <v>2261.9700000000003</v>
          </cell>
          <cell r="P5">
            <v>502.66000000000008</v>
          </cell>
          <cell r="Q5">
            <v>263.8965</v>
          </cell>
          <cell r="R5">
            <v>125.66500000000008</v>
          </cell>
          <cell r="S5">
            <v>0</v>
          </cell>
          <cell r="T5">
            <v>0</v>
          </cell>
          <cell r="U5">
            <v>0</v>
          </cell>
        </row>
        <row r="6">
          <cell r="D6">
            <v>4200.7361500000006</v>
          </cell>
          <cell r="E6">
            <v>5316.6916000000001</v>
          </cell>
          <cell r="F6">
            <v>13824.328000000001</v>
          </cell>
          <cell r="G6">
            <v>2204.8490000000002</v>
          </cell>
          <cell r="H6">
            <v>604.98850000000004</v>
          </cell>
          <cell r="I6">
            <v>326.12950000000001</v>
          </cell>
          <cell r="J6">
            <v>660</v>
          </cell>
          <cell r="K6">
            <v>683.1</v>
          </cell>
          <cell r="L6">
            <v>1079.56</v>
          </cell>
          <cell r="M6">
            <v>597.03499999999997</v>
          </cell>
          <cell r="N6">
            <v>0</v>
          </cell>
          <cell r="O6">
            <v>84.764250000000004</v>
          </cell>
          <cell r="P6">
            <v>0</v>
          </cell>
          <cell r="Q6">
            <v>0</v>
          </cell>
          <cell r="R6">
            <v>0</v>
          </cell>
          <cell r="S6">
            <v>3.5000000000000001E-3</v>
          </cell>
          <cell r="T6">
            <v>7.6499999999999999E-2</v>
          </cell>
          <cell r="U6">
            <v>583.76</v>
          </cell>
        </row>
        <row r="7">
          <cell r="D7">
            <v>-745.59484999999995</v>
          </cell>
          <cell r="E7">
            <v>-1006.5324000000001</v>
          </cell>
          <cell r="F7">
            <v>-1648.4854999999998</v>
          </cell>
          <cell r="G7">
            <v>-1683.1424999999999</v>
          </cell>
          <cell r="H7">
            <v>-295.38850000000002</v>
          </cell>
          <cell r="I7">
            <v>-194.51650000000001</v>
          </cell>
          <cell r="J7">
            <v>-1500.6420000000001</v>
          </cell>
          <cell r="K7">
            <v>-400.84</v>
          </cell>
          <cell r="L7">
            <v>-1239.28</v>
          </cell>
          <cell r="M7">
            <v>-453.036</v>
          </cell>
          <cell r="N7">
            <v>0</v>
          </cell>
          <cell r="O7">
            <v>-54.302999999999997</v>
          </cell>
          <cell r="P7">
            <v>0</v>
          </cell>
          <cell r="Q7">
            <v>0</v>
          </cell>
          <cell r="R7">
            <v>0</v>
          </cell>
          <cell r="S7">
            <v>0</v>
          </cell>
          <cell r="T7">
            <v>-6.4500000000000002E-2</v>
          </cell>
          <cell r="U7">
            <v>-563.40200000000004</v>
          </cell>
        </row>
        <row r="10">
          <cell r="D10">
            <v>-37.464700000000001</v>
          </cell>
          <cell r="E10">
            <v>-317.19200000000001</v>
          </cell>
          <cell r="F10">
            <v>0</v>
          </cell>
          <cell r="G10">
            <v>-16.283999999999999</v>
          </cell>
          <cell r="H10">
            <v>-2.1499999999999998E-2</v>
          </cell>
          <cell r="I10">
            <v>-528.76099999999997</v>
          </cell>
          <cell r="J10">
            <v>-164.50800000000001</v>
          </cell>
          <cell r="K10">
            <v>-0.61599999999999999</v>
          </cell>
          <cell r="L10">
            <v>-205.88</v>
          </cell>
          <cell r="M10">
            <v>0</v>
          </cell>
          <cell r="N10">
            <v>0</v>
          </cell>
          <cell r="O10">
            <v>-3.21225</v>
          </cell>
          <cell r="P10">
            <v>0</v>
          </cell>
          <cell r="Q10">
            <v>0</v>
          </cell>
          <cell r="R10">
            <v>0</v>
          </cell>
          <cell r="S10">
            <v>-0.76</v>
          </cell>
          <cell r="T10">
            <v>0</v>
          </cell>
          <cell r="U10">
            <v>0</v>
          </cell>
        </row>
        <row r="11">
          <cell r="D11">
            <v>-6238.7780000000012</v>
          </cell>
          <cell r="E11">
            <v>-2254.2175999999999</v>
          </cell>
          <cell r="F11">
            <v>0</v>
          </cell>
          <cell r="G11">
            <v>-30.160499999999999</v>
          </cell>
          <cell r="H11">
            <v>0</v>
          </cell>
          <cell r="I11">
            <v>-23.835000000000001</v>
          </cell>
          <cell r="J11">
            <v>0</v>
          </cell>
          <cell r="K11">
            <v>0</v>
          </cell>
          <cell r="L11">
            <v>-524.78</v>
          </cell>
          <cell r="M11">
            <v>-33.529000000000003</v>
          </cell>
          <cell r="N11">
            <v>-4455</v>
          </cell>
          <cell r="O11">
            <v>-527.25918750000005</v>
          </cell>
          <cell r="P11">
            <v>-502.66000000000008</v>
          </cell>
          <cell r="Q11">
            <v>-263.8965</v>
          </cell>
          <cell r="R11">
            <v>-68</v>
          </cell>
          <cell r="S11">
            <v>-16.474499999999999</v>
          </cell>
          <cell r="T11">
            <v>868.77949999999998</v>
          </cell>
          <cell r="U11">
            <v>5790.5</v>
          </cell>
        </row>
        <row r="12">
          <cell r="D12">
            <v>-104.9074</v>
          </cell>
          <cell r="E12">
            <v>-120.5204</v>
          </cell>
          <cell r="F12">
            <v>0</v>
          </cell>
          <cell r="G12">
            <v>-7.6189999999999998</v>
          </cell>
          <cell r="H12">
            <v>0</v>
          </cell>
          <cell r="I12">
            <v>-0.23350000000000001</v>
          </cell>
          <cell r="J12">
            <v>0</v>
          </cell>
          <cell r="K12">
            <v>0</v>
          </cell>
          <cell r="L12">
            <v>-15.2</v>
          </cell>
          <cell r="M12">
            <v>-1.772</v>
          </cell>
          <cell r="N12">
            <v>0</v>
          </cell>
          <cell r="O12">
            <v>-105.15525</v>
          </cell>
          <cell r="P12">
            <v>0</v>
          </cell>
          <cell r="Q12">
            <v>0</v>
          </cell>
          <cell r="R12">
            <v>0</v>
          </cell>
          <cell r="S12">
            <v>-0.78449999999999998</v>
          </cell>
          <cell r="T12">
            <v>329.37150000000003</v>
          </cell>
          <cell r="U12">
            <v>0</v>
          </cell>
        </row>
        <row r="13">
          <cell r="D13">
            <v>0</v>
          </cell>
          <cell r="E13">
            <v>0</v>
          </cell>
          <cell r="F13">
            <v>-15868.2305</v>
          </cell>
          <cell r="G13">
            <v>5701.34</v>
          </cell>
          <cell r="H13">
            <v>969.47799999999995</v>
          </cell>
          <cell r="I13">
            <v>1086.3040000000001</v>
          </cell>
          <cell r="J13">
            <v>3354.9119999999998</v>
          </cell>
          <cell r="K13">
            <v>970.28800000000001</v>
          </cell>
          <cell r="L13">
            <v>2285.1019999999999</v>
          </cell>
          <cell r="M13">
            <v>1299.9449999999999</v>
          </cell>
          <cell r="N13">
            <v>0</v>
          </cell>
          <cell r="O13">
            <v>0</v>
          </cell>
          <cell r="P13">
            <v>0</v>
          </cell>
          <cell r="Q13">
            <v>0</v>
          </cell>
          <cell r="R13">
            <v>0</v>
          </cell>
          <cell r="S13">
            <v>0</v>
          </cell>
          <cell r="T13">
            <v>0</v>
          </cell>
          <cell r="U13">
            <v>0</v>
          </cell>
        </row>
      </sheetData>
      <sheetData sheetId="2"/>
      <sheetData sheetId="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0.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3.xml"/><Relationship Id="rId1" Type="http://schemas.openxmlformats.org/officeDocument/2006/relationships/printerSettings" Target="../printerSettings/printerSettings9.bin"/><Relationship Id="rId4" Type="http://schemas.openxmlformats.org/officeDocument/2006/relationships/comments" Target="../comments8.xml"/></Relationships>
</file>

<file path=xl/worksheets/_rels/sheet13.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5D57C6-60AD-408C-89C9-58832285A26E}">
  <dimension ref="A1:A16"/>
  <sheetViews>
    <sheetView tabSelected="1" workbookViewId="0">
      <selection activeCell="Q16" sqref="Q16"/>
    </sheetView>
  </sheetViews>
  <sheetFormatPr defaultRowHeight="12.75"/>
  <sheetData>
    <row r="1" spans="1:1">
      <c r="A1" t="s">
        <v>872</v>
      </c>
    </row>
    <row r="2" spans="1:1">
      <c r="A2" t="s">
        <v>873</v>
      </c>
    </row>
    <row r="3" spans="1:1">
      <c r="A3" t="s">
        <v>874</v>
      </c>
    </row>
    <row r="4" spans="1:1">
      <c r="A4" t="s">
        <v>875</v>
      </c>
    </row>
    <row r="5" spans="1:1">
      <c r="A5" t="s">
        <v>876</v>
      </c>
    </row>
    <row r="6" spans="1:1">
      <c r="A6" t="s">
        <v>880</v>
      </c>
    </row>
    <row r="7" spans="1:1">
      <c r="A7" t="s">
        <v>877</v>
      </c>
    </row>
    <row r="8" spans="1:1">
      <c r="A8" t="s">
        <v>878</v>
      </c>
    </row>
    <row r="9" spans="1:1">
      <c r="A9" t="s">
        <v>879</v>
      </c>
    </row>
    <row r="10" spans="1:1">
      <c r="A10" t="s">
        <v>881</v>
      </c>
    </row>
    <row r="11" spans="1:1">
      <c r="A11" t="s">
        <v>882</v>
      </c>
    </row>
    <row r="12" spans="1:1">
      <c r="A12" t="s">
        <v>883</v>
      </c>
    </row>
    <row r="13" spans="1:1">
      <c r="A13" t="s">
        <v>884</v>
      </c>
    </row>
    <row r="14" spans="1:1">
      <c r="A14" t="s">
        <v>885</v>
      </c>
    </row>
    <row r="15" spans="1:1">
      <c r="A15" t="s">
        <v>886</v>
      </c>
    </row>
    <row r="16" spans="1:1">
      <c r="A16" t="s">
        <v>887</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3"/>
  </sheetPr>
  <dimension ref="C2:AI90"/>
  <sheetViews>
    <sheetView zoomScale="80" zoomScaleNormal="80" workbookViewId="0">
      <selection activeCell="F74" sqref="F74"/>
    </sheetView>
  </sheetViews>
  <sheetFormatPr defaultRowHeight="12.75"/>
  <cols>
    <col min="3" max="3" width="16" customWidth="1"/>
    <col min="4" max="4" width="17" customWidth="1"/>
    <col min="5" max="5" width="20.140625" customWidth="1"/>
    <col min="6" max="6" width="50.42578125" bestFit="1" customWidth="1"/>
    <col min="16" max="16" width="20.28515625" customWidth="1"/>
  </cols>
  <sheetData>
    <row r="2" spans="3:22">
      <c r="C2" s="102" t="s">
        <v>14</v>
      </c>
      <c r="D2" s="102"/>
      <c r="E2" s="103"/>
      <c r="F2" s="103"/>
      <c r="G2" s="103"/>
      <c r="H2" s="103"/>
      <c r="I2" s="103"/>
      <c r="J2" s="103"/>
      <c r="K2" s="103"/>
      <c r="N2" s="102" t="s">
        <v>15</v>
      </c>
      <c r="O2" s="102"/>
      <c r="P2" s="103"/>
      <c r="Q2" s="103"/>
      <c r="R2" s="103"/>
      <c r="S2" s="103"/>
      <c r="T2" s="103"/>
      <c r="U2" s="103"/>
      <c r="V2" s="103"/>
    </row>
    <row r="3" spans="3:22">
      <c r="C3" s="104" t="s">
        <v>7</v>
      </c>
      <c r="D3" s="105" t="s">
        <v>30</v>
      </c>
      <c r="E3" s="104" t="s">
        <v>0</v>
      </c>
      <c r="F3" s="104" t="s">
        <v>3</v>
      </c>
      <c r="G3" s="104" t="s">
        <v>4</v>
      </c>
      <c r="H3" s="104" t="s">
        <v>8</v>
      </c>
      <c r="I3" s="104" t="s">
        <v>9</v>
      </c>
      <c r="J3" s="104" t="s">
        <v>10</v>
      </c>
      <c r="K3" s="104" t="s">
        <v>12</v>
      </c>
      <c r="N3" s="104" t="s">
        <v>11</v>
      </c>
      <c r="O3" s="105" t="s">
        <v>30</v>
      </c>
      <c r="P3" s="104" t="s">
        <v>1</v>
      </c>
      <c r="Q3" s="104" t="s">
        <v>2</v>
      </c>
      <c r="R3" s="104" t="s">
        <v>16</v>
      </c>
      <c r="S3" s="104" t="s">
        <v>17</v>
      </c>
      <c r="T3" s="104" t="s">
        <v>18</v>
      </c>
      <c r="U3" s="104" t="s">
        <v>19</v>
      </c>
      <c r="V3" s="104" t="s">
        <v>20</v>
      </c>
    </row>
    <row r="4" spans="3:22" ht="48.75" thickBot="1">
      <c r="C4" s="106" t="s">
        <v>37</v>
      </c>
      <c r="D4" s="106" t="s">
        <v>31</v>
      </c>
      <c r="E4" s="106" t="s">
        <v>26</v>
      </c>
      <c r="F4" s="106" t="s">
        <v>27</v>
      </c>
      <c r="G4" s="106" t="s">
        <v>4</v>
      </c>
      <c r="H4" s="106" t="s">
        <v>40</v>
      </c>
      <c r="I4" s="106" t="s">
        <v>41</v>
      </c>
      <c r="J4" s="106" t="s">
        <v>28</v>
      </c>
      <c r="K4" s="106" t="s">
        <v>29</v>
      </c>
      <c r="N4" s="106" t="s">
        <v>38</v>
      </c>
      <c r="O4" s="106" t="s">
        <v>31</v>
      </c>
      <c r="P4" s="106" t="s">
        <v>21</v>
      </c>
      <c r="Q4" s="106" t="s">
        <v>22</v>
      </c>
      <c r="R4" s="106" t="s">
        <v>23</v>
      </c>
      <c r="S4" s="106" t="s">
        <v>24</v>
      </c>
      <c r="T4" s="106" t="s">
        <v>43</v>
      </c>
      <c r="U4" s="106" t="s">
        <v>42</v>
      </c>
      <c r="V4" s="106" t="s">
        <v>25</v>
      </c>
    </row>
    <row r="5" spans="3:22" ht="13.5" thickBot="1">
      <c r="C5" s="99" t="s">
        <v>65</v>
      </c>
      <c r="D5" s="99"/>
      <c r="E5" s="99" t="s">
        <v>725</v>
      </c>
      <c r="F5" s="99" t="s">
        <v>736</v>
      </c>
      <c r="G5" s="99" t="s">
        <v>69</v>
      </c>
      <c r="H5" s="99" t="s">
        <v>584</v>
      </c>
      <c r="I5" s="103" t="s">
        <v>92</v>
      </c>
      <c r="J5" s="99"/>
      <c r="K5" s="99"/>
      <c r="N5" s="106" t="s">
        <v>73</v>
      </c>
      <c r="O5" s="106"/>
      <c r="P5" s="106"/>
      <c r="Q5" s="106"/>
      <c r="R5" s="106"/>
      <c r="S5" s="106"/>
      <c r="T5" s="106"/>
      <c r="U5" s="106"/>
      <c r="V5" s="106"/>
    </row>
    <row r="6" spans="3:22">
      <c r="C6" s="99" t="s">
        <v>65</v>
      </c>
      <c r="D6" s="99"/>
      <c r="E6" s="99" t="s">
        <v>727</v>
      </c>
      <c r="F6" s="99" t="s">
        <v>737</v>
      </c>
      <c r="G6" s="99" t="s">
        <v>69</v>
      </c>
      <c r="H6" s="99" t="s">
        <v>584</v>
      </c>
      <c r="I6" s="103" t="s">
        <v>92</v>
      </c>
      <c r="J6" s="99"/>
      <c r="K6" s="99"/>
      <c r="N6" s="103" t="s">
        <v>87</v>
      </c>
      <c r="O6" s="103"/>
      <c r="P6" s="103" t="str">
        <f>+C34</f>
        <v>SUP_ELC-PEMC-H2</v>
      </c>
      <c r="Q6" s="103" t="str">
        <f>+D34</f>
        <v>H2 production from PEM electrolysis - centralised</v>
      </c>
      <c r="R6" s="103" t="s">
        <v>69</v>
      </c>
      <c r="S6" s="103" t="s">
        <v>411</v>
      </c>
      <c r="T6" s="103" t="s">
        <v>92</v>
      </c>
      <c r="U6" s="103"/>
      <c r="V6" s="103"/>
    </row>
    <row r="7" spans="3:22">
      <c r="C7" s="99" t="s">
        <v>65</v>
      </c>
      <c r="D7" s="99"/>
      <c r="E7" s="99" t="s">
        <v>443</v>
      </c>
      <c r="F7" s="99" t="s">
        <v>738</v>
      </c>
      <c r="G7" s="99" t="s">
        <v>69</v>
      </c>
      <c r="H7" s="99" t="s">
        <v>584</v>
      </c>
      <c r="I7" s="103" t="s">
        <v>92</v>
      </c>
      <c r="J7" s="99"/>
      <c r="K7" s="99"/>
      <c r="N7" s="103" t="s">
        <v>87</v>
      </c>
      <c r="P7" t="str">
        <f>+C36</f>
        <v>SUP_ELC-PEMD-H2</v>
      </c>
      <c r="Q7" t="str">
        <f>+D36</f>
        <v>H2 production from PEM electrolysis - decentralised</v>
      </c>
      <c r="R7" s="103" t="s">
        <v>69</v>
      </c>
      <c r="S7" s="103" t="s">
        <v>411</v>
      </c>
      <c r="T7" s="103" t="s">
        <v>92</v>
      </c>
    </row>
    <row r="8" spans="3:22">
      <c r="C8" s="99" t="s">
        <v>65</v>
      </c>
      <c r="D8" s="99"/>
      <c r="E8" s="99" t="s">
        <v>670</v>
      </c>
      <c r="F8" s="99" t="s">
        <v>442</v>
      </c>
      <c r="G8" s="99" t="s">
        <v>69</v>
      </c>
      <c r="H8" s="99" t="s">
        <v>584</v>
      </c>
      <c r="I8" s="103" t="s">
        <v>92</v>
      </c>
      <c r="J8" s="99"/>
      <c r="K8" s="99"/>
      <c r="N8" s="103" t="s">
        <v>87</v>
      </c>
      <c r="P8" t="str">
        <f>+C37</f>
        <v>\I:SUP_ELC-SOECC-H2</v>
      </c>
      <c r="Q8" t="str">
        <f>+D37</f>
        <v>H2 production from SOEC electrolysis - centralised</v>
      </c>
      <c r="R8" s="103" t="s">
        <v>69</v>
      </c>
      <c r="S8" s="103" t="s">
        <v>411</v>
      </c>
      <c r="T8" s="103" t="s">
        <v>92</v>
      </c>
    </row>
    <row r="9" spans="3:22">
      <c r="C9" s="99" t="s">
        <v>65</v>
      </c>
      <c r="D9" s="143"/>
      <c r="E9" s="99" t="s">
        <v>682</v>
      </c>
      <c r="F9" s="99" t="s">
        <v>683</v>
      </c>
      <c r="G9" s="99" t="s">
        <v>86</v>
      </c>
      <c r="H9" s="99"/>
      <c r="I9" s="99"/>
      <c r="J9" s="99"/>
      <c r="K9" s="99"/>
      <c r="N9" s="103" t="s">
        <v>87</v>
      </c>
      <c r="P9" t="str">
        <f>+C39</f>
        <v>\I:SUP_ELC-SOECD-H2</v>
      </c>
      <c r="Q9" t="str">
        <f>+D39</f>
        <v>H2 production from SOEC electrolysis - decentralised</v>
      </c>
      <c r="R9" s="103" t="s">
        <v>69</v>
      </c>
      <c r="S9" s="103" t="s">
        <v>411</v>
      </c>
      <c r="T9" s="103" t="s">
        <v>92</v>
      </c>
    </row>
    <row r="10" spans="3:22">
      <c r="C10" s="99" t="s">
        <v>65</v>
      </c>
      <c r="D10" s="143"/>
      <c r="E10" s="99" t="s">
        <v>757</v>
      </c>
      <c r="F10" s="99" t="s">
        <v>771</v>
      </c>
      <c r="G10" s="99" t="s">
        <v>69</v>
      </c>
      <c r="H10" s="99" t="s">
        <v>584</v>
      </c>
      <c r="I10" s="103" t="s">
        <v>92</v>
      </c>
      <c r="J10" s="99"/>
      <c r="K10" s="99"/>
      <c r="N10" s="103" t="s">
        <v>87</v>
      </c>
      <c r="P10" t="str">
        <f>+C40</f>
        <v>SUP_H2NGA</v>
      </c>
      <c r="Q10" t="str">
        <f>+D40</f>
        <v>H2 methanisation to natural gas (CO2 from DAC)</v>
      </c>
      <c r="R10" s="103" t="s">
        <v>69</v>
      </c>
      <c r="S10" s="103" t="s">
        <v>411</v>
      </c>
      <c r="T10" s="103" t="s">
        <v>92</v>
      </c>
    </row>
    <row r="11" spans="3:22">
      <c r="C11" s="99" t="s">
        <v>65</v>
      </c>
      <c r="E11" s="99" t="s">
        <v>761</v>
      </c>
      <c r="F11" s="99" t="s">
        <v>772</v>
      </c>
      <c r="G11" s="99" t="s">
        <v>69</v>
      </c>
      <c r="H11" s="99" t="s">
        <v>584</v>
      </c>
      <c r="I11" s="103" t="s">
        <v>92</v>
      </c>
      <c r="N11" s="103" t="s">
        <v>87</v>
      </c>
      <c r="P11" t="str">
        <f>+C42</f>
        <v>SUP_H2NGA_CCS</v>
      </c>
      <c r="Q11" t="str">
        <f>+D42</f>
        <v>H2 methanisation to natural gas (CO2 from CCS)</v>
      </c>
      <c r="R11" s="103" t="s">
        <v>69</v>
      </c>
      <c r="S11" s="103" t="s">
        <v>411</v>
      </c>
      <c r="T11" s="103" t="s">
        <v>92</v>
      </c>
    </row>
    <row r="12" spans="3:22">
      <c r="C12" s="99" t="s">
        <v>65</v>
      </c>
      <c r="E12" s="99" t="s">
        <v>764</v>
      </c>
      <c r="F12" s="99" t="s">
        <v>773</v>
      </c>
      <c r="G12" s="99" t="s">
        <v>69</v>
      </c>
      <c r="H12" s="99" t="s">
        <v>584</v>
      </c>
      <c r="I12" s="103" t="s">
        <v>92</v>
      </c>
      <c r="N12" s="103" t="s">
        <v>87</v>
      </c>
      <c r="P12" t="str">
        <f>+C43</f>
        <v>\I:SUP_SMRH2</v>
      </c>
      <c r="Q12" t="str">
        <f>+D43</f>
        <v>H2 production from natural gas (steam methane reforming with CCS)</v>
      </c>
      <c r="R12" s="103" t="s">
        <v>69</v>
      </c>
      <c r="S12" s="103" t="s">
        <v>411</v>
      </c>
      <c r="T12" s="103" t="s">
        <v>92</v>
      </c>
    </row>
    <row r="13" spans="3:22">
      <c r="C13" s="99" t="s">
        <v>65</v>
      </c>
      <c r="E13" s="99" t="s">
        <v>766</v>
      </c>
      <c r="F13" s="99" t="s">
        <v>774</v>
      </c>
      <c r="G13" s="99" t="s">
        <v>69</v>
      </c>
      <c r="H13" s="99" t="s">
        <v>584</v>
      </c>
      <c r="I13" s="103" t="s">
        <v>92</v>
      </c>
      <c r="N13" s="103" t="s">
        <v>58</v>
      </c>
      <c r="P13" t="s">
        <v>732</v>
      </c>
      <c r="Q13" t="s">
        <v>686</v>
      </c>
      <c r="R13" s="103" t="s">
        <v>86</v>
      </c>
      <c r="S13" s="103" t="s">
        <v>687</v>
      </c>
      <c r="T13" s="103"/>
    </row>
    <row r="14" spans="3:22">
      <c r="C14" s="99" t="s">
        <v>65</v>
      </c>
      <c r="E14" s="99" t="s">
        <v>769</v>
      </c>
      <c r="F14" s="99" t="s">
        <v>775</v>
      </c>
      <c r="G14" s="99" t="s">
        <v>69</v>
      </c>
      <c r="H14" s="99" t="s">
        <v>584</v>
      </c>
      <c r="I14" s="103" t="s">
        <v>92</v>
      </c>
      <c r="N14" s="103" t="s">
        <v>87</v>
      </c>
      <c r="P14" t="s">
        <v>756</v>
      </c>
      <c r="Q14" t="s">
        <v>776</v>
      </c>
      <c r="R14" s="103" t="s">
        <v>69</v>
      </c>
      <c r="S14" s="103" t="s">
        <v>106</v>
      </c>
      <c r="T14" s="103" t="s">
        <v>92</v>
      </c>
    </row>
    <row r="15" spans="3:22">
      <c r="C15" s="99" t="s">
        <v>65</v>
      </c>
      <c r="E15" s="99" t="s">
        <v>827</v>
      </c>
      <c r="F15" s="99" t="s">
        <v>828</v>
      </c>
      <c r="G15" s="99" t="s">
        <v>69</v>
      </c>
      <c r="H15" s="99" t="s">
        <v>584</v>
      </c>
      <c r="I15" s="103" t="s">
        <v>92</v>
      </c>
      <c r="N15" s="103" t="s">
        <v>87</v>
      </c>
      <c r="P15" t="s">
        <v>759</v>
      </c>
      <c r="Q15" t="s">
        <v>777</v>
      </c>
      <c r="R15" s="103" t="s">
        <v>69</v>
      </c>
      <c r="S15" s="103" t="s">
        <v>106</v>
      </c>
      <c r="T15" s="103" t="s">
        <v>92</v>
      </c>
    </row>
    <row r="16" spans="3:22">
      <c r="C16" s="99" t="s">
        <v>65</v>
      </c>
      <c r="D16" s="143"/>
      <c r="E16" s="99" t="s">
        <v>731</v>
      </c>
      <c r="F16" s="99" t="s">
        <v>789</v>
      </c>
      <c r="G16" s="99" t="s">
        <v>86</v>
      </c>
      <c r="N16" s="103" t="s">
        <v>87</v>
      </c>
      <c r="P16" t="s">
        <v>760</v>
      </c>
      <c r="Q16" t="s">
        <v>778</v>
      </c>
      <c r="R16" s="103" t="s">
        <v>69</v>
      </c>
      <c r="S16" s="103" t="s">
        <v>106</v>
      </c>
      <c r="T16" s="103" t="s">
        <v>92</v>
      </c>
    </row>
    <row r="17" spans="6:20">
      <c r="N17" s="103" t="s">
        <v>87</v>
      </c>
      <c r="P17" t="s">
        <v>762</v>
      </c>
      <c r="Q17" t="s">
        <v>779</v>
      </c>
      <c r="R17" s="103" t="s">
        <v>69</v>
      </c>
      <c r="S17" s="103" t="s">
        <v>106</v>
      </c>
      <c r="T17" s="103" t="s">
        <v>92</v>
      </c>
    </row>
    <row r="18" spans="6:20">
      <c r="N18" s="103" t="s">
        <v>87</v>
      </c>
      <c r="P18" t="s">
        <v>763</v>
      </c>
      <c r="Q18" t="s">
        <v>780</v>
      </c>
      <c r="R18" s="103" t="s">
        <v>69</v>
      </c>
      <c r="S18" s="103" t="s">
        <v>106</v>
      </c>
      <c r="T18" s="103" t="s">
        <v>92</v>
      </c>
    </row>
    <row r="19" spans="6:20">
      <c r="N19" s="103" t="s">
        <v>87</v>
      </c>
      <c r="P19" t="s">
        <v>765</v>
      </c>
      <c r="Q19" t="s">
        <v>781</v>
      </c>
      <c r="R19" s="103" t="s">
        <v>69</v>
      </c>
      <c r="S19" s="103" t="s">
        <v>106</v>
      </c>
      <c r="T19" s="103" t="s">
        <v>92</v>
      </c>
    </row>
    <row r="20" spans="6:20">
      <c r="N20" s="103" t="s">
        <v>87</v>
      </c>
      <c r="P20" t="s">
        <v>767</v>
      </c>
      <c r="Q20" t="s">
        <v>782</v>
      </c>
      <c r="R20" s="103" t="s">
        <v>69</v>
      </c>
      <c r="S20" s="103" t="s">
        <v>106</v>
      </c>
      <c r="T20" s="103" t="s">
        <v>92</v>
      </c>
    </row>
    <row r="21" spans="6:20">
      <c r="N21" s="103" t="s">
        <v>87</v>
      </c>
      <c r="P21" t="s">
        <v>768</v>
      </c>
      <c r="Q21" t="s">
        <v>783</v>
      </c>
      <c r="R21" s="103" t="s">
        <v>69</v>
      </c>
      <c r="S21" s="103" t="s">
        <v>106</v>
      </c>
      <c r="T21" s="103" t="s">
        <v>92</v>
      </c>
    </row>
    <row r="22" spans="6:20">
      <c r="N22" s="103" t="s">
        <v>87</v>
      </c>
      <c r="P22" t="s">
        <v>770</v>
      </c>
      <c r="Q22" t="s">
        <v>784</v>
      </c>
      <c r="R22" s="103" t="s">
        <v>69</v>
      </c>
      <c r="S22" s="103" t="s">
        <v>106</v>
      </c>
      <c r="T22" s="103" t="s">
        <v>92</v>
      </c>
    </row>
    <row r="23" spans="6:20">
      <c r="N23" s="103" t="s">
        <v>87</v>
      </c>
      <c r="P23" t="str">
        <f>+C89</f>
        <v>FTE_AGRH2R</v>
      </c>
      <c r="Q23" t="s">
        <v>830</v>
      </c>
      <c r="R23" s="103" t="s">
        <v>69</v>
      </c>
      <c r="S23" s="103" t="s">
        <v>106</v>
      </c>
      <c r="T23" s="103" t="s">
        <v>92</v>
      </c>
    </row>
    <row r="24" spans="6:20">
      <c r="N24" s="103" t="s">
        <v>87</v>
      </c>
      <c r="P24" t="str">
        <f>+C90</f>
        <v>FTE_AGRH2D</v>
      </c>
      <c r="Q24" t="s">
        <v>829</v>
      </c>
      <c r="R24" s="103" t="s">
        <v>69</v>
      </c>
      <c r="S24" s="103" t="s">
        <v>106</v>
      </c>
      <c r="T24" s="103" t="s">
        <v>92</v>
      </c>
    </row>
    <row r="25" spans="6:20">
      <c r="N25" s="103" t="s">
        <v>87</v>
      </c>
      <c r="P25" t="s">
        <v>788</v>
      </c>
      <c r="Q25" t="s">
        <v>440</v>
      </c>
      <c r="R25" s="103" t="s">
        <v>69</v>
      </c>
      <c r="S25" s="103" t="s">
        <v>411</v>
      </c>
      <c r="T25" s="103" t="s">
        <v>92</v>
      </c>
    </row>
    <row r="26" spans="6:20">
      <c r="N26" s="103" t="s">
        <v>852</v>
      </c>
      <c r="P26" t="s">
        <v>785</v>
      </c>
      <c r="Q26" t="s">
        <v>748</v>
      </c>
      <c r="R26" s="103" t="s">
        <v>69</v>
      </c>
      <c r="S26" s="103" t="s">
        <v>411</v>
      </c>
      <c r="T26" s="103" t="s">
        <v>92</v>
      </c>
    </row>
    <row r="27" spans="6:20">
      <c r="N27" s="103" t="s">
        <v>87</v>
      </c>
      <c r="P27" t="s">
        <v>786</v>
      </c>
      <c r="Q27" t="s">
        <v>749</v>
      </c>
      <c r="R27" s="103" t="s">
        <v>69</v>
      </c>
      <c r="S27" s="103" t="s">
        <v>411</v>
      </c>
      <c r="T27" s="103" t="s">
        <v>92</v>
      </c>
    </row>
    <row r="28" spans="6:20">
      <c r="N28" s="103" t="s">
        <v>87</v>
      </c>
      <c r="P28" t="s">
        <v>787</v>
      </c>
      <c r="Q28" t="s">
        <v>750</v>
      </c>
      <c r="R28" s="103" t="s">
        <v>69</v>
      </c>
      <c r="S28" s="103" t="s">
        <v>850</v>
      </c>
      <c r="T28" s="103" t="s">
        <v>92</v>
      </c>
    </row>
    <row r="32" spans="6:20">
      <c r="F32" s="339" t="s">
        <v>13</v>
      </c>
    </row>
    <row r="33" spans="3:35" ht="22.5">
      <c r="C33" s="337" t="s">
        <v>1</v>
      </c>
      <c r="D33" s="337" t="s">
        <v>733</v>
      </c>
      <c r="E33" s="345" t="s">
        <v>5</v>
      </c>
      <c r="F33" s="345" t="s">
        <v>6</v>
      </c>
      <c r="G33" s="345" t="s">
        <v>419</v>
      </c>
      <c r="H33" s="345" t="s">
        <v>685</v>
      </c>
      <c r="I33" s="345" t="s">
        <v>74</v>
      </c>
      <c r="J33" s="345" t="s">
        <v>718</v>
      </c>
      <c r="K33" s="345" t="s">
        <v>364</v>
      </c>
      <c r="L33" s="345" t="s">
        <v>365</v>
      </c>
      <c r="M33" s="345" t="s">
        <v>366</v>
      </c>
      <c r="N33" s="345" t="s">
        <v>414</v>
      </c>
      <c r="O33" s="345" t="s">
        <v>367</v>
      </c>
      <c r="P33" s="345" t="s">
        <v>714</v>
      </c>
      <c r="Q33" s="345" t="s">
        <v>715</v>
      </c>
      <c r="R33" s="345" t="s">
        <v>371</v>
      </c>
      <c r="S33" s="345" t="s">
        <v>372</v>
      </c>
      <c r="T33" s="345" t="s">
        <v>373</v>
      </c>
      <c r="U33" s="345" t="s">
        <v>717</v>
      </c>
      <c r="V33" s="345" t="s">
        <v>376</v>
      </c>
      <c r="W33" s="345" t="s">
        <v>377</v>
      </c>
      <c r="X33" s="345" t="s">
        <v>378</v>
      </c>
      <c r="Y33" s="345" t="s">
        <v>719</v>
      </c>
      <c r="Z33" s="345" t="s">
        <v>381</v>
      </c>
      <c r="AA33" s="345" t="s">
        <v>382</v>
      </c>
      <c r="AB33" s="345" t="s">
        <v>383</v>
      </c>
      <c r="AC33" s="345" t="s">
        <v>720</v>
      </c>
      <c r="AD33" s="345" t="s">
        <v>721</v>
      </c>
      <c r="AE33" s="345" t="s">
        <v>722</v>
      </c>
      <c r="AF33" s="345" t="s">
        <v>723</v>
      </c>
      <c r="AG33" s="351" t="s">
        <v>669</v>
      </c>
      <c r="AH33" s="352" t="s">
        <v>388</v>
      </c>
      <c r="AI33" s="354" t="s">
        <v>389</v>
      </c>
    </row>
    <row r="34" spans="3:35">
      <c r="C34" s="341" t="s">
        <v>735</v>
      </c>
      <c r="D34" s="341" t="s">
        <v>724</v>
      </c>
      <c r="E34" s="342" t="s">
        <v>50</v>
      </c>
      <c r="F34" s="342" t="s">
        <v>725</v>
      </c>
      <c r="G34" s="346"/>
      <c r="H34" s="346"/>
      <c r="I34" s="346">
        <v>0.7</v>
      </c>
      <c r="J34" s="346"/>
      <c r="K34" s="346"/>
      <c r="L34" s="346"/>
      <c r="M34" s="346">
        <v>0.8</v>
      </c>
      <c r="N34" s="346"/>
      <c r="O34" s="346">
        <v>5</v>
      </c>
      <c r="P34" s="346">
        <v>2041.626</v>
      </c>
      <c r="Q34" s="346">
        <v>1368</v>
      </c>
      <c r="R34" s="346">
        <v>1178</v>
      </c>
      <c r="S34" s="346"/>
      <c r="T34" s="346">
        <v>4.1420000000000003</v>
      </c>
      <c r="U34" s="346"/>
      <c r="V34" s="346"/>
      <c r="W34" s="346"/>
      <c r="X34" s="346">
        <v>1.4666666666666666</v>
      </c>
      <c r="Y34" s="346"/>
      <c r="Z34" s="346"/>
      <c r="AA34" s="346"/>
      <c r="AB34" s="346">
        <v>0.8</v>
      </c>
      <c r="AC34" s="346">
        <v>10</v>
      </c>
      <c r="AD34" s="346">
        <v>10</v>
      </c>
      <c r="AE34" s="346">
        <v>15</v>
      </c>
      <c r="AF34" s="346">
        <v>5</v>
      </c>
      <c r="AG34" s="346"/>
      <c r="AH34" s="491"/>
      <c r="AI34" s="346">
        <v>31.536000000000001</v>
      </c>
    </row>
    <row r="35" spans="3:35">
      <c r="C35" s="341"/>
      <c r="D35" s="341"/>
      <c r="E35" s="342" t="s">
        <v>407</v>
      </c>
      <c r="F35" s="342"/>
      <c r="G35" s="346"/>
      <c r="H35" s="346"/>
      <c r="I35" s="346"/>
      <c r="J35" s="346"/>
      <c r="K35" s="346"/>
      <c r="L35" s="346"/>
      <c r="M35" s="346"/>
      <c r="N35" s="346"/>
      <c r="O35" s="346"/>
      <c r="P35" s="346"/>
      <c r="Q35" s="346"/>
      <c r="R35" s="346"/>
      <c r="S35" s="346"/>
      <c r="T35" s="346"/>
      <c r="U35" s="346"/>
      <c r="V35" s="346"/>
      <c r="W35" s="346"/>
      <c r="X35" s="346"/>
      <c r="Y35" s="346"/>
      <c r="Z35" s="346"/>
      <c r="AA35" s="346"/>
      <c r="AB35" s="346"/>
      <c r="AC35" s="346"/>
      <c r="AD35" s="346"/>
      <c r="AE35" s="346"/>
      <c r="AF35" s="346"/>
      <c r="AG35" s="346"/>
      <c r="AH35" s="491"/>
      <c r="AI35" s="346"/>
    </row>
    <row r="36" spans="3:35">
      <c r="C36" s="341" t="s">
        <v>734</v>
      </c>
      <c r="D36" s="341" t="s">
        <v>726</v>
      </c>
      <c r="E36" s="342" t="s">
        <v>587</v>
      </c>
      <c r="F36" s="342" t="s">
        <v>727</v>
      </c>
      <c r="G36" s="346"/>
      <c r="H36" s="346"/>
      <c r="I36" s="346">
        <v>0.7</v>
      </c>
      <c r="J36" s="346"/>
      <c r="K36" s="346"/>
      <c r="L36" s="346"/>
      <c r="M36" s="346">
        <v>0.8</v>
      </c>
      <c r="N36" s="346"/>
      <c r="O36" s="346">
        <v>5</v>
      </c>
      <c r="P36" s="346">
        <v>2041.626</v>
      </c>
      <c r="Q36" s="346">
        <v>1915.1999999999998</v>
      </c>
      <c r="R36" s="346">
        <v>1649.1999999999998</v>
      </c>
      <c r="S36" s="346"/>
      <c r="T36" s="346">
        <v>4.1420000000000003</v>
      </c>
      <c r="U36" s="346"/>
      <c r="V36" s="346"/>
      <c r="W36" s="346"/>
      <c r="X36" s="346">
        <v>1.4666666666666666</v>
      </c>
      <c r="Y36" s="346"/>
      <c r="Z36" s="346"/>
      <c r="AA36" s="346"/>
      <c r="AB36" s="346">
        <v>0.8</v>
      </c>
      <c r="AC36" s="346">
        <v>10</v>
      </c>
      <c r="AD36" s="346">
        <v>10</v>
      </c>
      <c r="AE36" s="346">
        <v>15</v>
      </c>
      <c r="AF36" s="346">
        <v>5</v>
      </c>
      <c r="AG36" s="346"/>
      <c r="AH36" s="491"/>
      <c r="AI36" s="346">
        <v>31.536000000000001</v>
      </c>
    </row>
    <row r="37" spans="3:35">
      <c r="C37" s="341" t="s">
        <v>859</v>
      </c>
      <c r="D37" s="341" t="s">
        <v>728</v>
      </c>
      <c r="E37" s="342" t="s">
        <v>50</v>
      </c>
      <c r="F37" s="342" t="s">
        <v>725</v>
      </c>
      <c r="G37" s="346"/>
      <c r="H37" s="346"/>
      <c r="I37" s="346">
        <v>0.9</v>
      </c>
      <c r="J37" s="346"/>
      <c r="K37" s="346"/>
      <c r="L37" s="346"/>
      <c r="M37" s="346">
        <v>0.95</v>
      </c>
      <c r="N37" s="346"/>
      <c r="O37" s="346">
        <v>5</v>
      </c>
      <c r="P37" s="346">
        <v>4416.6260000000002</v>
      </c>
      <c r="Q37" s="346">
        <v>2896.6260000000002</v>
      </c>
      <c r="R37" s="346">
        <v>2421.6260000000002</v>
      </c>
      <c r="S37" s="346"/>
      <c r="T37" s="346">
        <v>4.1420000000000003</v>
      </c>
      <c r="U37" s="346">
        <v>4.1420000000000003</v>
      </c>
      <c r="V37" s="346">
        <v>4.1420000000000003</v>
      </c>
      <c r="W37" s="346"/>
      <c r="X37" s="346">
        <v>1.4666666666666666</v>
      </c>
      <c r="Y37" s="346">
        <v>1.4666666666666666</v>
      </c>
      <c r="Z37" s="346">
        <v>1.4666666666666666</v>
      </c>
      <c r="AA37" s="346"/>
      <c r="AB37" s="346">
        <v>0.8</v>
      </c>
      <c r="AC37" s="346">
        <f>+AC34/3</f>
        <v>3.3333333333333335</v>
      </c>
      <c r="AD37" s="346">
        <f>+AD36*0.7</f>
        <v>7</v>
      </c>
      <c r="AE37" s="346">
        <f>+AE36*0.7</f>
        <v>10.5</v>
      </c>
      <c r="AF37" s="346">
        <v>5</v>
      </c>
      <c r="AG37" s="346"/>
      <c r="AH37" s="491"/>
      <c r="AI37" s="346">
        <v>31.536000000000001</v>
      </c>
    </row>
    <row r="38" spans="3:35">
      <c r="C38" s="341" t="s">
        <v>694</v>
      </c>
      <c r="D38" s="341"/>
      <c r="E38" s="342" t="s">
        <v>407</v>
      </c>
      <c r="F38" s="342"/>
      <c r="G38" s="346"/>
      <c r="H38" s="346"/>
      <c r="I38" s="346"/>
      <c r="J38" s="346"/>
      <c r="K38" s="346"/>
      <c r="L38" s="346"/>
      <c r="M38" s="346"/>
      <c r="N38" s="346"/>
      <c r="O38" s="346"/>
      <c r="P38" s="346"/>
      <c r="Q38" s="346"/>
      <c r="R38" s="346"/>
      <c r="S38" s="346"/>
      <c r="T38" s="346"/>
      <c r="U38" s="346"/>
      <c r="V38" s="346"/>
      <c r="W38" s="346"/>
      <c r="X38" s="346"/>
      <c r="Y38" s="346"/>
      <c r="Z38" s="346"/>
      <c r="AA38" s="346"/>
      <c r="AB38" s="346"/>
      <c r="AC38" s="346"/>
      <c r="AD38" s="346"/>
      <c r="AE38" s="346"/>
      <c r="AF38" s="346"/>
      <c r="AG38" s="346"/>
      <c r="AH38" s="491"/>
      <c r="AI38" s="346"/>
    </row>
    <row r="39" spans="3:35">
      <c r="C39" s="341" t="s">
        <v>860</v>
      </c>
      <c r="D39" s="341" t="s">
        <v>729</v>
      </c>
      <c r="E39" s="342" t="s">
        <v>587</v>
      </c>
      <c r="F39" s="342" t="s">
        <v>727</v>
      </c>
      <c r="G39" s="346"/>
      <c r="H39" s="346"/>
      <c r="I39" s="346">
        <v>0.9</v>
      </c>
      <c r="J39" s="346"/>
      <c r="K39" s="346"/>
      <c r="L39" s="346"/>
      <c r="M39" s="346">
        <v>0.95</v>
      </c>
      <c r="N39" s="346"/>
      <c r="O39" s="346">
        <v>5</v>
      </c>
      <c r="P39" s="346">
        <v>4416.6260000000002</v>
      </c>
      <c r="Q39" s="346">
        <v>4055.2764000000002</v>
      </c>
      <c r="R39" s="346">
        <v>3390.2764000000002</v>
      </c>
      <c r="S39" s="346"/>
      <c r="T39" s="346">
        <v>4.1420000000000003</v>
      </c>
      <c r="U39" s="346">
        <v>4.1420000000000003</v>
      </c>
      <c r="V39" s="346">
        <v>4.1420000000000003</v>
      </c>
      <c r="W39" s="346"/>
      <c r="X39" s="346">
        <v>1.4666666666666666</v>
      </c>
      <c r="Y39" s="346">
        <v>1.4666666666666666</v>
      </c>
      <c r="Z39" s="346">
        <v>1.4666666666666666</v>
      </c>
      <c r="AA39" s="346"/>
      <c r="AB39" s="346">
        <v>0.8</v>
      </c>
      <c r="AC39" s="346">
        <f>+AC37</f>
        <v>3.3333333333333335</v>
      </c>
      <c r="AD39" s="346">
        <f>+AD37</f>
        <v>7</v>
      </c>
      <c r="AE39" s="346">
        <f>+AE37</f>
        <v>10.5</v>
      </c>
      <c r="AF39" s="346">
        <v>5</v>
      </c>
      <c r="AG39" s="346"/>
      <c r="AH39" s="491"/>
      <c r="AI39" s="346">
        <v>31.536000000000001</v>
      </c>
    </row>
    <row r="40" spans="3:35">
      <c r="C40" s="341" t="s">
        <v>404</v>
      </c>
      <c r="D40" s="341" t="s">
        <v>690</v>
      </c>
      <c r="E40" s="342" t="s">
        <v>443</v>
      </c>
      <c r="F40" s="342" t="s">
        <v>178</v>
      </c>
      <c r="G40" s="346">
        <v>1</v>
      </c>
      <c r="H40" s="346">
        <v>1</v>
      </c>
      <c r="I40" s="346">
        <v>0.7</v>
      </c>
      <c r="J40" s="346">
        <v>0.73749999999999993</v>
      </c>
      <c r="K40" s="346">
        <v>0.77499999999999991</v>
      </c>
      <c r="L40" s="346">
        <v>0.81249999999999989</v>
      </c>
      <c r="M40" s="346">
        <v>0.85</v>
      </c>
      <c r="N40" s="346">
        <v>0.85</v>
      </c>
      <c r="O40" s="346">
        <v>3</v>
      </c>
      <c r="P40" s="346">
        <v>2234.8894315068496</v>
      </c>
      <c r="Q40" s="346">
        <v>1534.6240763013702</v>
      </c>
      <c r="R40" s="346">
        <v>1191.9410301369865</v>
      </c>
      <c r="S40" s="346"/>
      <c r="T40" s="346">
        <v>111.74447157534249</v>
      </c>
      <c r="U40" s="346">
        <v>59.597051506849326</v>
      </c>
      <c r="V40" s="346">
        <v>44.697788630136998</v>
      </c>
      <c r="W40" s="346"/>
      <c r="X40" s="346">
        <v>0</v>
      </c>
      <c r="Y40" s="346">
        <v>0</v>
      </c>
      <c r="Z40" s="346">
        <v>0</v>
      </c>
      <c r="AA40" s="346"/>
      <c r="AB40" s="346">
        <v>0.85</v>
      </c>
      <c r="AC40" s="346">
        <v>20</v>
      </c>
      <c r="AD40" s="346">
        <v>20</v>
      </c>
      <c r="AE40" s="346">
        <v>20</v>
      </c>
      <c r="AF40" s="346">
        <v>5</v>
      </c>
      <c r="AG40" s="346">
        <v>-53.96</v>
      </c>
      <c r="AH40" s="491">
        <v>2.5000000000000001E-2</v>
      </c>
      <c r="AI40" s="346">
        <v>31.536000000000001</v>
      </c>
    </row>
    <row r="41" spans="3:35">
      <c r="C41" s="341"/>
      <c r="D41" s="341"/>
      <c r="E41" s="342" t="s">
        <v>682</v>
      </c>
      <c r="F41" s="342"/>
      <c r="G41" s="346">
        <v>37.771999999999998</v>
      </c>
      <c r="H41" s="346">
        <v>45.866</v>
      </c>
      <c r="I41" s="346"/>
      <c r="J41" s="346"/>
      <c r="K41" s="346"/>
      <c r="L41" s="346"/>
      <c r="M41" s="346"/>
      <c r="N41" s="346"/>
      <c r="O41" s="346"/>
      <c r="P41" s="346"/>
      <c r="Q41" s="346"/>
      <c r="R41" s="346"/>
      <c r="S41" s="346"/>
      <c r="T41" s="346"/>
      <c r="U41" s="346"/>
      <c r="V41" s="346"/>
      <c r="W41" s="346"/>
      <c r="X41" s="346"/>
      <c r="Y41" s="346"/>
      <c r="Z41" s="346"/>
      <c r="AA41" s="346"/>
      <c r="AB41" s="346"/>
      <c r="AC41" s="346"/>
      <c r="AD41" s="346"/>
      <c r="AE41" s="346"/>
      <c r="AF41" s="346"/>
      <c r="AG41" s="346"/>
      <c r="AH41" s="491"/>
      <c r="AI41" s="346"/>
    </row>
    <row r="42" spans="3:35">
      <c r="C42" s="341" t="s">
        <v>688</v>
      </c>
      <c r="D42" s="341" t="s">
        <v>689</v>
      </c>
      <c r="E42" s="342" t="s">
        <v>443</v>
      </c>
      <c r="F42" s="342" t="s">
        <v>178</v>
      </c>
      <c r="G42" s="346"/>
      <c r="H42" s="346"/>
      <c r="I42" s="346">
        <v>0.7</v>
      </c>
      <c r="J42" s="346">
        <v>0.73749999999999993</v>
      </c>
      <c r="K42" s="346">
        <v>0.77499999999999991</v>
      </c>
      <c r="L42" s="346">
        <v>0.81249999999999989</v>
      </c>
      <c r="M42" s="346">
        <v>0.85</v>
      </c>
      <c r="N42" s="346">
        <v>0.85</v>
      </c>
      <c r="O42" s="346">
        <v>3</v>
      </c>
      <c r="P42" s="346">
        <v>2234.8894315068496</v>
      </c>
      <c r="Q42" s="346">
        <v>1534.6240763013702</v>
      </c>
      <c r="R42" s="346">
        <v>1191.9410301369865</v>
      </c>
      <c r="S42" s="346"/>
      <c r="T42" s="346">
        <v>111.74447157534249</v>
      </c>
      <c r="U42" s="346">
        <v>59.597051506849326</v>
      </c>
      <c r="V42" s="346">
        <v>44.697788630136998</v>
      </c>
      <c r="W42" s="346"/>
      <c r="X42" s="346">
        <v>0</v>
      </c>
      <c r="Y42" s="346">
        <v>0</v>
      </c>
      <c r="Z42" s="346">
        <v>0</v>
      </c>
      <c r="AA42" s="346"/>
      <c r="AB42" s="346">
        <v>0.85</v>
      </c>
      <c r="AC42" s="346">
        <v>20</v>
      </c>
      <c r="AD42" s="346">
        <v>20</v>
      </c>
      <c r="AE42" s="346">
        <v>20</v>
      </c>
      <c r="AF42" s="346">
        <v>5</v>
      </c>
      <c r="AG42" s="346"/>
      <c r="AH42" s="491">
        <v>2.5000000000000001E-2</v>
      </c>
      <c r="AI42" s="346">
        <v>31.536000000000001</v>
      </c>
    </row>
    <row r="43" spans="3:35">
      <c r="C43" s="341" t="s">
        <v>870</v>
      </c>
      <c r="D43" s="341" t="s">
        <v>730</v>
      </c>
      <c r="E43" s="342" t="s">
        <v>178</v>
      </c>
      <c r="F43" s="342" t="s">
        <v>725</v>
      </c>
      <c r="G43" s="346">
        <v>1</v>
      </c>
      <c r="H43" s="346">
        <v>1</v>
      </c>
      <c r="I43" s="346">
        <v>0.73800738007380073</v>
      </c>
      <c r="J43" s="346"/>
      <c r="K43" s="346"/>
      <c r="L43" s="346"/>
      <c r="M43" s="346"/>
      <c r="N43" s="346"/>
      <c r="O43" s="346"/>
      <c r="P43" s="346">
        <v>7153.6536429999996</v>
      </c>
      <c r="Q43" s="346">
        <v>7153.6536429999996</v>
      </c>
      <c r="R43" s="346">
        <v>7153.6536429999996</v>
      </c>
      <c r="S43" s="346"/>
      <c r="T43" s="346">
        <v>48.221999999999994</v>
      </c>
      <c r="U43" s="346"/>
      <c r="V43" s="346"/>
      <c r="W43" s="346"/>
      <c r="X43" s="346"/>
      <c r="Y43" s="346"/>
      <c r="Z43" s="346"/>
      <c r="AA43" s="346"/>
      <c r="AB43" s="346"/>
      <c r="AC43" s="346">
        <v>25</v>
      </c>
      <c r="AD43" s="346">
        <v>25</v>
      </c>
      <c r="AE43" s="346">
        <v>25</v>
      </c>
      <c r="AF43" s="346">
        <v>5</v>
      </c>
      <c r="AG43" s="346">
        <f>+(53.96)/I43*(1-0.8)</f>
        <v>14.623159999999999</v>
      </c>
      <c r="AH43" s="491">
        <v>2.5000000000000001E-2</v>
      </c>
      <c r="AI43" s="346">
        <v>31.536000000000001</v>
      </c>
    </row>
    <row r="44" spans="3:35">
      <c r="C44" s="341" t="s">
        <v>732</v>
      </c>
      <c r="D44" s="341" t="s">
        <v>686</v>
      </c>
      <c r="E44" s="342"/>
      <c r="F44" s="342" t="s">
        <v>682</v>
      </c>
      <c r="G44" s="346"/>
      <c r="H44" s="346"/>
      <c r="I44" s="346"/>
      <c r="J44" s="346"/>
      <c r="K44" s="346"/>
      <c r="L44" s="346"/>
      <c r="M44" s="346"/>
      <c r="N44" s="346"/>
      <c r="O44" s="346"/>
      <c r="P44" s="346"/>
      <c r="Q44" s="346"/>
      <c r="R44" s="346"/>
      <c r="S44" s="346"/>
      <c r="T44" s="346"/>
      <c r="U44" s="346"/>
      <c r="V44" s="346"/>
      <c r="W44" s="346"/>
      <c r="X44" s="346">
        <v>345.68</v>
      </c>
      <c r="Y44" s="346"/>
      <c r="Z44" s="346"/>
      <c r="AA44" s="346"/>
      <c r="AB44" s="346"/>
      <c r="AC44" s="346"/>
      <c r="AD44" s="346"/>
      <c r="AE44" s="346"/>
      <c r="AF44" s="346"/>
      <c r="AG44" s="346"/>
      <c r="AH44" s="346"/>
      <c r="AI44" s="346"/>
    </row>
    <row r="45" spans="3:35">
      <c r="C45" s="341"/>
      <c r="D45" s="341"/>
      <c r="E45" s="342"/>
      <c r="F45" s="342"/>
      <c r="G45" s="346"/>
      <c r="H45" s="346"/>
      <c r="I45" s="350"/>
      <c r="J45" s="346"/>
      <c r="K45" s="346"/>
      <c r="L45" s="346"/>
      <c r="M45" s="346"/>
      <c r="N45" s="346"/>
      <c r="O45" s="346"/>
      <c r="P45" s="346"/>
      <c r="Q45" s="346"/>
      <c r="R45" s="346"/>
      <c r="S45" s="346"/>
      <c r="T45" s="346"/>
      <c r="U45" s="346"/>
      <c r="V45" s="346"/>
      <c r="W45" s="346"/>
      <c r="X45" s="346"/>
      <c r="Y45" s="346"/>
      <c r="Z45" s="346"/>
      <c r="AA45" s="346"/>
      <c r="AB45" s="346"/>
      <c r="AC45" s="346"/>
      <c r="AD45" s="346"/>
      <c r="AE45" s="346"/>
      <c r="AF45" s="346"/>
      <c r="AG45" s="346"/>
      <c r="AH45" s="346"/>
      <c r="AI45" s="346"/>
    </row>
    <row r="46" spans="3:35">
      <c r="C46" s="341"/>
      <c r="D46" s="341"/>
      <c r="E46" s="342"/>
      <c r="F46" s="342"/>
      <c r="G46" s="346"/>
      <c r="H46" s="346"/>
      <c r="I46" s="350"/>
      <c r="J46" s="346"/>
      <c r="K46" s="346"/>
      <c r="L46" s="346"/>
      <c r="M46" s="346"/>
      <c r="N46" s="346"/>
      <c r="O46" s="346"/>
      <c r="P46" s="346"/>
      <c r="Q46" s="346"/>
      <c r="R46" s="346"/>
      <c r="S46" s="346"/>
      <c r="T46" s="346"/>
      <c r="U46" s="346"/>
      <c r="V46" s="346"/>
      <c r="W46" s="346"/>
      <c r="X46" s="346"/>
      <c r="Y46" s="346"/>
      <c r="Z46" s="346"/>
      <c r="AA46" s="346"/>
      <c r="AB46" s="346"/>
      <c r="AC46" s="346"/>
      <c r="AD46" s="346"/>
      <c r="AE46" s="346"/>
      <c r="AF46" s="346"/>
      <c r="AG46" s="346"/>
      <c r="AH46" s="346"/>
      <c r="AI46" s="346"/>
    </row>
    <row r="47" spans="3:35">
      <c r="C47" s="341"/>
      <c r="D47" s="341"/>
      <c r="E47" s="342"/>
      <c r="F47" s="342"/>
      <c r="G47" s="346"/>
      <c r="H47" s="346"/>
      <c r="I47" s="350"/>
      <c r="J47" s="346"/>
      <c r="K47" s="346"/>
      <c r="L47" s="346"/>
      <c r="M47" s="346"/>
      <c r="N47" s="346"/>
      <c r="O47" s="346"/>
      <c r="P47" s="346"/>
      <c r="Q47" s="346"/>
      <c r="R47" s="346"/>
      <c r="S47" s="346"/>
      <c r="T47" s="346"/>
      <c r="U47" s="346"/>
      <c r="V47" s="346"/>
      <c r="W47" s="346"/>
      <c r="X47" s="346"/>
      <c r="Y47" s="346"/>
      <c r="Z47" s="346"/>
      <c r="AA47" s="346"/>
      <c r="AB47" s="346"/>
      <c r="AC47" s="346"/>
      <c r="AD47" s="346"/>
      <c r="AE47" s="346"/>
      <c r="AF47" s="346"/>
      <c r="AG47" s="346"/>
      <c r="AH47" s="346"/>
      <c r="AI47" s="346"/>
    </row>
    <row r="51" spans="3:20">
      <c r="C51" t="s">
        <v>739</v>
      </c>
    </row>
    <row r="52" spans="3:20">
      <c r="C52" s="337" t="s">
        <v>1</v>
      </c>
      <c r="D52" s="337" t="s">
        <v>740</v>
      </c>
      <c r="E52" s="345" t="s">
        <v>5</v>
      </c>
      <c r="F52" s="345" t="s">
        <v>6</v>
      </c>
      <c r="G52" s="345" t="s">
        <v>741</v>
      </c>
      <c r="H52" s="345" t="s">
        <v>742</v>
      </c>
    </row>
    <row r="53" spans="3:20" ht="96">
      <c r="C53" s="492" t="s">
        <v>39</v>
      </c>
      <c r="D53" s="492"/>
      <c r="E53" s="492" t="s">
        <v>32</v>
      </c>
      <c r="F53" s="492" t="s">
        <v>33</v>
      </c>
      <c r="G53" s="492"/>
      <c r="H53" s="492" t="s">
        <v>743</v>
      </c>
      <c r="I53" s="493" t="s">
        <v>744</v>
      </c>
    </row>
    <row r="54" spans="3:20" ht="24">
      <c r="C54" s="492"/>
      <c r="D54" s="492" t="s">
        <v>745</v>
      </c>
      <c r="E54" s="492" t="s">
        <v>725</v>
      </c>
      <c r="F54" s="492" t="s">
        <v>725</v>
      </c>
      <c r="G54" s="492">
        <v>0.3</v>
      </c>
      <c r="H54" s="492">
        <v>6043.0555555555557</v>
      </c>
    </row>
    <row r="55" spans="3:20" ht="24">
      <c r="C55" s="492"/>
      <c r="D55" s="492" t="s">
        <v>746</v>
      </c>
      <c r="E55" s="492" t="s">
        <v>725</v>
      </c>
      <c r="F55" s="492" t="s">
        <v>725</v>
      </c>
      <c r="G55" s="492">
        <v>0.4</v>
      </c>
      <c r="H55" s="492">
        <v>883.39655555555544</v>
      </c>
    </row>
    <row r="56" spans="3:20">
      <c r="N56" s="494"/>
    </row>
    <row r="57" spans="3:20">
      <c r="C57" t="s">
        <v>747</v>
      </c>
      <c r="M57" s="494"/>
    </row>
    <row r="58" spans="3:20">
      <c r="F58" s="339" t="s">
        <v>13</v>
      </c>
      <c r="N58" s="494"/>
    </row>
    <row r="59" spans="3:20">
      <c r="C59" s="495" t="s">
        <v>1</v>
      </c>
      <c r="D59" s="495" t="s">
        <v>410</v>
      </c>
      <c r="E59" s="345" t="s">
        <v>5</v>
      </c>
      <c r="F59" s="345" t="s">
        <v>6</v>
      </c>
      <c r="G59" s="582" t="s">
        <v>419</v>
      </c>
      <c r="H59" s="582" t="s">
        <v>865</v>
      </c>
      <c r="I59" s="582" t="s">
        <v>420</v>
      </c>
      <c r="J59" s="582" t="s">
        <v>368</v>
      </c>
      <c r="K59" s="582" t="s">
        <v>373</v>
      </c>
      <c r="L59" s="582" t="s">
        <v>378</v>
      </c>
      <c r="M59" s="582" t="s">
        <v>74</v>
      </c>
      <c r="N59" s="582" t="s">
        <v>383</v>
      </c>
      <c r="O59" s="583" t="s">
        <v>384</v>
      </c>
      <c r="P59" s="582" t="s">
        <v>388</v>
      </c>
      <c r="Q59" s="582" t="s">
        <v>389</v>
      </c>
      <c r="R59" s="582" t="s">
        <v>429</v>
      </c>
      <c r="S59" s="582" t="s">
        <v>868</v>
      </c>
      <c r="T59" s="509"/>
    </row>
    <row r="60" spans="3:20" ht="57" thickBot="1">
      <c r="C60" s="338" t="s">
        <v>39</v>
      </c>
      <c r="D60" s="338" t="s">
        <v>22</v>
      </c>
      <c r="E60" s="340" t="s">
        <v>32</v>
      </c>
      <c r="F60" s="340" t="s">
        <v>33</v>
      </c>
      <c r="G60" s="340" t="s">
        <v>866</v>
      </c>
      <c r="H60" s="340"/>
      <c r="I60" s="340" t="s">
        <v>432</v>
      </c>
      <c r="J60" s="340" t="s">
        <v>658</v>
      </c>
      <c r="K60" s="340" t="s">
        <v>659</v>
      </c>
      <c r="L60" s="340" t="s">
        <v>660</v>
      </c>
      <c r="M60" s="340" t="s">
        <v>76</v>
      </c>
      <c r="N60" s="340" t="s">
        <v>394</v>
      </c>
      <c r="O60" s="338" t="s">
        <v>395</v>
      </c>
      <c r="P60" s="340" t="s">
        <v>399</v>
      </c>
      <c r="Q60" s="340" t="s">
        <v>438</v>
      </c>
      <c r="R60" s="340" t="s">
        <v>432</v>
      </c>
      <c r="S60" s="340" t="s">
        <v>869</v>
      </c>
    </row>
    <row r="61" spans="3:20">
      <c r="C61" s="496" t="s">
        <v>663</v>
      </c>
      <c r="D61" s="497"/>
      <c r="E61" s="497"/>
      <c r="F61" s="497"/>
      <c r="G61" s="497"/>
      <c r="H61" s="497"/>
      <c r="I61" s="497"/>
      <c r="J61" s="497"/>
      <c r="K61" s="497"/>
      <c r="L61" s="497"/>
      <c r="M61" s="497"/>
      <c r="N61" s="497"/>
      <c r="O61" s="497"/>
      <c r="P61" s="497"/>
      <c r="Q61" s="497"/>
      <c r="R61" s="497"/>
    </row>
    <row r="62" spans="3:20">
      <c r="C62" s="498" t="s">
        <v>788</v>
      </c>
      <c r="D62" s="498" t="s">
        <v>440</v>
      </c>
      <c r="E62" s="498" t="s">
        <v>178</v>
      </c>
      <c r="F62" s="498" t="s">
        <v>670</v>
      </c>
      <c r="G62" s="498"/>
      <c r="H62" s="498"/>
      <c r="I62" s="498">
        <v>1</v>
      </c>
      <c r="J62" s="498">
        <v>156.88999999999999</v>
      </c>
      <c r="K62" s="498">
        <v>3.16</v>
      </c>
      <c r="L62" s="498">
        <v>1.26</v>
      </c>
      <c r="M62" s="498">
        <v>0.99</v>
      </c>
      <c r="N62" s="498">
        <v>0.9</v>
      </c>
      <c r="O62" s="498">
        <v>20</v>
      </c>
      <c r="P62" s="498">
        <v>2.5000000000000001E-2</v>
      </c>
      <c r="Q62" s="498">
        <v>31.536000000000001</v>
      </c>
      <c r="R62" s="498">
        <v>3</v>
      </c>
    </row>
    <row r="63" spans="3:20">
      <c r="C63" s="498"/>
      <c r="D63" s="498"/>
      <c r="E63" s="498" t="s">
        <v>725</v>
      </c>
      <c r="F63" s="498"/>
      <c r="G63" s="498"/>
      <c r="H63" s="498"/>
      <c r="I63" s="498">
        <v>0.01</v>
      </c>
      <c r="J63" s="498"/>
      <c r="K63" s="498"/>
      <c r="L63" s="498"/>
      <c r="M63" s="498"/>
      <c r="N63" s="498"/>
      <c r="O63" s="498"/>
      <c r="P63" s="498"/>
      <c r="Q63" s="498"/>
      <c r="R63" s="498"/>
    </row>
    <row r="64" spans="3:20">
      <c r="C64" s="498" t="s">
        <v>851</v>
      </c>
      <c r="D64" s="498" t="s">
        <v>748</v>
      </c>
      <c r="E64" s="498" t="s">
        <v>725</v>
      </c>
      <c r="F64" s="498" t="s">
        <v>443</v>
      </c>
      <c r="G64" s="498"/>
      <c r="H64" s="498"/>
      <c r="I64" s="498"/>
      <c r="J64" s="498">
        <v>15381.29</v>
      </c>
      <c r="K64" s="498">
        <f>J64*0.01</f>
        <v>153.81290000000001</v>
      </c>
      <c r="L64" s="498"/>
      <c r="M64" s="498">
        <v>0.97</v>
      </c>
      <c r="N64" s="498">
        <v>1</v>
      </c>
      <c r="O64" s="498">
        <v>100</v>
      </c>
      <c r="P64" s="498"/>
      <c r="Q64" s="498">
        <v>175.87200000000001</v>
      </c>
      <c r="R64" s="498"/>
    </row>
    <row r="65" spans="3:19">
      <c r="C65" s="498" t="s">
        <v>786</v>
      </c>
      <c r="D65" s="498" t="s">
        <v>749</v>
      </c>
      <c r="F65" s="498" t="s">
        <v>670</v>
      </c>
      <c r="G65" s="498"/>
      <c r="H65" s="498"/>
      <c r="I65" s="498"/>
      <c r="J65" s="498">
        <v>1691.4105273424279</v>
      </c>
      <c r="K65" s="498">
        <v>169.14105273424281</v>
      </c>
      <c r="L65" s="498"/>
      <c r="M65" s="498">
        <v>0.99</v>
      </c>
      <c r="N65" s="498">
        <v>1</v>
      </c>
      <c r="O65" s="498">
        <v>100</v>
      </c>
      <c r="P65" s="498"/>
      <c r="Q65" s="498">
        <v>31.536000000000001</v>
      </c>
      <c r="R65" s="498"/>
      <c r="S65" s="498">
        <v>0.75</v>
      </c>
    </row>
    <row r="66" spans="3:19">
      <c r="C66" s="498"/>
      <c r="D66" s="498"/>
      <c r="F66" s="498" t="s">
        <v>867</v>
      </c>
      <c r="G66" s="498"/>
      <c r="H66" s="498"/>
      <c r="I66" s="498"/>
      <c r="J66" s="498"/>
      <c r="K66" s="498"/>
      <c r="L66" s="498"/>
      <c r="M66" s="498"/>
      <c r="N66" s="498"/>
      <c r="O66" s="498"/>
      <c r="P66" s="498"/>
      <c r="Q66" s="498"/>
      <c r="R66" s="498"/>
      <c r="S66">
        <v>0.75</v>
      </c>
    </row>
    <row r="67" spans="3:19">
      <c r="C67" s="498"/>
      <c r="D67" s="498"/>
      <c r="F67" s="498" t="s">
        <v>673</v>
      </c>
      <c r="G67" s="498"/>
      <c r="H67" s="498"/>
      <c r="I67" s="498"/>
      <c r="J67" s="498"/>
      <c r="K67" s="498"/>
      <c r="L67" s="498"/>
      <c r="M67" s="498"/>
      <c r="N67" s="498"/>
      <c r="O67" s="498"/>
      <c r="P67" s="498"/>
      <c r="Q67" s="498"/>
      <c r="R67" s="498"/>
      <c r="S67">
        <v>2.81</v>
      </c>
    </row>
    <row r="68" spans="3:19">
      <c r="C68" s="498"/>
      <c r="D68" s="498"/>
      <c r="F68" s="498" t="s">
        <v>672</v>
      </c>
      <c r="G68" s="498"/>
      <c r="H68" s="498"/>
      <c r="I68" s="498"/>
      <c r="J68" s="498"/>
      <c r="K68" s="498"/>
      <c r="L68" s="498"/>
      <c r="M68" s="498"/>
      <c r="N68" s="498"/>
      <c r="O68" s="498"/>
      <c r="P68" s="498"/>
      <c r="Q68" s="498"/>
      <c r="R68" s="498"/>
      <c r="S68">
        <v>9.35</v>
      </c>
    </row>
    <row r="69" spans="3:19">
      <c r="C69" s="498"/>
      <c r="D69" s="498"/>
      <c r="F69" s="498" t="s">
        <v>671</v>
      </c>
      <c r="G69" s="498"/>
      <c r="H69" s="498"/>
      <c r="I69" s="498"/>
      <c r="J69" s="498"/>
      <c r="K69" s="498"/>
      <c r="L69" s="498"/>
      <c r="M69" s="498"/>
      <c r="N69" s="498"/>
      <c r="O69" s="498"/>
      <c r="P69" s="498"/>
      <c r="Q69" s="498"/>
      <c r="R69" s="498"/>
      <c r="S69">
        <v>25</v>
      </c>
    </row>
    <row r="70" spans="3:19">
      <c r="C70" s="498"/>
      <c r="D70" s="498"/>
      <c r="E70" s="498" t="s">
        <v>178</v>
      </c>
      <c r="F70" s="498"/>
      <c r="G70" s="498">
        <v>0.8</v>
      </c>
      <c r="H70" s="498"/>
      <c r="I70" s="498"/>
      <c r="J70" s="498"/>
      <c r="K70" s="498"/>
      <c r="L70" s="498"/>
      <c r="M70" s="498"/>
      <c r="N70" s="498"/>
      <c r="O70" s="498"/>
      <c r="P70" s="498"/>
      <c r="Q70" s="498"/>
      <c r="R70" s="498"/>
    </row>
    <row r="71" spans="3:19">
      <c r="C71" s="498"/>
      <c r="D71" s="498"/>
      <c r="E71" s="498" t="s">
        <v>725</v>
      </c>
      <c r="F71" s="498"/>
      <c r="G71" s="498">
        <v>0.2</v>
      </c>
      <c r="H71" s="498"/>
      <c r="I71" s="498"/>
      <c r="J71" s="498"/>
      <c r="K71" s="498"/>
      <c r="L71" s="498"/>
      <c r="M71" s="498"/>
      <c r="N71" s="498"/>
      <c r="O71" s="498"/>
      <c r="P71" s="498"/>
      <c r="Q71" s="498"/>
      <c r="R71" s="498"/>
    </row>
    <row r="72" spans="3:19">
      <c r="C72" s="498" t="s">
        <v>787</v>
      </c>
      <c r="D72" s="498" t="s">
        <v>750</v>
      </c>
      <c r="E72" s="498" t="s">
        <v>725</v>
      </c>
      <c r="F72" s="498" t="s">
        <v>443</v>
      </c>
      <c r="G72" s="498"/>
      <c r="H72" s="498"/>
      <c r="I72" s="498"/>
      <c r="J72" s="498">
        <v>1.93</v>
      </c>
      <c r="K72" s="498"/>
      <c r="L72" s="498">
        <v>24.95</v>
      </c>
      <c r="M72" s="581">
        <v>0.99</v>
      </c>
      <c r="N72" s="498">
        <v>0.5</v>
      </c>
      <c r="O72" s="498">
        <v>20</v>
      </c>
      <c r="P72" s="498"/>
      <c r="Q72" s="498">
        <v>6.8462460000000003E-2</v>
      </c>
      <c r="R72" s="498"/>
    </row>
    <row r="74" spans="3:19">
      <c r="C74" t="s">
        <v>751</v>
      </c>
    </row>
    <row r="76" spans="3:19">
      <c r="E76" s="339" t="s">
        <v>13</v>
      </c>
    </row>
    <row r="77" spans="3:19">
      <c r="C77" s="499" t="s">
        <v>1</v>
      </c>
      <c r="D77" s="499" t="s">
        <v>5</v>
      </c>
      <c r="E77" s="499" t="s">
        <v>6</v>
      </c>
      <c r="F77" s="499" t="s">
        <v>752</v>
      </c>
      <c r="G77" s="499" t="s">
        <v>753</v>
      </c>
      <c r="H77" s="499" t="s">
        <v>754</v>
      </c>
      <c r="I77" s="500" t="s">
        <v>74</v>
      </c>
      <c r="J77" s="500" t="s">
        <v>384</v>
      </c>
      <c r="K77" s="500" t="s">
        <v>378</v>
      </c>
    </row>
    <row r="78" spans="3:19">
      <c r="C78" s="492" t="s">
        <v>39</v>
      </c>
      <c r="D78" s="492" t="s">
        <v>32</v>
      </c>
      <c r="E78" s="492" t="s">
        <v>33</v>
      </c>
      <c r="F78" s="492"/>
      <c r="G78" s="492"/>
      <c r="H78" s="492"/>
      <c r="I78" s="492" t="s">
        <v>76</v>
      </c>
      <c r="J78" s="492" t="s">
        <v>595</v>
      </c>
      <c r="K78" s="501" t="s">
        <v>755</v>
      </c>
    </row>
    <row r="79" spans="3:19">
      <c r="C79" s="492" t="s">
        <v>77</v>
      </c>
      <c r="D79" s="492"/>
      <c r="E79" s="492"/>
      <c r="F79" s="492"/>
      <c r="G79" s="492"/>
      <c r="H79" s="492"/>
      <c r="I79" s="492"/>
      <c r="J79" s="492" t="s">
        <v>496</v>
      </c>
      <c r="K79" s="501"/>
    </row>
    <row r="80" spans="3:19">
      <c r="C80" s="502" t="s">
        <v>756</v>
      </c>
      <c r="D80" s="503" t="s">
        <v>443</v>
      </c>
      <c r="E80" s="503" t="s">
        <v>757</v>
      </c>
      <c r="F80" s="504"/>
      <c r="G80" s="504"/>
      <c r="H80" s="504"/>
      <c r="I80" s="505">
        <v>1</v>
      </c>
      <c r="J80" s="505">
        <v>100</v>
      </c>
      <c r="K80" s="506"/>
      <c r="L80" t="s">
        <v>758</v>
      </c>
    </row>
    <row r="81" spans="3:11">
      <c r="C81" t="s">
        <v>759</v>
      </c>
      <c r="D81" t="s">
        <v>727</v>
      </c>
      <c r="E81" t="s">
        <v>757</v>
      </c>
      <c r="F81" s="507"/>
      <c r="G81" s="507"/>
      <c r="H81" s="507"/>
      <c r="I81" s="505">
        <v>1</v>
      </c>
      <c r="J81" s="505">
        <v>100</v>
      </c>
      <c r="K81" s="507">
        <v>29</v>
      </c>
    </row>
    <row r="82" spans="3:11">
      <c r="C82" t="s">
        <v>760</v>
      </c>
      <c r="D82" t="s">
        <v>443</v>
      </c>
      <c r="E82" t="s">
        <v>761</v>
      </c>
      <c r="F82" s="507"/>
      <c r="G82" s="507"/>
      <c r="H82" s="507"/>
      <c r="I82" s="505">
        <v>1</v>
      </c>
      <c r="J82" s="505">
        <v>100</v>
      </c>
      <c r="K82" s="507"/>
    </row>
    <row r="83" spans="3:11">
      <c r="C83" t="s">
        <v>762</v>
      </c>
      <c r="D83" t="s">
        <v>727</v>
      </c>
      <c r="E83" t="s">
        <v>761</v>
      </c>
      <c r="F83" s="507"/>
      <c r="G83" s="507"/>
      <c r="H83" s="507"/>
      <c r="I83" s="505">
        <v>1</v>
      </c>
      <c r="J83" s="505">
        <v>100</v>
      </c>
      <c r="K83" s="507">
        <v>29</v>
      </c>
    </row>
    <row r="84" spans="3:11">
      <c r="C84" t="s">
        <v>763</v>
      </c>
      <c r="D84" t="s">
        <v>443</v>
      </c>
      <c r="E84" t="s">
        <v>764</v>
      </c>
      <c r="F84" s="507"/>
      <c r="G84" s="507"/>
      <c r="H84" s="507"/>
      <c r="I84" s="505">
        <v>1</v>
      </c>
      <c r="J84" s="505">
        <v>100</v>
      </c>
      <c r="K84" s="507"/>
    </row>
    <row r="85" spans="3:11">
      <c r="C85" t="s">
        <v>765</v>
      </c>
      <c r="D85" t="s">
        <v>443</v>
      </c>
      <c r="E85" t="s">
        <v>766</v>
      </c>
      <c r="I85" s="508">
        <v>1</v>
      </c>
      <c r="J85" s="505">
        <v>100</v>
      </c>
      <c r="K85" s="507"/>
    </row>
    <row r="86" spans="3:11">
      <c r="C86" t="s">
        <v>767</v>
      </c>
      <c r="D86" t="s">
        <v>727</v>
      </c>
      <c r="E86" t="s">
        <v>766</v>
      </c>
      <c r="I86" s="508">
        <v>1</v>
      </c>
      <c r="J86" s="505">
        <v>100</v>
      </c>
      <c r="K86" s="507">
        <v>29</v>
      </c>
    </row>
    <row r="87" spans="3:11">
      <c r="C87" t="s">
        <v>768</v>
      </c>
      <c r="D87" t="s">
        <v>443</v>
      </c>
      <c r="E87" t="s">
        <v>769</v>
      </c>
      <c r="I87" s="508">
        <v>1</v>
      </c>
      <c r="J87" s="505">
        <v>100</v>
      </c>
      <c r="K87" s="507"/>
    </row>
    <row r="88" spans="3:11">
      <c r="C88" t="s">
        <v>770</v>
      </c>
      <c r="D88" t="s">
        <v>727</v>
      </c>
      <c r="E88" t="s">
        <v>769</v>
      </c>
      <c r="I88" s="508">
        <v>1</v>
      </c>
      <c r="J88" s="505">
        <v>100</v>
      </c>
      <c r="K88" s="507">
        <v>29</v>
      </c>
    </row>
    <row r="89" spans="3:11">
      <c r="C89" t="s">
        <v>825</v>
      </c>
      <c r="D89" t="s">
        <v>443</v>
      </c>
      <c r="E89" t="s">
        <v>827</v>
      </c>
      <c r="I89" s="508">
        <v>1</v>
      </c>
      <c r="J89" s="505">
        <v>100</v>
      </c>
      <c r="K89" s="507"/>
    </row>
    <row r="90" spans="3:11">
      <c r="C90" t="s">
        <v>826</v>
      </c>
      <c r="D90" t="s">
        <v>727</v>
      </c>
      <c r="E90" t="s">
        <v>827</v>
      </c>
      <c r="I90" s="508">
        <v>1</v>
      </c>
      <c r="J90" s="505">
        <v>100</v>
      </c>
      <c r="K90" s="507">
        <v>29</v>
      </c>
    </row>
  </sheetData>
  <pageMargins left="0.7" right="0.7" top="0.75" bottom="0.75" header="0.3" footer="0.3"/>
  <pageSetup paperSize="9" orientation="portrait" r:id="rId1"/>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FF0000"/>
  </sheetPr>
  <dimension ref="B4:AR12"/>
  <sheetViews>
    <sheetView topLeftCell="P1" workbookViewId="0">
      <selection activeCell="F12" sqref="F12"/>
    </sheetView>
  </sheetViews>
  <sheetFormatPr defaultRowHeight="12.75"/>
  <sheetData>
    <row r="4" spans="2:44">
      <c r="F4" s="362"/>
    </row>
    <row r="5" spans="2:44">
      <c r="B5" s="337" t="s">
        <v>1</v>
      </c>
      <c r="C5" s="337" t="s">
        <v>2</v>
      </c>
      <c r="D5" s="345" t="s">
        <v>5</v>
      </c>
      <c r="E5" s="345" t="s">
        <v>418</v>
      </c>
      <c r="F5" s="345" t="s">
        <v>6</v>
      </c>
      <c r="G5" s="345" t="s">
        <v>419</v>
      </c>
      <c r="H5" s="345" t="s">
        <v>420</v>
      </c>
      <c r="I5" s="345" t="s">
        <v>368</v>
      </c>
      <c r="J5" s="345" t="s">
        <v>697</v>
      </c>
      <c r="K5" s="345" t="s">
        <v>369</v>
      </c>
      <c r="L5" s="345" t="s">
        <v>370</v>
      </c>
      <c r="M5" s="345" t="s">
        <v>371</v>
      </c>
      <c r="N5" s="345" t="s">
        <v>415</v>
      </c>
      <c r="O5" s="345" t="s">
        <v>372</v>
      </c>
      <c r="P5" s="345" t="s">
        <v>373</v>
      </c>
      <c r="Q5" s="345" t="s">
        <v>698</v>
      </c>
      <c r="R5" s="345" t="s">
        <v>374</v>
      </c>
      <c r="S5" s="345" t="s">
        <v>375</v>
      </c>
      <c r="T5" s="345" t="s">
        <v>376</v>
      </c>
      <c r="U5" s="345" t="s">
        <v>416</v>
      </c>
      <c r="V5" s="345" t="s">
        <v>377</v>
      </c>
      <c r="W5" s="345" t="s">
        <v>378</v>
      </c>
      <c r="X5" s="345" t="s">
        <v>699</v>
      </c>
      <c r="Y5" s="345" t="s">
        <v>379</v>
      </c>
      <c r="Z5" s="345" t="s">
        <v>380</v>
      </c>
      <c r="AA5" s="345" t="s">
        <v>381</v>
      </c>
      <c r="AB5" s="345" t="s">
        <v>417</v>
      </c>
      <c r="AC5" s="345" t="s">
        <v>382</v>
      </c>
      <c r="AD5" s="345" t="s">
        <v>74</v>
      </c>
      <c r="AE5" s="345" t="s">
        <v>421</v>
      </c>
      <c r="AF5" s="345" t="s">
        <v>422</v>
      </c>
      <c r="AG5" s="345" t="s">
        <v>383</v>
      </c>
      <c r="AH5" s="345" t="s">
        <v>423</v>
      </c>
      <c r="AI5" s="337" t="s">
        <v>424</v>
      </c>
      <c r="AJ5" s="337" t="s">
        <v>384</v>
      </c>
      <c r="AK5" s="345" t="s">
        <v>425</v>
      </c>
      <c r="AL5" s="345" t="s">
        <v>426</v>
      </c>
      <c r="AM5" s="345" t="s">
        <v>427</v>
      </c>
      <c r="AN5" s="345" t="s">
        <v>428</v>
      </c>
      <c r="AO5" s="345" t="s">
        <v>385</v>
      </c>
      <c r="AP5" s="345" t="s">
        <v>388</v>
      </c>
      <c r="AQ5" s="345" t="s">
        <v>389</v>
      </c>
      <c r="AR5" s="345" t="s">
        <v>429</v>
      </c>
    </row>
    <row r="6" spans="2:44" ht="79.5" thickBot="1">
      <c r="B6" s="338" t="s">
        <v>39</v>
      </c>
      <c r="C6" s="338" t="s">
        <v>22</v>
      </c>
      <c r="D6" s="340" t="s">
        <v>32</v>
      </c>
      <c r="E6" s="340" t="s">
        <v>430</v>
      </c>
      <c r="F6" s="340" t="s">
        <v>33</v>
      </c>
      <c r="G6" s="340" t="s">
        <v>431</v>
      </c>
      <c r="H6" s="340" t="s">
        <v>432</v>
      </c>
      <c r="I6" s="340" t="s">
        <v>658</v>
      </c>
      <c r="J6" s="340" t="s">
        <v>658</v>
      </c>
      <c r="K6" s="340" t="s">
        <v>658</v>
      </c>
      <c r="L6" s="340" t="s">
        <v>658</v>
      </c>
      <c r="M6" s="340" t="s">
        <v>658</v>
      </c>
      <c r="N6" s="340" t="s">
        <v>658</v>
      </c>
      <c r="O6" s="340" t="s">
        <v>658</v>
      </c>
      <c r="P6" s="340" t="s">
        <v>659</v>
      </c>
      <c r="Q6" s="340" t="s">
        <v>659</v>
      </c>
      <c r="R6" s="340" t="s">
        <v>659</v>
      </c>
      <c r="S6" s="340" t="s">
        <v>659</v>
      </c>
      <c r="T6" s="340" t="s">
        <v>659</v>
      </c>
      <c r="U6" s="340" t="s">
        <v>659</v>
      </c>
      <c r="V6" s="340" t="s">
        <v>392</v>
      </c>
      <c r="W6" s="340" t="s">
        <v>660</v>
      </c>
      <c r="X6" s="340" t="s">
        <v>660</v>
      </c>
      <c r="Y6" s="340" t="s">
        <v>660</v>
      </c>
      <c r="Z6" s="340" t="s">
        <v>660</v>
      </c>
      <c r="AA6" s="340" t="s">
        <v>660</v>
      </c>
      <c r="AB6" s="340" t="s">
        <v>660</v>
      </c>
      <c r="AC6" s="340" t="s">
        <v>664</v>
      </c>
      <c r="AD6" s="340" t="s">
        <v>76</v>
      </c>
      <c r="AE6" s="340" t="s">
        <v>433</v>
      </c>
      <c r="AF6" s="340" t="s">
        <v>434</v>
      </c>
      <c r="AG6" s="340" t="s">
        <v>394</v>
      </c>
      <c r="AH6" s="340" t="s">
        <v>435</v>
      </c>
      <c r="AI6" s="338" t="s">
        <v>435</v>
      </c>
      <c r="AJ6" s="338" t="s">
        <v>395</v>
      </c>
      <c r="AK6" s="340" t="s">
        <v>436</v>
      </c>
      <c r="AL6" s="340" t="s">
        <v>437</v>
      </c>
      <c r="AM6" s="340" t="s">
        <v>437</v>
      </c>
      <c r="AN6" s="340" t="s">
        <v>437</v>
      </c>
      <c r="AO6" s="340" t="s">
        <v>437</v>
      </c>
      <c r="AP6" s="340" t="s">
        <v>399</v>
      </c>
      <c r="AQ6" s="340" t="s">
        <v>438</v>
      </c>
      <c r="AR6" s="340" t="s">
        <v>432</v>
      </c>
    </row>
    <row r="7" spans="2:44">
      <c r="B7" s="10" t="s">
        <v>663</v>
      </c>
    </row>
    <row r="8" spans="2:44">
      <c r="B8" s="341" t="s">
        <v>439</v>
      </c>
      <c r="C8" s="341" t="s">
        <v>440</v>
      </c>
      <c r="D8" s="341" t="s">
        <v>178</v>
      </c>
      <c r="E8" s="341"/>
      <c r="F8" s="341" t="s">
        <v>441</v>
      </c>
      <c r="G8" s="341"/>
      <c r="H8" s="341">
        <v>1</v>
      </c>
      <c r="I8" s="341">
        <v>156.88999999999999</v>
      </c>
      <c r="J8" s="341"/>
      <c r="K8" s="341"/>
      <c r="L8" s="341"/>
      <c r="M8" s="341"/>
      <c r="N8" s="341"/>
      <c r="O8" s="341"/>
      <c r="P8" s="341">
        <v>3.16</v>
      </c>
      <c r="Q8" s="341"/>
      <c r="R8" s="341"/>
      <c r="S8" s="341"/>
      <c r="T8" s="341"/>
      <c r="U8" s="341"/>
      <c r="V8" s="341"/>
      <c r="W8" s="341">
        <v>1.26</v>
      </c>
      <c r="X8" s="341"/>
      <c r="Y8" s="341"/>
      <c r="Z8" s="341"/>
      <c r="AA8" s="341"/>
      <c r="AB8" s="341"/>
      <c r="AC8" s="341"/>
      <c r="AD8" s="341">
        <v>0.99</v>
      </c>
      <c r="AE8" s="341"/>
      <c r="AF8" s="341"/>
      <c r="AG8" s="341">
        <v>0.9</v>
      </c>
      <c r="AH8" s="341"/>
      <c r="AI8" s="341"/>
      <c r="AJ8" s="341">
        <v>20</v>
      </c>
      <c r="AK8" s="341"/>
      <c r="AL8" s="341"/>
      <c r="AM8" s="341"/>
      <c r="AN8" s="341"/>
      <c r="AO8" s="341"/>
      <c r="AP8" s="341">
        <v>2.5000000000000001E-2</v>
      </c>
      <c r="AQ8" s="341">
        <v>31.536000000000001</v>
      </c>
      <c r="AR8" s="341">
        <v>3</v>
      </c>
    </row>
    <row r="9" spans="2:44">
      <c r="B9" s="341"/>
      <c r="C9" s="341"/>
      <c r="D9" s="341" t="s">
        <v>443</v>
      </c>
      <c r="E9" s="341"/>
      <c r="F9" s="341"/>
      <c r="G9" s="341"/>
      <c r="H9" s="341">
        <v>0.01</v>
      </c>
      <c r="I9" s="341"/>
      <c r="J9" s="341"/>
      <c r="K9" s="341"/>
      <c r="L9" s="341"/>
      <c r="M9" s="341"/>
      <c r="N9" s="341"/>
      <c r="O9" s="341"/>
      <c r="P9" s="341"/>
      <c r="Q9" s="341"/>
      <c r="R9" s="341"/>
      <c r="S9" s="341"/>
      <c r="T9" s="341"/>
      <c r="U9" s="341"/>
      <c r="V9" s="341"/>
      <c r="W9" s="341"/>
      <c r="X9" s="341"/>
      <c r="Y9" s="341"/>
      <c r="Z9" s="341"/>
      <c r="AA9" s="341"/>
      <c r="AB9" s="341"/>
      <c r="AC9" s="341"/>
      <c r="AD9" s="341"/>
      <c r="AE9" s="341"/>
      <c r="AF9" s="341"/>
      <c r="AG9" s="341"/>
      <c r="AH9" s="341"/>
      <c r="AI9" s="341"/>
      <c r="AJ9" s="341"/>
      <c r="AK9" s="341"/>
      <c r="AL9" s="341"/>
      <c r="AM9" s="341"/>
      <c r="AN9" s="341"/>
      <c r="AO9" s="341"/>
      <c r="AP9" s="341"/>
      <c r="AQ9" s="341"/>
      <c r="AR9" s="341">
        <v>3</v>
      </c>
    </row>
    <row r="12" spans="2:44">
      <c r="I12" t="s">
        <v>662</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3"/>
  </sheetPr>
  <dimension ref="B1:AC46"/>
  <sheetViews>
    <sheetView zoomScale="85" zoomScaleNormal="85" workbookViewId="0">
      <selection activeCell="F20" sqref="F20"/>
    </sheetView>
  </sheetViews>
  <sheetFormatPr defaultColWidth="8.85546875" defaultRowHeight="12"/>
  <cols>
    <col min="1" max="1" width="3" style="98" customWidth="1"/>
    <col min="2" max="2" width="14" style="98" bestFit="1" customWidth="1"/>
    <col min="3" max="3" width="12.7109375" style="98" customWidth="1"/>
    <col min="4" max="4" width="11.28515625" style="98" customWidth="1"/>
    <col min="5" max="5" width="12.5703125" style="98" customWidth="1"/>
    <col min="6" max="6" width="13.85546875" style="98" customWidth="1"/>
    <col min="7" max="7" width="13.140625" style="98" bestFit="1" customWidth="1"/>
    <col min="8" max="11" width="13.140625" style="98" customWidth="1"/>
    <col min="12" max="14" width="9.42578125" style="98" customWidth="1"/>
    <col min="15" max="16" width="13.28515625" style="98" customWidth="1"/>
    <col min="17" max="19" width="10.42578125" style="98" customWidth="1"/>
    <col min="20" max="20" width="2" style="98" customWidth="1"/>
    <col min="21" max="21" width="11.85546875" style="99" customWidth="1"/>
    <col min="22" max="22" width="7.5703125" style="99" customWidth="1"/>
    <col min="23" max="23" width="13.5703125" style="99" bestFit="1" customWidth="1"/>
    <col min="24" max="24" width="34.42578125" style="99" customWidth="1"/>
    <col min="25" max="25" width="6.140625" style="99" customWidth="1"/>
    <col min="26" max="26" width="10.85546875" style="99" customWidth="1"/>
    <col min="27" max="27" width="13.5703125" style="99" customWidth="1"/>
    <col min="28" max="28" width="13.7109375" style="99" customWidth="1"/>
    <col min="29" max="29" width="7.5703125" style="99" bestFit="1" customWidth="1"/>
    <col min="30" max="16384" width="8.85546875" style="98"/>
  </cols>
  <sheetData>
    <row r="1" spans="2:29">
      <c r="B1" s="100" t="s">
        <v>66</v>
      </c>
      <c r="C1" s="137" t="s">
        <v>68</v>
      </c>
      <c r="D1" s="137" t="s">
        <v>88</v>
      </c>
      <c r="E1" s="100" t="s">
        <v>23</v>
      </c>
      <c r="F1" s="100" t="s">
        <v>91</v>
      </c>
      <c r="G1" s="100" t="s">
        <v>71</v>
      </c>
      <c r="H1" s="100" t="s">
        <v>83</v>
      </c>
    </row>
    <row r="2" spans="2:29">
      <c r="B2" s="101" t="s">
        <v>64</v>
      </c>
      <c r="C2" s="101" t="s">
        <v>105</v>
      </c>
      <c r="D2" s="138" t="s">
        <v>105</v>
      </c>
      <c r="E2" s="101" t="str">
        <f>'EB1'!Z2</f>
        <v>PJ</v>
      </c>
      <c r="F2" s="101" t="s">
        <v>106</v>
      </c>
      <c r="G2" s="101" t="str">
        <f>'EB1'!Y2</f>
        <v>M€2005</v>
      </c>
      <c r="H2" s="101" t="s">
        <v>84</v>
      </c>
      <c r="U2" s="102" t="s">
        <v>14</v>
      </c>
      <c r="V2" s="102"/>
      <c r="W2" s="103"/>
      <c r="X2" s="103"/>
      <c r="Y2" s="103"/>
      <c r="Z2" s="103"/>
      <c r="AA2" s="103"/>
      <c r="AB2" s="103"/>
      <c r="AC2" s="103"/>
    </row>
    <row r="3" spans="2:29">
      <c r="U3" s="104" t="s">
        <v>7</v>
      </c>
      <c r="V3" s="105" t="s">
        <v>30</v>
      </c>
      <c r="W3" s="104" t="s">
        <v>0</v>
      </c>
      <c r="X3" s="104" t="s">
        <v>3</v>
      </c>
      <c r="Y3" s="104" t="s">
        <v>4</v>
      </c>
      <c r="Z3" s="104" t="s">
        <v>8</v>
      </c>
      <c r="AA3" s="104" t="s">
        <v>9</v>
      </c>
      <c r="AB3" s="104" t="s">
        <v>10</v>
      </c>
      <c r="AC3" s="104" t="s">
        <v>12</v>
      </c>
    </row>
    <row r="4" spans="2:29" ht="48.75" thickBot="1">
      <c r="B4" s="139"/>
      <c r="C4" s="140"/>
      <c r="D4" s="140"/>
      <c r="E4" s="140"/>
      <c r="L4" s="141"/>
      <c r="U4" s="106" t="s">
        <v>37</v>
      </c>
      <c r="V4" s="106" t="s">
        <v>31</v>
      </c>
      <c r="W4" s="106" t="s">
        <v>26</v>
      </c>
      <c r="X4" s="106" t="s">
        <v>27</v>
      </c>
      <c r="Y4" s="106" t="s">
        <v>4</v>
      </c>
      <c r="Z4" s="106" t="s">
        <v>40</v>
      </c>
      <c r="AA4" s="106" t="s">
        <v>41</v>
      </c>
      <c r="AB4" s="106" t="s">
        <v>28</v>
      </c>
      <c r="AC4" s="106" t="s">
        <v>29</v>
      </c>
    </row>
    <row r="5" spans="2:29">
      <c r="B5" s="142"/>
      <c r="C5" s="134"/>
      <c r="D5" s="134"/>
      <c r="E5" s="134"/>
      <c r="L5" s="134"/>
      <c r="U5" s="99" t="s">
        <v>146</v>
      </c>
      <c r="W5" s="99" t="s">
        <v>191</v>
      </c>
      <c r="X5" s="99" t="s">
        <v>668</v>
      </c>
      <c r="Y5" s="99" t="s">
        <v>86</v>
      </c>
    </row>
    <row r="7" spans="2:29">
      <c r="U7" s="143"/>
      <c r="V7" s="143"/>
    </row>
    <row r="8" spans="2:29">
      <c r="D8" s="107" t="s">
        <v>13</v>
      </c>
      <c r="E8" s="107"/>
      <c r="F8" s="107"/>
      <c r="G8" s="144"/>
      <c r="H8" s="144"/>
      <c r="I8" s="144"/>
      <c r="J8" s="144"/>
      <c r="K8" s="144"/>
      <c r="L8" s="144"/>
      <c r="U8" s="102" t="s">
        <v>15</v>
      </c>
      <c r="V8" s="102"/>
      <c r="W8" s="103"/>
      <c r="X8" s="103"/>
      <c r="Y8" s="103"/>
      <c r="Z8" s="103"/>
      <c r="AA8" s="103"/>
      <c r="AB8" s="103"/>
      <c r="AC8" s="103"/>
    </row>
    <row r="9" spans="2:29" ht="25.15" customHeight="1">
      <c r="B9" s="145" t="s">
        <v>1</v>
      </c>
      <c r="C9" s="145" t="s">
        <v>5</v>
      </c>
      <c r="D9" s="145" t="s">
        <v>6</v>
      </c>
      <c r="E9" s="146" t="s">
        <v>109</v>
      </c>
      <c r="F9" s="146" t="s">
        <v>824</v>
      </c>
      <c r="G9" s="146" t="s">
        <v>487</v>
      </c>
      <c r="H9" s="146" t="s">
        <v>489</v>
      </c>
      <c r="I9" s="146" t="s">
        <v>389</v>
      </c>
      <c r="J9" s="146" t="s">
        <v>494</v>
      </c>
      <c r="K9" s="146" t="s">
        <v>74</v>
      </c>
      <c r="L9" s="146" t="s">
        <v>72</v>
      </c>
      <c r="M9" s="146" t="s">
        <v>821</v>
      </c>
      <c r="N9" s="146" t="s">
        <v>507</v>
      </c>
      <c r="O9" s="146" t="s">
        <v>368</v>
      </c>
      <c r="P9" s="146" t="s">
        <v>521</v>
      </c>
      <c r="Q9" s="146" t="s">
        <v>522</v>
      </c>
      <c r="R9" s="146" t="s">
        <v>665</v>
      </c>
      <c r="S9" s="477"/>
      <c r="T9" s="147"/>
      <c r="U9" s="104" t="s">
        <v>11</v>
      </c>
      <c r="V9" s="105" t="s">
        <v>30</v>
      </c>
      <c r="W9" s="104" t="s">
        <v>1</v>
      </c>
      <c r="X9" s="104" t="s">
        <v>2</v>
      </c>
      <c r="Y9" s="104" t="s">
        <v>16</v>
      </c>
      <c r="Z9" s="104" t="s">
        <v>17</v>
      </c>
      <c r="AA9" s="104" t="s">
        <v>18</v>
      </c>
      <c r="AB9" s="104" t="s">
        <v>19</v>
      </c>
      <c r="AC9" s="104" t="s">
        <v>20</v>
      </c>
    </row>
    <row r="10" spans="2:29" ht="36.75" thickBot="1">
      <c r="B10" s="148" t="s">
        <v>39</v>
      </c>
      <c r="C10" s="148" t="s">
        <v>32</v>
      </c>
      <c r="D10" s="148" t="s">
        <v>33</v>
      </c>
      <c r="E10" s="148" t="s">
        <v>108</v>
      </c>
      <c r="F10" s="148" t="s">
        <v>108</v>
      </c>
      <c r="G10" s="148" t="s">
        <v>108</v>
      </c>
      <c r="H10" s="148" t="s">
        <v>488</v>
      </c>
      <c r="I10" s="148" t="s">
        <v>492</v>
      </c>
      <c r="J10" s="148" t="s">
        <v>495</v>
      </c>
      <c r="K10" s="148" t="s">
        <v>76</v>
      </c>
      <c r="L10" s="148" t="s">
        <v>107</v>
      </c>
      <c r="M10" s="148" t="s">
        <v>107</v>
      </c>
      <c r="N10" s="148"/>
      <c r="O10" s="148" t="s">
        <v>512</v>
      </c>
      <c r="P10" s="148" t="s">
        <v>512</v>
      </c>
      <c r="Q10" s="148" t="s">
        <v>523</v>
      </c>
      <c r="R10" s="148" t="s">
        <v>666</v>
      </c>
      <c r="S10" s="478"/>
      <c r="U10" s="106" t="s">
        <v>38</v>
      </c>
      <c r="V10" s="106" t="s">
        <v>31</v>
      </c>
      <c r="W10" s="106" t="s">
        <v>21</v>
      </c>
      <c r="X10" s="106" t="s">
        <v>22</v>
      </c>
      <c r="Y10" s="106" t="s">
        <v>23</v>
      </c>
      <c r="Z10" s="106" t="s">
        <v>24</v>
      </c>
      <c r="AA10" s="106" t="s">
        <v>43</v>
      </c>
      <c r="AB10" s="106" t="s">
        <v>42</v>
      </c>
      <c r="AC10" s="106" t="s">
        <v>25</v>
      </c>
    </row>
    <row r="11" spans="2:29" ht="12.75" thickBot="1">
      <c r="B11" s="111" t="s">
        <v>77</v>
      </c>
      <c r="C11" s="111"/>
      <c r="D11" s="111"/>
      <c r="E11" s="112" t="str">
        <f>$F$2</f>
        <v>Pja</v>
      </c>
      <c r="F11" s="112" t="str">
        <f>$F$2</f>
        <v>Pja</v>
      </c>
      <c r="G11" s="112" t="str">
        <f>$F$2</f>
        <v>Pja</v>
      </c>
      <c r="H11" s="112" t="s">
        <v>491</v>
      </c>
      <c r="I11" s="112" t="s">
        <v>493</v>
      </c>
      <c r="J11" s="112" t="s">
        <v>496</v>
      </c>
      <c r="K11" s="112"/>
      <c r="L11" s="112"/>
      <c r="M11" s="112"/>
      <c r="N11" s="112"/>
      <c r="O11" s="112"/>
      <c r="P11" s="112"/>
      <c r="Q11" s="112"/>
      <c r="R11" s="112" t="s">
        <v>86</v>
      </c>
      <c r="S11" s="479"/>
      <c r="U11" s="106" t="s">
        <v>73</v>
      </c>
      <c r="V11" s="106"/>
      <c r="W11" s="106"/>
      <c r="X11" s="106"/>
      <c r="Y11" s="106"/>
      <c r="Z11" s="106"/>
      <c r="AA11" s="106"/>
      <c r="AB11" s="106"/>
      <c r="AC11" s="106"/>
    </row>
    <row r="12" spans="2:29">
      <c r="B12" s="98" t="str">
        <f>W12</f>
        <v>REFEOIL00</v>
      </c>
      <c r="C12" s="98" t="s">
        <v>644</v>
      </c>
      <c r="D12" s="98" t="s">
        <v>95</v>
      </c>
      <c r="E12" s="149">
        <v>0</v>
      </c>
      <c r="F12" s="149">
        <f>+E12</f>
        <v>0</v>
      </c>
      <c r="G12" s="149">
        <f>+F12</f>
        <v>0</v>
      </c>
      <c r="H12" s="405">
        <v>0.14199999999999999</v>
      </c>
      <c r="I12" s="405">
        <f>+H21*365</f>
        <v>2096.2636345999999</v>
      </c>
      <c r="J12" s="405">
        <v>80</v>
      </c>
      <c r="K12" s="150">
        <f>-C26/C30</f>
        <v>1.0204048350492372</v>
      </c>
      <c r="L12" s="404">
        <f>-C26</f>
        <v>244.4430342689065</v>
      </c>
      <c r="M12" s="114">
        <f>MAX(Oil!110:110)*1.02</f>
        <v>262.95851585699177</v>
      </c>
      <c r="N12" s="114">
        <v>0</v>
      </c>
      <c r="O12" s="422">
        <f>+H28/G28</f>
        <v>10790.123456790128</v>
      </c>
      <c r="P12" s="422">
        <f>+(G35+G38)/1000/H12</f>
        <v>554.61971830985919</v>
      </c>
      <c r="Q12" s="404">
        <f>+(G33+G34+G37)/1000/L12</f>
        <v>0.34154787944644621</v>
      </c>
      <c r="R12" s="404">
        <f>-R21/C26</f>
        <v>3.8294837586440811</v>
      </c>
      <c r="S12" s="404"/>
      <c r="U12" s="103" t="s">
        <v>87</v>
      </c>
      <c r="V12" s="103"/>
      <c r="W12" s="103" t="str">
        <f>$B$2&amp;$H$2&amp;'EB1'!F2&amp;"00"</f>
        <v>REFEOIL00</v>
      </c>
      <c r="X12" s="115"/>
      <c r="Y12" s="103" t="str">
        <f>$E$2</f>
        <v>PJ</v>
      </c>
      <c r="Z12" s="103" t="str">
        <f>$F$2</f>
        <v>Pja</v>
      </c>
      <c r="AA12" s="103"/>
      <c r="AB12" s="103" t="s">
        <v>110</v>
      </c>
      <c r="AC12" s="103"/>
    </row>
    <row r="13" spans="2:29">
      <c r="D13" s="98" t="s">
        <v>174</v>
      </c>
      <c r="E13" s="149">
        <f>D31</f>
        <v>0.27639153475427169</v>
      </c>
      <c r="F13" s="149">
        <f>+E13+0.03</f>
        <v>0.30639153475427172</v>
      </c>
      <c r="G13" s="149">
        <f>+F13+0.2</f>
        <v>0.50639153475427179</v>
      </c>
      <c r="H13" s="149"/>
      <c r="I13" s="149"/>
      <c r="J13" s="149"/>
      <c r="K13" s="238"/>
      <c r="L13" s="239"/>
      <c r="M13" s="239"/>
      <c r="N13" s="239"/>
      <c r="X13" s="118"/>
    </row>
    <row r="14" spans="2:29">
      <c r="D14" s="98" t="s">
        <v>93</v>
      </c>
      <c r="E14" s="149">
        <f>D34</f>
        <v>0.32934548299723637</v>
      </c>
      <c r="F14" s="149">
        <f>+E14+0.03</f>
        <v>0.35934548299723634</v>
      </c>
      <c r="G14" s="149">
        <f>+F14+0.2</f>
        <v>0.55934548299723641</v>
      </c>
      <c r="H14" s="149"/>
      <c r="I14" s="149"/>
      <c r="J14" s="149"/>
      <c r="K14" s="238"/>
      <c r="L14" s="239"/>
      <c r="M14" s="239"/>
      <c r="N14" s="239"/>
      <c r="X14" s="118"/>
    </row>
    <row r="15" spans="2:29">
      <c r="D15" s="98" t="s">
        <v>175</v>
      </c>
      <c r="E15" s="149">
        <f>D35</f>
        <v>0.11287633663448771</v>
      </c>
      <c r="F15" s="149">
        <f>+E15+0.1</f>
        <v>0.21287633663448771</v>
      </c>
      <c r="G15" s="149">
        <f t="shared" ref="G15:G17" si="0">+F15</f>
        <v>0.21287633663448771</v>
      </c>
      <c r="H15" s="149"/>
      <c r="I15" s="149"/>
      <c r="J15" s="149"/>
      <c r="K15" s="238"/>
      <c r="L15" s="239"/>
      <c r="M15" s="239"/>
      <c r="N15" s="239"/>
      <c r="X15" s="118"/>
    </row>
    <row r="16" spans="2:29">
      <c r="D16" s="98" t="s">
        <v>444</v>
      </c>
      <c r="E16" s="149">
        <f>D36</f>
        <v>0.25737463702367847</v>
      </c>
      <c r="F16" s="149">
        <f>+E16+0.03</f>
        <v>0.28737463702367849</v>
      </c>
      <c r="G16" s="149">
        <f>+F16+0.2</f>
        <v>0.4873746370236785</v>
      </c>
      <c r="H16" s="149"/>
      <c r="I16" s="149"/>
      <c r="J16" s="149"/>
      <c r="K16" s="238"/>
      <c r="L16" s="239"/>
      <c r="M16" s="239"/>
      <c r="N16" s="239"/>
      <c r="X16" s="118"/>
    </row>
    <row r="17" spans="2:29">
      <c r="D17" s="151" t="s">
        <v>177</v>
      </c>
      <c r="E17" s="303">
        <f>1-SUM(E12:E16)</f>
        <v>2.4012008590325817E-2</v>
      </c>
      <c r="F17" s="303">
        <f>+E17</f>
        <v>2.4012008590325817E-2</v>
      </c>
      <c r="G17" s="149">
        <f t="shared" si="0"/>
        <v>2.4012008590325817E-2</v>
      </c>
      <c r="H17" s="149"/>
      <c r="I17" s="149"/>
      <c r="J17" s="149"/>
      <c r="K17" s="238"/>
      <c r="L17" s="239"/>
      <c r="M17" s="239"/>
      <c r="N17" s="239"/>
    </row>
    <row r="18" spans="2:29">
      <c r="D18" s="99"/>
      <c r="E18" s="99"/>
      <c r="F18" s="99"/>
      <c r="G18" s="99"/>
      <c r="H18" s="99"/>
      <c r="I18" s="99"/>
      <c r="J18" s="99"/>
      <c r="K18" s="99"/>
      <c r="L18" s="99"/>
      <c r="M18" s="99"/>
      <c r="N18" s="99"/>
      <c r="O18" s="99"/>
      <c r="P18" s="99"/>
      <c r="Q18" s="99"/>
      <c r="R18" s="99"/>
      <c r="S18" s="99"/>
      <c r="T18" s="99"/>
      <c r="X18" s="98"/>
      <c r="Y18" s="98"/>
      <c r="Z18" s="98"/>
      <c r="AA18" s="98"/>
      <c r="AB18" s="98"/>
      <c r="AC18" s="98"/>
    </row>
    <row r="19" spans="2:29">
      <c r="E19" s="152"/>
    </row>
    <row r="20" spans="2:29">
      <c r="H20" s="406" t="s">
        <v>490</v>
      </c>
      <c r="R20" s="98">
        <v>2015</v>
      </c>
    </row>
    <row r="21" spans="2:29">
      <c r="H21" s="406">
        <v>5.7431880399999997</v>
      </c>
      <c r="I21" s="98">
        <f>H12*H21*365</f>
        <v>297.66943611319999</v>
      </c>
      <c r="Q21" s="98" t="s">
        <v>667</v>
      </c>
      <c r="R21" s="480">
        <v>936.09062964645602</v>
      </c>
    </row>
    <row r="23" spans="2:29">
      <c r="W23" s="98"/>
      <c r="X23" s="98"/>
      <c r="Y23" s="98"/>
      <c r="Z23" s="98"/>
      <c r="AA23" s="98"/>
      <c r="AB23" s="98"/>
      <c r="AC23" s="98"/>
    </row>
    <row r="24" spans="2:29">
      <c r="O24" s="98" t="s">
        <v>863</v>
      </c>
      <c r="P24" s="98">
        <f>P12/O12</f>
        <v>5.1400683275856493E-2</v>
      </c>
      <c r="W24" s="98"/>
      <c r="X24" s="98"/>
      <c r="Y24" s="98"/>
      <c r="Z24" s="98"/>
      <c r="AA24" s="98"/>
      <c r="AB24" s="98"/>
      <c r="AC24" s="98"/>
    </row>
    <row r="25" spans="2:29" ht="15">
      <c r="B25" s="306" t="s">
        <v>295</v>
      </c>
      <c r="C25" s="210" t="s">
        <v>69</v>
      </c>
      <c r="D25" s="210" t="s">
        <v>343</v>
      </c>
      <c r="O25" s="98" t="s">
        <v>864</v>
      </c>
      <c r="P25" s="151">
        <f>Pri_BIO!AB94/Q12</f>
        <v>1.3760881805553553</v>
      </c>
      <c r="W25" s="98"/>
      <c r="X25" s="98"/>
      <c r="Y25" s="98"/>
      <c r="Z25" s="98"/>
      <c r="AA25" s="98"/>
      <c r="AB25" s="98"/>
      <c r="AC25" s="98"/>
    </row>
    <row r="26" spans="2:29" ht="30">
      <c r="B26" s="305" t="s">
        <v>296</v>
      </c>
      <c r="C26" s="304">
        <f>+'EB1'!I59</f>
        <v>-244.4430342689065</v>
      </c>
      <c r="D26" s="310"/>
      <c r="W26" s="98"/>
      <c r="X26" s="98"/>
      <c r="Y26" s="98"/>
      <c r="Z26" s="98"/>
      <c r="AA26" s="98"/>
      <c r="AB26" s="98"/>
      <c r="AC26" s="98"/>
    </row>
    <row r="27" spans="2:29" ht="15">
      <c r="B27" s="307" t="s">
        <v>288</v>
      </c>
      <c r="C27" s="309">
        <v>247.93208390124511</v>
      </c>
      <c r="D27" s="310">
        <v>0.96171338948689133</v>
      </c>
    </row>
    <row r="28" spans="2:29" ht="15">
      <c r="B28" s="307" t="s">
        <v>289</v>
      </c>
      <c r="C28" s="309">
        <v>9.870382625217438</v>
      </c>
      <c r="D28" s="310">
        <v>3.8286610513108797E-2</v>
      </c>
      <c r="F28" s="98" t="s">
        <v>513</v>
      </c>
      <c r="G28" s="421">
        <f>H29-H29/1.15</f>
        <v>1.7608695652173906E-2</v>
      </c>
      <c r="H28" s="98">
        <v>190</v>
      </c>
      <c r="I28" s="98" t="s">
        <v>511</v>
      </c>
    </row>
    <row r="29" spans="2:29" ht="60">
      <c r="B29" s="305" t="s">
        <v>297</v>
      </c>
      <c r="C29" s="304">
        <v>16.832047829690538</v>
      </c>
      <c r="D29" s="310">
        <v>6.5290484053467296E-2</v>
      </c>
      <c r="G29" s="152">
        <v>0.15</v>
      </c>
      <c r="H29" s="98">
        <v>0.13500000000000001</v>
      </c>
    </row>
    <row r="30" spans="2:29" ht="30">
      <c r="B30" s="305" t="s">
        <v>298</v>
      </c>
      <c r="C30" s="304">
        <f>+C31+C34+C35+C36+C38</f>
        <v>239.55495492836576</v>
      </c>
      <c r="D30" s="310"/>
    </row>
    <row r="31" spans="2:29" ht="15">
      <c r="B31" s="307" t="s">
        <v>160</v>
      </c>
      <c r="C31" s="309">
        <f>+'EB1'!K59</f>
        <v>66.210961650641394</v>
      </c>
      <c r="D31" s="310">
        <f>+C31/$C$30</f>
        <v>0.27639153475427169</v>
      </c>
    </row>
    <row r="32" spans="2:29" ht="17.25">
      <c r="B32" s="308" t="s">
        <v>344</v>
      </c>
      <c r="C32" s="309">
        <v>51.961135214776625</v>
      </c>
      <c r="D32" s="310">
        <f t="shared" ref="D32:D38" si="1">+C32/$C$30</f>
        <v>0.21690695243734195</v>
      </c>
      <c r="F32" s="406" t="s">
        <v>520</v>
      </c>
      <c r="G32" s="424">
        <v>2015</v>
      </c>
      <c r="H32" s="424">
        <v>2014</v>
      </c>
    </row>
    <row r="33" spans="2:16" ht="17.25">
      <c r="B33" s="308" t="s">
        <v>345</v>
      </c>
      <c r="C33" s="309">
        <f>+C31-C32</f>
        <v>14.249826435864769</v>
      </c>
      <c r="D33" s="310">
        <f t="shared" si="1"/>
        <v>5.9484582316929747E-2</v>
      </c>
      <c r="F33" t="s">
        <v>515</v>
      </c>
      <c r="G33" s="423">
        <v>59200</v>
      </c>
      <c r="H33" s="423">
        <v>55191</v>
      </c>
    </row>
    <row r="34" spans="2:16" ht="15">
      <c r="B34" s="307" t="s">
        <v>161</v>
      </c>
      <c r="C34" s="309">
        <f>+'EB1'!L59</f>
        <v>78.89634233526381</v>
      </c>
      <c r="D34" s="310">
        <f t="shared" si="1"/>
        <v>0.32934548299723637</v>
      </c>
      <c r="F34" t="s">
        <v>514</v>
      </c>
      <c r="G34" s="423">
        <v>24279</v>
      </c>
      <c r="H34" s="423">
        <v>17901</v>
      </c>
    </row>
    <row r="35" spans="2:16" ht="15">
      <c r="B35" s="307" t="s">
        <v>162</v>
      </c>
      <c r="C35" s="309">
        <f>+'EB1'!M59</f>
        <v>27.040085734953742</v>
      </c>
      <c r="D35" s="310">
        <f t="shared" si="1"/>
        <v>0.11287633663448771</v>
      </c>
      <c r="F35" t="s">
        <v>516</v>
      </c>
      <c r="G35" s="423">
        <v>52798</v>
      </c>
      <c r="H35" s="423">
        <v>48762</v>
      </c>
    </row>
    <row r="36" spans="2:16" ht="15">
      <c r="B36" s="307" t="s">
        <v>290</v>
      </c>
      <c r="C36" s="309">
        <f>+'EB1'!N59</f>
        <v>61.655369571911791</v>
      </c>
      <c r="D36" s="310">
        <f t="shared" si="1"/>
        <v>0.25737463702367847</v>
      </c>
      <c r="F36" t="s">
        <v>517</v>
      </c>
      <c r="G36" s="423">
        <v>72109</v>
      </c>
      <c r="H36" s="423">
        <v>71832</v>
      </c>
      <c r="O36" s="98">
        <v>6.5</v>
      </c>
      <c r="P36" s="98" t="s">
        <v>861</v>
      </c>
    </row>
    <row r="37" spans="2:16" ht="15">
      <c r="B37" s="308" t="s">
        <v>291</v>
      </c>
      <c r="C37" s="309">
        <f>+C36</f>
        <v>61.655369571911791</v>
      </c>
      <c r="D37" s="310">
        <f t="shared" si="1"/>
        <v>0.25737463702367847</v>
      </c>
      <c r="F37" t="s">
        <v>518</v>
      </c>
      <c r="G37" s="423">
        <v>10</v>
      </c>
      <c r="H37" s="423">
        <v>416</v>
      </c>
      <c r="O37" s="98">
        <v>230000000</v>
      </c>
    </row>
    <row r="38" spans="2:16" ht="17.25">
      <c r="B38" s="307" t="s">
        <v>346</v>
      </c>
      <c r="C38" s="309">
        <f>+'EB1'!O59</f>
        <v>5.7521956355949957</v>
      </c>
      <c r="D38" s="310">
        <f t="shared" si="1"/>
        <v>2.4012008590325665E-2</v>
      </c>
      <c r="F38" t="s">
        <v>519</v>
      </c>
      <c r="G38" s="423">
        <v>25958</v>
      </c>
      <c r="H38" s="423">
        <v>22447</v>
      </c>
      <c r="O38" s="98">
        <f>O37/(O36*10^9)</f>
        <v>3.5384615384615382E-2</v>
      </c>
      <c r="P38" s="98" t="s">
        <v>862</v>
      </c>
    </row>
    <row r="39" spans="2:16">
      <c r="O39" s="98">
        <f>O38/0.036</f>
        <v>0.98290598290598297</v>
      </c>
      <c r="P39" s="98" t="s">
        <v>755</v>
      </c>
    </row>
    <row r="41" spans="2:16">
      <c r="C41" s="98" t="s">
        <v>692</v>
      </c>
    </row>
    <row r="42" spans="2:16">
      <c r="B42" s="98" t="s">
        <v>160</v>
      </c>
      <c r="C42" s="98">
        <v>68.049875516182226</v>
      </c>
      <c r="O42" s="98">
        <f>42/365</f>
        <v>0.11506849315068493</v>
      </c>
    </row>
    <row r="43" spans="2:16">
      <c r="B43" s="98" t="s">
        <v>161</v>
      </c>
      <c r="C43" s="98">
        <v>92.919138949730353</v>
      </c>
    </row>
    <row r="44" spans="2:16">
      <c r="B44" s="98" t="s">
        <v>162</v>
      </c>
      <c r="C44" s="98">
        <v>26.416424647874003</v>
      </c>
    </row>
    <row r="45" spans="2:16">
      <c r="B45" s="98" t="s">
        <v>691</v>
      </c>
      <c r="C45" s="98">
        <v>49.762504415264544</v>
      </c>
    </row>
    <row r="46" spans="2:16">
      <c r="B46" s="98" t="s">
        <v>693</v>
      </c>
      <c r="C46" s="98">
        <v>13.170160633878798</v>
      </c>
    </row>
  </sheetData>
  <pageMargins left="0.7" right="0.7" top="0.75" bottom="0.75" header="0.3" footer="0.3"/>
  <pageSetup paperSize="9" orientation="portrait" r:id="rId1"/>
  <drawing r:id="rId2"/>
  <legacyDrawing r:id="rId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3"/>
  </sheetPr>
  <dimension ref="A4:J52"/>
  <sheetViews>
    <sheetView zoomScale="85" zoomScaleNormal="85" workbookViewId="0">
      <selection activeCell="J20" sqref="J20"/>
    </sheetView>
  </sheetViews>
  <sheetFormatPr defaultColWidth="9.140625" defaultRowHeight="12"/>
  <cols>
    <col min="1" max="1" width="9.140625" style="99"/>
    <col min="2" max="10" width="18.42578125" style="99" customWidth="1"/>
    <col min="11" max="11" width="13.85546875" style="99" customWidth="1"/>
    <col min="12" max="12" width="9.140625" style="99"/>
    <col min="13" max="13" width="12.28515625" style="99" bestFit="1" customWidth="1"/>
    <col min="14" max="14" width="11.7109375" style="99" bestFit="1" customWidth="1"/>
    <col min="15" max="15" width="9.140625" style="99"/>
    <col min="16" max="16" width="12" style="99" customWidth="1"/>
    <col min="17" max="16384" width="9.140625" style="99"/>
  </cols>
  <sheetData>
    <row r="4" spans="2:10">
      <c r="B4" s="153" t="s">
        <v>139</v>
      </c>
      <c r="C4" s="98"/>
      <c r="D4" s="98"/>
      <c r="E4" s="98"/>
      <c r="F4" s="98"/>
      <c r="G4" s="98"/>
      <c r="H4" s="98"/>
    </row>
    <row r="5" spans="2:10" ht="12.75" thickBot="1">
      <c r="B5" s="154" t="s">
        <v>0</v>
      </c>
      <c r="C5" s="155" t="s">
        <v>142</v>
      </c>
      <c r="D5" s="155" t="s">
        <v>191</v>
      </c>
      <c r="E5" s="155" t="s">
        <v>143</v>
      </c>
      <c r="F5" s="155" t="s">
        <v>144</v>
      </c>
      <c r="G5" s="155" t="s">
        <v>140</v>
      </c>
      <c r="H5" s="155" t="s">
        <v>141</v>
      </c>
      <c r="I5" s="155" t="s">
        <v>485</v>
      </c>
      <c r="J5" s="155" t="s">
        <v>856</v>
      </c>
    </row>
    <row r="6" spans="2:10">
      <c r="B6" s="156" t="s">
        <v>145</v>
      </c>
      <c r="C6" s="99">
        <v>1</v>
      </c>
      <c r="D6" s="99">
        <v>1</v>
      </c>
      <c r="E6" s="99">
        <v>1</v>
      </c>
      <c r="F6" s="99">
        <v>1</v>
      </c>
      <c r="G6" s="157">
        <v>1</v>
      </c>
      <c r="H6" s="99">
        <v>1</v>
      </c>
      <c r="I6" s="99">
        <v>1</v>
      </c>
      <c r="J6" s="99">
        <v>1</v>
      </c>
    </row>
    <row r="9" spans="2:10">
      <c r="B9" s="102" t="s">
        <v>14</v>
      </c>
      <c r="C9" s="102"/>
      <c r="D9" s="103"/>
      <c r="E9" s="103"/>
      <c r="F9" s="103"/>
      <c r="G9" s="103"/>
      <c r="H9" s="103"/>
      <c r="I9" s="103"/>
      <c r="J9" s="103"/>
    </row>
    <row r="10" spans="2:10">
      <c r="B10" s="104" t="s">
        <v>7</v>
      </c>
      <c r="C10" s="105" t="s">
        <v>30</v>
      </c>
      <c r="D10" s="104" t="s">
        <v>0</v>
      </c>
      <c r="E10" s="104" t="s">
        <v>3</v>
      </c>
      <c r="F10" s="104" t="s">
        <v>4</v>
      </c>
      <c r="G10" s="104" t="s">
        <v>8</v>
      </c>
      <c r="H10" s="104" t="s">
        <v>9</v>
      </c>
      <c r="I10" s="104" t="s">
        <v>10</v>
      </c>
      <c r="J10" s="104" t="s">
        <v>12</v>
      </c>
    </row>
    <row r="11" spans="2:10" ht="24.75" thickBot="1">
      <c r="B11" s="106" t="s">
        <v>37</v>
      </c>
      <c r="C11" s="106" t="s">
        <v>31</v>
      </c>
      <c r="D11" s="106" t="s">
        <v>26</v>
      </c>
      <c r="E11" s="106" t="s">
        <v>27</v>
      </c>
      <c r="F11" s="106" t="s">
        <v>4</v>
      </c>
      <c r="G11" s="106" t="s">
        <v>40</v>
      </c>
      <c r="H11" s="106" t="s">
        <v>41</v>
      </c>
      <c r="I11" s="106" t="s">
        <v>28</v>
      </c>
      <c r="J11" s="106" t="s">
        <v>29</v>
      </c>
    </row>
    <row r="12" spans="2:10">
      <c r="B12" s="103" t="s">
        <v>146</v>
      </c>
      <c r="C12" s="103"/>
      <c r="D12" s="103" t="str">
        <f>B6</f>
        <v>TOTCO2</v>
      </c>
      <c r="E12" s="103" t="s">
        <v>147</v>
      </c>
      <c r="F12" s="103" t="str">
        <f>'EB1'!G27</f>
        <v>kt</v>
      </c>
      <c r="G12" s="103"/>
      <c r="H12" s="103"/>
      <c r="I12" s="103"/>
      <c r="J12" s="103"/>
    </row>
    <row r="13" spans="2:10">
      <c r="B13" s="103"/>
      <c r="C13" s="103"/>
      <c r="D13" s="103" t="s">
        <v>142</v>
      </c>
      <c r="E13" s="103"/>
      <c r="F13" s="103" t="str">
        <f>+F12</f>
        <v>kt</v>
      </c>
      <c r="G13" s="103"/>
      <c r="H13" s="103"/>
      <c r="I13" s="103"/>
      <c r="J13" s="103"/>
    </row>
    <row r="14" spans="2:10">
      <c r="B14" s="103"/>
      <c r="C14" s="103"/>
      <c r="D14" s="103" t="s">
        <v>143</v>
      </c>
      <c r="E14" s="103"/>
      <c r="F14" s="103" t="str">
        <f t="shared" ref="F14:F18" si="0">+F13</f>
        <v>kt</v>
      </c>
      <c r="G14" s="103"/>
      <c r="H14" s="103"/>
      <c r="I14" s="103"/>
      <c r="J14" s="103"/>
    </row>
    <row r="15" spans="2:10">
      <c r="B15" s="103"/>
      <c r="C15" s="103"/>
      <c r="D15" s="103" t="s">
        <v>144</v>
      </c>
      <c r="E15" s="103"/>
      <c r="F15" s="103" t="str">
        <f t="shared" si="0"/>
        <v>kt</v>
      </c>
      <c r="G15" s="103"/>
      <c r="H15" s="103"/>
      <c r="I15" s="103"/>
      <c r="J15" s="103"/>
    </row>
    <row r="16" spans="2:10">
      <c r="B16" s="103"/>
      <c r="C16" s="103"/>
      <c r="D16" s="103" t="s">
        <v>140</v>
      </c>
      <c r="E16" s="103"/>
      <c r="F16" s="103" t="str">
        <f t="shared" si="0"/>
        <v>kt</v>
      </c>
      <c r="G16" s="103"/>
      <c r="H16" s="103"/>
      <c r="I16" s="103"/>
      <c r="J16" s="103"/>
    </row>
    <row r="17" spans="1:6">
      <c r="D17" s="103" t="s">
        <v>141</v>
      </c>
      <c r="F17" s="103" t="str">
        <f t="shared" si="0"/>
        <v>kt</v>
      </c>
    </row>
    <row r="18" spans="1:6">
      <c r="D18" s="103" t="s">
        <v>485</v>
      </c>
      <c r="F18" s="103" t="str">
        <f t="shared" si="0"/>
        <v>kt</v>
      </c>
    </row>
    <row r="19" spans="1:6">
      <c r="D19" s="103"/>
      <c r="F19" s="103"/>
    </row>
    <row r="20" spans="1:6">
      <c r="B20" s="102" t="s">
        <v>585</v>
      </c>
      <c r="D20" s="103"/>
      <c r="F20" s="103"/>
    </row>
    <row r="21" spans="1:6">
      <c r="B21" s="104" t="s">
        <v>0</v>
      </c>
      <c r="C21" s="104" t="s">
        <v>564</v>
      </c>
      <c r="D21" s="103"/>
      <c r="F21" s="103"/>
    </row>
    <row r="22" spans="1:6" ht="12.75" thickBot="1">
      <c r="B22" s="106" t="s">
        <v>77</v>
      </c>
      <c r="C22" s="106" t="s">
        <v>586</v>
      </c>
      <c r="D22" s="103"/>
      <c r="F22" s="103"/>
    </row>
    <row r="23" spans="1:6">
      <c r="B23" s="103" t="s">
        <v>142</v>
      </c>
      <c r="C23" s="117">
        <v>20.93</v>
      </c>
      <c r="D23" s="103"/>
      <c r="F23" s="103"/>
    </row>
    <row r="24" spans="1:6">
      <c r="D24" s="103"/>
      <c r="F24" s="103"/>
    </row>
    <row r="25" spans="1:6">
      <c r="D25" s="103"/>
      <c r="F25" s="103"/>
    </row>
    <row r="26" spans="1:6">
      <c r="D26" s="103"/>
      <c r="F26" s="103"/>
    </row>
    <row r="27" spans="1:6">
      <c r="D27" s="103"/>
      <c r="F27" s="103"/>
    </row>
    <row r="29" spans="1:6">
      <c r="B29" s="99" t="s">
        <v>482</v>
      </c>
      <c r="D29" s="99" t="s">
        <v>484</v>
      </c>
    </row>
    <row r="30" spans="1:6">
      <c r="A30" s="401" t="s">
        <v>481</v>
      </c>
      <c r="B30" s="99">
        <v>2079</v>
      </c>
      <c r="C30" s="99" t="s">
        <v>483</v>
      </c>
      <c r="D30" s="99">
        <v>220</v>
      </c>
    </row>
    <row r="31" spans="1:6">
      <c r="A31" s="400" t="s">
        <v>332</v>
      </c>
      <c r="B31" s="99">
        <v>2009</v>
      </c>
    </row>
    <row r="32" spans="1:6">
      <c r="A32" s="400" t="s">
        <v>95</v>
      </c>
      <c r="B32" s="99">
        <v>70</v>
      </c>
    </row>
    <row r="33" spans="1:8">
      <c r="A33" s="400"/>
    </row>
    <row r="34" spans="1:8">
      <c r="A34" s="400"/>
      <c r="C34" s="99" t="s">
        <v>462</v>
      </c>
    </row>
    <row r="35" spans="1:8">
      <c r="A35" s="400"/>
      <c r="C35" s="99" t="s">
        <v>450</v>
      </c>
    </row>
    <row r="36" spans="1:8" ht="15.75">
      <c r="A36" s="99" t="s">
        <v>197</v>
      </c>
      <c r="B36" s="99" t="s">
        <v>480</v>
      </c>
      <c r="C36" s="402" t="s">
        <v>332</v>
      </c>
      <c r="E36" s="402" t="s">
        <v>456</v>
      </c>
      <c r="G36" s="402" t="s">
        <v>125</v>
      </c>
    </row>
    <row r="37" spans="1:8">
      <c r="A37" s="403">
        <v>0.16600000000000001</v>
      </c>
      <c r="C37" s="99" t="s">
        <v>258</v>
      </c>
      <c r="D37" s="99">
        <v>52.3</v>
      </c>
      <c r="E37" s="400" t="s">
        <v>457</v>
      </c>
      <c r="F37" s="99">
        <v>69.67</v>
      </c>
      <c r="G37" s="400" t="s">
        <v>170</v>
      </c>
      <c r="H37" s="99">
        <v>49.17</v>
      </c>
    </row>
    <row r="38" spans="1:8">
      <c r="A38" s="403">
        <v>4.4999999999999998E-2</v>
      </c>
      <c r="C38" s="99" t="s">
        <v>241</v>
      </c>
      <c r="D38" s="99">
        <v>53.56</v>
      </c>
      <c r="E38" s="400" t="s">
        <v>458</v>
      </c>
      <c r="F38" s="99">
        <v>66.58</v>
      </c>
      <c r="G38" s="400" t="s">
        <v>467</v>
      </c>
      <c r="H38" s="99">
        <v>89.47</v>
      </c>
    </row>
    <row r="39" spans="1:8">
      <c r="A39" s="403">
        <v>5.0000000000000001E-3</v>
      </c>
      <c r="C39" s="99" t="s">
        <v>254</v>
      </c>
      <c r="D39" s="99">
        <v>54.45</v>
      </c>
      <c r="E39" s="400" t="s">
        <v>459</v>
      </c>
      <c r="F39" s="99">
        <v>66.790000000000006</v>
      </c>
      <c r="G39" s="400" t="s">
        <v>468</v>
      </c>
      <c r="H39" s="99">
        <v>64.2</v>
      </c>
    </row>
    <row r="40" spans="1:8">
      <c r="A40" s="403"/>
      <c r="C40" s="99" t="s">
        <v>451</v>
      </c>
      <c r="D40" s="99">
        <v>68.14</v>
      </c>
      <c r="E40" s="400" t="s">
        <v>460</v>
      </c>
      <c r="F40" s="99">
        <v>69.69</v>
      </c>
      <c r="G40" s="400" t="s">
        <v>469</v>
      </c>
      <c r="H40" s="99">
        <v>67.260000000000005</v>
      </c>
    </row>
    <row r="41" spans="1:8">
      <c r="A41" s="403">
        <v>6.0000000000000001E-3</v>
      </c>
      <c r="C41" s="99" t="s">
        <v>250</v>
      </c>
      <c r="D41" s="99">
        <v>68.14</v>
      </c>
      <c r="E41" s="400" t="s">
        <v>461</v>
      </c>
      <c r="F41" s="99">
        <v>68.53</v>
      </c>
      <c r="G41" s="400" t="s">
        <v>470</v>
      </c>
      <c r="H41" s="99">
        <v>89.47</v>
      </c>
    </row>
    <row r="42" spans="1:8" ht="15.75">
      <c r="A42" s="403"/>
      <c r="C42" s="99" t="s">
        <v>284</v>
      </c>
      <c r="D42" s="99">
        <v>52.72</v>
      </c>
      <c r="E42" s="400" t="s">
        <v>463</v>
      </c>
      <c r="F42" s="99">
        <v>65.89</v>
      </c>
      <c r="G42" s="402" t="s">
        <v>150</v>
      </c>
    </row>
    <row r="43" spans="1:8">
      <c r="A43" s="403">
        <v>0.152</v>
      </c>
      <c r="C43" s="99" t="s">
        <v>249</v>
      </c>
      <c r="D43" s="99">
        <v>54.44</v>
      </c>
      <c r="E43" s="400" t="s">
        <v>95</v>
      </c>
      <c r="F43" s="99">
        <v>60.43</v>
      </c>
      <c r="G43" s="400" t="s">
        <v>471</v>
      </c>
      <c r="H43" s="99">
        <v>92</v>
      </c>
    </row>
    <row r="44" spans="1:8">
      <c r="A44" s="403">
        <v>4.7E-2</v>
      </c>
      <c r="C44" s="99" t="s">
        <v>251</v>
      </c>
      <c r="D44" s="99">
        <v>54.79</v>
      </c>
      <c r="E44" s="400" t="s">
        <v>464</v>
      </c>
      <c r="F44" s="99">
        <v>73.63</v>
      </c>
      <c r="G44" s="400" t="s">
        <v>472</v>
      </c>
      <c r="H44" s="99">
        <v>89.1</v>
      </c>
    </row>
    <row r="45" spans="1:8">
      <c r="A45" s="403">
        <v>0.38200000000000001</v>
      </c>
      <c r="B45" s="99">
        <v>37.5</v>
      </c>
      <c r="C45" s="99" t="s">
        <v>257</v>
      </c>
      <c r="D45" s="99">
        <v>54.72</v>
      </c>
      <c r="E45" s="400" t="s">
        <v>465</v>
      </c>
      <c r="F45" s="99">
        <v>72.91</v>
      </c>
      <c r="G45" s="400" t="s">
        <v>473</v>
      </c>
      <c r="H45" s="99">
        <v>93.1</v>
      </c>
    </row>
    <row r="46" spans="1:8">
      <c r="A46" s="403"/>
      <c r="C46" s="99" t="s">
        <v>285</v>
      </c>
      <c r="D46" s="99">
        <v>52.23</v>
      </c>
      <c r="E46" s="400" t="s">
        <v>466</v>
      </c>
      <c r="F46" s="99">
        <v>76.94</v>
      </c>
    </row>
    <row r="47" spans="1:8">
      <c r="A47" s="403"/>
      <c r="C47" s="99" t="s">
        <v>255</v>
      </c>
      <c r="D47" s="99">
        <v>53.22</v>
      </c>
      <c r="G47" s="99" t="s">
        <v>474</v>
      </c>
    </row>
    <row r="48" spans="1:8">
      <c r="A48" s="403"/>
      <c r="C48" s="99" t="s">
        <v>452</v>
      </c>
      <c r="D48" s="99">
        <v>53.96</v>
      </c>
      <c r="G48" s="99" t="s">
        <v>475</v>
      </c>
    </row>
    <row r="49" spans="1:7">
      <c r="A49" s="403"/>
      <c r="C49" s="99" t="s">
        <v>453</v>
      </c>
      <c r="D49" s="99">
        <v>85.54</v>
      </c>
      <c r="G49" s="99" t="s">
        <v>476</v>
      </c>
    </row>
    <row r="50" spans="1:7">
      <c r="A50" s="403"/>
      <c r="C50" s="99" t="s">
        <v>454</v>
      </c>
      <c r="D50" s="99">
        <v>62.44</v>
      </c>
      <c r="G50" s="99" t="s">
        <v>477</v>
      </c>
    </row>
    <row r="51" spans="1:7">
      <c r="A51" s="403"/>
      <c r="C51" s="99" t="s">
        <v>455</v>
      </c>
      <c r="D51" s="99">
        <v>83.97</v>
      </c>
      <c r="G51" s="99" t="s">
        <v>478</v>
      </c>
    </row>
    <row r="52" spans="1:7">
      <c r="G52" s="99" t="s">
        <v>479</v>
      </c>
    </row>
  </sheetData>
  <pageMargins left="0.7" right="0.7" top="0.75" bottom="0.75" header="0.3" footer="0.3"/>
  <pageSetup paperSize="9" orientation="portrait" r:id="rId1"/>
  <legacy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FFFF00"/>
  </sheetPr>
  <dimension ref="A1:EK172"/>
  <sheetViews>
    <sheetView zoomScale="70" zoomScaleNormal="70" workbookViewId="0">
      <pane xSplit="1" topLeftCell="B1" activePane="topRight" state="frozen"/>
      <selection activeCell="A15" sqref="A15"/>
      <selection pane="topRight" activeCell="W7" sqref="W7"/>
    </sheetView>
  </sheetViews>
  <sheetFormatPr defaultColWidth="9.140625" defaultRowHeight="11.25"/>
  <cols>
    <col min="1" max="1" width="44" style="161" customWidth="1"/>
    <col min="2" max="16384" width="9.140625" style="161"/>
  </cols>
  <sheetData>
    <row r="1" spans="1:141">
      <c r="A1" s="167" t="s">
        <v>194</v>
      </c>
      <c r="B1" s="165"/>
      <c r="C1" s="165"/>
      <c r="D1" s="165"/>
      <c r="E1" s="165"/>
      <c r="F1" s="165"/>
      <c r="G1" s="165"/>
      <c r="H1" s="165"/>
      <c r="I1" s="165"/>
      <c r="J1" s="165"/>
      <c r="K1" s="165"/>
      <c r="L1" s="165"/>
      <c r="M1" s="165"/>
      <c r="N1" s="165"/>
      <c r="O1" s="165"/>
      <c r="P1" s="165"/>
      <c r="Q1" s="165"/>
      <c r="R1" s="165"/>
      <c r="S1" s="165"/>
      <c r="T1" s="165"/>
      <c r="U1" s="165"/>
      <c r="V1" s="165"/>
      <c r="W1" s="165"/>
      <c r="X1" s="165"/>
      <c r="Y1" s="165"/>
      <c r="Z1" s="165"/>
      <c r="AA1" s="165"/>
      <c r="AB1" s="165"/>
      <c r="AC1" s="165"/>
      <c r="AD1" s="165"/>
      <c r="AE1" s="165"/>
      <c r="AF1" s="165"/>
      <c r="AG1" s="165"/>
      <c r="AH1" s="165"/>
      <c r="AI1" s="165"/>
      <c r="AJ1" s="165"/>
      <c r="AK1" s="165"/>
      <c r="AL1" s="165"/>
      <c r="AM1" s="165"/>
      <c r="AN1" s="165"/>
      <c r="AO1" s="165"/>
      <c r="AP1" s="165"/>
      <c r="AQ1" s="165"/>
      <c r="AR1" s="165"/>
      <c r="AS1" s="165"/>
      <c r="AT1" s="165"/>
      <c r="AU1" s="165"/>
      <c r="AV1" s="165"/>
      <c r="AW1" s="165"/>
      <c r="AX1" s="165"/>
      <c r="AY1" s="165"/>
      <c r="AZ1" s="165"/>
      <c r="BA1" s="165"/>
      <c r="BB1" s="165"/>
      <c r="BC1" s="165"/>
      <c r="BD1" s="165"/>
      <c r="BE1" s="165"/>
      <c r="BF1" s="165"/>
      <c r="BG1" s="165"/>
      <c r="BH1" s="165"/>
      <c r="BI1" s="165"/>
      <c r="BJ1" s="165"/>
      <c r="BK1" s="165"/>
      <c r="BL1" s="165"/>
      <c r="BM1" s="165"/>
      <c r="BN1" s="165"/>
      <c r="BO1" s="165"/>
      <c r="BP1" s="165"/>
      <c r="BQ1" s="165"/>
      <c r="BR1" s="165"/>
      <c r="BS1" s="165"/>
      <c r="BT1" s="165"/>
      <c r="BU1" s="165"/>
      <c r="BV1" s="165"/>
      <c r="BW1" s="165"/>
      <c r="BX1" s="165"/>
      <c r="BY1" s="165"/>
      <c r="BZ1" s="165"/>
      <c r="CA1" s="165"/>
      <c r="CB1" s="165"/>
      <c r="CC1" s="165"/>
      <c r="CD1" s="165"/>
      <c r="CE1" s="165"/>
      <c r="CF1" s="165"/>
      <c r="CG1" s="165"/>
      <c r="CH1" s="165"/>
      <c r="CI1" s="165"/>
      <c r="CJ1" s="165"/>
      <c r="CK1" s="165"/>
      <c r="CL1" s="165"/>
      <c r="CM1" s="165"/>
      <c r="CN1" s="165"/>
      <c r="CO1" s="165"/>
      <c r="CP1" s="165"/>
      <c r="CQ1" s="165"/>
      <c r="CR1" s="165"/>
      <c r="CS1" s="165"/>
      <c r="CT1" s="168"/>
      <c r="CU1" s="168"/>
      <c r="CV1" s="168"/>
      <c r="CW1" s="168"/>
      <c r="CX1" s="168"/>
      <c r="CY1" s="168"/>
      <c r="CZ1" s="168"/>
      <c r="DA1" s="168"/>
      <c r="DB1" s="168"/>
      <c r="DC1" s="168"/>
      <c r="DD1" s="168"/>
      <c r="DE1" s="168"/>
      <c r="DF1" s="168"/>
      <c r="DG1" s="168"/>
      <c r="DH1" s="168"/>
      <c r="DI1" s="168"/>
      <c r="DJ1" s="168"/>
      <c r="DK1" s="168"/>
      <c r="DL1" s="168"/>
      <c r="DM1" s="168"/>
      <c r="DN1" s="168"/>
      <c r="DO1" s="168"/>
      <c r="DP1" s="168"/>
      <c r="DQ1" s="168"/>
      <c r="DR1" s="168"/>
      <c r="DS1" s="168"/>
      <c r="DT1" s="168"/>
      <c r="DU1" s="168"/>
      <c r="DV1" s="168"/>
      <c r="DW1" s="168"/>
      <c r="DX1" s="168"/>
      <c r="DY1" s="168"/>
      <c r="DZ1" s="168"/>
      <c r="EA1" s="168"/>
      <c r="EB1" s="168"/>
      <c r="EC1" s="168"/>
      <c r="ED1" s="168"/>
      <c r="EE1" s="160"/>
      <c r="EF1" s="168"/>
      <c r="EG1" s="160"/>
      <c r="EH1" s="168"/>
      <c r="EI1" s="160"/>
      <c r="EJ1" s="168"/>
      <c r="EK1" s="160"/>
    </row>
    <row r="2" spans="1:141" ht="13.5" customHeight="1">
      <c r="A2" s="166"/>
      <c r="B2" s="160"/>
      <c r="C2" s="160"/>
      <c r="D2" s="160"/>
      <c r="E2" s="160"/>
      <c r="F2" s="160"/>
      <c r="G2" s="160"/>
      <c r="H2" s="160"/>
      <c r="I2" s="160"/>
      <c r="J2" s="160"/>
      <c r="K2" s="160"/>
      <c r="L2" s="160"/>
      <c r="M2" s="160"/>
      <c r="N2" s="160"/>
      <c r="O2" s="160"/>
      <c r="P2" s="160"/>
      <c r="Q2" s="160"/>
      <c r="R2" s="160"/>
      <c r="S2" s="160"/>
      <c r="T2" s="160"/>
      <c r="U2" s="160"/>
      <c r="V2" s="160"/>
      <c r="W2" s="160"/>
      <c r="X2" s="160"/>
      <c r="Y2" s="160"/>
      <c r="Z2" s="160"/>
      <c r="AA2" s="160"/>
      <c r="AB2" s="160"/>
      <c r="AC2" s="160"/>
      <c r="AD2" s="160"/>
      <c r="AE2" s="160"/>
      <c r="AF2" s="160"/>
      <c r="AG2" s="160"/>
      <c r="AH2" s="160"/>
      <c r="AI2" s="160"/>
      <c r="AJ2" s="160"/>
      <c r="AK2" s="160"/>
      <c r="AL2" s="160"/>
      <c r="AM2" s="160"/>
      <c r="AN2" s="160"/>
      <c r="AO2" s="160"/>
      <c r="AP2" s="160"/>
      <c r="AQ2" s="160"/>
      <c r="AR2" s="160"/>
      <c r="AS2" s="160"/>
      <c r="AT2" s="160"/>
      <c r="AU2" s="160"/>
      <c r="AV2" s="160"/>
      <c r="AW2" s="160"/>
      <c r="AX2" s="160"/>
      <c r="AY2" s="160"/>
      <c r="AZ2" s="160"/>
      <c r="BA2" s="160"/>
      <c r="BB2" s="160"/>
      <c r="BC2" s="160"/>
      <c r="BD2" s="160"/>
      <c r="BE2" s="160"/>
      <c r="BF2" s="160"/>
      <c r="BG2" s="160"/>
      <c r="BH2" s="160"/>
      <c r="BI2" s="160"/>
      <c r="BJ2" s="160"/>
      <c r="BK2" s="160"/>
      <c r="BL2" s="160"/>
      <c r="BM2" s="160"/>
      <c r="BN2" s="160"/>
      <c r="BO2" s="160"/>
      <c r="BP2" s="160"/>
      <c r="BQ2" s="160"/>
      <c r="BR2" s="160"/>
      <c r="BS2" s="160"/>
      <c r="BT2" s="160"/>
      <c r="BU2" s="160"/>
      <c r="BV2" s="160"/>
      <c r="BW2" s="160"/>
      <c r="BX2" s="160"/>
      <c r="BY2" s="160"/>
      <c r="BZ2" s="160"/>
      <c r="CA2" s="160"/>
      <c r="CB2" s="160"/>
      <c r="CC2" s="160"/>
      <c r="CD2" s="160"/>
      <c r="CE2" s="160"/>
      <c r="CF2" s="160"/>
      <c r="CG2" s="160"/>
      <c r="CH2" s="160"/>
      <c r="CI2" s="160"/>
      <c r="CJ2" s="160"/>
      <c r="CK2" s="160"/>
      <c r="CL2" s="160"/>
      <c r="CM2" s="160"/>
      <c r="CN2" s="160"/>
      <c r="CO2" s="160"/>
      <c r="CP2" s="160"/>
      <c r="CQ2" s="160"/>
      <c r="CR2" s="160"/>
      <c r="CS2" s="160"/>
      <c r="CT2" s="168"/>
      <c r="CU2" s="168"/>
      <c r="CV2" s="168"/>
      <c r="CW2" s="168"/>
      <c r="CX2" s="168"/>
      <c r="CY2" s="168"/>
      <c r="CZ2" s="168"/>
      <c r="DA2" s="168"/>
      <c r="DB2" s="168"/>
      <c r="DC2" s="168"/>
      <c r="DD2" s="168"/>
      <c r="DE2" s="168"/>
      <c r="DF2" s="168"/>
      <c r="DG2" s="168"/>
      <c r="DH2" s="168"/>
      <c r="DI2" s="168"/>
      <c r="DJ2" s="168"/>
      <c r="DK2" s="168"/>
      <c r="DL2" s="168"/>
      <c r="DM2" s="168"/>
      <c r="DN2" s="168"/>
      <c r="DO2" s="168"/>
      <c r="DP2" s="168"/>
      <c r="DQ2" s="168"/>
      <c r="DR2" s="168"/>
      <c r="DS2" s="168"/>
      <c r="DT2" s="168"/>
      <c r="DU2" s="168"/>
      <c r="DV2" s="168"/>
      <c r="DW2" s="168"/>
      <c r="DX2" s="168"/>
      <c r="DY2" s="168"/>
      <c r="DZ2" s="168"/>
      <c r="EA2" s="168"/>
      <c r="EB2" s="168"/>
      <c r="EC2" s="168"/>
      <c r="ED2" s="168"/>
      <c r="EE2" s="160"/>
      <c r="EF2" s="168"/>
      <c r="EG2" s="160"/>
      <c r="EH2" s="168"/>
      <c r="EI2" s="160"/>
      <c r="EJ2" s="168"/>
      <c r="EK2" s="160"/>
    </row>
    <row r="3" spans="1:141" ht="13.5" customHeight="1">
      <c r="A3" s="170" t="s">
        <v>195</v>
      </c>
      <c r="B3" s="159">
        <v>1878</v>
      </c>
      <c r="C3" s="159">
        <v>1879</v>
      </c>
      <c r="D3" s="159">
        <v>1880</v>
      </c>
      <c r="E3" s="159">
        <v>1881</v>
      </c>
      <c r="F3" s="159">
        <v>1882</v>
      </c>
      <c r="G3" s="159">
        <v>1883</v>
      </c>
      <c r="H3" s="159">
        <v>1884</v>
      </c>
      <c r="I3" s="159">
        <v>1885</v>
      </c>
      <c r="J3" s="159">
        <v>1886</v>
      </c>
      <c r="K3" s="159">
        <v>1887</v>
      </c>
      <c r="L3" s="159">
        <v>1888</v>
      </c>
      <c r="M3" s="159">
        <v>1889</v>
      </c>
      <c r="N3" s="159">
        <v>1890</v>
      </c>
      <c r="O3" s="159">
        <v>1891</v>
      </c>
      <c r="P3" s="159">
        <v>1892</v>
      </c>
      <c r="Q3" s="159">
        <v>1893</v>
      </c>
      <c r="R3" s="159">
        <v>1894</v>
      </c>
      <c r="S3" s="159">
        <v>1895</v>
      </c>
      <c r="T3" s="159">
        <v>1896</v>
      </c>
      <c r="U3" s="159">
        <v>1897</v>
      </c>
      <c r="V3" s="159">
        <v>1898</v>
      </c>
      <c r="W3" s="159">
        <v>1899</v>
      </c>
      <c r="X3" s="159">
        <v>1900</v>
      </c>
      <c r="Y3" s="159">
        <v>1901</v>
      </c>
      <c r="Z3" s="159">
        <v>1902</v>
      </c>
      <c r="AA3" s="159">
        <v>1903</v>
      </c>
      <c r="AB3" s="159">
        <v>1904</v>
      </c>
      <c r="AC3" s="159">
        <v>1905</v>
      </c>
      <c r="AD3" s="159">
        <v>1906</v>
      </c>
      <c r="AE3" s="159">
        <v>1907</v>
      </c>
      <c r="AF3" s="159">
        <v>1908</v>
      </c>
      <c r="AG3" s="159">
        <v>1909</v>
      </c>
      <c r="AH3" s="159">
        <v>1910</v>
      </c>
      <c r="AI3" s="159">
        <v>1911</v>
      </c>
      <c r="AJ3" s="159">
        <v>1912</v>
      </c>
      <c r="AK3" s="159">
        <v>1913</v>
      </c>
      <c r="AL3" s="159">
        <v>1914</v>
      </c>
      <c r="AM3" s="159">
        <v>1915</v>
      </c>
      <c r="AN3" s="159">
        <v>1916</v>
      </c>
      <c r="AO3" s="159">
        <v>1917</v>
      </c>
      <c r="AP3" s="159">
        <v>1918</v>
      </c>
      <c r="AQ3" s="159">
        <v>1919</v>
      </c>
      <c r="AR3" s="159">
        <v>1920</v>
      </c>
      <c r="AS3" s="159">
        <v>1921</v>
      </c>
      <c r="AT3" s="159">
        <v>1922</v>
      </c>
      <c r="AU3" s="159">
        <v>1923</v>
      </c>
      <c r="AV3" s="159">
        <v>1924</v>
      </c>
      <c r="AW3" s="159">
        <v>1925</v>
      </c>
      <c r="AX3" s="159">
        <v>1926</v>
      </c>
      <c r="AY3" s="159">
        <v>1927</v>
      </c>
      <c r="AZ3" s="159">
        <v>1928</v>
      </c>
      <c r="BA3" s="159">
        <v>1929</v>
      </c>
      <c r="BB3" s="159">
        <v>1930</v>
      </c>
      <c r="BC3" s="159">
        <v>1931</v>
      </c>
      <c r="BD3" s="159">
        <v>1932</v>
      </c>
      <c r="BE3" s="159">
        <v>1933</v>
      </c>
      <c r="BF3" s="159">
        <v>1934</v>
      </c>
      <c r="BG3" s="159">
        <v>1935</v>
      </c>
      <c r="BH3" s="159">
        <v>1936</v>
      </c>
      <c r="BI3" s="159">
        <v>1937</v>
      </c>
      <c r="BJ3" s="159">
        <v>1938</v>
      </c>
      <c r="BK3" s="159">
        <v>1939</v>
      </c>
      <c r="BL3" s="159">
        <v>1940</v>
      </c>
      <c r="BM3" s="159">
        <v>1941</v>
      </c>
      <c r="BN3" s="159">
        <v>1942</v>
      </c>
      <c r="BO3" s="159">
        <v>1943</v>
      </c>
      <c r="BP3" s="159">
        <v>1944</v>
      </c>
      <c r="BQ3" s="159">
        <v>1945</v>
      </c>
      <c r="BR3" s="159">
        <v>1946</v>
      </c>
      <c r="BS3" s="159">
        <v>1947</v>
      </c>
      <c r="BT3" s="159">
        <v>1948</v>
      </c>
      <c r="BU3" s="159">
        <v>1949</v>
      </c>
      <c r="BV3" s="159">
        <v>1950</v>
      </c>
      <c r="BW3" s="159">
        <v>1951</v>
      </c>
      <c r="BX3" s="159">
        <v>1952</v>
      </c>
      <c r="BY3" s="159">
        <v>1953</v>
      </c>
      <c r="BZ3" s="159">
        <v>1954</v>
      </c>
      <c r="CA3" s="159">
        <v>1955</v>
      </c>
      <c r="CB3" s="159">
        <v>1956</v>
      </c>
      <c r="CC3" s="159">
        <v>1957</v>
      </c>
      <c r="CD3" s="159">
        <v>1958</v>
      </c>
      <c r="CE3" s="159">
        <v>1959</v>
      </c>
      <c r="CF3" s="159">
        <v>1960</v>
      </c>
      <c r="CG3" s="159">
        <v>1961</v>
      </c>
      <c r="CH3" s="159">
        <v>1962</v>
      </c>
      <c r="CI3" s="159">
        <v>1963</v>
      </c>
      <c r="CJ3" s="159">
        <v>1964</v>
      </c>
      <c r="CK3" s="159">
        <v>1965</v>
      </c>
      <c r="CL3" s="159">
        <v>1966</v>
      </c>
      <c r="CM3" s="159">
        <v>1967</v>
      </c>
      <c r="CN3" s="159">
        <v>1968</v>
      </c>
      <c r="CO3" s="159">
        <v>1969</v>
      </c>
      <c r="CP3" s="159">
        <v>1970</v>
      </c>
      <c r="CQ3" s="159">
        <v>1971</v>
      </c>
      <c r="CR3" s="159">
        <v>1972</v>
      </c>
      <c r="CS3" s="159">
        <v>1973</v>
      </c>
      <c r="CT3" s="159">
        <v>1974</v>
      </c>
      <c r="CU3" s="159">
        <v>1975</v>
      </c>
      <c r="CV3" s="159">
        <v>1976</v>
      </c>
      <c r="CW3" s="159">
        <v>1977</v>
      </c>
      <c r="CX3" s="159">
        <v>1978</v>
      </c>
      <c r="CY3" s="159">
        <v>1979</v>
      </c>
      <c r="CZ3" s="159">
        <v>1980</v>
      </c>
      <c r="DA3" s="159">
        <v>1981</v>
      </c>
      <c r="DB3" s="159">
        <v>1982</v>
      </c>
      <c r="DC3" s="159">
        <v>1983</v>
      </c>
      <c r="DD3" s="159">
        <v>1984</v>
      </c>
      <c r="DE3" s="159">
        <v>1985</v>
      </c>
      <c r="DF3" s="159">
        <v>1986</v>
      </c>
      <c r="DG3" s="159">
        <v>1987</v>
      </c>
      <c r="DH3" s="159">
        <v>1988</v>
      </c>
      <c r="DI3" s="159">
        <v>1989</v>
      </c>
      <c r="DJ3" s="159">
        <v>1990</v>
      </c>
      <c r="DK3" s="159">
        <v>1991</v>
      </c>
      <c r="DL3" s="159">
        <v>1992</v>
      </c>
      <c r="DM3" s="159">
        <v>1993</v>
      </c>
      <c r="DN3" s="159">
        <v>1994</v>
      </c>
      <c r="DO3" s="159">
        <v>1995</v>
      </c>
      <c r="DP3" s="159">
        <v>1996</v>
      </c>
      <c r="DQ3" s="159">
        <v>1997</v>
      </c>
      <c r="DR3" s="159">
        <v>1998</v>
      </c>
      <c r="DS3" s="159">
        <v>1999</v>
      </c>
      <c r="DT3" s="159">
        <v>2000</v>
      </c>
      <c r="DU3" s="159">
        <v>2001</v>
      </c>
      <c r="DV3" s="159">
        <v>2002</v>
      </c>
      <c r="DW3" s="159">
        <v>2003</v>
      </c>
      <c r="DX3" s="159">
        <v>2004</v>
      </c>
      <c r="DY3" s="159">
        <v>2005</v>
      </c>
      <c r="DZ3" s="159">
        <v>2006</v>
      </c>
      <c r="EA3" s="159">
        <v>2007</v>
      </c>
      <c r="EB3" s="159">
        <v>2008</v>
      </c>
      <c r="EC3" s="159">
        <v>2009</v>
      </c>
      <c r="ED3" s="159">
        <v>2010</v>
      </c>
      <c r="EE3" s="159">
        <v>2011</v>
      </c>
      <c r="EF3" s="159">
        <v>2012</v>
      </c>
      <c r="EG3" s="159">
        <v>2013</v>
      </c>
      <c r="EH3" s="159">
        <v>2014</v>
      </c>
      <c r="EI3" s="159">
        <v>2015</v>
      </c>
      <c r="EJ3" s="159">
        <v>2016</v>
      </c>
      <c r="EK3" s="159">
        <v>2017</v>
      </c>
    </row>
    <row r="4" spans="1:141" ht="13.5" customHeight="1">
      <c r="A4" s="164" t="s">
        <v>196</v>
      </c>
      <c r="B4" s="159"/>
      <c r="C4" s="159"/>
      <c r="D4" s="159"/>
      <c r="E4" s="159"/>
      <c r="F4" s="159"/>
      <c r="G4" s="159"/>
      <c r="H4" s="159"/>
      <c r="I4" s="159"/>
      <c r="J4" s="159"/>
      <c r="K4" s="159"/>
      <c r="L4" s="159"/>
      <c r="M4" s="159"/>
      <c r="N4" s="159"/>
      <c r="O4" s="159"/>
      <c r="P4" s="159"/>
      <c r="Q4" s="159"/>
      <c r="R4" s="159"/>
      <c r="S4" s="159"/>
      <c r="T4" s="159"/>
      <c r="U4" s="159"/>
      <c r="V4" s="159"/>
      <c r="W4" s="159"/>
      <c r="X4" s="159"/>
      <c r="Y4" s="159"/>
      <c r="Z4" s="159"/>
      <c r="AA4" s="159"/>
      <c r="AB4" s="159"/>
      <c r="AC4" s="159"/>
      <c r="AD4" s="159"/>
      <c r="AE4" s="159"/>
      <c r="AF4" s="159"/>
      <c r="AG4" s="159"/>
      <c r="AH4" s="159"/>
      <c r="AI4" s="159"/>
      <c r="AJ4" s="159"/>
      <c r="AK4" s="159"/>
      <c r="AL4" s="159"/>
      <c r="AM4" s="159"/>
      <c r="AN4" s="159"/>
      <c r="AO4" s="159"/>
      <c r="AP4" s="159"/>
      <c r="AQ4" s="159"/>
      <c r="AR4" s="159"/>
      <c r="AS4" s="159"/>
      <c r="AT4" s="159"/>
      <c r="AU4" s="159"/>
      <c r="AV4" s="159"/>
      <c r="AW4" s="159"/>
      <c r="AX4" s="159"/>
      <c r="AY4" s="159"/>
      <c r="AZ4" s="159"/>
      <c r="BA4" s="159"/>
      <c r="BB4" s="159"/>
      <c r="BC4" s="159"/>
      <c r="BD4" s="159"/>
      <c r="BE4" s="159"/>
      <c r="BF4" s="159"/>
      <c r="BG4" s="159"/>
      <c r="BH4" s="159"/>
      <c r="BI4" s="159"/>
      <c r="BJ4" s="159"/>
      <c r="BK4" s="159"/>
      <c r="BL4" s="159"/>
      <c r="BM4" s="159"/>
      <c r="BN4" s="159"/>
      <c r="BO4" s="159"/>
      <c r="BP4" s="159"/>
      <c r="BQ4" s="159"/>
      <c r="BR4" s="159"/>
      <c r="BS4" s="159"/>
      <c r="BT4" s="159"/>
      <c r="BU4" s="159"/>
      <c r="BV4" s="159"/>
      <c r="BW4" s="159"/>
      <c r="BX4" s="159"/>
      <c r="BY4" s="159"/>
      <c r="BZ4" s="159"/>
      <c r="CA4" s="159"/>
      <c r="CB4" s="159"/>
      <c r="CC4" s="159"/>
      <c r="CD4" s="159"/>
      <c r="CE4" s="159"/>
      <c r="CF4" s="159"/>
      <c r="CG4" s="159"/>
      <c r="CH4" s="159"/>
      <c r="CI4" s="159"/>
      <c r="CJ4" s="159"/>
      <c r="CK4" s="159"/>
      <c r="CL4" s="159"/>
      <c r="CM4" s="159"/>
      <c r="CN4" s="159"/>
      <c r="CO4" s="159"/>
      <c r="CP4" s="159"/>
      <c r="CQ4" s="159"/>
      <c r="CR4" s="159"/>
      <c r="CS4" s="159"/>
      <c r="CT4" s="159"/>
      <c r="CU4" s="159"/>
      <c r="CV4" s="159"/>
      <c r="CW4" s="159"/>
      <c r="CX4" s="159"/>
      <c r="CY4" s="159"/>
      <c r="CZ4" s="159"/>
      <c r="DA4" s="159"/>
      <c r="DB4" s="159"/>
      <c r="DC4" s="159"/>
      <c r="DD4" s="159"/>
      <c r="DE4" s="159"/>
      <c r="DF4" s="159"/>
      <c r="DG4" s="159"/>
      <c r="DH4" s="159"/>
      <c r="DI4" s="162">
        <v>51.512727931560747</v>
      </c>
      <c r="DJ4" s="162">
        <v>52.2161082544566</v>
      </c>
      <c r="DK4" s="162">
        <v>46.705989186554135</v>
      </c>
      <c r="DL4" s="162">
        <v>50.807000847890158</v>
      </c>
      <c r="DM4" s="162">
        <v>60.078758038087749</v>
      </c>
      <c r="DN4" s="162">
        <v>54.824508145538218</v>
      </c>
      <c r="DO4" s="162">
        <v>49.55074245910356</v>
      </c>
      <c r="DP4" s="162">
        <v>39.490696646026507</v>
      </c>
      <c r="DQ4" s="162">
        <v>49.304892109859978</v>
      </c>
      <c r="DR4" s="162">
        <v>48.725515274454352</v>
      </c>
      <c r="DS4" s="162">
        <v>48.159818353450746</v>
      </c>
      <c r="DT4" s="162">
        <v>47.315215492110013</v>
      </c>
      <c r="DU4" s="162">
        <v>59.50047449989998</v>
      </c>
      <c r="DV4" s="162">
        <v>48.831606245120014</v>
      </c>
      <c r="DW4" s="162">
        <v>81.95035846368998</v>
      </c>
      <c r="DX4" s="162">
        <v>94.384847005523895</v>
      </c>
      <c r="DY4" s="162">
        <v>96.772795165940011</v>
      </c>
      <c r="DZ4" s="162">
        <v>85.412400778983482</v>
      </c>
      <c r="EA4" s="162">
        <v>74.057918732856407</v>
      </c>
      <c r="EB4" s="162">
        <v>84.258565209749548</v>
      </c>
      <c r="EC4" s="162">
        <v>64.579844066146876</v>
      </c>
      <c r="ED4" s="162">
        <v>57.973797088545069</v>
      </c>
      <c r="EE4" s="162">
        <v>60.304261951392789</v>
      </c>
      <c r="EF4" s="162">
        <v>69.522637926917099</v>
      </c>
      <c r="EG4" s="162">
        <v>63.026535375171072</v>
      </c>
      <c r="EH4" s="162">
        <v>61.750513452553299</v>
      </c>
      <c r="EI4" s="162">
        <v>60.342303693117472</v>
      </c>
      <c r="EJ4" s="162">
        <v>51.117918777521275</v>
      </c>
      <c r="EK4" s="162">
        <v>51.538697648296974</v>
      </c>
    </row>
    <row r="5" spans="1:141" ht="13.5" customHeight="1">
      <c r="A5" s="169"/>
      <c r="B5" s="163"/>
      <c r="C5" s="163"/>
      <c r="D5" s="163"/>
      <c r="E5" s="163"/>
      <c r="F5" s="163"/>
      <c r="G5" s="163"/>
      <c r="H5" s="163"/>
      <c r="I5" s="163"/>
      <c r="J5" s="163"/>
      <c r="K5" s="163"/>
      <c r="L5" s="163"/>
      <c r="M5" s="163"/>
      <c r="N5" s="163"/>
      <c r="O5" s="163"/>
      <c r="P5" s="163"/>
      <c r="Q5" s="163"/>
      <c r="R5" s="163"/>
      <c r="S5" s="163"/>
      <c r="T5" s="163"/>
      <c r="U5" s="163"/>
      <c r="V5" s="163"/>
      <c r="W5" s="163"/>
      <c r="X5" s="163"/>
      <c r="Y5" s="163"/>
      <c r="Z5" s="163"/>
      <c r="AA5" s="163"/>
      <c r="AB5" s="163"/>
      <c r="AC5" s="163"/>
      <c r="AD5" s="163"/>
      <c r="AE5" s="163"/>
      <c r="AF5" s="163"/>
      <c r="AG5" s="163"/>
      <c r="AH5" s="163"/>
      <c r="AI5" s="163"/>
      <c r="AJ5" s="163"/>
      <c r="AK5" s="163"/>
      <c r="AL5" s="163"/>
      <c r="AM5" s="163"/>
      <c r="AN5" s="163"/>
      <c r="AO5" s="163"/>
      <c r="AP5" s="163"/>
      <c r="AQ5" s="163"/>
      <c r="AR5" s="163"/>
      <c r="AS5" s="163"/>
      <c r="AT5" s="163"/>
      <c r="AU5" s="163"/>
      <c r="AV5" s="163"/>
      <c r="AW5" s="163"/>
      <c r="AX5" s="163"/>
      <c r="AY5" s="163"/>
      <c r="AZ5" s="163"/>
      <c r="BA5" s="163"/>
      <c r="BB5" s="163"/>
      <c r="BC5" s="163"/>
      <c r="BD5" s="163"/>
      <c r="BE5" s="163"/>
      <c r="BF5" s="163"/>
      <c r="BG5" s="163"/>
      <c r="BH5" s="163"/>
      <c r="BI5" s="163"/>
      <c r="BJ5" s="163"/>
      <c r="BK5" s="163"/>
      <c r="BL5" s="163"/>
      <c r="BM5" s="163"/>
      <c r="BN5" s="163"/>
      <c r="BO5" s="163"/>
      <c r="BP5" s="163"/>
      <c r="BQ5" s="163"/>
      <c r="BR5" s="163"/>
      <c r="BS5" s="163"/>
      <c r="BT5" s="163"/>
      <c r="BU5" s="163"/>
      <c r="BV5" s="163"/>
      <c r="BW5" s="163"/>
      <c r="BX5" s="163"/>
      <c r="BY5" s="163"/>
      <c r="BZ5" s="163"/>
      <c r="CA5" s="163"/>
      <c r="CB5" s="163"/>
      <c r="CC5" s="163"/>
      <c r="CD5" s="163"/>
      <c r="CE5" s="163"/>
      <c r="CF5" s="163"/>
      <c r="CG5" s="163"/>
      <c r="CH5" s="163"/>
      <c r="CI5" s="163"/>
      <c r="CJ5" s="163"/>
      <c r="CK5" s="163"/>
      <c r="CL5" s="163"/>
      <c r="CM5" s="163"/>
      <c r="CN5" s="163"/>
      <c r="CO5" s="163"/>
      <c r="CP5" s="163"/>
      <c r="CQ5" s="163"/>
      <c r="CR5" s="163"/>
      <c r="CS5" s="163"/>
      <c r="CT5" s="171"/>
      <c r="CU5" s="171"/>
      <c r="CV5" s="171"/>
      <c r="CW5" s="171"/>
      <c r="CX5" s="171"/>
      <c r="CY5" s="171"/>
      <c r="CZ5" s="171"/>
      <c r="DA5" s="171"/>
      <c r="DB5" s="171"/>
      <c r="DC5" s="171"/>
      <c r="DD5" s="171"/>
      <c r="DE5" s="171"/>
      <c r="DF5" s="171"/>
      <c r="DG5" s="171"/>
      <c r="DH5" s="171"/>
      <c r="DI5" s="171"/>
      <c r="DJ5" s="171"/>
      <c r="DK5" s="171"/>
      <c r="DL5" s="171"/>
      <c r="DM5" s="171"/>
      <c r="DN5" s="171"/>
      <c r="DO5" s="171"/>
      <c r="DP5" s="171"/>
      <c r="DQ5" s="171"/>
      <c r="DR5" s="171"/>
      <c r="DS5" s="171"/>
      <c r="DT5" s="171"/>
      <c r="DU5" s="171"/>
      <c r="DV5" s="171"/>
      <c r="DW5" s="171"/>
      <c r="DX5" s="171"/>
      <c r="DY5" s="171"/>
      <c r="DZ5" s="171"/>
      <c r="EA5" s="171"/>
      <c r="EB5" s="171"/>
      <c r="EC5" s="171"/>
      <c r="ED5" s="171"/>
      <c r="EE5" s="171"/>
      <c r="EF5" s="171"/>
      <c r="EG5" s="171"/>
      <c r="EH5" s="171"/>
      <c r="EI5" s="171"/>
      <c r="EJ5" s="171"/>
      <c r="EK5" s="171"/>
    </row>
    <row r="6" spans="1:141" ht="13.5" customHeight="1">
      <c r="A6" s="172" t="s">
        <v>197</v>
      </c>
      <c r="B6" s="171">
        <v>4.3168329797543281</v>
      </c>
      <c r="C6" s="171">
        <v>6.1530080406484897</v>
      </c>
      <c r="D6" s="171">
        <v>7.9813519813519811</v>
      </c>
      <c r="E6" s="171">
        <v>8.9749875592572224</v>
      </c>
      <c r="F6" s="171">
        <v>10.066315706765145</v>
      </c>
      <c r="G6" s="171">
        <v>11.223697650663944</v>
      </c>
      <c r="H6" s="171">
        <v>12.780757507071291</v>
      </c>
      <c r="I6" s="171">
        <v>13.885402711180088</v>
      </c>
      <c r="J6" s="171">
        <v>14.699151600211698</v>
      </c>
      <c r="K6" s="171">
        <v>15.49340996966342</v>
      </c>
      <c r="L6" s="171">
        <v>17.139376072670828</v>
      </c>
      <c r="M6" s="171">
        <v>16.284341955065159</v>
      </c>
      <c r="N6" s="171">
        <v>17.356842032709118</v>
      </c>
      <c r="O6" s="171">
        <v>18.619100079907721</v>
      </c>
      <c r="P6" s="171">
        <v>18.854779277711486</v>
      </c>
      <c r="Q6" s="171">
        <v>19.066406120361385</v>
      </c>
      <c r="R6" s="171">
        <v>20.01497627796239</v>
      </c>
      <c r="S6" s="171">
        <v>20.622383399260638</v>
      </c>
      <c r="T6" s="171">
        <v>22.178047426534661</v>
      </c>
      <c r="U6" s="171">
        <v>23.82893506911002</v>
      </c>
      <c r="V6" s="171">
        <v>25.33673232721436</v>
      </c>
      <c r="W6" s="171">
        <v>27.334450587684426</v>
      </c>
      <c r="X6" s="171">
        <v>30.766281562902595</v>
      </c>
      <c r="Y6" s="171">
        <v>34.849399539977007</v>
      </c>
      <c r="Z6" s="171">
        <v>38.349244495716192</v>
      </c>
      <c r="AA6" s="171">
        <v>39.827043417872929</v>
      </c>
      <c r="AB6" s="171">
        <v>42.944281412529563</v>
      </c>
      <c r="AC6" s="171">
        <v>44.213166598360459</v>
      </c>
      <c r="AD6" s="171">
        <v>48.467274006070603</v>
      </c>
      <c r="AE6" s="171">
        <v>51.729571489080961</v>
      </c>
      <c r="AF6" s="171">
        <v>52.674442933398133</v>
      </c>
      <c r="AG6" s="171">
        <v>54.365853064601012</v>
      </c>
      <c r="AH6" s="171">
        <v>62.971289904455382</v>
      </c>
      <c r="AI6" s="171">
        <v>58.72024003549916</v>
      </c>
      <c r="AJ6" s="171">
        <v>61.014497329199123</v>
      </c>
      <c r="AK6" s="171">
        <v>52.876442558346277</v>
      </c>
      <c r="AL6" s="171">
        <v>64.804711624627885</v>
      </c>
      <c r="AM6" s="171">
        <v>62.558347181555284</v>
      </c>
      <c r="AN6" s="171">
        <v>63.088569229543154</v>
      </c>
      <c r="AO6" s="171">
        <v>57.132743658787732</v>
      </c>
      <c r="AP6" s="171">
        <v>55.109270959351029</v>
      </c>
      <c r="AQ6" s="171">
        <v>49.422875880118795</v>
      </c>
      <c r="AR6" s="171">
        <v>48.972297672542574</v>
      </c>
      <c r="AS6" s="171">
        <v>47.838205952554233</v>
      </c>
      <c r="AT6" s="171">
        <v>49.885868161661207</v>
      </c>
      <c r="AU6" s="171">
        <v>52.186758004885306</v>
      </c>
      <c r="AV6" s="171">
        <v>56.229092912977386</v>
      </c>
      <c r="AW6" s="171">
        <v>56.595167095327263</v>
      </c>
      <c r="AX6" s="171">
        <v>60.972510521003613</v>
      </c>
      <c r="AY6" s="171">
        <v>64.833507378757773</v>
      </c>
      <c r="AZ6" s="171">
        <v>67.008951275354619</v>
      </c>
      <c r="BA6" s="171">
        <v>69.407986774431507</v>
      </c>
      <c r="BB6" s="171">
        <v>69.739578044174991</v>
      </c>
      <c r="BC6" s="171">
        <v>57.337375852600132</v>
      </c>
      <c r="BD6" s="171">
        <v>49.680261456056598</v>
      </c>
      <c r="BE6" s="171">
        <v>48.373000293269754</v>
      </c>
      <c r="BF6" s="171">
        <v>53.669512807601478</v>
      </c>
      <c r="BG6" s="171">
        <v>54.904024163684056</v>
      </c>
      <c r="BH6" s="171">
        <v>55.691757275524168</v>
      </c>
      <c r="BI6" s="171">
        <v>59.908811289923328</v>
      </c>
      <c r="BJ6" s="171">
        <v>58.63266910826669</v>
      </c>
      <c r="BK6" s="171">
        <v>61.943966346681847</v>
      </c>
      <c r="BL6" s="171">
        <v>66.803858793384464</v>
      </c>
      <c r="BM6" s="171">
        <v>69.973763503930201</v>
      </c>
      <c r="BN6" s="171">
        <v>69.827548219882715</v>
      </c>
      <c r="BO6" s="171">
        <v>72.91714633807004</v>
      </c>
      <c r="BP6" s="171">
        <v>72.312670474288211</v>
      </c>
      <c r="BQ6" s="171">
        <v>71.655500105058763</v>
      </c>
      <c r="BR6" s="171">
        <v>70.537587878883855</v>
      </c>
      <c r="BS6" s="171">
        <v>69.053643494051087</v>
      </c>
      <c r="BT6" s="171">
        <v>69.727622983771454</v>
      </c>
      <c r="BU6" s="171">
        <v>70.556943324664957</v>
      </c>
      <c r="BV6" s="171">
        <v>67.264736146239017</v>
      </c>
      <c r="BW6" s="171">
        <v>59.674948058614135</v>
      </c>
      <c r="BX6" s="171">
        <v>68.928735596332018</v>
      </c>
      <c r="BY6" s="171">
        <v>63.067568232230975</v>
      </c>
      <c r="BZ6" s="171">
        <v>65.236487599057895</v>
      </c>
      <c r="CA6" s="171">
        <v>64.149542679314365</v>
      </c>
      <c r="CB6" s="171">
        <v>65.768079574497364</v>
      </c>
      <c r="CC6" s="171">
        <v>65.899342601845689</v>
      </c>
      <c r="CD6" s="171">
        <v>68.41001322803946</v>
      </c>
      <c r="CE6" s="171">
        <v>70.536245653748011</v>
      </c>
      <c r="CF6" s="171">
        <v>74.865183414394991</v>
      </c>
      <c r="CG6" s="171">
        <v>72.502821063739532</v>
      </c>
      <c r="CH6" s="171">
        <v>63.508125268574886</v>
      </c>
      <c r="CI6" s="171">
        <v>67.442201509518156</v>
      </c>
      <c r="CJ6" s="171">
        <v>70.735632967658248</v>
      </c>
      <c r="CK6" s="171">
        <v>65.583253991349949</v>
      </c>
      <c r="CL6" s="171">
        <v>63.77720651827633</v>
      </c>
      <c r="CM6" s="171">
        <v>58.194815948939947</v>
      </c>
      <c r="CN6" s="171">
        <v>54.752554845368358</v>
      </c>
      <c r="CO6" s="171">
        <v>56.258864931849878</v>
      </c>
      <c r="CP6" s="171">
        <v>56.286344971060423</v>
      </c>
      <c r="CQ6" s="171">
        <v>50.064732686804618</v>
      </c>
      <c r="CR6" s="171">
        <v>51.349675780617829</v>
      </c>
      <c r="CS6" s="171">
        <v>58.214149511404102</v>
      </c>
      <c r="CT6" s="173">
        <v>60.376676613477528</v>
      </c>
      <c r="CU6" s="173">
        <v>57.325295976873996</v>
      </c>
      <c r="CV6" s="173">
        <v>58.656494786648203</v>
      </c>
      <c r="CW6" s="173">
        <v>55.543812876613153</v>
      </c>
      <c r="CX6" s="173">
        <v>51.221768676734321</v>
      </c>
      <c r="CY6" s="173">
        <v>45.705287501833084</v>
      </c>
      <c r="CZ6" s="173">
        <v>51.415715869914457</v>
      </c>
      <c r="DA6" s="173">
        <v>52.101777167080471</v>
      </c>
      <c r="DB6" s="173">
        <v>52.677026035053238</v>
      </c>
      <c r="DC6" s="173">
        <v>58.415626966195823</v>
      </c>
      <c r="DD6" s="173">
        <v>60.302872903978844</v>
      </c>
      <c r="DE6" s="173">
        <v>57.65271915794122</v>
      </c>
      <c r="DF6" s="173">
        <v>60.114519278168444</v>
      </c>
      <c r="DG6" s="173">
        <v>52.289051262313066</v>
      </c>
      <c r="DH6" s="173">
        <v>58.839022398633901</v>
      </c>
      <c r="DI6" s="173">
        <v>66.73063950843904</v>
      </c>
      <c r="DJ6" s="173">
        <v>62.725447267478252</v>
      </c>
      <c r="DK6" s="173">
        <v>65.804898659830712</v>
      </c>
      <c r="DL6" s="173">
        <v>74.933181644613455</v>
      </c>
      <c r="DM6" s="173">
        <v>84.559536798575834</v>
      </c>
      <c r="DN6" s="173">
        <v>77.644752027660587</v>
      </c>
      <c r="DO6" s="173">
        <v>95.211778233301786</v>
      </c>
      <c r="DP6" s="173">
        <v>97.212809334672158</v>
      </c>
      <c r="DQ6" s="173">
        <v>91.468068519154201</v>
      </c>
      <c r="DR6" s="173">
        <v>79.440229320258979</v>
      </c>
      <c r="DS6" s="173">
        <v>91.70600515000001</v>
      </c>
      <c r="DT6" s="173">
        <v>91.350403730000011</v>
      </c>
      <c r="DU6" s="173">
        <v>103.78887907999999</v>
      </c>
      <c r="DV6" s="173">
        <v>119.32217732000001</v>
      </c>
      <c r="DW6" s="173">
        <v>135.48612197999998</v>
      </c>
      <c r="DX6" s="173">
        <v>136.98135985661051</v>
      </c>
      <c r="DY6" s="173">
        <v>139.43115345000001</v>
      </c>
      <c r="DZ6" s="173">
        <v>150.03479112760755</v>
      </c>
      <c r="EA6" s="173">
        <v>124.82161316380844</v>
      </c>
      <c r="EB6" s="173">
        <v>125.04830396179486</v>
      </c>
      <c r="EC6" s="173">
        <v>117.4358589898</v>
      </c>
      <c r="ED6" s="173">
        <v>138.5288258265</v>
      </c>
      <c r="EE6" s="173">
        <v>127.76943146399999</v>
      </c>
      <c r="EF6" s="173">
        <v>127.27248904</v>
      </c>
      <c r="EG6" s="173">
        <v>120.69971787499998</v>
      </c>
      <c r="EH6" s="173">
        <v>103.17780232999999</v>
      </c>
      <c r="EI6" s="173">
        <v>85.304812820000009</v>
      </c>
      <c r="EJ6" s="173">
        <v>71.991502119999993</v>
      </c>
      <c r="EK6" s="173">
        <v>73.399815640000014</v>
      </c>
    </row>
    <row r="7" spans="1:141" ht="13.5" customHeight="1">
      <c r="A7" s="174" t="s">
        <v>198</v>
      </c>
      <c r="B7" s="168"/>
      <c r="C7" s="168"/>
      <c r="D7" s="168"/>
      <c r="E7" s="168"/>
      <c r="F7" s="168"/>
      <c r="G7" s="168"/>
      <c r="H7" s="168">
        <v>6.7565091912917996</v>
      </c>
      <c r="I7" s="168">
        <v>8.2166698036263259</v>
      </c>
      <c r="J7" s="168">
        <v>9.0951753560449209</v>
      </c>
      <c r="K7" s="168">
        <v>10.112428634167765</v>
      </c>
      <c r="L7" s="168">
        <v>11.460097873141351</v>
      </c>
      <c r="M7" s="168">
        <v>10.693738628521237</v>
      </c>
      <c r="N7" s="168">
        <v>10.317679904636426</v>
      </c>
      <c r="O7" s="168">
        <v>12.361565970261623</v>
      </c>
      <c r="P7" s="168">
        <v>12.966810966810966</v>
      </c>
      <c r="Q7" s="168">
        <v>12.140441683919946</v>
      </c>
      <c r="R7" s="168">
        <v>13.341677646025472</v>
      </c>
      <c r="S7" s="168">
        <v>13.706035510383337</v>
      </c>
      <c r="T7" s="168">
        <v>15.096210552732291</v>
      </c>
      <c r="U7" s="168">
        <v>16.091473743647658</v>
      </c>
      <c r="V7" s="168">
        <v>17.162870945479643</v>
      </c>
      <c r="W7" s="168">
        <v>18.74245561202083</v>
      </c>
      <c r="X7" s="168">
        <v>21.477978543195935</v>
      </c>
      <c r="Y7" s="168">
        <v>24.35764477068825</v>
      </c>
      <c r="Z7" s="168">
        <v>26.97490432273041</v>
      </c>
      <c r="AA7" s="168">
        <v>28.045862350210175</v>
      </c>
      <c r="AB7" s="168">
        <v>29.913357174226739</v>
      </c>
      <c r="AC7" s="168">
        <v>30.760085325302718</v>
      </c>
      <c r="AD7" s="168">
        <v>34.340203274985882</v>
      </c>
      <c r="AE7" s="168">
        <v>37.74433778781605</v>
      </c>
      <c r="AF7" s="168">
        <v>38.413702239789195</v>
      </c>
      <c r="AG7" s="168">
        <v>40.071773636991026</v>
      </c>
      <c r="AH7" s="168">
        <v>47.672720998807954</v>
      </c>
      <c r="AI7" s="168">
        <v>43.294905577514271</v>
      </c>
      <c r="AJ7" s="168">
        <v>45.183386661647532</v>
      </c>
      <c r="AK7" s="168">
        <v>36.981460568417091</v>
      </c>
      <c r="AL7" s="168">
        <v>47.564527260179432</v>
      </c>
      <c r="AM7" s="168">
        <v>44.762406675450151</v>
      </c>
      <c r="AN7" s="168">
        <v>45.325741890959286</v>
      </c>
      <c r="AO7" s="168">
        <v>39.777119016249451</v>
      </c>
      <c r="AP7" s="168">
        <v>35.771315640880857</v>
      </c>
      <c r="AQ7" s="168">
        <v>30.633352155091284</v>
      </c>
      <c r="AR7" s="168">
        <v>29.435723696593261</v>
      </c>
      <c r="AS7" s="168">
        <v>28.489522554739946</v>
      </c>
      <c r="AT7" s="168">
        <v>30.86702428006776</v>
      </c>
      <c r="AU7" s="168">
        <v>29.823451910408433</v>
      </c>
      <c r="AV7" s="168">
        <v>34.582000125478388</v>
      </c>
      <c r="AW7" s="168">
        <v>33.298544450718367</v>
      </c>
      <c r="AX7" s="168">
        <v>38.132442436790264</v>
      </c>
      <c r="AY7" s="168">
        <v>41.133007089528832</v>
      </c>
      <c r="AZ7" s="168">
        <v>42.988110922893533</v>
      </c>
      <c r="BA7" s="168">
        <v>43.575600727774642</v>
      </c>
      <c r="BB7" s="168">
        <v>44.07635359809273</v>
      </c>
      <c r="BC7" s="168">
        <v>31.190601668862538</v>
      </c>
      <c r="BD7" s="168">
        <v>29.585576259489304</v>
      </c>
      <c r="BE7" s="168">
        <v>26.895852939331199</v>
      </c>
      <c r="BF7" s="168">
        <v>26.508814856640942</v>
      </c>
      <c r="BG7" s="168">
        <v>26.302434280695149</v>
      </c>
      <c r="BH7" s="168">
        <v>27.374333396072526</v>
      </c>
      <c r="BI7" s="168">
        <v>30.916274546709328</v>
      </c>
      <c r="BJ7" s="168">
        <v>31.167011732229124</v>
      </c>
      <c r="BK7" s="168">
        <v>33.294811468724511</v>
      </c>
      <c r="BL7" s="168">
        <v>36.480456741326307</v>
      </c>
      <c r="BM7" s="168">
        <v>37.596775205470855</v>
      </c>
      <c r="BN7" s="168">
        <v>37.441997615910658</v>
      </c>
      <c r="BO7" s="168">
        <v>36.300834431269216</v>
      </c>
      <c r="BP7" s="168">
        <v>34.042976347324171</v>
      </c>
      <c r="BQ7" s="168">
        <v>30.747913921826964</v>
      </c>
      <c r="BR7" s="168">
        <v>30.541501976284586</v>
      </c>
      <c r="BS7" s="168">
        <v>29.830792396009787</v>
      </c>
      <c r="BT7" s="168">
        <v>30.363667733232951</v>
      </c>
      <c r="BU7" s="168">
        <v>29.855009724574941</v>
      </c>
      <c r="BV7" s="168">
        <v>29.354633289415897</v>
      </c>
      <c r="BW7" s="168">
        <v>21.607660455486542</v>
      </c>
      <c r="BX7" s="168">
        <v>27.465148378191856</v>
      </c>
      <c r="BY7" s="168">
        <v>24.675607001693958</v>
      </c>
      <c r="BZ7" s="168">
        <v>25.943189660580966</v>
      </c>
      <c r="CA7" s="168">
        <v>24.978166760775455</v>
      </c>
      <c r="CB7" s="168">
        <v>25.532216575694836</v>
      </c>
      <c r="CC7" s="168">
        <v>26.521205847292805</v>
      </c>
      <c r="CD7" s="168">
        <v>26.73056653491436</v>
      </c>
      <c r="CE7" s="168">
        <v>26.802277432712216</v>
      </c>
      <c r="CF7" s="168">
        <v>25.502384089340612</v>
      </c>
      <c r="CG7" s="168">
        <v>24.112930547713155</v>
      </c>
      <c r="CH7" s="168">
        <v>22.345504736809083</v>
      </c>
      <c r="CI7" s="168">
        <v>21.071303093042225</v>
      </c>
      <c r="CJ7" s="168">
        <v>21.731946797164188</v>
      </c>
      <c r="CK7" s="168">
        <v>21.140943597465338</v>
      </c>
      <c r="CL7" s="168">
        <v>20.159263441872138</v>
      </c>
      <c r="CM7" s="168">
        <v>18.651389673128804</v>
      </c>
      <c r="CN7" s="168">
        <v>18.228715728715727</v>
      </c>
      <c r="CO7" s="168">
        <v>15.303030303030303</v>
      </c>
      <c r="CP7" s="168">
        <v>14.113934374803939</v>
      </c>
      <c r="CQ7" s="168">
        <v>12.217736369910282</v>
      </c>
      <c r="CR7" s="168">
        <v>11.982903569860092</v>
      </c>
      <c r="CS7" s="168">
        <v>13.24129493694711</v>
      </c>
      <c r="CT7" s="175">
        <v>13.244714222975093</v>
      </c>
      <c r="CU7" s="175">
        <v>14.34889265324048</v>
      </c>
      <c r="CV7" s="175">
        <v>13.975061170713344</v>
      </c>
      <c r="CW7" s="175">
        <v>12.197126544952631</v>
      </c>
      <c r="CX7" s="175">
        <v>11.411412259238347</v>
      </c>
      <c r="CY7" s="175">
        <v>12.038145429449777</v>
      </c>
      <c r="CZ7" s="175">
        <v>15.104241169458561</v>
      </c>
      <c r="DA7" s="175">
        <v>14.907992973210364</v>
      </c>
      <c r="DB7" s="175">
        <v>13.419662463140725</v>
      </c>
      <c r="DC7" s="175">
        <v>15.570362005144613</v>
      </c>
      <c r="DD7" s="175">
        <v>18.271033314511577</v>
      </c>
      <c r="DE7" s="175">
        <v>20.029550159984943</v>
      </c>
      <c r="DF7" s="175">
        <v>18.478951000690131</v>
      </c>
      <c r="DG7" s="175">
        <v>14.21848924022837</v>
      </c>
      <c r="DH7" s="175">
        <v>18.849676893155156</v>
      </c>
      <c r="DI7" s="175">
        <v>24.253561254650414</v>
      </c>
      <c r="DJ7" s="175">
        <v>20.797195558065123</v>
      </c>
      <c r="DK7" s="175">
        <v>23.182131877784052</v>
      </c>
      <c r="DL7" s="175">
        <v>29.523495827843654</v>
      </c>
      <c r="DM7" s="175">
        <v>38.306606437041218</v>
      </c>
      <c r="DN7" s="175">
        <v>39.694052324487103</v>
      </c>
      <c r="DO7" s="175">
        <v>54.039858539168037</v>
      </c>
      <c r="DP7" s="175">
        <v>59.173245480167616</v>
      </c>
      <c r="DQ7" s="175">
        <v>43.613400692353345</v>
      </c>
      <c r="DR7" s="175">
        <v>36.385873307541068</v>
      </c>
      <c r="DS7" s="175">
        <v>50.801203840000007</v>
      </c>
      <c r="DT7" s="175">
        <v>53.073443100000006</v>
      </c>
      <c r="DU7" s="175">
        <v>59.75331061</v>
      </c>
      <c r="DV7" s="175">
        <v>71.414716920000018</v>
      </c>
      <c r="DW7" s="175">
        <v>73.725279999999998</v>
      </c>
      <c r="DX7" s="175">
        <v>79.511971740868276</v>
      </c>
      <c r="DY7" s="175">
        <v>79.963949560000003</v>
      </c>
      <c r="DZ7" s="175">
        <v>86.586013712774303</v>
      </c>
      <c r="EA7" s="175">
        <v>63.572212525013263</v>
      </c>
      <c r="EB7" s="175">
        <v>73.236614555898484</v>
      </c>
      <c r="EC7" s="175">
        <v>65.08582582999999</v>
      </c>
      <c r="ED7" s="175">
        <v>80.880529909999993</v>
      </c>
      <c r="EE7" s="175">
        <v>73.013239220000003</v>
      </c>
      <c r="EF7" s="175">
        <v>71.684769099999997</v>
      </c>
      <c r="EG7" s="175">
        <v>71.881377209999997</v>
      </c>
      <c r="EH7" s="175">
        <v>61.187207649999991</v>
      </c>
      <c r="EI7" s="175">
        <v>44.402040700000001</v>
      </c>
      <c r="EJ7" s="175">
        <v>38.360750029999998</v>
      </c>
      <c r="EK7" s="175">
        <v>37.905824560000006</v>
      </c>
    </row>
    <row r="8" spans="1:141" ht="13.5" customHeight="1">
      <c r="A8" s="174" t="s">
        <v>199</v>
      </c>
      <c r="B8" s="168"/>
      <c r="C8" s="168"/>
      <c r="D8" s="168"/>
      <c r="E8" s="168"/>
      <c r="F8" s="168"/>
      <c r="G8" s="168"/>
      <c r="H8" s="168">
        <v>5.7730195126337556</v>
      </c>
      <c r="I8" s="168">
        <v>5.4181953061775019</v>
      </c>
      <c r="J8" s="168">
        <v>5.4243098642208434</v>
      </c>
      <c r="K8" s="168">
        <v>5.0971585289092705</v>
      </c>
      <c r="L8" s="168">
        <v>5.4234106645085873</v>
      </c>
      <c r="M8" s="168">
        <v>5.2865974282888226</v>
      </c>
      <c r="N8" s="168">
        <v>6.76811887420196</v>
      </c>
      <c r="O8" s="168">
        <v>5.9130698678176419</v>
      </c>
      <c r="P8" s="168">
        <v>5.4591313730779607</v>
      </c>
      <c r="Q8" s="168">
        <v>6.5604262206636097</v>
      </c>
      <c r="R8" s="168">
        <v>6.2401762431436021</v>
      </c>
      <c r="S8" s="168">
        <v>6.519782393669634</v>
      </c>
      <c r="T8" s="168">
        <v>6.6304513982555529</v>
      </c>
      <c r="U8" s="168">
        <v>7.2230689686179304</v>
      </c>
      <c r="V8" s="168">
        <v>7.6469966729610643</v>
      </c>
      <c r="W8" s="168">
        <v>8.0485567844618284</v>
      </c>
      <c r="X8" s="168">
        <v>8.6244267601834359</v>
      </c>
      <c r="Y8" s="168">
        <v>9.6977789767107279</v>
      </c>
      <c r="Z8" s="168">
        <v>10.356015646074994</v>
      </c>
      <c r="AA8" s="168">
        <v>10.57366693642658</v>
      </c>
      <c r="AB8" s="168">
        <v>11.61141084434853</v>
      </c>
      <c r="AC8" s="168">
        <v>11.877371639241076</v>
      </c>
      <c r="AD8" s="168">
        <v>12.470214009531517</v>
      </c>
      <c r="AE8" s="168">
        <v>12.285046308785182</v>
      </c>
      <c r="AF8" s="168">
        <v>12.713155291790306</v>
      </c>
      <c r="AG8" s="168">
        <v>12.904594910529628</v>
      </c>
      <c r="AH8" s="168">
        <v>13.728711446812337</v>
      </c>
      <c r="AI8" s="168">
        <v>13.830163654347631</v>
      </c>
      <c r="AJ8" s="168">
        <v>12.534754068878698</v>
      </c>
      <c r="AK8" s="168">
        <v>14.326814135419477</v>
      </c>
      <c r="AL8" s="168">
        <v>15.836952612175164</v>
      </c>
      <c r="AM8" s="168">
        <v>16.559549500944161</v>
      </c>
      <c r="AN8" s="168">
        <v>14.935504900638431</v>
      </c>
      <c r="AO8" s="168">
        <v>14.3707850013488</v>
      </c>
      <c r="AP8" s="168">
        <v>16.120380361478283</v>
      </c>
      <c r="AQ8" s="168">
        <v>15.630608758205197</v>
      </c>
      <c r="AR8" s="168">
        <v>16.346416689146661</v>
      </c>
      <c r="AS8" s="168">
        <v>15.99125528279831</v>
      </c>
      <c r="AT8" s="168">
        <v>16.224530168150345</v>
      </c>
      <c r="AU8" s="168">
        <v>19.651245391601474</v>
      </c>
      <c r="AV8" s="168">
        <v>19.162867547882385</v>
      </c>
      <c r="AW8" s="168">
        <v>20.81761981836166</v>
      </c>
      <c r="AX8" s="168">
        <v>20.689708659293228</v>
      </c>
      <c r="AY8" s="168">
        <v>21.800017983994245</v>
      </c>
      <c r="AZ8" s="168">
        <v>22.229475766567756</v>
      </c>
      <c r="BA8" s="168">
        <v>23.97369840841651</v>
      </c>
      <c r="BB8" s="168">
        <v>23.906865389803077</v>
      </c>
      <c r="BC8" s="168">
        <v>24.455557054221742</v>
      </c>
      <c r="BD8" s="168">
        <v>18.418689866019243</v>
      </c>
      <c r="BE8" s="168">
        <v>19.648457872493481</v>
      </c>
      <c r="BF8" s="168">
        <v>25.215425771063753</v>
      </c>
      <c r="BG8" s="168">
        <v>26.742042082546533</v>
      </c>
      <c r="BH8" s="168">
        <v>26.268456074094058</v>
      </c>
      <c r="BI8" s="168">
        <v>27.096416689146661</v>
      </c>
      <c r="BJ8" s="168">
        <v>25.408349069328299</v>
      </c>
      <c r="BK8" s="168">
        <v>26.494402481791205</v>
      </c>
      <c r="BL8" s="168">
        <v>28.158281629349879</v>
      </c>
      <c r="BM8" s="168">
        <v>30.287024548152143</v>
      </c>
      <c r="BN8" s="168">
        <v>28.077443575218055</v>
      </c>
      <c r="BO8" s="168">
        <v>34.357971405449149</v>
      </c>
      <c r="BP8" s="168">
        <v>35.19564337739412</v>
      </c>
      <c r="BQ8" s="168">
        <v>37.076454455534574</v>
      </c>
      <c r="BR8" s="168">
        <v>35.835896052513263</v>
      </c>
      <c r="BS8" s="168">
        <v>34.372381080838053</v>
      </c>
      <c r="BT8" s="168">
        <v>34.444856577645893</v>
      </c>
      <c r="BU8" s="168">
        <v>36.040576387015555</v>
      </c>
      <c r="BV8" s="168">
        <v>33.53925006743998</v>
      </c>
      <c r="BW8" s="168">
        <v>33.586503012319035</v>
      </c>
      <c r="BX8" s="168">
        <v>37.878001079039656</v>
      </c>
      <c r="BY8" s="168">
        <v>35.254473518568474</v>
      </c>
      <c r="BZ8" s="168">
        <v>36.337627011959356</v>
      </c>
      <c r="CA8" s="168">
        <v>36.319508137757396</v>
      </c>
      <c r="CB8" s="168">
        <v>37.029516230554805</v>
      </c>
      <c r="CC8" s="168">
        <v>36.601901807391421</v>
      </c>
      <c r="CD8" s="168">
        <v>38.891061954860177</v>
      </c>
      <c r="CE8" s="168">
        <v>41.075667655786347</v>
      </c>
      <c r="CF8" s="168">
        <v>46.862399964032015</v>
      </c>
      <c r="CG8" s="168">
        <v>45.945171297545187</v>
      </c>
      <c r="CH8" s="168">
        <v>38.848799568384138</v>
      </c>
      <c r="CI8" s="168">
        <v>43.851744447441774</v>
      </c>
      <c r="CJ8" s="168">
        <v>46.555188382339715</v>
      </c>
      <c r="CK8" s="168">
        <v>41.97862152684111</v>
      </c>
      <c r="CL8" s="168">
        <v>41.036642388274437</v>
      </c>
      <c r="CM8" s="168">
        <v>36.942833378293322</v>
      </c>
      <c r="CN8" s="168">
        <v>33.883463717291612</v>
      </c>
      <c r="CO8" s="168">
        <v>38.32573509576477</v>
      </c>
      <c r="CP8" s="168">
        <v>39.251775919431708</v>
      </c>
      <c r="CQ8" s="168">
        <v>35.365075083175974</v>
      </c>
      <c r="CR8" s="168">
        <v>37.030617750202317</v>
      </c>
      <c r="CS8" s="168">
        <v>42.748628720438809</v>
      </c>
      <c r="CT8" s="175">
        <v>44.926153223630969</v>
      </c>
      <c r="CU8" s="175">
        <v>40.880541318226776</v>
      </c>
      <c r="CV8" s="175">
        <v>42.072408056829424</v>
      </c>
      <c r="CW8" s="175">
        <v>40.831894613793722</v>
      </c>
      <c r="CX8" s="175">
        <v>37.492019602553725</v>
      </c>
      <c r="CY8" s="175">
        <v>30.45677097383329</v>
      </c>
      <c r="CZ8" s="175">
        <v>33.116985882564521</v>
      </c>
      <c r="DA8" s="175">
        <v>33.938269939753617</v>
      </c>
      <c r="DB8" s="175">
        <v>35.849631328117972</v>
      </c>
      <c r="DC8" s="175">
        <v>39.389870515241434</v>
      </c>
      <c r="DD8" s="175">
        <v>38.42084794532866</v>
      </c>
      <c r="DE8" s="175">
        <v>33.846304289182626</v>
      </c>
      <c r="DF8" s="175">
        <v>37.913047387824832</v>
      </c>
      <c r="DG8" s="175">
        <v>34.471720169049547</v>
      </c>
      <c r="DH8" s="175">
        <v>37.162238108083805</v>
      </c>
      <c r="DI8" s="175">
        <v>40.030392950274255</v>
      </c>
      <c r="DJ8" s="175">
        <v>39.481566405898747</v>
      </c>
      <c r="DK8" s="175">
        <v>40.004248718640412</v>
      </c>
      <c r="DL8" s="175">
        <v>42.650008991997126</v>
      </c>
      <c r="DM8" s="175">
        <v>43.432627461559207</v>
      </c>
      <c r="DN8" s="175">
        <v>34.087020052153584</v>
      </c>
      <c r="DO8" s="175">
        <v>37.275833714024664</v>
      </c>
      <c r="DP8" s="175">
        <v>33.607834627683872</v>
      </c>
      <c r="DQ8" s="175">
        <v>44.49241856751825</v>
      </c>
      <c r="DR8" s="175">
        <v>39.795278284671525</v>
      </c>
      <c r="DS8" s="175">
        <v>37.581942750000003</v>
      </c>
      <c r="DT8" s="175">
        <v>34.943141750000002</v>
      </c>
      <c r="DU8" s="175">
        <v>40.853406549999995</v>
      </c>
      <c r="DV8" s="175">
        <v>44.385082939999997</v>
      </c>
      <c r="DW8" s="175">
        <v>57.766363099999992</v>
      </c>
      <c r="DX8" s="175">
        <v>53.606048496973493</v>
      </c>
      <c r="DY8" s="175">
        <v>55.54133504</v>
      </c>
      <c r="DZ8" s="175">
        <v>59.436256914124812</v>
      </c>
      <c r="EA8" s="175">
        <v>57.125682938216471</v>
      </c>
      <c r="EB8" s="175">
        <v>48.01086044816352</v>
      </c>
      <c r="EC8" s="175">
        <v>48.382010857399997</v>
      </c>
      <c r="ED8" s="175">
        <v>53.137036766499996</v>
      </c>
      <c r="EE8" s="175">
        <v>49.855293343999996</v>
      </c>
      <c r="EF8" s="175">
        <v>50.58515629</v>
      </c>
      <c r="EG8" s="175">
        <v>44.376395714999994</v>
      </c>
      <c r="EH8" s="175">
        <v>37.156277739999993</v>
      </c>
      <c r="EI8" s="175">
        <v>35.958649370000003</v>
      </c>
      <c r="EJ8" s="175">
        <v>28.850089039999997</v>
      </c>
      <c r="EK8" s="175">
        <v>30.023039540000003</v>
      </c>
    </row>
    <row r="9" spans="1:141" ht="13.5" customHeight="1">
      <c r="A9" s="174" t="s">
        <v>158</v>
      </c>
      <c r="B9" s="168"/>
      <c r="C9" s="168"/>
      <c r="D9" s="168"/>
      <c r="E9" s="168"/>
      <c r="F9" s="168"/>
      <c r="G9" s="168"/>
      <c r="H9" s="168">
        <v>0.25122880314573603</v>
      </c>
      <c r="I9" s="168">
        <v>0.25053760137625952</v>
      </c>
      <c r="J9" s="168">
        <v>0.17966637994593265</v>
      </c>
      <c r="K9" s="168">
        <v>0.28382280658638487</v>
      </c>
      <c r="L9" s="168">
        <v>0.25586753502088966</v>
      </c>
      <c r="M9" s="168">
        <v>0.30400589825509955</v>
      </c>
      <c r="N9" s="168">
        <v>0.27104325387072992</v>
      </c>
      <c r="O9" s="168">
        <v>0.34446424182845908</v>
      </c>
      <c r="P9" s="168">
        <v>0.42883693782256083</v>
      </c>
      <c r="Q9" s="168">
        <v>0.36553821577783241</v>
      </c>
      <c r="R9" s="168">
        <v>0.43312238879331533</v>
      </c>
      <c r="S9" s="168">
        <v>0.39656549520766771</v>
      </c>
      <c r="T9" s="168">
        <v>0.45138547554681741</v>
      </c>
      <c r="U9" s="168">
        <v>0.51439235684443352</v>
      </c>
      <c r="V9" s="168">
        <v>0.52686470877365443</v>
      </c>
      <c r="W9" s="168">
        <v>0.5434381912017695</v>
      </c>
      <c r="X9" s="168">
        <v>0.66387625952322438</v>
      </c>
      <c r="Y9" s="168">
        <v>0.79397579257802897</v>
      </c>
      <c r="Z9" s="168">
        <v>1.0183245269107888</v>
      </c>
      <c r="AA9" s="168">
        <v>1.2075141312361759</v>
      </c>
      <c r="AB9" s="168">
        <v>1.4195133939542885</v>
      </c>
      <c r="AC9" s="168">
        <v>1.5757096338166625</v>
      </c>
      <c r="AD9" s="168">
        <v>1.6568567215532071</v>
      </c>
      <c r="AE9" s="168">
        <v>1.7001873924797248</v>
      </c>
      <c r="AF9" s="168">
        <v>1.5475854018186286</v>
      </c>
      <c r="AG9" s="168">
        <v>1.3894845170803638</v>
      </c>
      <c r="AH9" s="168">
        <v>1.5698574588350946</v>
      </c>
      <c r="AI9" s="168">
        <v>1.5951708036372574</v>
      </c>
      <c r="AJ9" s="168">
        <v>3.2963565986728924</v>
      </c>
      <c r="AK9" s="168">
        <v>1.5681678545097075</v>
      </c>
      <c r="AL9" s="168">
        <v>1.4032317522732858</v>
      </c>
      <c r="AM9" s="168">
        <v>1.2363910051609732</v>
      </c>
      <c r="AN9" s="168">
        <v>2.8273224379454414</v>
      </c>
      <c r="AO9" s="168">
        <v>2.9848396411894815</v>
      </c>
      <c r="AP9" s="168">
        <v>3.2175749569918901</v>
      </c>
      <c r="AQ9" s="168">
        <v>3.1589149668223149</v>
      </c>
      <c r="AR9" s="168">
        <v>3.1901572868026542</v>
      </c>
      <c r="AS9" s="168">
        <v>3.3574281150159746</v>
      </c>
      <c r="AT9" s="168">
        <v>2.7943137134431062</v>
      </c>
      <c r="AU9" s="168">
        <v>2.7120607028753994</v>
      </c>
      <c r="AV9" s="168">
        <v>2.4842252396166136</v>
      </c>
      <c r="AW9" s="168">
        <v>2.479002826247235</v>
      </c>
      <c r="AX9" s="168">
        <v>2.1503594249201279</v>
      </c>
      <c r="AY9" s="168">
        <v>1.9004823052347013</v>
      </c>
      <c r="AZ9" s="168">
        <v>1.7913645858933398</v>
      </c>
      <c r="BA9" s="168">
        <v>1.8586876382403539</v>
      </c>
      <c r="BB9" s="168">
        <v>1.756359056279184</v>
      </c>
      <c r="BC9" s="168">
        <v>1.6912171295158516</v>
      </c>
      <c r="BD9" s="168">
        <v>1.6759953305480462</v>
      </c>
      <c r="BE9" s="168">
        <v>1.8286894814450725</v>
      </c>
      <c r="BF9" s="168">
        <v>1.9452721798967805</v>
      </c>
      <c r="BG9" s="168">
        <v>1.8595478004423691</v>
      </c>
      <c r="BH9" s="168">
        <v>2.0489678053575817</v>
      </c>
      <c r="BI9" s="168">
        <v>1.8961200540673384</v>
      </c>
      <c r="BJ9" s="168">
        <v>2.057308306709265</v>
      </c>
      <c r="BK9" s="168">
        <v>2.1547523961661343</v>
      </c>
      <c r="BL9" s="168">
        <v>2.1651204227082821</v>
      </c>
      <c r="BM9" s="168">
        <v>2.0899637503072008</v>
      </c>
      <c r="BN9" s="168">
        <v>4.3081070287539935</v>
      </c>
      <c r="BO9" s="168">
        <v>2.2583405013516833</v>
      </c>
      <c r="BP9" s="168">
        <v>3.0740507495699188</v>
      </c>
      <c r="BQ9" s="168">
        <v>3.831131727697223</v>
      </c>
      <c r="BR9" s="168">
        <v>4.1601898500860166</v>
      </c>
      <c r="BS9" s="168">
        <v>4.8504700172032438</v>
      </c>
      <c r="BT9" s="168">
        <v>4.9190986728926029</v>
      </c>
      <c r="BU9" s="168">
        <v>4.6613572130744654</v>
      </c>
      <c r="BV9" s="168">
        <v>4.3708527893831413</v>
      </c>
      <c r="BW9" s="168">
        <v>4.4807845908085522</v>
      </c>
      <c r="BX9" s="168">
        <v>3.5855861391005162</v>
      </c>
      <c r="BY9" s="168">
        <v>3.1374877119685425</v>
      </c>
      <c r="BZ9" s="168">
        <v>2.955670926517572</v>
      </c>
      <c r="CA9" s="168">
        <v>2.8518677807815189</v>
      </c>
      <c r="CB9" s="168">
        <v>3.2063467682477267</v>
      </c>
      <c r="CC9" s="168">
        <v>2.7762349471614649</v>
      </c>
      <c r="CD9" s="168">
        <v>2.7883847382649298</v>
      </c>
      <c r="CE9" s="168">
        <v>2.6583005652494469</v>
      </c>
      <c r="CF9" s="168">
        <v>2.5003993610223643</v>
      </c>
      <c r="CG9" s="168">
        <v>2.4447192184811994</v>
      </c>
      <c r="CH9" s="168">
        <v>2.3138209633816662</v>
      </c>
      <c r="CI9" s="168">
        <v>2.5191539690341607</v>
      </c>
      <c r="CJ9" s="168">
        <v>2.4484977881543375</v>
      </c>
      <c r="CK9" s="168">
        <v>2.4636888670434995</v>
      </c>
      <c r="CL9" s="168">
        <v>2.5813006881297618</v>
      </c>
      <c r="CM9" s="168">
        <v>2.6005928975178176</v>
      </c>
      <c r="CN9" s="168">
        <v>2.6403753993610222</v>
      </c>
      <c r="CO9" s="168">
        <v>2.6300995330548047</v>
      </c>
      <c r="CP9" s="168">
        <v>2.9206346768247728</v>
      </c>
      <c r="CQ9" s="168">
        <v>2.4819212337183583</v>
      </c>
      <c r="CR9" s="168">
        <v>2.3361544605554192</v>
      </c>
      <c r="CS9" s="168">
        <v>2.2242258540181861</v>
      </c>
      <c r="CT9" s="175">
        <v>2.2058091668714672</v>
      </c>
      <c r="CU9" s="175">
        <v>2.0958620054067341</v>
      </c>
      <c r="CV9" s="175">
        <v>2.6090255591054312</v>
      </c>
      <c r="CW9" s="175">
        <v>2.5147917178667978</v>
      </c>
      <c r="CX9" s="175">
        <v>2.3183368149422461</v>
      </c>
      <c r="CY9" s="175">
        <v>3.2103710985500125</v>
      </c>
      <c r="CZ9" s="175">
        <v>3.194488817891374</v>
      </c>
      <c r="DA9" s="175">
        <v>3.2555142541164908</v>
      </c>
      <c r="DB9" s="175">
        <v>3.4077322437945443</v>
      </c>
      <c r="DC9" s="175">
        <v>3.4553944458097812</v>
      </c>
      <c r="DD9" s="175">
        <v>3.610991644138609</v>
      </c>
      <c r="DE9" s="175">
        <v>3.7768647087736547</v>
      </c>
      <c r="DF9" s="175">
        <v>3.7225208896534774</v>
      </c>
      <c r="DG9" s="175">
        <v>3.5988418530351436</v>
      </c>
      <c r="DH9" s="175">
        <v>2.8271073973949372</v>
      </c>
      <c r="DI9" s="175">
        <v>2.4466853035143767</v>
      </c>
      <c r="DJ9" s="175">
        <v>2.4466853035143767</v>
      </c>
      <c r="DK9" s="175">
        <v>2.6185180634062419</v>
      </c>
      <c r="DL9" s="175">
        <v>2.7596768247726713</v>
      </c>
      <c r="DM9" s="175">
        <v>2.8203028999754238</v>
      </c>
      <c r="DN9" s="175">
        <v>3.8636796510199067</v>
      </c>
      <c r="DO9" s="175">
        <v>3.8960859801090795</v>
      </c>
      <c r="DP9" s="175">
        <v>4.4317292268206616</v>
      </c>
      <c r="DQ9" s="175">
        <v>3.3622492592826072</v>
      </c>
      <c r="DR9" s="175">
        <v>3.2590777280463969</v>
      </c>
      <c r="DS9" s="175">
        <v>3.3228585600000002</v>
      </c>
      <c r="DT9" s="175">
        <v>3.3338188799999999</v>
      </c>
      <c r="DU9" s="175">
        <v>3.18216192</v>
      </c>
      <c r="DV9" s="175">
        <v>3.5223774600000008</v>
      </c>
      <c r="DW9" s="175">
        <v>3.99447888</v>
      </c>
      <c r="DX9" s="175">
        <v>3.8633396187687499</v>
      </c>
      <c r="DY9" s="175">
        <v>3.9258688500000001</v>
      </c>
      <c r="DZ9" s="175">
        <v>4.0125205007084404</v>
      </c>
      <c r="EA9" s="175">
        <v>4.1237177005786947</v>
      </c>
      <c r="EB9" s="175">
        <v>3.8008289577328496</v>
      </c>
      <c r="EC9" s="175">
        <v>3.9680223023999996</v>
      </c>
      <c r="ED9" s="175">
        <v>4.5112591500000008</v>
      </c>
      <c r="EE9" s="175">
        <v>4.9008989000000005</v>
      </c>
      <c r="EF9" s="175">
        <v>5.0025636499999999</v>
      </c>
      <c r="EG9" s="175">
        <v>4.4419449499999999</v>
      </c>
      <c r="EH9" s="175">
        <v>4.8343169400000008</v>
      </c>
      <c r="EI9" s="175">
        <v>4.9441227500000009</v>
      </c>
      <c r="EJ9" s="175">
        <v>4.7806630500000002</v>
      </c>
      <c r="EK9" s="175">
        <v>5.4709515399999997</v>
      </c>
    </row>
    <row r="10" spans="1:141" ht="13.5" customHeight="1">
      <c r="A10" s="176"/>
      <c r="B10" s="168"/>
      <c r="C10" s="168"/>
      <c r="D10" s="168"/>
      <c r="E10" s="168"/>
      <c r="F10" s="168"/>
      <c r="G10" s="168"/>
      <c r="H10" s="168"/>
      <c r="I10" s="168"/>
      <c r="J10" s="168"/>
      <c r="K10" s="168"/>
      <c r="L10" s="168"/>
      <c r="M10" s="168"/>
      <c r="N10" s="168"/>
      <c r="O10" s="168"/>
      <c r="P10" s="168"/>
      <c r="Q10" s="168"/>
      <c r="R10" s="168"/>
      <c r="S10" s="168"/>
      <c r="T10" s="168"/>
      <c r="U10" s="168"/>
      <c r="V10" s="168"/>
      <c r="W10" s="168"/>
      <c r="X10" s="168"/>
      <c r="Y10" s="168"/>
      <c r="Z10" s="168"/>
      <c r="AA10" s="168"/>
      <c r="AB10" s="168"/>
      <c r="AC10" s="168"/>
      <c r="AD10" s="168"/>
      <c r="AE10" s="168"/>
      <c r="AF10" s="168"/>
      <c r="AG10" s="168"/>
      <c r="AH10" s="168"/>
      <c r="AI10" s="168"/>
      <c r="AJ10" s="168"/>
      <c r="AK10" s="168"/>
      <c r="AL10" s="168"/>
      <c r="AM10" s="168"/>
      <c r="AN10" s="168"/>
      <c r="AO10" s="168"/>
      <c r="AP10" s="168"/>
      <c r="AQ10" s="168"/>
      <c r="AR10" s="168"/>
      <c r="AS10" s="168"/>
      <c r="AT10" s="168"/>
      <c r="AU10" s="168"/>
      <c r="AV10" s="168"/>
      <c r="AW10" s="168"/>
      <c r="AX10" s="168"/>
      <c r="AY10" s="168"/>
      <c r="AZ10" s="168"/>
      <c r="BA10" s="168"/>
      <c r="BB10" s="168"/>
      <c r="BC10" s="168"/>
      <c r="BD10" s="168"/>
      <c r="BE10" s="168"/>
      <c r="BF10" s="168"/>
      <c r="BG10" s="168"/>
      <c r="BH10" s="168"/>
      <c r="BI10" s="168"/>
      <c r="BJ10" s="168"/>
      <c r="BK10" s="168"/>
      <c r="BL10" s="168"/>
      <c r="BM10" s="168"/>
      <c r="BN10" s="168"/>
      <c r="BO10" s="168"/>
      <c r="BP10" s="168"/>
      <c r="BQ10" s="168"/>
      <c r="BR10" s="168"/>
      <c r="BS10" s="168"/>
      <c r="BT10" s="168"/>
      <c r="BU10" s="168"/>
      <c r="BV10" s="168"/>
      <c r="BW10" s="168"/>
      <c r="BX10" s="168"/>
      <c r="BY10" s="168"/>
      <c r="BZ10" s="168"/>
      <c r="CA10" s="168"/>
      <c r="CB10" s="168"/>
      <c r="CC10" s="168"/>
      <c r="CD10" s="168"/>
      <c r="CE10" s="168"/>
      <c r="CF10" s="168"/>
      <c r="CG10" s="168"/>
      <c r="CH10" s="168"/>
      <c r="CI10" s="168"/>
      <c r="CJ10" s="168"/>
      <c r="CK10" s="168"/>
      <c r="CL10" s="168"/>
      <c r="CM10" s="168"/>
      <c r="CN10" s="168"/>
      <c r="CO10" s="168"/>
      <c r="CP10" s="168"/>
      <c r="CQ10" s="168"/>
      <c r="CR10" s="168"/>
      <c r="CS10" s="168"/>
      <c r="CT10" s="175"/>
      <c r="CU10" s="175"/>
      <c r="CV10" s="175"/>
      <c r="CW10" s="175"/>
      <c r="CX10" s="175"/>
      <c r="CY10" s="175"/>
      <c r="CZ10" s="175"/>
      <c r="DA10" s="175"/>
      <c r="DB10" s="175"/>
      <c r="DC10" s="175"/>
      <c r="DD10" s="175"/>
      <c r="DE10" s="175"/>
      <c r="DF10" s="175"/>
      <c r="DG10" s="175"/>
      <c r="DH10" s="175"/>
      <c r="DI10" s="175"/>
      <c r="DJ10" s="175"/>
      <c r="DK10" s="175"/>
      <c r="DL10" s="175"/>
      <c r="DM10" s="175"/>
      <c r="DN10" s="175"/>
      <c r="DO10" s="175"/>
      <c r="DP10" s="175"/>
      <c r="DQ10" s="175"/>
      <c r="DR10" s="175"/>
      <c r="DS10" s="175"/>
      <c r="DT10" s="175"/>
      <c r="DU10" s="175"/>
      <c r="DV10" s="175"/>
      <c r="DW10" s="175"/>
      <c r="DX10" s="175"/>
      <c r="DY10" s="175"/>
      <c r="DZ10" s="175"/>
      <c r="EA10" s="175"/>
      <c r="EB10" s="175"/>
      <c r="EC10" s="175"/>
      <c r="ED10" s="175"/>
      <c r="EE10" s="175"/>
      <c r="EF10" s="175"/>
      <c r="EG10" s="175"/>
      <c r="EH10" s="175"/>
      <c r="EI10" s="175"/>
      <c r="EJ10" s="175"/>
      <c r="EK10" s="175"/>
    </row>
    <row r="11" spans="1:141" ht="13.5" customHeight="1">
      <c r="A11" s="172" t="s">
        <v>61</v>
      </c>
      <c r="B11" s="177"/>
      <c r="C11" s="177"/>
      <c r="D11" s="177"/>
      <c r="E11" s="177"/>
      <c r="F11" s="177"/>
      <c r="G11" s="177"/>
      <c r="H11" s="177"/>
      <c r="I11" s="177"/>
      <c r="J11" s="177"/>
      <c r="K11" s="177"/>
      <c r="L11" s="177"/>
      <c r="M11" s="177"/>
      <c r="N11" s="177"/>
      <c r="O11" s="177"/>
      <c r="P11" s="177"/>
      <c r="Q11" s="177"/>
      <c r="R11" s="177"/>
      <c r="S11" s="177"/>
      <c r="T11" s="177"/>
      <c r="U11" s="177"/>
      <c r="V11" s="177"/>
      <c r="W11" s="177"/>
      <c r="X11" s="177"/>
      <c r="Y11" s="177"/>
      <c r="Z11" s="177"/>
      <c r="AA11" s="177"/>
      <c r="AB11" s="177"/>
      <c r="AC11" s="177"/>
      <c r="AD11" s="177"/>
      <c r="AE11" s="177"/>
      <c r="AF11" s="177"/>
      <c r="AG11" s="177"/>
      <c r="AH11" s="177"/>
      <c r="AI11" s="177"/>
      <c r="AJ11" s="177"/>
      <c r="AK11" s="177"/>
      <c r="AL11" s="177"/>
      <c r="AM11" s="177"/>
      <c r="AN11" s="177"/>
      <c r="AO11" s="177"/>
      <c r="AP11" s="177"/>
      <c r="AQ11" s="177"/>
      <c r="AR11" s="177"/>
      <c r="AS11" s="177"/>
      <c r="AT11" s="177"/>
      <c r="AU11" s="177"/>
      <c r="AV11" s="177"/>
      <c r="AW11" s="177"/>
      <c r="AX11" s="177"/>
      <c r="AY11" s="177"/>
      <c r="AZ11" s="177"/>
      <c r="BA11" s="177"/>
      <c r="BB11" s="177"/>
      <c r="BC11" s="177"/>
      <c r="BD11" s="177"/>
      <c r="BE11" s="177"/>
      <c r="BF11" s="177"/>
      <c r="BG11" s="177"/>
      <c r="BH11" s="177"/>
      <c r="BI11" s="177"/>
      <c r="BJ11" s="177"/>
      <c r="BK11" s="177"/>
      <c r="BL11" s="177"/>
      <c r="BM11" s="177"/>
      <c r="BN11" s="177"/>
      <c r="BO11" s="177"/>
      <c r="BP11" s="177"/>
      <c r="BQ11" s="177"/>
      <c r="BR11" s="177"/>
      <c r="BS11" s="177"/>
      <c r="BT11" s="177"/>
      <c r="BU11" s="177"/>
      <c r="BV11" s="177"/>
      <c r="BW11" s="177"/>
      <c r="BX11" s="177"/>
      <c r="BY11" s="177"/>
      <c r="BZ11" s="177"/>
      <c r="CA11" s="177"/>
      <c r="CB11" s="177"/>
      <c r="CC11" s="177"/>
      <c r="CD11" s="177"/>
      <c r="CE11" s="177"/>
      <c r="CF11" s="177"/>
      <c r="CG11" s="177"/>
      <c r="CH11" s="177"/>
      <c r="CI11" s="177"/>
      <c r="CJ11" s="177"/>
      <c r="CK11" s="177"/>
      <c r="CL11" s="177"/>
      <c r="CM11" s="177"/>
      <c r="CN11" s="177"/>
      <c r="CO11" s="177"/>
      <c r="CP11" s="177"/>
      <c r="CQ11" s="177"/>
      <c r="CR11" s="177"/>
      <c r="CS11" s="177"/>
      <c r="CT11" s="175"/>
      <c r="CU11" s="175"/>
      <c r="CV11" s="175"/>
      <c r="CW11" s="175"/>
      <c r="CX11" s="175"/>
      <c r="CY11" s="175"/>
      <c r="CZ11" s="175"/>
      <c r="DA11" s="175"/>
      <c r="DB11" s="175"/>
      <c r="DC11" s="175"/>
      <c r="DD11" s="175"/>
      <c r="DE11" s="175"/>
      <c r="DF11" s="175"/>
      <c r="DG11" s="175"/>
      <c r="DH11" s="175"/>
      <c r="DI11" s="173">
        <v>1.9183462294614602E-2</v>
      </c>
      <c r="DJ11" s="173">
        <v>1.8828195236084994E-2</v>
      </c>
      <c r="DK11" s="173">
        <v>1.8475557151926416E-2</v>
      </c>
      <c r="DL11" s="173">
        <v>2.0113199135916342E-2</v>
      </c>
      <c r="DM11" s="173">
        <v>1.5154614161142485E-2</v>
      </c>
      <c r="DN11" s="173">
        <v>1.3454701266870718E-2</v>
      </c>
      <c r="DO11" s="173">
        <v>3.0588051556206352E-3</v>
      </c>
      <c r="DP11" s="173">
        <v>1.8310305236490928E-3</v>
      </c>
      <c r="DQ11" s="173">
        <v>4.8504399331909565E-4</v>
      </c>
      <c r="DR11" s="173">
        <v>2.0364661218447129E-3</v>
      </c>
      <c r="DS11" s="173">
        <v>4.8589525E-4</v>
      </c>
      <c r="DT11" s="173">
        <v>0.48402201331</v>
      </c>
      <c r="DU11" s="173">
        <v>0.90543748989999995</v>
      </c>
      <c r="DV11" s="173">
        <v>2.2831855747200001</v>
      </c>
      <c r="DW11" s="173">
        <v>10.133655738890001</v>
      </c>
      <c r="DX11" s="173">
        <v>20.055836867453479</v>
      </c>
      <c r="DY11" s="173">
        <v>24.749554575360005</v>
      </c>
      <c r="DZ11" s="173">
        <v>28.07037531237216</v>
      </c>
      <c r="EA11" s="173">
        <v>16.850043390004373</v>
      </c>
      <c r="EB11" s="173">
        <v>13.846891591006699</v>
      </c>
      <c r="EC11" s="173">
        <v>15.708466646340931</v>
      </c>
      <c r="ED11" s="173">
        <v>5.8662003931566788</v>
      </c>
      <c r="EE11" s="173">
        <v>3.9855056969761882</v>
      </c>
      <c r="EF11" s="173">
        <v>4.0374276855975513E-2</v>
      </c>
      <c r="EG11" s="173">
        <v>11.729164251219537</v>
      </c>
      <c r="EH11" s="173">
        <v>10.494588679223131</v>
      </c>
      <c r="EI11" s="173">
        <v>9.6241243299780397</v>
      </c>
      <c r="EJ11" s="173">
        <v>10.127605169473844</v>
      </c>
      <c r="EK11" s="173">
        <v>10.25795473894979</v>
      </c>
    </row>
    <row r="12" spans="1:141" ht="13.5" customHeight="1">
      <c r="A12" s="174" t="s">
        <v>198</v>
      </c>
      <c r="B12" s="168"/>
      <c r="C12" s="168"/>
      <c r="D12" s="168"/>
      <c r="E12" s="168"/>
      <c r="F12" s="168"/>
      <c r="G12" s="168"/>
      <c r="H12" s="168"/>
      <c r="I12" s="168"/>
      <c r="J12" s="168"/>
      <c r="K12" s="168"/>
      <c r="L12" s="168"/>
      <c r="M12" s="168"/>
      <c r="N12" s="168"/>
      <c r="O12" s="168"/>
      <c r="P12" s="168"/>
      <c r="Q12" s="168"/>
      <c r="R12" s="168"/>
      <c r="S12" s="168"/>
      <c r="T12" s="168"/>
      <c r="U12" s="168"/>
      <c r="V12" s="168"/>
      <c r="W12" s="168"/>
      <c r="X12" s="168"/>
      <c r="Y12" s="168"/>
      <c r="Z12" s="168"/>
      <c r="AA12" s="168"/>
      <c r="AB12" s="168"/>
      <c r="AC12" s="168"/>
      <c r="AD12" s="168"/>
      <c r="AE12" s="168"/>
      <c r="AF12" s="168"/>
      <c r="AG12" s="168"/>
      <c r="AH12" s="168"/>
      <c r="AI12" s="168"/>
      <c r="AJ12" s="168"/>
      <c r="AK12" s="168"/>
      <c r="AL12" s="168"/>
      <c r="AM12" s="168"/>
      <c r="AN12" s="168"/>
      <c r="AO12" s="168"/>
      <c r="AP12" s="168"/>
      <c r="AQ12" s="168"/>
      <c r="AR12" s="168"/>
      <c r="AS12" s="168"/>
      <c r="AT12" s="168"/>
      <c r="AU12" s="168"/>
      <c r="AV12" s="168"/>
      <c r="AW12" s="168"/>
      <c r="AX12" s="168"/>
      <c r="AY12" s="168"/>
      <c r="AZ12" s="168"/>
      <c r="BA12" s="168"/>
      <c r="BB12" s="168"/>
      <c r="BC12" s="168"/>
      <c r="BD12" s="168"/>
      <c r="BE12" s="168"/>
      <c r="BF12" s="168"/>
      <c r="BG12" s="168"/>
      <c r="BH12" s="168"/>
      <c r="BI12" s="168"/>
      <c r="BJ12" s="168"/>
      <c r="BK12" s="168"/>
      <c r="BL12" s="168"/>
      <c r="BM12" s="168"/>
      <c r="BN12" s="168"/>
      <c r="BO12" s="168"/>
      <c r="BP12" s="168"/>
      <c r="BQ12" s="168"/>
      <c r="BR12" s="168"/>
      <c r="BS12" s="168"/>
      <c r="BT12" s="168"/>
      <c r="BU12" s="168"/>
      <c r="BV12" s="168"/>
      <c r="BW12" s="168"/>
      <c r="BX12" s="168"/>
      <c r="BY12" s="168"/>
      <c r="BZ12" s="168"/>
      <c r="CA12" s="168"/>
      <c r="CB12" s="168"/>
      <c r="CC12" s="168"/>
      <c r="CD12" s="168"/>
      <c r="CE12" s="168"/>
      <c r="CF12" s="168"/>
      <c r="CG12" s="168"/>
      <c r="CH12" s="168"/>
      <c r="CI12" s="168"/>
      <c r="CJ12" s="168"/>
      <c r="CK12" s="168"/>
      <c r="CL12" s="168"/>
      <c r="CM12" s="168"/>
      <c r="CN12" s="168"/>
      <c r="CO12" s="168"/>
      <c r="CP12" s="168"/>
      <c r="CQ12" s="168"/>
      <c r="CR12" s="168"/>
      <c r="CS12" s="168"/>
      <c r="CT12" s="175"/>
      <c r="CU12" s="175"/>
      <c r="CV12" s="175"/>
      <c r="CW12" s="175"/>
      <c r="CX12" s="175"/>
      <c r="CY12" s="175"/>
      <c r="CZ12" s="175"/>
      <c r="DA12" s="175"/>
      <c r="DB12" s="175"/>
      <c r="DC12" s="175"/>
      <c r="DD12" s="175"/>
      <c r="DE12" s="175"/>
      <c r="DF12" s="175"/>
      <c r="DG12" s="175"/>
      <c r="DH12" s="175"/>
      <c r="DI12" s="175">
        <v>1.7867087019260933E-2</v>
      </c>
      <c r="DJ12" s="175">
        <v>1.8307610264132003E-2</v>
      </c>
      <c r="DK12" s="175">
        <v>1.824330259112868E-2</v>
      </c>
      <c r="DL12" s="175">
        <v>1.8313884183449401E-2</v>
      </c>
      <c r="DM12" s="175">
        <v>1.4724888637932115E-2</v>
      </c>
      <c r="DN12" s="175">
        <v>1.3080431645649038E-2</v>
      </c>
      <c r="DO12" s="175">
        <v>2.6065406540654065E-3</v>
      </c>
      <c r="DP12" s="175">
        <v>1.8304530453045306E-3</v>
      </c>
      <c r="DQ12" s="175">
        <v>4.8497556266216134E-4</v>
      </c>
      <c r="DR12" s="175">
        <v>8.5947022265130037E-4</v>
      </c>
      <c r="DS12" s="175">
        <v>3.7686600000000001E-4</v>
      </c>
      <c r="DT12" s="175">
        <v>0.48365489931</v>
      </c>
      <c r="DU12" s="175">
        <v>0.87896890875</v>
      </c>
      <c r="DV12" s="175">
        <v>2.2826518176000001</v>
      </c>
      <c r="DW12" s="175">
        <v>2.7472928510000001</v>
      </c>
      <c r="DX12" s="175">
        <v>1.6103959173420925</v>
      </c>
      <c r="DY12" s="175">
        <v>1.8377850064000001</v>
      </c>
      <c r="DZ12" s="175">
        <v>1.6000148962710807</v>
      </c>
      <c r="EA12" s="175">
        <v>3.2356552344222074</v>
      </c>
      <c r="EB12" s="175">
        <v>2.652292084512081</v>
      </c>
      <c r="EC12" s="175">
        <v>1.7625094214854817</v>
      </c>
      <c r="ED12" s="175">
        <v>1.5234790604875377</v>
      </c>
      <c r="EE12" s="175">
        <v>0.99460158046636027</v>
      </c>
      <c r="EF12" s="175">
        <v>3.9746027957216448E-2</v>
      </c>
      <c r="EG12" s="175">
        <v>1.8255974207729544</v>
      </c>
      <c r="EH12" s="175">
        <v>0.91012363583926825</v>
      </c>
      <c r="EI12" s="175">
        <v>0.91398959150691661</v>
      </c>
      <c r="EJ12" s="175">
        <v>2.0297918861424251</v>
      </c>
      <c r="EK12" s="175">
        <v>1.9892270494229634</v>
      </c>
    </row>
    <row r="13" spans="1:141" ht="13.5" customHeight="1">
      <c r="A13" s="174" t="s">
        <v>199</v>
      </c>
      <c r="B13" s="168"/>
      <c r="C13" s="168"/>
      <c r="D13" s="168"/>
      <c r="E13" s="168"/>
      <c r="F13" s="168"/>
      <c r="G13" s="168"/>
      <c r="H13" s="168"/>
      <c r="I13" s="168"/>
      <c r="J13" s="168"/>
      <c r="K13" s="168"/>
      <c r="L13" s="168"/>
      <c r="M13" s="168"/>
      <c r="N13" s="168"/>
      <c r="O13" s="168"/>
      <c r="P13" s="168"/>
      <c r="Q13" s="168"/>
      <c r="R13" s="168"/>
      <c r="S13" s="168"/>
      <c r="T13" s="168"/>
      <c r="U13" s="168"/>
      <c r="V13" s="168"/>
      <c r="W13" s="168"/>
      <c r="X13" s="168"/>
      <c r="Y13" s="168"/>
      <c r="Z13" s="168"/>
      <c r="AA13" s="168"/>
      <c r="AB13" s="168"/>
      <c r="AC13" s="168"/>
      <c r="AD13" s="168"/>
      <c r="AE13" s="168"/>
      <c r="AF13" s="168"/>
      <c r="AG13" s="168"/>
      <c r="AH13" s="168"/>
      <c r="AI13" s="168"/>
      <c r="AJ13" s="168"/>
      <c r="AK13" s="168"/>
      <c r="AL13" s="168"/>
      <c r="AM13" s="168"/>
      <c r="AN13" s="168"/>
      <c r="AO13" s="168"/>
      <c r="AP13" s="168"/>
      <c r="AQ13" s="168"/>
      <c r="AR13" s="168"/>
      <c r="AS13" s="168"/>
      <c r="AT13" s="168"/>
      <c r="AU13" s="168"/>
      <c r="AV13" s="168"/>
      <c r="AW13" s="168"/>
      <c r="AX13" s="168"/>
      <c r="AY13" s="168"/>
      <c r="AZ13" s="168"/>
      <c r="BA13" s="168"/>
      <c r="BB13" s="168"/>
      <c r="BC13" s="168"/>
      <c r="BD13" s="168"/>
      <c r="BE13" s="168"/>
      <c r="BF13" s="168"/>
      <c r="BG13" s="168"/>
      <c r="BH13" s="168"/>
      <c r="BI13" s="168"/>
      <c r="BJ13" s="168"/>
      <c r="BK13" s="168"/>
      <c r="BL13" s="168"/>
      <c r="BM13" s="168"/>
      <c r="BN13" s="168"/>
      <c r="BO13" s="168"/>
      <c r="BP13" s="168"/>
      <c r="BQ13" s="168"/>
      <c r="BR13" s="168"/>
      <c r="BS13" s="168"/>
      <c r="BT13" s="168"/>
      <c r="BU13" s="168"/>
      <c r="BV13" s="168"/>
      <c r="BW13" s="168"/>
      <c r="BX13" s="168"/>
      <c r="BY13" s="168"/>
      <c r="BZ13" s="168"/>
      <c r="CA13" s="168"/>
      <c r="CB13" s="168"/>
      <c r="CC13" s="168"/>
      <c r="CD13" s="168"/>
      <c r="CE13" s="168"/>
      <c r="CF13" s="168"/>
      <c r="CG13" s="168"/>
      <c r="CH13" s="168"/>
      <c r="CI13" s="168"/>
      <c r="CJ13" s="168"/>
      <c r="CK13" s="168"/>
      <c r="CL13" s="168"/>
      <c r="CM13" s="168"/>
      <c r="CN13" s="168"/>
      <c r="CO13" s="168"/>
      <c r="CP13" s="168"/>
      <c r="CQ13" s="168"/>
      <c r="CR13" s="168"/>
      <c r="CS13" s="168"/>
      <c r="CT13" s="175"/>
      <c r="CU13" s="175"/>
      <c r="CV13" s="175"/>
      <c r="CW13" s="175"/>
      <c r="CX13" s="175"/>
      <c r="CY13" s="175"/>
      <c r="CZ13" s="175"/>
      <c r="DA13" s="175"/>
      <c r="DB13" s="175"/>
      <c r="DC13" s="175"/>
      <c r="DD13" s="175"/>
      <c r="DE13" s="175"/>
      <c r="DF13" s="175"/>
      <c r="DG13" s="175"/>
      <c r="DH13" s="175"/>
      <c r="DI13" s="175">
        <v>1.2550579983814404E-3</v>
      </c>
      <c r="DJ13" s="175">
        <v>4.5859185325060694E-4</v>
      </c>
      <c r="DK13" s="175">
        <v>1.5061595180289542E-4</v>
      </c>
      <c r="DL13" s="175">
        <v>7.4228936246740395E-5</v>
      </c>
      <c r="DM13" s="175">
        <v>7.5307975901447709E-5</v>
      </c>
      <c r="DN13" s="175">
        <v>2.6975991367682761E-4</v>
      </c>
      <c r="DO13" s="175">
        <v>1.5550479671082689E-4</v>
      </c>
      <c r="DP13" s="175">
        <v>0</v>
      </c>
      <c r="DQ13" s="175">
        <v>6.8430656934306559E-8</v>
      </c>
      <c r="DR13" s="175">
        <v>6.556569343065693E-4</v>
      </c>
      <c r="DS13" s="175">
        <v>1.0902924999999999E-4</v>
      </c>
      <c r="DT13" s="175">
        <v>3.6711399999999998E-4</v>
      </c>
      <c r="DU13" s="175">
        <v>2.646858115E-2</v>
      </c>
      <c r="DV13" s="175">
        <v>5.3375712000000011E-4</v>
      </c>
      <c r="DW13" s="175">
        <v>7.3859641776800009</v>
      </c>
      <c r="DX13" s="175">
        <v>18.44538528192853</v>
      </c>
      <c r="DY13" s="175">
        <v>22.910359254200003</v>
      </c>
      <c r="DZ13" s="175">
        <v>26.470041158882466</v>
      </c>
      <c r="EA13" s="175">
        <v>13.613103238700972</v>
      </c>
      <c r="EB13" s="175">
        <v>11.19459388378913</v>
      </c>
      <c r="EC13" s="175">
        <v>13.945957224855448</v>
      </c>
      <c r="ED13" s="175">
        <v>4.3411416715332356</v>
      </c>
      <c r="EE13" s="175">
        <v>2.9905979481043605</v>
      </c>
      <c r="EF13" s="175">
        <v>8.7284840508148795E-6</v>
      </c>
      <c r="EG13" s="175">
        <v>9.9032609166400025</v>
      </c>
      <c r="EH13" s="175">
        <v>9.582633238245748</v>
      </c>
      <c r="EI13" s="175">
        <v>8.7095245149193499</v>
      </c>
      <c r="EJ13" s="175">
        <v>8.0956752066722597</v>
      </c>
      <c r="EK13" s="175">
        <v>8.2657330966322213</v>
      </c>
    </row>
    <row r="14" spans="1:141" ht="13.5" customHeight="1">
      <c r="A14" s="174" t="s">
        <v>158</v>
      </c>
      <c r="B14" s="168"/>
      <c r="C14" s="168"/>
      <c r="D14" s="168"/>
      <c r="E14" s="168"/>
      <c r="F14" s="168"/>
      <c r="G14" s="168"/>
      <c r="H14" s="168"/>
      <c r="I14" s="168"/>
      <c r="J14" s="168"/>
      <c r="K14" s="168"/>
      <c r="L14" s="168"/>
      <c r="M14" s="168"/>
      <c r="N14" s="168"/>
      <c r="O14" s="168"/>
      <c r="P14" s="168"/>
      <c r="Q14" s="168"/>
      <c r="R14" s="168"/>
      <c r="S14" s="168"/>
      <c r="T14" s="168"/>
      <c r="U14" s="168"/>
      <c r="V14" s="168"/>
      <c r="W14" s="168"/>
      <c r="X14" s="168"/>
      <c r="Y14" s="168"/>
      <c r="Z14" s="168"/>
      <c r="AA14" s="168"/>
      <c r="AB14" s="168"/>
      <c r="AC14" s="168"/>
      <c r="AD14" s="168"/>
      <c r="AE14" s="168"/>
      <c r="AF14" s="168"/>
      <c r="AG14" s="168"/>
      <c r="AH14" s="168"/>
      <c r="AI14" s="168"/>
      <c r="AJ14" s="168"/>
      <c r="AK14" s="168"/>
      <c r="AL14" s="168"/>
      <c r="AM14" s="168"/>
      <c r="AN14" s="168"/>
      <c r="AO14" s="168"/>
      <c r="AP14" s="168"/>
      <c r="AQ14" s="168"/>
      <c r="AR14" s="168"/>
      <c r="AS14" s="168"/>
      <c r="AT14" s="168"/>
      <c r="AU14" s="168"/>
      <c r="AV14" s="168"/>
      <c r="AW14" s="168"/>
      <c r="AX14" s="168"/>
      <c r="AY14" s="168"/>
      <c r="AZ14" s="168"/>
      <c r="BA14" s="168"/>
      <c r="BB14" s="168"/>
      <c r="BC14" s="168"/>
      <c r="BD14" s="168"/>
      <c r="BE14" s="168"/>
      <c r="BF14" s="168"/>
      <c r="BG14" s="168"/>
      <c r="BH14" s="168"/>
      <c r="BI14" s="168"/>
      <c r="BJ14" s="168"/>
      <c r="BK14" s="168"/>
      <c r="BL14" s="168"/>
      <c r="BM14" s="168"/>
      <c r="BN14" s="168"/>
      <c r="BO14" s="168"/>
      <c r="BP14" s="168"/>
      <c r="BQ14" s="168"/>
      <c r="BR14" s="168"/>
      <c r="BS14" s="168"/>
      <c r="BT14" s="168"/>
      <c r="BU14" s="168"/>
      <c r="BV14" s="168"/>
      <c r="BW14" s="168"/>
      <c r="BX14" s="168"/>
      <c r="BY14" s="168"/>
      <c r="BZ14" s="168"/>
      <c r="CA14" s="168"/>
      <c r="CB14" s="168"/>
      <c r="CC14" s="168"/>
      <c r="CD14" s="168"/>
      <c r="CE14" s="168"/>
      <c r="CF14" s="168"/>
      <c r="CG14" s="168"/>
      <c r="CH14" s="168"/>
      <c r="CI14" s="168"/>
      <c r="CJ14" s="168"/>
      <c r="CK14" s="168"/>
      <c r="CL14" s="168"/>
      <c r="CM14" s="168"/>
      <c r="CN14" s="168"/>
      <c r="CO14" s="168"/>
      <c r="CP14" s="168"/>
      <c r="CQ14" s="168"/>
      <c r="CR14" s="168"/>
      <c r="CS14" s="168"/>
      <c r="CT14" s="175"/>
      <c r="CU14" s="175"/>
      <c r="CV14" s="175"/>
      <c r="CW14" s="175"/>
      <c r="CX14" s="175"/>
      <c r="CY14" s="175"/>
      <c r="CZ14" s="175"/>
      <c r="DA14" s="175"/>
      <c r="DB14" s="175"/>
      <c r="DC14" s="175"/>
      <c r="DD14" s="175"/>
      <c r="DE14" s="175"/>
      <c r="DF14" s="175"/>
      <c r="DG14" s="175"/>
      <c r="DH14" s="175"/>
      <c r="DI14" s="175">
        <v>6.1317276972229043E-5</v>
      </c>
      <c r="DJ14" s="175">
        <v>6.1993118702383874E-5</v>
      </c>
      <c r="DK14" s="175">
        <v>8.1638608994839034E-5</v>
      </c>
      <c r="DL14" s="175">
        <v>1.7250860162202014E-3</v>
      </c>
      <c r="DM14" s="175">
        <v>3.544175473089211E-4</v>
      </c>
      <c r="DN14" s="175">
        <v>1.0450970754485131E-4</v>
      </c>
      <c r="DO14" s="175">
        <v>2.9675970484440166E-4</v>
      </c>
      <c r="DP14" s="175">
        <v>5.7747834456207887E-7</v>
      </c>
      <c r="DQ14" s="175">
        <v>0</v>
      </c>
      <c r="DR14" s="175">
        <v>5.2133896488684348E-4</v>
      </c>
      <c r="DS14" s="175">
        <v>0</v>
      </c>
      <c r="DT14" s="175">
        <v>0</v>
      </c>
      <c r="DU14" s="175">
        <v>0</v>
      </c>
      <c r="DV14" s="175">
        <v>0</v>
      </c>
      <c r="DW14" s="175">
        <v>3.9871020999999996E-4</v>
      </c>
      <c r="DX14" s="175">
        <v>5.5668182855606649E-5</v>
      </c>
      <c r="DY14" s="175">
        <v>1.4103147599999998E-3</v>
      </c>
      <c r="DZ14" s="175">
        <v>3.1925721861416744E-4</v>
      </c>
      <c r="EA14" s="175">
        <v>1.2849168811942013E-3</v>
      </c>
      <c r="EB14" s="175">
        <v>5.6227054863657185E-6</v>
      </c>
      <c r="EC14" s="175">
        <v>0</v>
      </c>
      <c r="ED14" s="175">
        <v>1.5796611359053213E-3</v>
      </c>
      <c r="EE14" s="175">
        <v>3.0616840546753964E-4</v>
      </c>
      <c r="EF14" s="175">
        <v>6.1952041470825572E-4</v>
      </c>
      <c r="EG14" s="175">
        <v>3.0591380658046517E-4</v>
      </c>
      <c r="EH14" s="175">
        <v>1.8318051381152666E-3</v>
      </c>
      <c r="EI14" s="175">
        <v>6.1022355177329471E-4</v>
      </c>
      <c r="EJ14" s="175">
        <v>2.1380766591595187E-3</v>
      </c>
      <c r="EK14" s="175">
        <v>2.9945928946057028E-3</v>
      </c>
    </row>
    <row r="15" spans="1:141" ht="13.5" customHeight="1">
      <c r="A15" s="176"/>
      <c r="B15" s="168"/>
      <c r="C15" s="168"/>
      <c r="D15" s="168"/>
      <c r="E15" s="168"/>
      <c r="F15" s="168"/>
      <c r="G15" s="168"/>
      <c r="H15" s="168"/>
      <c r="I15" s="168"/>
      <c r="J15" s="168"/>
      <c r="K15" s="168"/>
      <c r="L15" s="168"/>
      <c r="M15" s="168"/>
      <c r="N15" s="168"/>
      <c r="O15" s="168"/>
      <c r="P15" s="168"/>
      <c r="Q15" s="168"/>
      <c r="R15" s="168"/>
      <c r="S15" s="168"/>
      <c r="T15" s="168"/>
      <c r="U15" s="168"/>
      <c r="V15" s="168"/>
      <c r="W15" s="168"/>
      <c r="X15" s="168"/>
      <c r="Y15" s="168"/>
      <c r="Z15" s="168"/>
      <c r="AA15" s="168"/>
      <c r="AB15" s="168"/>
      <c r="AC15" s="168"/>
      <c r="AD15" s="168"/>
      <c r="AE15" s="168"/>
      <c r="AF15" s="168"/>
      <c r="AG15" s="168"/>
      <c r="AH15" s="168"/>
      <c r="AI15" s="168"/>
      <c r="AJ15" s="168"/>
      <c r="AK15" s="168"/>
      <c r="AL15" s="168"/>
      <c r="AM15" s="168"/>
      <c r="AN15" s="168"/>
      <c r="AO15" s="168"/>
      <c r="AP15" s="168"/>
      <c r="AQ15" s="168"/>
      <c r="AR15" s="168"/>
      <c r="AS15" s="168"/>
      <c r="AT15" s="168"/>
      <c r="AU15" s="168"/>
      <c r="AV15" s="168"/>
      <c r="AW15" s="168"/>
      <c r="AX15" s="168"/>
      <c r="AY15" s="168"/>
      <c r="AZ15" s="168"/>
      <c r="BA15" s="168"/>
      <c r="BB15" s="168"/>
      <c r="BC15" s="168"/>
      <c r="BD15" s="168"/>
      <c r="BE15" s="168"/>
      <c r="BF15" s="168"/>
      <c r="BG15" s="168"/>
      <c r="BH15" s="168"/>
      <c r="BI15" s="168"/>
      <c r="BJ15" s="168"/>
      <c r="BK15" s="168"/>
      <c r="BL15" s="168"/>
      <c r="BM15" s="168"/>
      <c r="BN15" s="168"/>
      <c r="BO15" s="168"/>
      <c r="BP15" s="168"/>
      <c r="BQ15" s="168"/>
      <c r="BR15" s="168"/>
      <c r="BS15" s="168"/>
      <c r="BT15" s="168"/>
      <c r="BU15" s="168"/>
      <c r="BV15" s="168"/>
      <c r="BW15" s="168"/>
      <c r="BX15" s="168"/>
      <c r="BY15" s="168"/>
      <c r="BZ15" s="168"/>
      <c r="CA15" s="168"/>
      <c r="CB15" s="168"/>
      <c r="CC15" s="168"/>
      <c r="CD15" s="168"/>
      <c r="CE15" s="168"/>
      <c r="CF15" s="168"/>
      <c r="CG15" s="168"/>
      <c r="CH15" s="168"/>
      <c r="CI15" s="168"/>
      <c r="CJ15" s="168"/>
      <c r="CK15" s="168"/>
      <c r="CL15" s="168"/>
      <c r="CM15" s="168"/>
      <c r="CN15" s="168"/>
      <c r="CO15" s="168"/>
      <c r="CP15" s="168"/>
      <c r="CQ15" s="168"/>
      <c r="CR15" s="168"/>
      <c r="CS15" s="168"/>
      <c r="CT15" s="175"/>
      <c r="CU15" s="175"/>
      <c r="CV15" s="175"/>
      <c r="CW15" s="175"/>
      <c r="CX15" s="175"/>
      <c r="CY15" s="175"/>
      <c r="CZ15" s="175"/>
      <c r="DA15" s="175"/>
      <c r="DB15" s="175"/>
      <c r="DC15" s="175"/>
      <c r="DD15" s="175"/>
      <c r="DE15" s="175"/>
      <c r="DF15" s="175"/>
      <c r="DG15" s="175"/>
      <c r="DH15" s="175"/>
      <c r="DI15" s="175"/>
      <c r="DJ15" s="175"/>
      <c r="DK15" s="175"/>
      <c r="DL15" s="175"/>
      <c r="DM15" s="175"/>
      <c r="DN15" s="175"/>
      <c r="DO15" s="175"/>
      <c r="DP15" s="175"/>
      <c r="DQ15" s="175"/>
      <c r="DR15" s="175"/>
      <c r="DS15" s="175"/>
      <c r="DT15" s="175"/>
      <c r="DU15" s="175"/>
      <c r="DV15" s="175"/>
      <c r="DW15" s="175"/>
      <c r="DX15" s="175"/>
      <c r="DY15" s="175"/>
      <c r="DZ15" s="175"/>
      <c r="EA15" s="175"/>
      <c r="EB15" s="175"/>
      <c r="EC15" s="175"/>
      <c r="ED15" s="175"/>
      <c r="EE15" s="175"/>
      <c r="EF15" s="175"/>
      <c r="EG15" s="175"/>
      <c r="EH15" s="175"/>
      <c r="EI15" s="175"/>
      <c r="EJ15" s="175"/>
      <c r="EK15" s="175"/>
    </row>
    <row r="16" spans="1:141" ht="13.5" customHeight="1">
      <c r="A16" s="172" t="s">
        <v>63</v>
      </c>
      <c r="B16" s="177"/>
      <c r="C16" s="177"/>
      <c r="D16" s="177"/>
      <c r="E16" s="177"/>
      <c r="F16" s="177"/>
      <c r="G16" s="177"/>
      <c r="H16" s="177"/>
      <c r="I16" s="177"/>
      <c r="J16" s="177"/>
      <c r="K16" s="177"/>
      <c r="L16" s="177"/>
      <c r="M16" s="177"/>
      <c r="N16" s="177"/>
      <c r="O16" s="177"/>
      <c r="P16" s="177"/>
      <c r="Q16" s="177"/>
      <c r="R16" s="177"/>
      <c r="S16" s="177"/>
      <c r="T16" s="177"/>
      <c r="U16" s="177"/>
      <c r="V16" s="177"/>
      <c r="W16" s="177"/>
      <c r="X16" s="177"/>
      <c r="Y16" s="177"/>
      <c r="Z16" s="177"/>
      <c r="AA16" s="177"/>
      <c r="AB16" s="177"/>
      <c r="AC16" s="177"/>
      <c r="AD16" s="177"/>
      <c r="AE16" s="177"/>
      <c r="AF16" s="177"/>
      <c r="AG16" s="177"/>
      <c r="AH16" s="177"/>
      <c r="AI16" s="177"/>
      <c r="AJ16" s="177"/>
      <c r="AK16" s="177"/>
      <c r="AL16" s="177"/>
      <c r="AM16" s="177"/>
      <c r="AN16" s="177"/>
      <c r="AO16" s="177"/>
      <c r="AP16" s="177"/>
      <c r="AQ16" s="177"/>
      <c r="AR16" s="177"/>
      <c r="AS16" s="177"/>
      <c r="AT16" s="177"/>
      <c r="AU16" s="177"/>
      <c r="AV16" s="177"/>
      <c r="AW16" s="177"/>
      <c r="AX16" s="177"/>
      <c r="AY16" s="177"/>
      <c r="AZ16" s="177"/>
      <c r="BA16" s="177"/>
      <c r="BB16" s="177"/>
      <c r="BC16" s="177"/>
      <c r="BD16" s="177"/>
      <c r="BE16" s="177"/>
      <c r="BF16" s="177"/>
      <c r="BG16" s="177"/>
      <c r="BH16" s="177"/>
      <c r="BI16" s="177"/>
      <c r="BJ16" s="177"/>
      <c r="BK16" s="177"/>
      <c r="BL16" s="177"/>
      <c r="BM16" s="177"/>
      <c r="BN16" s="177"/>
      <c r="BO16" s="177"/>
      <c r="BP16" s="177"/>
      <c r="BQ16" s="177"/>
      <c r="BR16" s="177"/>
      <c r="BS16" s="177"/>
      <c r="BT16" s="177"/>
      <c r="BU16" s="177"/>
      <c r="BV16" s="177"/>
      <c r="BW16" s="177"/>
      <c r="BX16" s="177"/>
      <c r="BY16" s="177"/>
      <c r="BZ16" s="177"/>
      <c r="CA16" s="177"/>
      <c r="CB16" s="177"/>
      <c r="CC16" s="177"/>
      <c r="CD16" s="177"/>
      <c r="CE16" s="177"/>
      <c r="CF16" s="177"/>
      <c r="CG16" s="177"/>
      <c r="CH16" s="177"/>
      <c r="CI16" s="177"/>
      <c r="CJ16" s="177"/>
      <c r="CK16" s="177"/>
      <c r="CL16" s="177"/>
      <c r="CM16" s="177"/>
      <c r="CN16" s="177"/>
      <c r="CO16" s="177"/>
      <c r="CP16" s="177"/>
      <c r="CQ16" s="177"/>
      <c r="CR16" s="177"/>
      <c r="CS16" s="177"/>
      <c r="CT16" s="175"/>
      <c r="CU16" s="175"/>
      <c r="CV16" s="175"/>
      <c r="CW16" s="175"/>
      <c r="CX16" s="175"/>
      <c r="CY16" s="175"/>
      <c r="CZ16" s="175"/>
      <c r="DA16" s="175"/>
      <c r="DB16" s="175"/>
      <c r="DC16" s="175"/>
      <c r="DD16" s="175"/>
      <c r="DE16" s="175"/>
      <c r="DF16" s="175"/>
      <c r="DG16" s="175"/>
      <c r="DH16" s="175"/>
      <c r="DI16" s="173">
        <v>15.237095039172914</v>
      </c>
      <c r="DJ16" s="173">
        <v>10.528167208257731</v>
      </c>
      <c r="DK16" s="173">
        <v>19.117385030428508</v>
      </c>
      <c r="DL16" s="173">
        <v>24.146293995859217</v>
      </c>
      <c r="DM16" s="173">
        <v>24.708076102641321</v>
      </c>
      <c r="DN16" s="173">
        <v>32.737875650919129</v>
      </c>
      <c r="DO16" s="173">
        <v>42.707378001921228</v>
      </c>
      <c r="DP16" s="173">
        <v>50.897662504002554</v>
      </c>
      <c r="DQ16" s="173">
        <v>40.20284242409047</v>
      </c>
      <c r="DR16" s="173">
        <v>33.326672475430115</v>
      </c>
      <c r="DS16" s="173">
        <v>50.618046439999993</v>
      </c>
      <c r="DT16" s="173">
        <v>48.484375581199998</v>
      </c>
      <c r="DU16" s="173">
        <v>56.854357039999996</v>
      </c>
      <c r="DV16" s="173">
        <v>61.022006229599995</v>
      </c>
      <c r="DW16" s="173">
        <v>69.462344207200005</v>
      </c>
      <c r="DX16" s="173">
        <v>60.13175694374479</v>
      </c>
      <c r="DY16" s="173">
        <v>73.451554079420006</v>
      </c>
      <c r="DZ16" s="173">
        <v>85.237387596918069</v>
      </c>
      <c r="EA16" s="173">
        <v>63.671627580721676</v>
      </c>
      <c r="EB16" s="173">
        <v>78.510382093603837</v>
      </c>
      <c r="EC16" s="173">
        <v>65.14269245763208</v>
      </c>
      <c r="ED16" s="173">
        <v>75.293930008997989</v>
      </c>
      <c r="EE16" s="173">
        <v>67.683362717557628</v>
      </c>
      <c r="EF16" s="173">
        <v>69.734578503542338</v>
      </c>
      <c r="EG16" s="173">
        <v>66.234891931370413</v>
      </c>
      <c r="EH16" s="173">
        <v>54.93634389334121</v>
      </c>
      <c r="EI16" s="173">
        <v>43.056289411757206</v>
      </c>
      <c r="EJ16" s="173">
        <v>37.841341212273221</v>
      </c>
      <c r="EK16" s="173">
        <v>36.679406076026069</v>
      </c>
    </row>
    <row r="17" spans="1:141" ht="13.5" customHeight="1">
      <c r="A17" s="174" t="s">
        <v>198</v>
      </c>
      <c r="B17" s="168"/>
      <c r="C17" s="168"/>
      <c r="D17" s="168"/>
      <c r="E17" s="168"/>
      <c r="F17" s="168"/>
      <c r="G17" s="168"/>
      <c r="H17" s="168"/>
      <c r="I17" s="168"/>
      <c r="J17" s="168"/>
      <c r="K17" s="168"/>
      <c r="L17" s="168"/>
      <c r="M17" s="168"/>
      <c r="N17" s="168"/>
      <c r="O17" s="168"/>
      <c r="P17" s="168"/>
      <c r="Q17" s="168"/>
      <c r="R17" s="168"/>
      <c r="S17" s="168"/>
      <c r="T17" s="168"/>
      <c r="U17" s="168"/>
      <c r="V17" s="168"/>
      <c r="W17" s="168"/>
      <c r="X17" s="168"/>
      <c r="Y17" s="168"/>
      <c r="Z17" s="168"/>
      <c r="AA17" s="168"/>
      <c r="AB17" s="168"/>
      <c r="AC17" s="168"/>
      <c r="AD17" s="168"/>
      <c r="AE17" s="168"/>
      <c r="AF17" s="168"/>
      <c r="AG17" s="168"/>
      <c r="AH17" s="168"/>
      <c r="AI17" s="168"/>
      <c r="AJ17" s="168"/>
      <c r="AK17" s="168"/>
      <c r="AL17" s="168"/>
      <c r="AM17" s="168"/>
      <c r="AN17" s="168"/>
      <c r="AO17" s="168"/>
      <c r="AP17" s="168"/>
      <c r="AQ17" s="168"/>
      <c r="AR17" s="168"/>
      <c r="AS17" s="168"/>
      <c r="AT17" s="168"/>
      <c r="AU17" s="168"/>
      <c r="AV17" s="168"/>
      <c r="AW17" s="168"/>
      <c r="AX17" s="168"/>
      <c r="AY17" s="168"/>
      <c r="AZ17" s="168"/>
      <c r="BA17" s="168"/>
      <c r="BB17" s="168"/>
      <c r="BC17" s="168"/>
      <c r="BD17" s="168"/>
      <c r="BE17" s="168"/>
      <c r="BF17" s="168"/>
      <c r="BG17" s="168"/>
      <c r="BH17" s="168"/>
      <c r="BI17" s="168"/>
      <c r="BJ17" s="168"/>
      <c r="BK17" s="168"/>
      <c r="BL17" s="168"/>
      <c r="BM17" s="168"/>
      <c r="BN17" s="168"/>
      <c r="BO17" s="168"/>
      <c r="BP17" s="168"/>
      <c r="BQ17" s="168"/>
      <c r="BR17" s="168"/>
      <c r="BS17" s="168"/>
      <c r="BT17" s="168"/>
      <c r="BU17" s="168"/>
      <c r="BV17" s="168"/>
      <c r="BW17" s="168"/>
      <c r="BX17" s="168"/>
      <c r="BY17" s="168"/>
      <c r="BZ17" s="168"/>
      <c r="CA17" s="168"/>
      <c r="CB17" s="168"/>
      <c r="CC17" s="168"/>
      <c r="CD17" s="168"/>
      <c r="CE17" s="168"/>
      <c r="CF17" s="168"/>
      <c r="CG17" s="168"/>
      <c r="CH17" s="168"/>
      <c r="CI17" s="168"/>
      <c r="CJ17" s="168"/>
      <c r="CK17" s="168"/>
      <c r="CL17" s="168"/>
      <c r="CM17" s="168"/>
      <c r="CN17" s="168"/>
      <c r="CO17" s="168"/>
      <c r="CP17" s="168"/>
      <c r="CQ17" s="168"/>
      <c r="CR17" s="168"/>
      <c r="CS17" s="168"/>
      <c r="CT17" s="175"/>
      <c r="CU17" s="175"/>
      <c r="CV17" s="175"/>
      <c r="CW17" s="175"/>
      <c r="CX17" s="175"/>
      <c r="CY17" s="175"/>
      <c r="CZ17" s="175"/>
      <c r="DA17" s="175"/>
      <c r="DB17" s="175"/>
      <c r="DC17" s="175"/>
      <c r="DD17" s="175"/>
      <c r="DE17" s="175"/>
      <c r="DF17" s="175"/>
      <c r="DG17" s="175"/>
      <c r="DH17" s="175"/>
      <c r="DI17" s="175">
        <v>15.237091442374064</v>
      </c>
      <c r="DJ17" s="175">
        <v>10.526413768818832</v>
      </c>
      <c r="DK17" s="175">
        <v>19.117385030428508</v>
      </c>
      <c r="DL17" s="175">
        <v>24.146293995859217</v>
      </c>
      <c r="DM17" s="175">
        <v>24.708076102641321</v>
      </c>
      <c r="DN17" s="175">
        <v>32.737875650919129</v>
      </c>
      <c r="DO17" s="175">
        <v>42.707378001921228</v>
      </c>
      <c r="DP17" s="175">
        <v>50.897662504002554</v>
      </c>
      <c r="DQ17" s="175">
        <v>40.202539960586819</v>
      </c>
      <c r="DR17" s="175">
        <v>33.32659764146517</v>
      </c>
      <c r="DS17" s="175">
        <v>50.618046439999993</v>
      </c>
      <c r="DT17" s="175">
        <v>48.484375581199998</v>
      </c>
      <c r="DU17" s="175">
        <v>56.854357039999996</v>
      </c>
      <c r="DV17" s="175">
        <v>61.022006229599995</v>
      </c>
      <c r="DW17" s="175">
        <v>69.462344207200005</v>
      </c>
      <c r="DX17" s="175">
        <v>60.13175694374479</v>
      </c>
      <c r="DY17" s="175">
        <v>73.451542734900002</v>
      </c>
      <c r="DZ17" s="175">
        <v>85.237048699181216</v>
      </c>
      <c r="EA17" s="175">
        <v>63.671627580721676</v>
      </c>
      <c r="EB17" s="175">
        <v>78.510314312163445</v>
      </c>
      <c r="EC17" s="175">
        <v>63.546661001942027</v>
      </c>
      <c r="ED17" s="175">
        <v>75.293930008997989</v>
      </c>
      <c r="EE17" s="175">
        <v>67.490984119334058</v>
      </c>
      <c r="EF17" s="175">
        <v>69.734578503542338</v>
      </c>
      <c r="EG17" s="175">
        <v>66.234891931370413</v>
      </c>
      <c r="EH17" s="175">
        <v>54.458363885763674</v>
      </c>
      <c r="EI17" s="175">
        <v>42.116820367788364</v>
      </c>
      <c r="EJ17" s="175">
        <v>37.841341212273221</v>
      </c>
      <c r="EK17" s="175">
        <v>35.746408715952526</v>
      </c>
    </row>
    <row r="18" spans="1:141" ht="13.5" customHeight="1">
      <c r="A18" s="174" t="s">
        <v>199</v>
      </c>
      <c r="B18" s="168"/>
      <c r="C18" s="168"/>
      <c r="D18" s="168"/>
      <c r="E18" s="168"/>
      <c r="F18" s="168"/>
      <c r="G18" s="168"/>
      <c r="H18" s="168"/>
      <c r="I18" s="168"/>
      <c r="J18" s="168"/>
      <c r="K18" s="168"/>
      <c r="L18" s="168"/>
      <c r="M18" s="168"/>
      <c r="N18" s="168"/>
      <c r="O18" s="168"/>
      <c r="P18" s="168"/>
      <c r="Q18" s="168"/>
      <c r="R18" s="168"/>
      <c r="S18" s="168"/>
      <c r="T18" s="168"/>
      <c r="U18" s="168"/>
      <c r="V18" s="168"/>
      <c r="W18" s="168"/>
      <c r="X18" s="168"/>
      <c r="Y18" s="168"/>
      <c r="Z18" s="168"/>
      <c r="AA18" s="168"/>
      <c r="AB18" s="168"/>
      <c r="AC18" s="168"/>
      <c r="AD18" s="168"/>
      <c r="AE18" s="168"/>
      <c r="AF18" s="168"/>
      <c r="AG18" s="168"/>
      <c r="AH18" s="168"/>
      <c r="AI18" s="168"/>
      <c r="AJ18" s="168"/>
      <c r="AK18" s="168"/>
      <c r="AL18" s="168"/>
      <c r="AM18" s="168"/>
      <c r="AN18" s="168"/>
      <c r="AO18" s="168"/>
      <c r="AP18" s="168"/>
      <c r="AQ18" s="168"/>
      <c r="AR18" s="168"/>
      <c r="AS18" s="168"/>
      <c r="AT18" s="168"/>
      <c r="AU18" s="168"/>
      <c r="AV18" s="168"/>
      <c r="AW18" s="168"/>
      <c r="AX18" s="168"/>
      <c r="AY18" s="168"/>
      <c r="AZ18" s="168"/>
      <c r="BA18" s="168"/>
      <c r="BB18" s="168"/>
      <c r="BC18" s="168"/>
      <c r="BD18" s="168"/>
      <c r="BE18" s="168"/>
      <c r="BF18" s="168"/>
      <c r="BG18" s="168"/>
      <c r="BH18" s="168"/>
      <c r="BI18" s="168"/>
      <c r="BJ18" s="168"/>
      <c r="BK18" s="168"/>
      <c r="BL18" s="168"/>
      <c r="BM18" s="168"/>
      <c r="BN18" s="168"/>
      <c r="BO18" s="168"/>
      <c r="BP18" s="168"/>
      <c r="BQ18" s="168"/>
      <c r="BR18" s="168"/>
      <c r="BS18" s="168"/>
      <c r="BT18" s="168"/>
      <c r="BU18" s="168"/>
      <c r="BV18" s="168"/>
      <c r="BW18" s="168"/>
      <c r="BX18" s="168"/>
      <c r="BY18" s="168"/>
      <c r="BZ18" s="168"/>
      <c r="CA18" s="168"/>
      <c r="CB18" s="168"/>
      <c r="CC18" s="168"/>
      <c r="CD18" s="168"/>
      <c r="CE18" s="168"/>
      <c r="CF18" s="168"/>
      <c r="CG18" s="168"/>
      <c r="CH18" s="168"/>
      <c r="CI18" s="168"/>
      <c r="CJ18" s="168"/>
      <c r="CK18" s="168"/>
      <c r="CL18" s="168"/>
      <c r="CM18" s="168"/>
      <c r="CN18" s="168"/>
      <c r="CO18" s="168"/>
      <c r="CP18" s="168"/>
      <c r="CQ18" s="168"/>
      <c r="CR18" s="168"/>
      <c r="CS18" s="168"/>
      <c r="CT18" s="175"/>
      <c r="CU18" s="175"/>
      <c r="CV18" s="175"/>
      <c r="CW18" s="175"/>
      <c r="CX18" s="175"/>
      <c r="CY18" s="175"/>
      <c r="CZ18" s="175"/>
      <c r="DA18" s="175"/>
      <c r="DB18" s="175"/>
      <c r="DC18" s="175"/>
      <c r="DD18" s="175"/>
      <c r="DE18" s="175"/>
      <c r="DF18" s="175"/>
      <c r="DG18" s="175"/>
      <c r="DH18" s="175"/>
      <c r="DI18" s="175">
        <v>3.5967988490243683E-6</v>
      </c>
      <c r="DJ18" s="175">
        <v>1.7534394388993794E-3</v>
      </c>
      <c r="DK18" s="175">
        <v>0</v>
      </c>
      <c r="DL18" s="175">
        <v>0</v>
      </c>
      <c r="DM18" s="175">
        <v>0</v>
      </c>
      <c r="DN18" s="175">
        <v>0</v>
      </c>
      <c r="DO18" s="175">
        <v>0</v>
      </c>
      <c r="DP18" s="175">
        <v>0</v>
      </c>
      <c r="DQ18" s="175">
        <v>3.0246350364963501E-4</v>
      </c>
      <c r="DR18" s="175">
        <v>0</v>
      </c>
      <c r="DS18" s="175">
        <v>0</v>
      </c>
      <c r="DT18" s="175">
        <v>0</v>
      </c>
      <c r="DU18" s="175">
        <v>0</v>
      </c>
      <c r="DV18" s="175">
        <v>0</v>
      </c>
      <c r="DW18" s="175">
        <v>0</v>
      </c>
      <c r="DX18" s="175">
        <v>0</v>
      </c>
      <c r="DY18" s="175">
        <v>1.1344520000000001E-5</v>
      </c>
      <c r="DZ18" s="175">
        <v>3.3889773685582007E-4</v>
      </c>
      <c r="EA18" s="175">
        <v>0</v>
      </c>
      <c r="EB18" s="175">
        <v>6.7781440393063766E-5</v>
      </c>
      <c r="EC18" s="175">
        <v>1.5960314556900599</v>
      </c>
      <c r="ED18" s="175">
        <v>0</v>
      </c>
      <c r="EE18" s="175">
        <v>0.19237859822357181</v>
      </c>
      <c r="EF18" s="175">
        <v>0</v>
      </c>
      <c r="EG18" s="175">
        <v>0</v>
      </c>
      <c r="EH18" s="175">
        <v>0.47798000757753228</v>
      </c>
      <c r="EI18" s="175">
        <v>0.93946904396884467</v>
      </c>
      <c r="EJ18" s="175">
        <v>0</v>
      </c>
      <c r="EK18" s="175">
        <v>0.93299736007354273</v>
      </c>
    </row>
    <row r="19" spans="1:141" ht="13.5" customHeight="1">
      <c r="A19" s="174" t="s">
        <v>158</v>
      </c>
      <c r="B19" s="168"/>
      <c r="C19" s="168"/>
      <c r="D19" s="168"/>
      <c r="E19" s="168"/>
      <c r="F19" s="168"/>
      <c r="G19" s="168"/>
      <c r="H19" s="168"/>
      <c r="I19" s="168"/>
      <c r="J19" s="168"/>
      <c r="K19" s="168"/>
      <c r="L19" s="168"/>
      <c r="M19" s="168"/>
      <c r="N19" s="168"/>
      <c r="O19" s="168"/>
      <c r="P19" s="168"/>
      <c r="Q19" s="168"/>
      <c r="R19" s="168"/>
      <c r="S19" s="168"/>
      <c r="T19" s="168"/>
      <c r="U19" s="168"/>
      <c r="V19" s="168"/>
      <c r="W19" s="168"/>
      <c r="X19" s="168"/>
      <c r="Y19" s="168"/>
      <c r="Z19" s="168"/>
      <c r="AA19" s="168"/>
      <c r="AB19" s="168"/>
      <c r="AC19" s="168"/>
      <c r="AD19" s="168"/>
      <c r="AE19" s="168"/>
      <c r="AF19" s="168"/>
      <c r="AG19" s="168"/>
      <c r="AH19" s="168"/>
      <c r="AI19" s="168"/>
      <c r="AJ19" s="168"/>
      <c r="AK19" s="168"/>
      <c r="AL19" s="168"/>
      <c r="AM19" s="168"/>
      <c r="AN19" s="168"/>
      <c r="AO19" s="168"/>
      <c r="AP19" s="168"/>
      <c r="AQ19" s="168"/>
      <c r="AR19" s="168"/>
      <c r="AS19" s="168"/>
      <c r="AT19" s="168"/>
      <c r="AU19" s="168"/>
      <c r="AV19" s="168"/>
      <c r="AW19" s="168"/>
      <c r="AX19" s="168"/>
      <c r="AY19" s="168"/>
      <c r="AZ19" s="168"/>
      <c r="BA19" s="168"/>
      <c r="BB19" s="168"/>
      <c r="BC19" s="168"/>
      <c r="BD19" s="168"/>
      <c r="BE19" s="168"/>
      <c r="BF19" s="168"/>
      <c r="BG19" s="168"/>
      <c r="BH19" s="168"/>
      <c r="BI19" s="168"/>
      <c r="BJ19" s="168"/>
      <c r="BK19" s="168"/>
      <c r="BL19" s="168"/>
      <c r="BM19" s="168"/>
      <c r="BN19" s="168"/>
      <c r="BO19" s="168"/>
      <c r="BP19" s="168"/>
      <c r="BQ19" s="168"/>
      <c r="BR19" s="168"/>
      <c r="BS19" s="168"/>
      <c r="BT19" s="168"/>
      <c r="BU19" s="168"/>
      <c r="BV19" s="168"/>
      <c r="BW19" s="168"/>
      <c r="BX19" s="168"/>
      <c r="BY19" s="168"/>
      <c r="BZ19" s="168"/>
      <c r="CA19" s="168"/>
      <c r="CB19" s="168"/>
      <c r="CC19" s="168"/>
      <c r="CD19" s="168"/>
      <c r="CE19" s="168"/>
      <c r="CF19" s="168"/>
      <c r="CG19" s="168"/>
      <c r="CH19" s="168"/>
      <c r="CI19" s="168"/>
      <c r="CJ19" s="168"/>
      <c r="CK19" s="168"/>
      <c r="CL19" s="168"/>
      <c r="CM19" s="168"/>
      <c r="CN19" s="168"/>
      <c r="CO19" s="168"/>
      <c r="CP19" s="168"/>
      <c r="CQ19" s="168"/>
      <c r="CR19" s="168"/>
      <c r="CS19" s="168"/>
      <c r="CT19" s="175"/>
      <c r="CU19" s="175"/>
      <c r="CV19" s="175"/>
      <c r="CW19" s="175"/>
      <c r="CX19" s="175"/>
      <c r="CY19" s="175"/>
      <c r="CZ19" s="175"/>
      <c r="DA19" s="175"/>
      <c r="DB19" s="175"/>
      <c r="DC19" s="175"/>
      <c r="DD19" s="175"/>
      <c r="DE19" s="175"/>
      <c r="DF19" s="175"/>
      <c r="DG19" s="175"/>
      <c r="DH19" s="175"/>
      <c r="DI19" s="175">
        <v>0</v>
      </c>
      <c r="DJ19" s="175">
        <v>0</v>
      </c>
      <c r="DK19" s="175">
        <v>0</v>
      </c>
      <c r="DL19" s="175">
        <v>0</v>
      </c>
      <c r="DM19" s="175">
        <v>0</v>
      </c>
      <c r="DN19" s="175">
        <v>0</v>
      </c>
      <c r="DO19" s="175">
        <v>0</v>
      </c>
      <c r="DP19" s="175">
        <v>0</v>
      </c>
      <c r="DQ19" s="175">
        <v>0</v>
      </c>
      <c r="DR19" s="175">
        <v>7.4833964944840184E-5</v>
      </c>
      <c r="DS19" s="175">
        <v>0</v>
      </c>
      <c r="DT19" s="175">
        <v>0</v>
      </c>
      <c r="DU19" s="175">
        <v>0</v>
      </c>
      <c r="DV19" s="175">
        <v>0</v>
      </c>
      <c r="DW19" s="175">
        <v>0</v>
      </c>
      <c r="DX19" s="175">
        <v>0</v>
      </c>
      <c r="DY19" s="175">
        <v>0</v>
      </c>
      <c r="DZ19" s="175">
        <v>0</v>
      </c>
      <c r="EA19" s="175">
        <v>0</v>
      </c>
      <c r="EB19" s="175">
        <v>0</v>
      </c>
      <c r="EC19" s="175">
        <v>0</v>
      </c>
      <c r="ED19" s="175">
        <v>0</v>
      </c>
      <c r="EE19" s="175">
        <v>0</v>
      </c>
      <c r="EF19" s="175">
        <v>0</v>
      </c>
      <c r="EG19" s="175">
        <v>0</v>
      </c>
      <c r="EH19" s="175">
        <v>0</v>
      </c>
      <c r="EI19" s="175">
        <v>0</v>
      </c>
      <c r="EJ19" s="175">
        <v>0</v>
      </c>
      <c r="EK19" s="175">
        <v>0</v>
      </c>
    </row>
    <row r="20" spans="1:141" ht="13.5" customHeight="1">
      <c r="A20" s="176"/>
      <c r="B20" s="168"/>
      <c r="C20" s="168"/>
      <c r="D20" s="168"/>
      <c r="E20" s="168"/>
      <c r="F20" s="168"/>
      <c r="G20" s="168"/>
      <c r="H20" s="168"/>
      <c r="I20" s="168"/>
      <c r="J20" s="168"/>
      <c r="K20" s="168"/>
      <c r="L20" s="168"/>
      <c r="M20" s="168"/>
      <c r="N20" s="168"/>
      <c r="O20" s="168"/>
      <c r="P20" s="168"/>
      <c r="Q20" s="168"/>
      <c r="R20" s="168"/>
      <c r="S20" s="168"/>
      <c r="T20" s="168"/>
      <c r="U20" s="168"/>
      <c r="V20" s="168"/>
      <c r="W20" s="168"/>
      <c r="X20" s="168"/>
      <c r="Y20" s="168"/>
      <c r="Z20" s="168"/>
      <c r="AA20" s="168"/>
      <c r="AB20" s="168"/>
      <c r="AC20" s="168"/>
      <c r="AD20" s="168"/>
      <c r="AE20" s="168"/>
      <c r="AF20" s="168"/>
      <c r="AG20" s="168"/>
      <c r="AH20" s="168"/>
      <c r="AI20" s="168"/>
      <c r="AJ20" s="168"/>
      <c r="AK20" s="168"/>
      <c r="AL20" s="168"/>
      <c r="AM20" s="168"/>
      <c r="AN20" s="168"/>
      <c r="AO20" s="168"/>
      <c r="AP20" s="168"/>
      <c r="AQ20" s="168"/>
      <c r="AR20" s="168"/>
      <c r="AS20" s="168"/>
      <c r="AT20" s="168"/>
      <c r="AU20" s="168"/>
      <c r="AV20" s="168"/>
      <c r="AW20" s="168"/>
      <c r="AX20" s="168"/>
      <c r="AY20" s="168"/>
      <c r="AZ20" s="168"/>
      <c r="BA20" s="168"/>
      <c r="BB20" s="168"/>
      <c r="BC20" s="168"/>
      <c r="BD20" s="168"/>
      <c r="BE20" s="168"/>
      <c r="BF20" s="168"/>
      <c r="BG20" s="168"/>
      <c r="BH20" s="168"/>
      <c r="BI20" s="168"/>
      <c r="BJ20" s="168"/>
      <c r="BK20" s="168"/>
      <c r="BL20" s="168"/>
      <c r="BM20" s="168"/>
      <c r="BN20" s="168"/>
      <c r="BO20" s="168"/>
      <c r="BP20" s="168"/>
      <c r="BQ20" s="168"/>
      <c r="BR20" s="168"/>
      <c r="BS20" s="168"/>
      <c r="BT20" s="168"/>
      <c r="BU20" s="168"/>
      <c r="BV20" s="168"/>
      <c r="BW20" s="168"/>
      <c r="BX20" s="168"/>
      <c r="BY20" s="168"/>
      <c r="BZ20" s="168"/>
      <c r="CA20" s="168"/>
      <c r="CB20" s="168"/>
      <c r="CC20" s="168"/>
      <c r="CD20" s="168"/>
      <c r="CE20" s="168"/>
      <c r="CF20" s="168"/>
      <c r="CG20" s="168"/>
      <c r="CH20" s="168"/>
      <c r="CI20" s="168"/>
      <c r="CJ20" s="168"/>
      <c r="CK20" s="168"/>
      <c r="CL20" s="168"/>
      <c r="CM20" s="168"/>
      <c r="CN20" s="168"/>
      <c r="CO20" s="168"/>
      <c r="CP20" s="168"/>
      <c r="CQ20" s="168"/>
      <c r="CR20" s="168"/>
      <c r="CS20" s="168"/>
      <c r="CT20" s="175"/>
      <c r="CU20" s="175"/>
      <c r="CV20" s="175"/>
      <c r="CW20" s="175"/>
      <c r="CX20" s="175"/>
      <c r="CY20" s="175"/>
      <c r="CZ20" s="175"/>
      <c r="DA20" s="175"/>
      <c r="DB20" s="175"/>
      <c r="DC20" s="175"/>
      <c r="DD20" s="175"/>
      <c r="DE20" s="175"/>
      <c r="DF20" s="175"/>
      <c r="DG20" s="175"/>
      <c r="DH20" s="175"/>
      <c r="DI20" s="175"/>
      <c r="DJ20" s="175"/>
      <c r="DK20" s="175"/>
      <c r="DL20" s="175"/>
      <c r="DM20" s="175"/>
      <c r="DN20" s="175"/>
      <c r="DO20" s="175"/>
      <c r="DP20" s="175"/>
      <c r="DQ20" s="175"/>
      <c r="DR20" s="175"/>
      <c r="DS20" s="175"/>
      <c r="DT20" s="175"/>
      <c r="DU20" s="175"/>
      <c r="DV20" s="175"/>
      <c r="DW20" s="175"/>
      <c r="DX20" s="175"/>
      <c r="DY20" s="175"/>
      <c r="DZ20" s="175"/>
      <c r="EA20" s="175"/>
      <c r="EB20" s="175"/>
      <c r="EC20" s="175"/>
      <c r="ED20" s="175"/>
      <c r="EE20" s="175"/>
      <c r="EF20" s="175"/>
      <c r="EG20" s="175"/>
      <c r="EH20" s="175"/>
      <c r="EI20" s="175"/>
      <c r="EJ20" s="175"/>
      <c r="EK20" s="175"/>
    </row>
    <row r="21" spans="1:141" ht="13.5" customHeight="1">
      <c r="A21" s="172" t="s">
        <v>200</v>
      </c>
      <c r="B21" s="168"/>
      <c r="C21" s="168"/>
      <c r="D21" s="168"/>
      <c r="E21" s="168"/>
      <c r="F21" s="168"/>
      <c r="G21" s="168"/>
      <c r="H21" s="168"/>
      <c r="I21" s="168"/>
      <c r="J21" s="168"/>
      <c r="K21" s="168"/>
      <c r="L21" s="168"/>
      <c r="M21" s="168"/>
      <c r="N21" s="168"/>
      <c r="O21" s="168"/>
      <c r="P21" s="168"/>
      <c r="Q21" s="168"/>
      <c r="R21" s="168"/>
      <c r="S21" s="168"/>
      <c r="T21" s="168"/>
      <c r="U21" s="168"/>
      <c r="V21" s="168"/>
      <c r="W21" s="168"/>
      <c r="X21" s="168"/>
      <c r="Y21" s="168"/>
      <c r="Z21" s="168"/>
      <c r="AA21" s="168"/>
      <c r="AB21" s="168"/>
      <c r="AC21" s="168"/>
      <c r="AD21" s="168"/>
      <c r="AE21" s="168"/>
      <c r="AF21" s="168"/>
      <c r="AG21" s="168"/>
      <c r="AH21" s="168"/>
      <c r="AI21" s="168"/>
      <c r="AJ21" s="168"/>
      <c r="AK21" s="168"/>
      <c r="AL21" s="168"/>
      <c r="AM21" s="168"/>
      <c r="AN21" s="168"/>
      <c r="AO21" s="168"/>
      <c r="AP21" s="168"/>
      <c r="AQ21" s="168"/>
      <c r="AR21" s="168"/>
      <c r="AS21" s="168"/>
      <c r="AT21" s="168"/>
      <c r="AU21" s="168"/>
      <c r="AV21" s="168"/>
      <c r="AW21" s="168"/>
      <c r="AX21" s="168"/>
      <c r="AY21" s="168"/>
      <c r="AZ21" s="168"/>
      <c r="BA21" s="168"/>
      <c r="BB21" s="168"/>
      <c r="BC21" s="168"/>
      <c r="BD21" s="168"/>
      <c r="BE21" s="168"/>
      <c r="BF21" s="168"/>
      <c r="BG21" s="168"/>
      <c r="BH21" s="168"/>
      <c r="BI21" s="168"/>
      <c r="BJ21" s="168"/>
      <c r="BK21" s="168"/>
      <c r="BL21" s="168"/>
      <c r="BM21" s="168"/>
      <c r="BN21" s="168"/>
      <c r="BO21" s="168"/>
      <c r="BP21" s="168"/>
      <c r="BQ21" s="168"/>
      <c r="BR21" s="168"/>
      <c r="BS21" s="168"/>
      <c r="BT21" s="168"/>
      <c r="BU21" s="168"/>
      <c r="BV21" s="168"/>
      <c r="BW21" s="168"/>
      <c r="BX21" s="168"/>
      <c r="BY21" s="168"/>
      <c r="BZ21" s="168"/>
      <c r="CA21" s="168"/>
      <c r="CB21" s="168"/>
      <c r="CC21" s="168"/>
      <c r="CD21" s="168"/>
      <c r="CE21" s="168"/>
      <c r="CF21" s="168"/>
      <c r="CG21" s="168"/>
      <c r="CH21" s="168"/>
      <c r="CI21" s="168"/>
      <c r="CJ21" s="168"/>
      <c r="CK21" s="168"/>
      <c r="CL21" s="168"/>
      <c r="CM21" s="168"/>
      <c r="CN21" s="168"/>
      <c r="CO21" s="168"/>
      <c r="CP21" s="168"/>
      <c r="CQ21" s="168"/>
      <c r="CR21" s="168"/>
      <c r="CS21" s="168"/>
      <c r="CT21" s="175"/>
      <c r="CU21" s="175"/>
      <c r="CV21" s="175"/>
      <c r="CW21" s="175"/>
      <c r="CX21" s="175"/>
      <c r="CY21" s="175"/>
      <c r="CZ21" s="175"/>
      <c r="DA21" s="175"/>
      <c r="DB21" s="175"/>
      <c r="DC21" s="175"/>
      <c r="DD21" s="175"/>
      <c r="DE21" s="175"/>
      <c r="DF21" s="175"/>
      <c r="DG21" s="175"/>
      <c r="DH21" s="175"/>
      <c r="DI21" s="162"/>
      <c r="DJ21" s="162"/>
      <c r="DK21" s="162"/>
      <c r="DL21" s="162"/>
      <c r="DM21" s="162">
        <v>-0.212142727992088</v>
      </c>
      <c r="DN21" s="162">
        <v>-9.9041770675298935</v>
      </c>
      <c r="DO21" s="162">
        <v>2.9567165774326165</v>
      </c>
      <c r="DP21" s="162">
        <v>6.8262812151667474</v>
      </c>
      <c r="DQ21" s="162">
        <v>1.9608190291970766</v>
      </c>
      <c r="DR21" s="162">
        <v>-2.6099219635036395</v>
      </c>
      <c r="DS21" s="162">
        <v>-7.0713737482007346</v>
      </c>
      <c r="DT21" s="162">
        <v>-3.9651653300000027</v>
      </c>
      <c r="DU21" s="162">
        <v>-11.660514969999998</v>
      </c>
      <c r="DV21" s="162">
        <v>11.751750419999993</v>
      </c>
      <c r="DW21" s="162">
        <v>-5.7929249519999981</v>
      </c>
      <c r="DX21" s="162">
        <v>2.5205927747952988</v>
      </c>
      <c r="DY21" s="162">
        <v>-6.0436412200000014</v>
      </c>
      <c r="DZ21" s="162">
        <v>7.4553780640781584</v>
      </c>
      <c r="EA21" s="162">
        <v>3.9421102402347099</v>
      </c>
      <c r="EB21" s="162">
        <v>-23.873751750551826</v>
      </c>
      <c r="EC21" s="162">
        <v>3.421789112361977</v>
      </c>
      <c r="ED21" s="162">
        <v>11.127299122113609</v>
      </c>
      <c r="EE21" s="162">
        <v>3.7673124920257557</v>
      </c>
      <c r="EF21" s="162">
        <v>-11.944353113603476</v>
      </c>
      <c r="EG21" s="162">
        <v>3.1674548196780354</v>
      </c>
      <c r="EH21" s="162">
        <v>-3.0144663366713917</v>
      </c>
      <c r="EI21" s="162">
        <v>-8.4696559548966235</v>
      </c>
      <c r="EJ21" s="162">
        <v>-6.8401527003206652</v>
      </c>
      <c r="EK21" s="162">
        <v>-4.5603333453732349</v>
      </c>
    </row>
    <row r="22" spans="1:141" ht="13.5" customHeight="1">
      <c r="A22" s="176"/>
      <c r="B22" s="168"/>
      <c r="C22" s="168"/>
      <c r="D22" s="168"/>
      <c r="E22" s="168"/>
      <c r="F22" s="168"/>
      <c r="G22" s="168"/>
      <c r="H22" s="168"/>
      <c r="I22" s="168"/>
      <c r="J22" s="168"/>
      <c r="K22" s="168"/>
      <c r="L22" s="168"/>
      <c r="M22" s="168"/>
      <c r="N22" s="168"/>
      <c r="O22" s="168"/>
      <c r="P22" s="168"/>
      <c r="Q22" s="168"/>
      <c r="R22" s="168"/>
      <c r="S22" s="168"/>
      <c r="T22" s="168"/>
      <c r="U22" s="168"/>
      <c r="V22" s="168"/>
      <c r="W22" s="168"/>
      <c r="X22" s="168"/>
      <c r="Y22" s="168"/>
      <c r="Z22" s="168"/>
      <c r="AA22" s="168"/>
      <c r="AB22" s="168"/>
      <c r="AC22" s="168"/>
      <c r="AD22" s="168"/>
      <c r="AE22" s="168"/>
      <c r="AF22" s="168"/>
      <c r="AG22" s="168"/>
      <c r="AH22" s="168"/>
      <c r="AI22" s="168"/>
      <c r="AJ22" s="168"/>
      <c r="AK22" s="168"/>
      <c r="AL22" s="168"/>
      <c r="AM22" s="168"/>
      <c r="AN22" s="168"/>
      <c r="AO22" s="168"/>
      <c r="AP22" s="168"/>
      <c r="AQ22" s="168"/>
      <c r="AR22" s="168"/>
      <c r="AS22" s="168"/>
      <c r="AT22" s="168"/>
      <c r="AU22" s="168"/>
      <c r="AV22" s="168"/>
      <c r="AW22" s="168"/>
      <c r="AX22" s="168"/>
      <c r="AY22" s="168"/>
      <c r="AZ22" s="168"/>
      <c r="BA22" s="168"/>
      <c r="BB22" s="168"/>
      <c r="BC22" s="168"/>
      <c r="BD22" s="168"/>
      <c r="BE22" s="168"/>
      <c r="BF22" s="168"/>
      <c r="BG22" s="168"/>
      <c r="BH22" s="168"/>
      <c r="BI22" s="168"/>
      <c r="BJ22" s="168"/>
      <c r="BK22" s="168"/>
      <c r="BL22" s="168"/>
      <c r="BM22" s="168"/>
      <c r="BN22" s="168"/>
      <c r="BO22" s="168"/>
      <c r="BP22" s="168"/>
      <c r="BQ22" s="168"/>
      <c r="BR22" s="168"/>
      <c r="BS22" s="168"/>
      <c r="BT22" s="168"/>
      <c r="BU22" s="168"/>
      <c r="BV22" s="168"/>
      <c r="BW22" s="168"/>
      <c r="BX22" s="168"/>
      <c r="BY22" s="168"/>
      <c r="BZ22" s="168"/>
      <c r="CA22" s="168"/>
      <c r="CB22" s="168"/>
      <c r="CC22" s="168"/>
      <c r="CD22" s="168"/>
      <c r="CE22" s="168"/>
      <c r="CF22" s="168"/>
      <c r="CG22" s="168"/>
      <c r="CH22" s="168"/>
      <c r="CI22" s="168"/>
      <c r="CJ22" s="168"/>
      <c r="CK22" s="168"/>
      <c r="CL22" s="168"/>
      <c r="CM22" s="168"/>
      <c r="CN22" s="168"/>
      <c r="CO22" s="168"/>
      <c r="CP22" s="168"/>
      <c r="CQ22" s="168"/>
      <c r="CR22" s="168"/>
      <c r="CS22" s="168"/>
      <c r="CT22" s="175"/>
      <c r="CU22" s="175"/>
      <c r="CV22" s="175"/>
      <c r="CW22" s="175"/>
      <c r="CX22" s="175"/>
      <c r="CY22" s="175"/>
      <c r="CZ22" s="175"/>
      <c r="DA22" s="175"/>
      <c r="DB22" s="175"/>
      <c r="DC22" s="175"/>
      <c r="DD22" s="175"/>
      <c r="DE22" s="175"/>
      <c r="DF22" s="175"/>
      <c r="DG22" s="175"/>
      <c r="DH22" s="175"/>
      <c r="DI22" s="175"/>
      <c r="DJ22" s="175"/>
      <c r="DK22" s="175"/>
      <c r="DL22" s="175"/>
      <c r="DM22" s="175"/>
      <c r="DN22" s="175"/>
      <c r="DO22" s="175"/>
      <c r="DP22" s="175"/>
      <c r="DQ22" s="175"/>
      <c r="DR22" s="175"/>
      <c r="DS22" s="175"/>
      <c r="DT22" s="175"/>
      <c r="DU22" s="175"/>
      <c r="DV22" s="175"/>
      <c r="DW22" s="175"/>
      <c r="DX22" s="175"/>
      <c r="DY22" s="175"/>
      <c r="DZ22" s="175"/>
      <c r="EA22" s="175"/>
      <c r="EB22" s="175"/>
      <c r="EC22" s="175"/>
      <c r="ED22" s="175"/>
      <c r="EE22" s="175"/>
      <c r="EF22" s="175"/>
      <c r="EG22" s="175"/>
      <c r="EH22" s="175"/>
      <c r="EI22" s="175"/>
      <c r="EJ22" s="175"/>
      <c r="EK22" s="175"/>
    </row>
    <row r="23" spans="1:141" ht="13.5" customHeight="1">
      <c r="A23" s="178" t="s">
        <v>201</v>
      </c>
      <c r="B23" s="168"/>
      <c r="C23" s="168"/>
      <c r="D23" s="168"/>
      <c r="E23" s="168"/>
      <c r="F23" s="168"/>
      <c r="G23" s="168"/>
      <c r="H23" s="168"/>
      <c r="I23" s="168"/>
      <c r="J23" s="168"/>
      <c r="K23" s="168"/>
      <c r="L23" s="168"/>
      <c r="M23" s="168"/>
      <c r="N23" s="168"/>
      <c r="O23" s="168"/>
      <c r="P23" s="168"/>
      <c r="Q23" s="168"/>
      <c r="R23" s="168"/>
      <c r="S23" s="168"/>
      <c r="T23" s="168"/>
      <c r="U23" s="168"/>
      <c r="V23" s="168"/>
      <c r="W23" s="168"/>
      <c r="X23" s="168"/>
      <c r="Y23" s="168"/>
      <c r="Z23" s="168"/>
      <c r="AA23" s="168"/>
      <c r="AB23" s="168"/>
      <c r="AC23" s="168"/>
      <c r="AD23" s="168"/>
      <c r="AE23" s="168"/>
      <c r="AF23" s="168"/>
      <c r="AG23" s="168"/>
      <c r="AH23" s="168"/>
      <c r="AI23" s="168"/>
      <c r="AJ23" s="168"/>
      <c r="AK23" s="168"/>
      <c r="AL23" s="168"/>
      <c r="AM23" s="168"/>
      <c r="AN23" s="168"/>
      <c r="AO23" s="168"/>
      <c r="AP23" s="168"/>
      <c r="AQ23" s="168"/>
      <c r="AR23" s="168"/>
      <c r="AS23" s="168"/>
      <c r="AT23" s="168"/>
      <c r="AU23" s="168"/>
      <c r="AV23" s="168"/>
      <c r="AW23" s="168"/>
      <c r="AX23" s="168"/>
      <c r="AY23" s="168"/>
      <c r="AZ23" s="168"/>
      <c r="BA23" s="168"/>
      <c r="BB23" s="168"/>
      <c r="BC23" s="168"/>
      <c r="BD23" s="168"/>
      <c r="BE23" s="168"/>
      <c r="BF23" s="168"/>
      <c r="BG23" s="168"/>
      <c r="BH23" s="168"/>
      <c r="BI23" s="168"/>
      <c r="BJ23" s="168"/>
      <c r="BK23" s="168"/>
      <c r="BL23" s="168"/>
      <c r="BM23" s="168"/>
      <c r="BN23" s="168"/>
      <c r="BO23" s="168"/>
      <c r="BP23" s="168"/>
      <c r="BQ23" s="168"/>
      <c r="BR23" s="168"/>
      <c r="BS23" s="168"/>
      <c r="BT23" s="168"/>
      <c r="BU23" s="168"/>
      <c r="BV23" s="168"/>
      <c r="BW23" s="168"/>
      <c r="BX23" s="168"/>
      <c r="BY23" s="168"/>
      <c r="BZ23" s="168"/>
      <c r="CA23" s="168"/>
      <c r="CB23" s="168"/>
      <c r="CC23" s="168"/>
      <c r="CD23" s="168"/>
      <c r="CE23" s="168"/>
      <c r="CF23" s="168"/>
      <c r="CG23" s="168"/>
      <c r="CH23" s="168"/>
      <c r="CI23" s="168"/>
      <c r="CJ23" s="168"/>
      <c r="CK23" s="168"/>
      <c r="CL23" s="168"/>
      <c r="CM23" s="168"/>
      <c r="CN23" s="168"/>
      <c r="CO23" s="168"/>
      <c r="CP23" s="168"/>
      <c r="CQ23" s="168"/>
      <c r="CR23" s="168"/>
      <c r="CS23" s="168"/>
      <c r="CT23" s="175"/>
      <c r="CU23" s="175"/>
      <c r="CV23" s="175"/>
      <c r="CW23" s="175"/>
      <c r="CX23" s="175"/>
      <c r="CY23" s="175"/>
      <c r="CZ23" s="175"/>
      <c r="DA23" s="175"/>
      <c r="DB23" s="175"/>
      <c r="DC23" s="175"/>
      <c r="DD23" s="175"/>
      <c r="DE23" s="175"/>
      <c r="DF23" s="175"/>
      <c r="DG23" s="175"/>
      <c r="DH23" s="175"/>
      <c r="DI23" s="175"/>
      <c r="DJ23" s="162">
        <v>20.89377539502328</v>
      </c>
      <c r="DK23" s="162">
        <v>18.936263725209415</v>
      </c>
      <c r="DL23" s="162">
        <v>27.159489123195204</v>
      </c>
      <c r="DM23" s="162">
        <v>22.345812668829591</v>
      </c>
      <c r="DN23" s="162">
        <v>20.575938782308597</v>
      </c>
      <c r="DO23" s="162">
        <v>23.26325060506775</v>
      </c>
      <c r="DP23" s="162">
        <v>23.495799308585337</v>
      </c>
      <c r="DQ23" s="162">
        <v>28.255260021129477</v>
      </c>
      <c r="DR23" s="162">
        <v>24.854335313100279</v>
      </c>
      <c r="DS23" s="162">
        <v>28.59358376183561</v>
      </c>
      <c r="DT23" s="162">
        <v>25.793530160473232</v>
      </c>
      <c r="DU23" s="162">
        <v>31.748535890837509</v>
      </c>
      <c r="DV23" s="162">
        <v>31.252205000837506</v>
      </c>
      <c r="DW23" s="162">
        <v>51.104026320837505</v>
      </c>
      <c r="DX23" s="162">
        <v>61.270773349666626</v>
      </c>
      <c r="DY23" s="162">
        <v>72.098455860837504</v>
      </c>
      <c r="DZ23" s="162">
        <v>69.106684603367427</v>
      </c>
      <c r="EA23" s="162">
        <v>44.151489288865633</v>
      </c>
      <c r="EB23" s="162">
        <v>60.045103181759153</v>
      </c>
      <c r="EC23" s="162">
        <v>44.788728103221828</v>
      </c>
      <c r="ED23" s="162">
        <v>33.149738508720084</v>
      </c>
      <c r="EE23" s="162">
        <v>35.673637471761836</v>
      </c>
      <c r="EF23" s="162">
        <v>48.216692456369799</v>
      </c>
      <c r="EG23" s="162">
        <v>37.287295611317141</v>
      </c>
      <c r="EH23" s="162">
        <v>34.694490746153605</v>
      </c>
      <c r="EI23" s="162">
        <v>34.089715560961139</v>
      </c>
      <c r="EJ23" s="162">
        <v>26.580631769985601</v>
      </c>
      <c r="EK23" s="162">
        <v>28.174382562872381</v>
      </c>
    </row>
    <row r="24" spans="1:141" ht="13.5" customHeight="1">
      <c r="A24" s="179" t="s">
        <v>202</v>
      </c>
      <c r="B24" s="180"/>
      <c r="C24" s="180"/>
      <c r="D24" s="180"/>
      <c r="E24" s="180"/>
      <c r="F24" s="180"/>
      <c r="G24" s="180"/>
      <c r="H24" s="180"/>
      <c r="I24" s="180"/>
      <c r="J24" s="180"/>
      <c r="K24" s="180"/>
      <c r="L24" s="180"/>
      <c r="M24" s="180"/>
      <c r="N24" s="180"/>
      <c r="O24" s="180"/>
      <c r="P24" s="180"/>
      <c r="Q24" s="180"/>
      <c r="R24" s="180"/>
      <c r="S24" s="180"/>
      <c r="T24" s="180"/>
      <c r="U24" s="180"/>
      <c r="V24" s="180"/>
      <c r="W24" s="180"/>
      <c r="X24" s="180"/>
      <c r="Y24" s="180"/>
      <c r="Z24" s="180"/>
      <c r="AA24" s="180"/>
      <c r="AB24" s="180"/>
      <c r="AC24" s="180"/>
      <c r="AD24" s="180"/>
      <c r="AE24" s="180"/>
      <c r="AF24" s="180"/>
      <c r="AG24" s="180"/>
      <c r="AH24" s="180"/>
      <c r="AI24" s="180"/>
      <c r="AJ24" s="180"/>
      <c r="AK24" s="180"/>
      <c r="AL24" s="180"/>
      <c r="AM24" s="180"/>
      <c r="AN24" s="180"/>
      <c r="AO24" s="180"/>
      <c r="AP24" s="180"/>
      <c r="AQ24" s="180"/>
      <c r="AR24" s="180"/>
      <c r="AS24" s="180"/>
      <c r="AT24" s="180"/>
      <c r="AU24" s="180"/>
      <c r="AV24" s="180"/>
      <c r="AW24" s="180"/>
      <c r="AX24" s="180"/>
      <c r="AY24" s="180"/>
      <c r="AZ24" s="180"/>
      <c r="BA24" s="180"/>
      <c r="BB24" s="180"/>
      <c r="BC24" s="180"/>
      <c r="BD24" s="180"/>
      <c r="BE24" s="180"/>
      <c r="BF24" s="180"/>
      <c r="BG24" s="180"/>
      <c r="BH24" s="180"/>
      <c r="BI24" s="180"/>
      <c r="BJ24" s="180"/>
      <c r="BK24" s="180"/>
      <c r="BL24" s="180"/>
      <c r="BM24" s="180"/>
      <c r="BN24" s="180"/>
      <c r="BO24" s="180"/>
      <c r="BP24" s="180"/>
      <c r="BQ24" s="180"/>
      <c r="BR24" s="180"/>
      <c r="BS24" s="180"/>
      <c r="BT24" s="180"/>
      <c r="BU24" s="180"/>
      <c r="BV24" s="180"/>
      <c r="BW24" s="180"/>
      <c r="BX24" s="180"/>
      <c r="BY24" s="180"/>
      <c r="BZ24" s="180"/>
      <c r="CA24" s="180"/>
      <c r="CB24" s="180"/>
      <c r="CC24" s="180"/>
      <c r="CD24" s="180"/>
      <c r="CE24" s="180"/>
      <c r="CF24" s="180"/>
      <c r="CG24" s="180"/>
      <c r="CH24" s="180"/>
      <c r="CI24" s="180"/>
      <c r="CJ24" s="180"/>
      <c r="CK24" s="180"/>
      <c r="CL24" s="180"/>
      <c r="CM24" s="180"/>
      <c r="CN24" s="180"/>
      <c r="CO24" s="180"/>
      <c r="CP24" s="180"/>
      <c r="CQ24" s="180"/>
      <c r="CR24" s="180"/>
      <c r="CS24" s="180"/>
      <c r="CT24" s="181"/>
      <c r="CU24" s="181"/>
      <c r="CV24" s="181"/>
      <c r="CW24" s="181"/>
      <c r="CX24" s="181"/>
      <c r="CY24" s="181"/>
      <c r="CZ24" s="181"/>
      <c r="DA24" s="181"/>
      <c r="DB24" s="181"/>
      <c r="DC24" s="181"/>
      <c r="DD24" s="181"/>
      <c r="DE24" s="181"/>
      <c r="DF24" s="181"/>
      <c r="DG24" s="181"/>
      <c r="DH24" s="181"/>
      <c r="DI24" s="181"/>
      <c r="DJ24" s="181">
        <v>5.2056694541857738</v>
      </c>
      <c r="DK24" s="181">
        <v>2.423837784371909</v>
      </c>
      <c r="DL24" s="181">
        <v>9.6801321823576991</v>
      </c>
      <c r="DM24" s="181">
        <v>4.7250247279920865</v>
      </c>
      <c r="DN24" s="181">
        <v>4.1204028414710905</v>
      </c>
      <c r="DO24" s="181">
        <v>6.0411146642302418</v>
      </c>
      <c r="DP24" s="181">
        <v>6.6192553677478294</v>
      </c>
      <c r="DQ24" s="181">
        <v>12.901072080291971</v>
      </c>
      <c r="DR24" s="181">
        <v>8.2575273722627731</v>
      </c>
      <c r="DS24" s="181">
        <v>12.01064865</v>
      </c>
      <c r="DT24" s="181">
        <v>9.6868035000000017</v>
      </c>
      <c r="DU24" s="181">
        <v>14.831337950000002</v>
      </c>
      <c r="DV24" s="181">
        <v>14.86790002</v>
      </c>
      <c r="DW24" s="181">
        <v>32.52881928</v>
      </c>
      <c r="DX24" s="181">
        <v>42.581907288829129</v>
      </c>
      <c r="DY24" s="181">
        <v>53.942744200000007</v>
      </c>
      <c r="DZ24" s="181">
        <v>50.985820342529934</v>
      </c>
      <c r="EA24" s="181">
        <v>26.067270998028128</v>
      </c>
      <c r="EB24" s="181">
        <v>43.093823330921651</v>
      </c>
      <c r="EC24" s="181">
        <v>27.720831695845881</v>
      </c>
      <c r="ED24" s="181">
        <v>13.907773571859568</v>
      </c>
      <c r="EE24" s="181">
        <v>16.521460138840922</v>
      </c>
      <c r="EF24" s="181">
        <v>29.323386668625435</v>
      </c>
      <c r="EG24" s="181">
        <v>17.564171295114996</v>
      </c>
      <c r="EH24" s="181">
        <v>13.217439079170202</v>
      </c>
      <c r="EI24" s="181">
        <v>11.994563813045062</v>
      </c>
      <c r="EJ24" s="181">
        <v>4.844613025000001</v>
      </c>
      <c r="EK24" s="181">
        <v>5.7138115257673725</v>
      </c>
    </row>
    <row r="25" spans="1:141" ht="13.5" customHeight="1">
      <c r="A25" s="182" t="s">
        <v>198</v>
      </c>
      <c r="B25" s="180"/>
      <c r="C25" s="180"/>
      <c r="D25" s="180"/>
      <c r="E25" s="180"/>
      <c r="F25" s="180"/>
      <c r="G25" s="180"/>
      <c r="H25" s="180"/>
      <c r="I25" s="180"/>
      <c r="J25" s="180"/>
      <c r="K25" s="180"/>
      <c r="L25" s="180"/>
      <c r="M25" s="180"/>
      <c r="N25" s="180"/>
      <c r="O25" s="180"/>
      <c r="P25" s="180"/>
      <c r="Q25" s="180"/>
      <c r="R25" s="180"/>
      <c r="S25" s="180"/>
      <c r="T25" s="180"/>
      <c r="U25" s="180"/>
      <c r="V25" s="180"/>
      <c r="W25" s="180"/>
      <c r="X25" s="180"/>
      <c r="Y25" s="180"/>
      <c r="Z25" s="180"/>
      <c r="AA25" s="180"/>
      <c r="AB25" s="180"/>
      <c r="AC25" s="180"/>
      <c r="AD25" s="180"/>
      <c r="AE25" s="180"/>
      <c r="AF25" s="180"/>
      <c r="AG25" s="180"/>
      <c r="AH25" s="180"/>
      <c r="AI25" s="180"/>
      <c r="AJ25" s="180"/>
      <c r="AK25" s="180"/>
      <c r="AL25" s="180"/>
      <c r="AM25" s="180"/>
      <c r="AN25" s="180"/>
      <c r="AO25" s="180"/>
      <c r="AP25" s="180"/>
      <c r="AQ25" s="180"/>
      <c r="AR25" s="180"/>
      <c r="AS25" s="180"/>
      <c r="AT25" s="180"/>
      <c r="AU25" s="180"/>
      <c r="AV25" s="180"/>
      <c r="AW25" s="180"/>
      <c r="AX25" s="180"/>
      <c r="AY25" s="180"/>
      <c r="AZ25" s="180"/>
      <c r="BA25" s="180"/>
      <c r="BB25" s="180"/>
      <c r="BC25" s="180"/>
      <c r="BD25" s="180"/>
      <c r="BE25" s="180"/>
      <c r="BF25" s="180"/>
      <c r="BG25" s="180"/>
      <c r="BH25" s="180"/>
      <c r="BI25" s="180"/>
      <c r="BJ25" s="180"/>
      <c r="BK25" s="180"/>
      <c r="BL25" s="180"/>
      <c r="BM25" s="180"/>
      <c r="BN25" s="180"/>
      <c r="BO25" s="180"/>
      <c r="BP25" s="180"/>
      <c r="BQ25" s="180"/>
      <c r="BR25" s="180"/>
      <c r="BS25" s="180"/>
      <c r="BT25" s="180"/>
      <c r="BU25" s="180"/>
      <c r="BV25" s="180"/>
      <c r="BW25" s="180"/>
      <c r="BX25" s="180"/>
      <c r="BY25" s="180"/>
      <c r="BZ25" s="180"/>
      <c r="CA25" s="180"/>
      <c r="CB25" s="180"/>
      <c r="CC25" s="180"/>
      <c r="CD25" s="180"/>
      <c r="CE25" s="180"/>
      <c r="CF25" s="180"/>
      <c r="CG25" s="180"/>
      <c r="CH25" s="180"/>
      <c r="CI25" s="180"/>
      <c r="CJ25" s="180"/>
      <c r="CK25" s="180"/>
      <c r="CL25" s="180"/>
      <c r="CM25" s="180"/>
      <c r="CN25" s="180"/>
      <c r="CO25" s="180"/>
      <c r="CP25" s="180"/>
      <c r="CQ25" s="180"/>
      <c r="CR25" s="180"/>
      <c r="CS25" s="180"/>
      <c r="CT25" s="181"/>
      <c r="CU25" s="181"/>
      <c r="CV25" s="181"/>
      <c r="CW25" s="181"/>
      <c r="CX25" s="181"/>
      <c r="CY25" s="181"/>
      <c r="CZ25" s="181"/>
      <c r="DA25" s="181"/>
      <c r="DB25" s="181"/>
      <c r="DC25" s="181"/>
      <c r="DD25" s="181"/>
      <c r="DE25" s="181"/>
      <c r="DF25" s="181"/>
      <c r="DG25" s="181"/>
      <c r="DH25" s="181"/>
      <c r="DI25" s="181"/>
      <c r="DJ25" s="181">
        <v>0</v>
      </c>
      <c r="DK25" s="181">
        <v>0</v>
      </c>
      <c r="DL25" s="181">
        <v>0</v>
      </c>
      <c r="DM25" s="181">
        <v>0</v>
      </c>
      <c r="DN25" s="181">
        <v>0</v>
      </c>
      <c r="DO25" s="181">
        <v>0</v>
      </c>
      <c r="DP25" s="181">
        <v>0</v>
      </c>
      <c r="DQ25" s="181">
        <v>0</v>
      </c>
      <c r="DR25" s="181">
        <v>0</v>
      </c>
      <c r="DS25" s="181">
        <v>0</v>
      </c>
      <c r="DT25" s="181">
        <v>0</v>
      </c>
      <c r="DU25" s="181">
        <v>0</v>
      </c>
      <c r="DV25" s="181">
        <v>0</v>
      </c>
      <c r="DW25" s="181">
        <v>0</v>
      </c>
      <c r="DX25" s="181">
        <v>0</v>
      </c>
      <c r="DY25" s="181">
        <v>0</v>
      </c>
      <c r="DZ25" s="181">
        <v>0</v>
      </c>
      <c r="EA25" s="181">
        <v>0</v>
      </c>
      <c r="EB25" s="181">
        <v>0</v>
      </c>
      <c r="EC25" s="181">
        <v>0</v>
      </c>
      <c r="ED25" s="181">
        <v>0</v>
      </c>
      <c r="EE25" s="181">
        <v>0</v>
      </c>
      <c r="EF25" s="181">
        <v>0</v>
      </c>
      <c r="EG25" s="181">
        <v>0</v>
      </c>
      <c r="EH25" s="181">
        <v>0</v>
      </c>
      <c r="EI25" s="181">
        <v>0</v>
      </c>
      <c r="EJ25" s="181">
        <v>0</v>
      </c>
      <c r="EK25" s="181">
        <v>0</v>
      </c>
    </row>
    <row r="26" spans="1:141" ht="13.5" customHeight="1">
      <c r="A26" s="182" t="s">
        <v>199</v>
      </c>
      <c r="B26" s="180"/>
      <c r="C26" s="180"/>
      <c r="D26" s="180"/>
      <c r="E26" s="180"/>
      <c r="F26" s="180"/>
      <c r="G26" s="180"/>
      <c r="H26" s="180"/>
      <c r="I26" s="180"/>
      <c r="J26" s="180"/>
      <c r="K26" s="180"/>
      <c r="L26" s="180"/>
      <c r="M26" s="180"/>
      <c r="N26" s="180"/>
      <c r="O26" s="180"/>
      <c r="P26" s="180"/>
      <c r="Q26" s="180"/>
      <c r="R26" s="180"/>
      <c r="S26" s="180"/>
      <c r="T26" s="180"/>
      <c r="U26" s="180"/>
      <c r="V26" s="180"/>
      <c r="W26" s="180"/>
      <c r="X26" s="180"/>
      <c r="Y26" s="180"/>
      <c r="Z26" s="180"/>
      <c r="AA26" s="180"/>
      <c r="AB26" s="180"/>
      <c r="AC26" s="180"/>
      <c r="AD26" s="180"/>
      <c r="AE26" s="180"/>
      <c r="AF26" s="180"/>
      <c r="AG26" s="180"/>
      <c r="AH26" s="180"/>
      <c r="AI26" s="180"/>
      <c r="AJ26" s="180"/>
      <c r="AK26" s="180"/>
      <c r="AL26" s="180"/>
      <c r="AM26" s="180"/>
      <c r="AN26" s="180"/>
      <c r="AO26" s="180"/>
      <c r="AP26" s="180"/>
      <c r="AQ26" s="180"/>
      <c r="AR26" s="180"/>
      <c r="AS26" s="180"/>
      <c r="AT26" s="180"/>
      <c r="AU26" s="180"/>
      <c r="AV26" s="180"/>
      <c r="AW26" s="180"/>
      <c r="AX26" s="180"/>
      <c r="AY26" s="180"/>
      <c r="AZ26" s="180"/>
      <c r="BA26" s="180"/>
      <c r="BB26" s="180"/>
      <c r="BC26" s="180"/>
      <c r="BD26" s="180"/>
      <c r="BE26" s="180"/>
      <c r="BF26" s="180"/>
      <c r="BG26" s="180"/>
      <c r="BH26" s="180"/>
      <c r="BI26" s="180"/>
      <c r="BJ26" s="180"/>
      <c r="BK26" s="180"/>
      <c r="BL26" s="180"/>
      <c r="BM26" s="180"/>
      <c r="BN26" s="180"/>
      <c r="BO26" s="180"/>
      <c r="BP26" s="180"/>
      <c r="BQ26" s="180"/>
      <c r="BR26" s="180"/>
      <c r="BS26" s="180"/>
      <c r="BT26" s="180"/>
      <c r="BU26" s="180"/>
      <c r="BV26" s="180"/>
      <c r="BW26" s="180"/>
      <c r="BX26" s="180"/>
      <c r="BY26" s="180"/>
      <c r="BZ26" s="180"/>
      <c r="CA26" s="180"/>
      <c r="CB26" s="180"/>
      <c r="CC26" s="180"/>
      <c r="CD26" s="180"/>
      <c r="CE26" s="180"/>
      <c r="CF26" s="180"/>
      <c r="CG26" s="180"/>
      <c r="CH26" s="180"/>
      <c r="CI26" s="180"/>
      <c r="CJ26" s="180"/>
      <c r="CK26" s="180"/>
      <c r="CL26" s="180"/>
      <c r="CM26" s="180"/>
      <c r="CN26" s="180"/>
      <c r="CO26" s="180"/>
      <c r="CP26" s="180"/>
      <c r="CQ26" s="180"/>
      <c r="CR26" s="180"/>
      <c r="CS26" s="180"/>
      <c r="CT26" s="181"/>
      <c r="CU26" s="181"/>
      <c r="CV26" s="181"/>
      <c r="CW26" s="181"/>
      <c r="CX26" s="181"/>
      <c r="CY26" s="181"/>
      <c r="CZ26" s="181"/>
      <c r="DA26" s="181"/>
      <c r="DB26" s="181"/>
      <c r="DC26" s="181"/>
      <c r="DD26" s="181"/>
      <c r="DE26" s="181"/>
      <c r="DF26" s="181"/>
      <c r="DG26" s="181"/>
      <c r="DH26" s="181"/>
      <c r="DI26" s="181"/>
      <c r="DJ26" s="181">
        <v>5.2056694541857738</v>
      </c>
      <c r="DK26" s="181">
        <v>2.423837784371909</v>
      </c>
      <c r="DL26" s="181">
        <v>9.6801321823576991</v>
      </c>
      <c r="DM26" s="181">
        <v>4.7250247279920865</v>
      </c>
      <c r="DN26" s="181">
        <v>4.1204028414710905</v>
      </c>
      <c r="DO26" s="181">
        <v>6.0411146642302418</v>
      </c>
      <c r="DP26" s="181">
        <v>6.6192553677478294</v>
      </c>
      <c r="DQ26" s="181">
        <v>12.901072080291971</v>
      </c>
      <c r="DR26" s="181">
        <v>8.2575273722627731</v>
      </c>
      <c r="DS26" s="181">
        <v>12.01064865</v>
      </c>
      <c r="DT26" s="181">
        <v>9.6868035000000017</v>
      </c>
      <c r="DU26" s="181">
        <v>14.831337950000002</v>
      </c>
      <c r="DV26" s="181">
        <v>14.86790002</v>
      </c>
      <c r="DW26" s="181">
        <v>32.52881928</v>
      </c>
      <c r="DX26" s="181">
        <v>42.581907288829129</v>
      </c>
      <c r="DY26" s="181">
        <v>53.942744200000007</v>
      </c>
      <c r="DZ26" s="181">
        <v>50.985820342529934</v>
      </c>
      <c r="EA26" s="181">
        <v>26.067270998028128</v>
      </c>
      <c r="EB26" s="181">
        <v>43.093823330921651</v>
      </c>
      <c r="EC26" s="181">
        <v>27.720831695845881</v>
      </c>
      <c r="ED26" s="181">
        <v>13.907773571859568</v>
      </c>
      <c r="EE26" s="181">
        <v>16.521460138840922</v>
      </c>
      <c r="EF26" s="181">
        <v>29.323386668625435</v>
      </c>
      <c r="EG26" s="181">
        <v>17.564171295114996</v>
      </c>
      <c r="EH26" s="181">
        <v>13.217439079170202</v>
      </c>
      <c r="EI26" s="181">
        <v>11.994563813045062</v>
      </c>
      <c r="EJ26" s="181">
        <v>4.844613025000001</v>
      </c>
      <c r="EK26" s="181">
        <v>5.7138115257673725</v>
      </c>
    </row>
    <row r="27" spans="1:141" ht="13.5" customHeight="1">
      <c r="A27" s="182" t="s">
        <v>158</v>
      </c>
      <c r="B27" s="180"/>
      <c r="C27" s="180"/>
      <c r="D27" s="180"/>
      <c r="E27" s="180"/>
      <c r="F27" s="180"/>
      <c r="G27" s="180"/>
      <c r="H27" s="180"/>
      <c r="I27" s="180"/>
      <c r="J27" s="180"/>
      <c r="K27" s="180"/>
      <c r="L27" s="180"/>
      <c r="M27" s="180"/>
      <c r="N27" s="180"/>
      <c r="O27" s="180"/>
      <c r="P27" s="180"/>
      <c r="Q27" s="180"/>
      <c r="R27" s="180"/>
      <c r="S27" s="180"/>
      <c r="T27" s="180"/>
      <c r="U27" s="180"/>
      <c r="V27" s="180"/>
      <c r="W27" s="180"/>
      <c r="X27" s="180"/>
      <c r="Y27" s="180"/>
      <c r="Z27" s="180"/>
      <c r="AA27" s="180"/>
      <c r="AB27" s="180"/>
      <c r="AC27" s="180"/>
      <c r="AD27" s="180"/>
      <c r="AE27" s="180"/>
      <c r="AF27" s="180"/>
      <c r="AG27" s="180"/>
      <c r="AH27" s="180"/>
      <c r="AI27" s="180"/>
      <c r="AJ27" s="180"/>
      <c r="AK27" s="180"/>
      <c r="AL27" s="180"/>
      <c r="AM27" s="180"/>
      <c r="AN27" s="180"/>
      <c r="AO27" s="180"/>
      <c r="AP27" s="180"/>
      <c r="AQ27" s="180"/>
      <c r="AR27" s="180"/>
      <c r="AS27" s="180"/>
      <c r="AT27" s="180"/>
      <c r="AU27" s="180"/>
      <c r="AV27" s="180"/>
      <c r="AW27" s="180"/>
      <c r="AX27" s="180"/>
      <c r="AY27" s="180"/>
      <c r="AZ27" s="180"/>
      <c r="BA27" s="180"/>
      <c r="BB27" s="180"/>
      <c r="BC27" s="180"/>
      <c r="BD27" s="180"/>
      <c r="BE27" s="180"/>
      <c r="BF27" s="180"/>
      <c r="BG27" s="180"/>
      <c r="BH27" s="180"/>
      <c r="BI27" s="180"/>
      <c r="BJ27" s="180"/>
      <c r="BK27" s="180"/>
      <c r="BL27" s="180"/>
      <c r="BM27" s="180"/>
      <c r="BN27" s="180"/>
      <c r="BO27" s="180"/>
      <c r="BP27" s="180"/>
      <c r="BQ27" s="180"/>
      <c r="BR27" s="180"/>
      <c r="BS27" s="180"/>
      <c r="BT27" s="180"/>
      <c r="BU27" s="180"/>
      <c r="BV27" s="180"/>
      <c r="BW27" s="180"/>
      <c r="BX27" s="180"/>
      <c r="BY27" s="180"/>
      <c r="BZ27" s="180"/>
      <c r="CA27" s="180"/>
      <c r="CB27" s="180"/>
      <c r="CC27" s="180"/>
      <c r="CD27" s="180"/>
      <c r="CE27" s="180"/>
      <c r="CF27" s="180"/>
      <c r="CG27" s="180"/>
      <c r="CH27" s="180"/>
      <c r="CI27" s="180"/>
      <c r="CJ27" s="180"/>
      <c r="CK27" s="180"/>
      <c r="CL27" s="180"/>
      <c r="CM27" s="180"/>
      <c r="CN27" s="180"/>
      <c r="CO27" s="180"/>
      <c r="CP27" s="180"/>
      <c r="CQ27" s="180"/>
      <c r="CR27" s="180"/>
      <c r="CS27" s="180"/>
      <c r="CT27" s="181"/>
      <c r="CU27" s="181"/>
      <c r="CV27" s="181"/>
      <c r="CW27" s="181"/>
      <c r="CX27" s="181"/>
      <c r="CY27" s="181"/>
      <c r="CZ27" s="181"/>
      <c r="DA27" s="181"/>
      <c r="DB27" s="181"/>
      <c r="DC27" s="181"/>
      <c r="DD27" s="181"/>
      <c r="DE27" s="181"/>
      <c r="DF27" s="181"/>
      <c r="DG27" s="181"/>
      <c r="DH27" s="181"/>
      <c r="DI27" s="181"/>
      <c r="DJ27" s="181">
        <v>0</v>
      </c>
      <c r="DK27" s="181">
        <v>0</v>
      </c>
      <c r="DL27" s="181">
        <v>0</v>
      </c>
      <c r="DM27" s="181">
        <v>0</v>
      </c>
      <c r="DN27" s="181">
        <v>0</v>
      </c>
      <c r="DO27" s="181">
        <v>0</v>
      </c>
      <c r="DP27" s="181">
        <v>0</v>
      </c>
      <c r="DQ27" s="181">
        <v>0</v>
      </c>
      <c r="DR27" s="181">
        <v>0</v>
      </c>
      <c r="DS27" s="181">
        <v>0</v>
      </c>
      <c r="DT27" s="181">
        <v>0</v>
      </c>
      <c r="DU27" s="181">
        <v>0</v>
      </c>
      <c r="DV27" s="181">
        <v>0</v>
      </c>
      <c r="DW27" s="181">
        <v>0</v>
      </c>
      <c r="DX27" s="181">
        <v>0</v>
      </c>
      <c r="DY27" s="181">
        <v>0</v>
      </c>
      <c r="DZ27" s="181">
        <v>0</v>
      </c>
      <c r="EA27" s="181">
        <v>0</v>
      </c>
      <c r="EB27" s="181">
        <v>0</v>
      </c>
      <c r="EC27" s="181">
        <v>0</v>
      </c>
      <c r="ED27" s="181">
        <v>0</v>
      </c>
      <c r="EE27" s="181">
        <v>0</v>
      </c>
      <c r="EF27" s="181">
        <v>0</v>
      </c>
      <c r="EG27" s="181">
        <v>0</v>
      </c>
      <c r="EH27" s="181">
        <v>0</v>
      </c>
      <c r="EI27" s="181">
        <v>0</v>
      </c>
      <c r="EJ27" s="181">
        <v>0</v>
      </c>
      <c r="EK27" s="181">
        <v>0</v>
      </c>
    </row>
    <row r="28" spans="1:141" ht="13.5" customHeight="1">
      <c r="A28" s="179" t="s">
        <v>185</v>
      </c>
      <c r="B28" s="180"/>
      <c r="C28" s="180"/>
      <c r="D28" s="180"/>
      <c r="E28" s="180"/>
      <c r="F28" s="180"/>
      <c r="G28" s="180"/>
      <c r="H28" s="180"/>
      <c r="I28" s="180"/>
      <c r="J28" s="180"/>
      <c r="K28" s="180"/>
      <c r="L28" s="180"/>
      <c r="M28" s="180"/>
      <c r="N28" s="180"/>
      <c r="O28" s="180"/>
      <c r="P28" s="180"/>
      <c r="Q28" s="180"/>
      <c r="R28" s="180"/>
      <c r="S28" s="180"/>
      <c r="T28" s="180"/>
      <c r="U28" s="180"/>
      <c r="V28" s="180"/>
      <c r="W28" s="180"/>
      <c r="X28" s="180"/>
      <c r="Y28" s="180"/>
      <c r="Z28" s="180"/>
      <c r="AA28" s="180"/>
      <c r="AB28" s="180"/>
      <c r="AC28" s="180"/>
      <c r="AD28" s="180"/>
      <c r="AE28" s="180"/>
      <c r="AF28" s="180"/>
      <c r="AG28" s="180"/>
      <c r="AH28" s="180"/>
      <c r="AI28" s="180"/>
      <c r="AJ28" s="180"/>
      <c r="AK28" s="180"/>
      <c r="AL28" s="180"/>
      <c r="AM28" s="180"/>
      <c r="AN28" s="180"/>
      <c r="AO28" s="180"/>
      <c r="AP28" s="180"/>
      <c r="AQ28" s="180"/>
      <c r="AR28" s="180"/>
      <c r="AS28" s="180"/>
      <c r="AT28" s="180"/>
      <c r="AU28" s="180"/>
      <c r="AV28" s="180"/>
      <c r="AW28" s="180"/>
      <c r="AX28" s="180"/>
      <c r="AY28" s="180"/>
      <c r="AZ28" s="180"/>
      <c r="BA28" s="180"/>
      <c r="BB28" s="180"/>
      <c r="BC28" s="180"/>
      <c r="BD28" s="180"/>
      <c r="BE28" s="180"/>
      <c r="BF28" s="180"/>
      <c r="BG28" s="180"/>
      <c r="BH28" s="180"/>
      <c r="BI28" s="180"/>
      <c r="BJ28" s="180"/>
      <c r="BK28" s="180"/>
      <c r="BL28" s="180"/>
      <c r="BM28" s="180"/>
      <c r="BN28" s="180"/>
      <c r="BO28" s="180"/>
      <c r="BP28" s="180"/>
      <c r="BQ28" s="180"/>
      <c r="BR28" s="180"/>
      <c r="BS28" s="180"/>
      <c r="BT28" s="180"/>
      <c r="BU28" s="180"/>
      <c r="BV28" s="180"/>
      <c r="BW28" s="180"/>
      <c r="BX28" s="180"/>
      <c r="BY28" s="180"/>
      <c r="BZ28" s="180"/>
      <c r="CA28" s="180"/>
      <c r="CB28" s="180"/>
      <c r="CC28" s="180"/>
      <c r="CD28" s="180"/>
      <c r="CE28" s="180"/>
      <c r="CF28" s="180"/>
      <c r="CG28" s="180"/>
      <c r="CH28" s="180"/>
      <c r="CI28" s="180"/>
      <c r="CJ28" s="180"/>
      <c r="CK28" s="180"/>
      <c r="CL28" s="180"/>
      <c r="CM28" s="180"/>
      <c r="CN28" s="180"/>
      <c r="CO28" s="180"/>
      <c r="CP28" s="180"/>
      <c r="CQ28" s="180"/>
      <c r="CR28" s="180"/>
      <c r="CS28" s="180"/>
      <c r="CT28" s="181"/>
      <c r="CU28" s="181"/>
      <c r="CV28" s="181"/>
      <c r="CW28" s="181"/>
      <c r="CX28" s="181"/>
      <c r="CY28" s="181"/>
      <c r="CZ28" s="181"/>
      <c r="DA28" s="181"/>
      <c r="DB28" s="181"/>
      <c r="DC28" s="181"/>
      <c r="DD28" s="181"/>
      <c r="DE28" s="181"/>
      <c r="DF28" s="181"/>
      <c r="DG28" s="181"/>
      <c r="DH28" s="181"/>
      <c r="DI28" s="181"/>
      <c r="DJ28" s="181">
        <v>2.3678755200000001</v>
      </c>
      <c r="DK28" s="181">
        <v>2.8665412800000003</v>
      </c>
      <c r="DL28" s="181">
        <v>2.8743236400000005</v>
      </c>
      <c r="DM28" s="181">
        <v>3.0999123600000003</v>
      </c>
      <c r="DN28" s="181">
        <v>3.2071946400000004</v>
      </c>
      <c r="DO28" s="181">
        <v>3.2031628800000003</v>
      </c>
      <c r="DP28" s="181">
        <v>3.15328572</v>
      </c>
      <c r="DQ28" s="181">
        <v>3.9582191999999998</v>
      </c>
      <c r="DR28" s="181">
        <v>7.4981059200000004</v>
      </c>
      <c r="DS28" s="181">
        <v>7.1342850371988273</v>
      </c>
      <c r="DT28" s="181">
        <v>7.1398490196357232</v>
      </c>
      <c r="DU28" s="181">
        <v>7.7917519160000017</v>
      </c>
      <c r="DV28" s="181">
        <v>7.2336207240000014</v>
      </c>
      <c r="DW28" s="181">
        <v>8.6407922312285521</v>
      </c>
      <c r="DX28" s="181">
        <v>8.4447748243999996</v>
      </c>
      <c r="DY28" s="181">
        <v>7.8780703037181112</v>
      </c>
      <c r="DZ28" s="181">
        <v>8.2259391519999987</v>
      </c>
      <c r="EA28" s="181">
        <v>7.7319247744000004</v>
      </c>
      <c r="EB28" s="181">
        <v>7.3553881791999993</v>
      </c>
      <c r="EC28" s="181">
        <v>7.1037655133000008</v>
      </c>
      <c r="ED28" s="181">
        <v>8.0746601679190118</v>
      </c>
      <c r="EE28" s="181">
        <v>7.0743739609719567</v>
      </c>
      <c r="EF28" s="181">
        <v>7.665669864777735</v>
      </c>
      <c r="EG28" s="181">
        <v>7.9484587551372163</v>
      </c>
      <c r="EH28" s="181">
        <v>7.7514169375197168</v>
      </c>
      <c r="EI28" s="181">
        <v>7.99347368696223</v>
      </c>
      <c r="EJ28" s="181">
        <v>7.4883139368000009</v>
      </c>
      <c r="EK28" s="181">
        <v>7.8925940513254789</v>
      </c>
    </row>
    <row r="29" spans="1:141" ht="13.5" customHeight="1">
      <c r="A29" s="182" t="s">
        <v>198</v>
      </c>
      <c r="B29" s="180"/>
      <c r="C29" s="180"/>
      <c r="D29" s="180"/>
      <c r="E29" s="180"/>
      <c r="F29" s="180"/>
      <c r="G29" s="180"/>
      <c r="H29" s="180"/>
      <c r="I29" s="180"/>
      <c r="J29" s="180"/>
      <c r="K29" s="180"/>
      <c r="L29" s="180"/>
      <c r="M29" s="180"/>
      <c r="N29" s="180"/>
      <c r="O29" s="180"/>
      <c r="P29" s="180"/>
      <c r="Q29" s="180"/>
      <c r="R29" s="180"/>
      <c r="S29" s="180"/>
      <c r="T29" s="180"/>
      <c r="U29" s="180"/>
      <c r="V29" s="180"/>
      <c r="W29" s="180"/>
      <c r="X29" s="180"/>
      <c r="Y29" s="180"/>
      <c r="Z29" s="180"/>
      <c r="AA29" s="180"/>
      <c r="AB29" s="180"/>
      <c r="AC29" s="180"/>
      <c r="AD29" s="180"/>
      <c r="AE29" s="180"/>
      <c r="AF29" s="180"/>
      <c r="AG29" s="180"/>
      <c r="AH29" s="180"/>
      <c r="AI29" s="180"/>
      <c r="AJ29" s="180"/>
      <c r="AK29" s="180"/>
      <c r="AL29" s="180"/>
      <c r="AM29" s="180"/>
      <c r="AN29" s="180"/>
      <c r="AO29" s="180"/>
      <c r="AP29" s="180"/>
      <c r="AQ29" s="180"/>
      <c r="AR29" s="180"/>
      <c r="AS29" s="180"/>
      <c r="AT29" s="180"/>
      <c r="AU29" s="180"/>
      <c r="AV29" s="180"/>
      <c r="AW29" s="180"/>
      <c r="AX29" s="180"/>
      <c r="AY29" s="180"/>
      <c r="AZ29" s="180"/>
      <c r="BA29" s="180"/>
      <c r="BB29" s="180"/>
      <c r="BC29" s="180"/>
      <c r="BD29" s="180"/>
      <c r="BE29" s="180"/>
      <c r="BF29" s="180"/>
      <c r="BG29" s="180"/>
      <c r="BH29" s="180"/>
      <c r="BI29" s="180"/>
      <c r="BJ29" s="180"/>
      <c r="BK29" s="180"/>
      <c r="BL29" s="180"/>
      <c r="BM29" s="180"/>
      <c r="BN29" s="180"/>
      <c r="BO29" s="180"/>
      <c r="BP29" s="180"/>
      <c r="BQ29" s="180"/>
      <c r="BR29" s="180"/>
      <c r="BS29" s="180"/>
      <c r="BT29" s="180"/>
      <c r="BU29" s="180"/>
      <c r="BV29" s="180"/>
      <c r="BW29" s="180"/>
      <c r="BX29" s="180"/>
      <c r="BY29" s="180"/>
      <c r="BZ29" s="180"/>
      <c r="CA29" s="180"/>
      <c r="CB29" s="180"/>
      <c r="CC29" s="180"/>
      <c r="CD29" s="180"/>
      <c r="CE29" s="180"/>
      <c r="CF29" s="180"/>
      <c r="CG29" s="180"/>
      <c r="CH29" s="180"/>
      <c r="CI29" s="180"/>
      <c r="CJ29" s="180"/>
      <c r="CK29" s="180"/>
      <c r="CL29" s="180"/>
      <c r="CM29" s="180"/>
      <c r="CN29" s="180"/>
      <c r="CO29" s="180"/>
      <c r="CP29" s="180"/>
      <c r="CQ29" s="180"/>
      <c r="CR29" s="180"/>
      <c r="CS29" s="180"/>
      <c r="CT29" s="181"/>
      <c r="CU29" s="181"/>
      <c r="CV29" s="181"/>
      <c r="CW29" s="181"/>
      <c r="CX29" s="181"/>
      <c r="CY29" s="181"/>
      <c r="CZ29" s="181"/>
      <c r="DA29" s="181"/>
      <c r="DB29" s="181"/>
      <c r="DC29" s="181"/>
      <c r="DD29" s="181"/>
      <c r="DE29" s="181"/>
      <c r="DF29" s="181"/>
      <c r="DG29" s="181"/>
      <c r="DH29" s="181"/>
      <c r="DI29" s="181"/>
      <c r="DJ29" s="181">
        <v>0</v>
      </c>
      <c r="DK29" s="181">
        <v>0</v>
      </c>
      <c r="DL29" s="181">
        <v>0</v>
      </c>
      <c r="DM29" s="181">
        <v>0</v>
      </c>
      <c r="DN29" s="181">
        <v>0</v>
      </c>
      <c r="DO29" s="181">
        <v>0</v>
      </c>
      <c r="DP29" s="181">
        <v>0</v>
      </c>
      <c r="DQ29" s="181">
        <v>0</v>
      </c>
      <c r="DR29" s="181">
        <v>0</v>
      </c>
      <c r="DS29" s="181">
        <v>0</v>
      </c>
      <c r="DT29" s="181">
        <v>0</v>
      </c>
      <c r="DU29" s="181">
        <v>0</v>
      </c>
      <c r="DV29" s="181">
        <v>0</v>
      </c>
      <c r="DW29" s="181">
        <v>0</v>
      </c>
      <c r="DX29" s="181">
        <v>0</v>
      </c>
      <c r="DY29" s="181">
        <v>0</v>
      </c>
      <c r="DZ29" s="181">
        <v>0</v>
      </c>
      <c r="EA29" s="181">
        <v>0</v>
      </c>
      <c r="EB29" s="181">
        <v>0</v>
      </c>
      <c r="EC29" s="181">
        <v>0</v>
      </c>
      <c r="ED29" s="181">
        <v>0</v>
      </c>
      <c r="EE29" s="181">
        <v>0</v>
      </c>
      <c r="EF29" s="181">
        <v>0</v>
      </c>
      <c r="EG29" s="181">
        <v>0</v>
      </c>
      <c r="EH29" s="181">
        <v>0</v>
      </c>
      <c r="EI29" s="181">
        <v>0</v>
      </c>
      <c r="EJ29" s="181">
        <v>0</v>
      </c>
      <c r="EK29" s="181">
        <v>0</v>
      </c>
    </row>
    <row r="30" spans="1:141" ht="13.5" customHeight="1">
      <c r="A30" s="182" t="s">
        <v>199</v>
      </c>
      <c r="B30" s="180"/>
      <c r="C30" s="180"/>
      <c r="D30" s="180"/>
      <c r="E30" s="180"/>
      <c r="F30" s="180"/>
      <c r="G30" s="180"/>
      <c r="H30" s="180"/>
      <c r="I30" s="180"/>
      <c r="J30" s="180"/>
      <c r="K30" s="180"/>
      <c r="L30" s="180"/>
      <c r="M30" s="180"/>
      <c r="N30" s="180"/>
      <c r="O30" s="180"/>
      <c r="P30" s="180"/>
      <c r="Q30" s="180"/>
      <c r="R30" s="180"/>
      <c r="S30" s="180"/>
      <c r="T30" s="180"/>
      <c r="U30" s="180"/>
      <c r="V30" s="180"/>
      <c r="W30" s="180"/>
      <c r="X30" s="180"/>
      <c r="Y30" s="180"/>
      <c r="Z30" s="180"/>
      <c r="AA30" s="180"/>
      <c r="AB30" s="180"/>
      <c r="AC30" s="180"/>
      <c r="AD30" s="180"/>
      <c r="AE30" s="180"/>
      <c r="AF30" s="180"/>
      <c r="AG30" s="180"/>
      <c r="AH30" s="180"/>
      <c r="AI30" s="180"/>
      <c r="AJ30" s="180"/>
      <c r="AK30" s="180"/>
      <c r="AL30" s="180"/>
      <c r="AM30" s="180"/>
      <c r="AN30" s="180"/>
      <c r="AO30" s="180"/>
      <c r="AP30" s="180"/>
      <c r="AQ30" s="180"/>
      <c r="AR30" s="180"/>
      <c r="AS30" s="180"/>
      <c r="AT30" s="180"/>
      <c r="AU30" s="180"/>
      <c r="AV30" s="180"/>
      <c r="AW30" s="180"/>
      <c r="AX30" s="180"/>
      <c r="AY30" s="180"/>
      <c r="AZ30" s="180"/>
      <c r="BA30" s="180"/>
      <c r="BB30" s="180"/>
      <c r="BC30" s="180"/>
      <c r="BD30" s="180"/>
      <c r="BE30" s="180"/>
      <c r="BF30" s="180"/>
      <c r="BG30" s="180"/>
      <c r="BH30" s="180"/>
      <c r="BI30" s="180"/>
      <c r="BJ30" s="180"/>
      <c r="BK30" s="180"/>
      <c r="BL30" s="180"/>
      <c r="BM30" s="180"/>
      <c r="BN30" s="180"/>
      <c r="BO30" s="180"/>
      <c r="BP30" s="180"/>
      <c r="BQ30" s="180"/>
      <c r="BR30" s="180"/>
      <c r="BS30" s="180"/>
      <c r="BT30" s="180"/>
      <c r="BU30" s="180"/>
      <c r="BV30" s="180"/>
      <c r="BW30" s="180"/>
      <c r="BX30" s="180"/>
      <c r="BY30" s="180"/>
      <c r="BZ30" s="180"/>
      <c r="CA30" s="180"/>
      <c r="CB30" s="180"/>
      <c r="CC30" s="180"/>
      <c r="CD30" s="180"/>
      <c r="CE30" s="180"/>
      <c r="CF30" s="180"/>
      <c r="CG30" s="180"/>
      <c r="CH30" s="180"/>
      <c r="CI30" s="180"/>
      <c r="CJ30" s="180"/>
      <c r="CK30" s="180"/>
      <c r="CL30" s="180"/>
      <c r="CM30" s="180"/>
      <c r="CN30" s="180"/>
      <c r="CO30" s="180"/>
      <c r="CP30" s="180"/>
      <c r="CQ30" s="180"/>
      <c r="CR30" s="180"/>
      <c r="CS30" s="180"/>
      <c r="CT30" s="181"/>
      <c r="CU30" s="181"/>
      <c r="CV30" s="181"/>
      <c r="CW30" s="181"/>
      <c r="CX30" s="181"/>
      <c r="CY30" s="181"/>
      <c r="CZ30" s="181"/>
      <c r="DA30" s="181"/>
      <c r="DB30" s="181"/>
      <c r="DC30" s="181"/>
      <c r="DD30" s="181"/>
      <c r="DE30" s="181"/>
      <c r="DF30" s="181"/>
      <c r="DG30" s="181"/>
      <c r="DH30" s="181"/>
      <c r="DI30" s="181"/>
      <c r="DJ30" s="181">
        <v>2.1624355200000003</v>
      </c>
      <c r="DK30" s="181">
        <v>2.6611012800000005</v>
      </c>
      <c r="DL30" s="181">
        <v>2.6688836400000007</v>
      </c>
      <c r="DM30" s="181">
        <v>2.8944723600000004</v>
      </c>
      <c r="DN30" s="181">
        <v>3.0017546400000006</v>
      </c>
      <c r="DO30" s="181">
        <v>2.9977228800000004</v>
      </c>
      <c r="DP30" s="181">
        <v>2.9478457200000001</v>
      </c>
      <c r="DQ30" s="181">
        <v>3.7527792</v>
      </c>
      <c r="DR30" s="181">
        <v>7.2926659200000001</v>
      </c>
      <c r="DS30" s="181">
        <v>6.9288450371988271</v>
      </c>
      <c r="DT30" s="181">
        <v>6.9344090196357229</v>
      </c>
      <c r="DU30" s="181">
        <v>7.5863119160000014</v>
      </c>
      <c r="DV30" s="181">
        <v>7.0142878440000018</v>
      </c>
      <c r="DW30" s="181">
        <v>8.4214593512285525</v>
      </c>
      <c r="DX30" s="181">
        <v>8.2254419444</v>
      </c>
      <c r="DY30" s="181">
        <v>7.6652858237181114</v>
      </c>
      <c r="DZ30" s="181">
        <v>8.008789071999999</v>
      </c>
      <c r="EA30" s="181">
        <v>7.4648559844000006</v>
      </c>
      <c r="EB30" s="181">
        <v>7.0674287091999997</v>
      </c>
      <c r="EC30" s="181">
        <v>6.8188362833000005</v>
      </c>
      <c r="ED30" s="181">
        <v>7.8226984853590116</v>
      </c>
      <c r="EE30" s="181">
        <v>6.8398326723519567</v>
      </c>
      <c r="EF30" s="181">
        <v>7.4673818410777351</v>
      </c>
      <c r="EG30" s="181">
        <v>7.7614826751372163</v>
      </c>
      <c r="EH30" s="181">
        <v>7.5172345975197166</v>
      </c>
      <c r="EI30" s="181">
        <v>7.7435559269622303</v>
      </c>
      <c r="EJ30" s="181">
        <v>7.2383961768000011</v>
      </c>
      <c r="EK30" s="181">
        <v>7.6426762913254791</v>
      </c>
    </row>
    <row r="31" spans="1:141" ht="13.5" customHeight="1">
      <c r="A31" s="182" t="s">
        <v>158</v>
      </c>
      <c r="B31" s="180"/>
      <c r="C31" s="180"/>
      <c r="D31" s="180"/>
      <c r="E31" s="180"/>
      <c r="F31" s="180"/>
      <c r="G31" s="180"/>
      <c r="H31" s="180"/>
      <c r="I31" s="180"/>
      <c r="J31" s="180"/>
      <c r="K31" s="180"/>
      <c r="L31" s="180"/>
      <c r="M31" s="180"/>
      <c r="N31" s="180"/>
      <c r="O31" s="180"/>
      <c r="P31" s="180"/>
      <c r="Q31" s="180"/>
      <c r="R31" s="180"/>
      <c r="S31" s="180"/>
      <c r="T31" s="180"/>
      <c r="U31" s="180"/>
      <c r="V31" s="180"/>
      <c r="W31" s="180"/>
      <c r="X31" s="180"/>
      <c r="Y31" s="180"/>
      <c r="Z31" s="180"/>
      <c r="AA31" s="180"/>
      <c r="AB31" s="180"/>
      <c r="AC31" s="180"/>
      <c r="AD31" s="180"/>
      <c r="AE31" s="180"/>
      <c r="AF31" s="180"/>
      <c r="AG31" s="180"/>
      <c r="AH31" s="180"/>
      <c r="AI31" s="180"/>
      <c r="AJ31" s="180"/>
      <c r="AK31" s="180"/>
      <c r="AL31" s="180"/>
      <c r="AM31" s="180"/>
      <c r="AN31" s="180"/>
      <c r="AO31" s="180"/>
      <c r="AP31" s="180"/>
      <c r="AQ31" s="180"/>
      <c r="AR31" s="180"/>
      <c r="AS31" s="180"/>
      <c r="AT31" s="180"/>
      <c r="AU31" s="180"/>
      <c r="AV31" s="180"/>
      <c r="AW31" s="180"/>
      <c r="AX31" s="180"/>
      <c r="AY31" s="180"/>
      <c r="AZ31" s="180"/>
      <c r="BA31" s="180"/>
      <c r="BB31" s="180"/>
      <c r="BC31" s="180"/>
      <c r="BD31" s="180"/>
      <c r="BE31" s="180"/>
      <c r="BF31" s="180"/>
      <c r="BG31" s="180"/>
      <c r="BH31" s="180"/>
      <c r="BI31" s="180"/>
      <c r="BJ31" s="180"/>
      <c r="BK31" s="180"/>
      <c r="BL31" s="180"/>
      <c r="BM31" s="180"/>
      <c r="BN31" s="180"/>
      <c r="BO31" s="180"/>
      <c r="BP31" s="180"/>
      <c r="BQ31" s="180"/>
      <c r="BR31" s="180"/>
      <c r="BS31" s="180"/>
      <c r="BT31" s="180"/>
      <c r="BU31" s="180"/>
      <c r="BV31" s="180"/>
      <c r="BW31" s="180"/>
      <c r="BX31" s="180"/>
      <c r="BY31" s="180"/>
      <c r="BZ31" s="180"/>
      <c r="CA31" s="180"/>
      <c r="CB31" s="180"/>
      <c r="CC31" s="180"/>
      <c r="CD31" s="180"/>
      <c r="CE31" s="180"/>
      <c r="CF31" s="180"/>
      <c r="CG31" s="180"/>
      <c r="CH31" s="180"/>
      <c r="CI31" s="180"/>
      <c r="CJ31" s="180"/>
      <c r="CK31" s="180"/>
      <c r="CL31" s="180"/>
      <c r="CM31" s="180"/>
      <c r="CN31" s="180"/>
      <c r="CO31" s="180"/>
      <c r="CP31" s="180"/>
      <c r="CQ31" s="180"/>
      <c r="CR31" s="180"/>
      <c r="CS31" s="180"/>
      <c r="CT31" s="181"/>
      <c r="CU31" s="181"/>
      <c r="CV31" s="181"/>
      <c r="CW31" s="181"/>
      <c r="CX31" s="181"/>
      <c r="CY31" s="181"/>
      <c r="CZ31" s="181"/>
      <c r="DA31" s="181"/>
      <c r="DB31" s="181"/>
      <c r="DC31" s="181"/>
      <c r="DD31" s="181"/>
      <c r="DE31" s="181"/>
      <c r="DF31" s="181"/>
      <c r="DG31" s="181"/>
      <c r="DH31" s="181"/>
      <c r="DI31" s="181"/>
      <c r="DJ31" s="181">
        <v>0.20544000000000001</v>
      </c>
      <c r="DK31" s="181">
        <v>0.20544000000000001</v>
      </c>
      <c r="DL31" s="181">
        <v>0.20544000000000001</v>
      </c>
      <c r="DM31" s="181">
        <v>0.20544000000000001</v>
      </c>
      <c r="DN31" s="181">
        <v>0.20544000000000001</v>
      </c>
      <c r="DO31" s="181">
        <v>0.20544000000000001</v>
      </c>
      <c r="DP31" s="181">
        <v>0.20544000000000001</v>
      </c>
      <c r="DQ31" s="181">
        <v>0.20544000000000001</v>
      </c>
      <c r="DR31" s="181">
        <v>0.20544000000000001</v>
      </c>
      <c r="DS31" s="181">
        <v>0.20544000000000001</v>
      </c>
      <c r="DT31" s="181">
        <v>0.20544000000000001</v>
      </c>
      <c r="DU31" s="181">
        <v>0.20544000000000001</v>
      </c>
      <c r="DV31" s="181">
        <v>0.21933288000000004</v>
      </c>
      <c r="DW31" s="181">
        <v>0.21933288000000004</v>
      </c>
      <c r="DX31" s="181">
        <v>0.21933288000000004</v>
      </c>
      <c r="DY31" s="181">
        <v>0.21278448</v>
      </c>
      <c r="DZ31" s="181">
        <v>0.21715008000000002</v>
      </c>
      <c r="EA31" s="181">
        <v>0.26706879</v>
      </c>
      <c r="EB31" s="181">
        <v>0.28795947</v>
      </c>
      <c r="EC31" s="181">
        <v>0.28492923000000003</v>
      </c>
      <c r="ED31" s="181">
        <v>0.25196168256000001</v>
      </c>
      <c r="EE31" s="181">
        <v>0.23454128862000004</v>
      </c>
      <c r="EF31" s="181">
        <v>0.19828802370000001</v>
      </c>
      <c r="EG31" s="181">
        <v>0.18697607999999999</v>
      </c>
      <c r="EH31" s="181">
        <v>0.23418233999999999</v>
      </c>
      <c r="EI31" s="181">
        <v>0.24991776000000002</v>
      </c>
      <c r="EJ31" s="181">
        <v>0.24991776000000002</v>
      </c>
      <c r="EK31" s="181">
        <v>0.24991776000000002</v>
      </c>
    </row>
    <row r="32" spans="1:141" ht="13.5" customHeight="1">
      <c r="A32" s="179" t="s">
        <v>187</v>
      </c>
      <c r="B32" s="180"/>
      <c r="C32" s="180"/>
      <c r="D32" s="180"/>
      <c r="E32" s="180"/>
      <c r="F32" s="180"/>
      <c r="G32" s="180"/>
      <c r="H32" s="180"/>
      <c r="I32" s="180"/>
      <c r="J32" s="180"/>
      <c r="K32" s="180"/>
      <c r="L32" s="180"/>
      <c r="M32" s="180"/>
      <c r="N32" s="180"/>
      <c r="O32" s="180"/>
      <c r="P32" s="180"/>
      <c r="Q32" s="180"/>
      <c r="R32" s="180"/>
      <c r="S32" s="180"/>
      <c r="T32" s="180"/>
      <c r="U32" s="180"/>
      <c r="V32" s="180"/>
      <c r="W32" s="180"/>
      <c r="X32" s="180"/>
      <c r="Y32" s="180"/>
      <c r="Z32" s="180"/>
      <c r="AA32" s="180"/>
      <c r="AB32" s="180"/>
      <c r="AC32" s="180"/>
      <c r="AD32" s="180"/>
      <c r="AE32" s="180"/>
      <c r="AF32" s="180"/>
      <c r="AG32" s="180"/>
      <c r="AH32" s="180"/>
      <c r="AI32" s="180"/>
      <c r="AJ32" s="180"/>
      <c r="AK32" s="180"/>
      <c r="AL32" s="180"/>
      <c r="AM32" s="180"/>
      <c r="AN32" s="180"/>
      <c r="AO32" s="180"/>
      <c r="AP32" s="180"/>
      <c r="AQ32" s="180"/>
      <c r="AR32" s="180"/>
      <c r="AS32" s="180"/>
      <c r="AT32" s="180"/>
      <c r="AU32" s="180"/>
      <c r="AV32" s="180"/>
      <c r="AW32" s="180"/>
      <c r="AX32" s="180"/>
      <c r="AY32" s="180"/>
      <c r="AZ32" s="180"/>
      <c r="BA32" s="180"/>
      <c r="BB32" s="180"/>
      <c r="BC32" s="180"/>
      <c r="BD32" s="180"/>
      <c r="BE32" s="180"/>
      <c r="BF32" s="180"/>
      <c r="BG32" s="180"/>
      <c r="BH32" s="180"/>
      <c r="BI32" s="180"/>
      <c r="BJ32" s="180"/>
      <c r="BK32" s="180"/>
      <c r="BL32" s="180"/>
      <c r="BM32" s="180"/>
      <c r="BN32" s="180"/>
      <c r="BO32" s="180"/>
      <c r="BP32" s="180"/>
      <c r="BQ32" s="180"/>
      <c r="BR32" s="180"/>
      <c r="BS32" s="180"/>
      <c r="BT32" s="180"/>
      <c r="BU32" s="180"/>
      <c r="BV32" s="180"/>
      <c r="BW32" s="180"/>
      <c r="BX32" s="180"/>
      <c r="BY32" s="180"/>
      <c r="BZ32" s="180"/>
      <c r="CA32" s="180"/>
      <c r="CB32" s="180"/>
      <c r="CC32" s="180"/>
      <c r="CD32" s="180"/>
      <c r="CE32" s="180"/>
      <c r="CF32" s="180"/>
      <c r="CG32" s="180"/>
      <c r="CH32" s="180"/>
      <c r="CI32" s="180"/>
      <c r="CJ32" s="180"/>
      <c r="CK32" s="180"/>
      <c r="CL32" s="180"/>
      <c r="CM32" s="180"/>
      <c r="CN32" s="180"/>
      <c r="CO32" s="180"/>
      <c r="CP32" s="180"/>
      <c r="CQ32" s="180"/>
      <c r="CR32" s="180"/>
      <c r="CS32" s="180"/>
      <c r="CT32" s="181"/>
      <c r="CU32" s="181"/>
      <c r="CV32" s="181"/>
      <c r="CW32" s="181"/>
      <c r="CX32" s="181"/>
      <c r="CY32" s="181"/>
      <c r="CZ32" s="181"/>
      <c r="DA32" s="181"/>
      <c r="DB32" s="181"/>
      <c r="DC32" s="181"/>
      <c r="DD32" s="181"/>
      <c r="DE32" s="181"/>
      <c r="DF32" s="181"/>
      <c r="DG32" s="181"/>
      <c r="DH32" s="181"/>
      <c r="DI32" s="181"/>
      <c r="DJ32" s="181">
        <v>12.892284480000001</v>
      </c>
      <c r="DK32" s="181">
        <v>13.217938719999998</v>
      </c>
      <c r="DL32" s="181">
        <v>14.17708736</v>
      </c>
      <c r="DM32" s="181">
        <v>14.092929639999999</v>
      </c>
      <c r="DN32" s="181">
        <v>12.820395359999999</v>
      </c>
      <c r="DO32" s="181">
        <v>13.59102712</v>
      </c>
      <c r="DP32" s="181">
        <v>13.295312279999999</v>
      </c>
      <c r="DQ32" s="181">
        <v>10.968022799999998</v>
      </c>
      <c r="DR32" s="181">
        <v>8.6707560799999985</v>
      </c>
      <c r="DS32" s="181">
        <v>9.0207041337992742</v>
      </c>
      <c r="DT32" s="181">
        <v>8.5389316999999991</v>
      </c>
      <c r="DU32" s="181">
        <v>8.6975000839999979</v>
      </c>
      <c r="DV32" s="181">
        <v>8.7227383159999974</v>
      </c>
      <c r="DW32" s="181">
        <v>9.5064688687714494</v>
      </c>
      <c r="DX32" s="181">
        <v>9.8161452955999984</v>
      </c>
      <c r="DY32" s="181">
        <v>9.8496954162818877</v>
      </c>
      <c r="DZ32" s="181">
        <v>9.4669791679999999</v>
      </c>
      <c r="EA32" s="181">
        <v>9.9243475756000006</v>
      </c>
      <c r="EB32" s="181">
        <v>9.1679457307999996</v>
      </c>
      <c r="EC32" s="181">
        <v>9.6943201867000006</v>
      </c>
      <c r="ED32" s="181">
        <v>10.581223594642454</v>
      </c>
      <c r="EE32" s="181">
        <v>11.412645377192467</v>
      </c>
      <c r="EF32" s="181">
        <v>11.058697159038728</v>
      </c>
      <c r="EG32" s="181">
        <v>11.546040361289814</v>
      </c>
      <c r="EH32" s="181">
        <v>11.807339753633865</v>
      </c>
      <c r="EI32" s="181">
        <v>11.839690794541768</v>
      </c>
      <c r="EJ32" s="181">
        <v>11.702980283199999</v>
      </c>
      <c r="EK32" s="181">
        <v>11.75525966921148</v>
      </c>
    </row>
    <row r="33" spans="1:141" ht="13.5" customHeight="1">
      <c r="A33" s="179" t="s">
        <v>203</v>
      </c>
      <c r="B33" s="180"/>
      <c r="C33" s="180"/>
      <c r="D33" s="180"/>
      <c r="E33" s="180"/>
      <c r="F33" s="180"/>
      <c r="G33" s="180"/>
      <c r="H33" s="180"/>
      <c r="I33" s="180"/>
      <c r="J33" s="180"/>
      <c r="K33" s="180"/>
      <c r="L33" s="180"/>
      <c r="M33" s="180"/>
      <c r="N33" s="180"/>
      <c r="O33" s="180"/>
      <c r="P33" s="180"/>
      <c r="Q33" s="180"/>
      <c r="R33" s="180"/>
      <c r="S33" s="180"/>
      <c r="T33" s="180"/>
      <c r="U33" s="180"/>
      <c r="V33" s="180"/>
      <c r="W33" s="180"/>
      <c r="X33" s="180"/>
      <c r="Y33" s="180"/>
      <c r="Z33" s="180"/>
      <c r="AA33" s="180"/>
      <c r="AB33" s="180"/>
      <c r="AC33" s="180"/>
      <c r="AD33" s="180"/>
      <c r="AE33" s="180"/>
      <c r="AF33" s="180"/>
      <c r="AG33" s="180"/>
      <c r="AH33" s="180"/>
      <c r="AI33" s="180"/>
      <c r="AJ33" s="180"/>
      <c r="AK33" s="180"/>
      <c r="AL33" s="180"/>
      <c r="AM33" s="180"/>
      <c r="AN33" s="180"/>
      <c r="AO33" s="180"/>
      <c r="AP33" s="180"/>
      <c r="AQ33" s="180"/>
      <c r="AR33" s="180"/>
      <c r="AS33" s="180"/>
      <c r="AT33" s="180"/>
      <c r="AU33" s="180"/>
      <c r="AV33" s="180"/>
      <c r="AW33" s="180"/>
      <c r="AX33" s="180"/>
      <c r="AY33" s="180"/>
      <c r="AZ33" s="180"/>
      <c r="BA33" s="180"/>
      <c r="BB33" s="180"/>
      <c r="BC33" s="180"/>
      <c r="BD33" s="180"/>
      <c r="BE33" s="180"/>
      <c r="BF33" s="180"/>
      <c r="BG33" s="180"/>
      <c r="BH33" s="180"/>
      <c r="BI33" s="180"/>
      <c r="BJ33" s="180"/>
      <c r="BK33" s="180"/>
      <c r="BL33" s="180"/>
      <c r="BM33" s="180"/>
      <c r="BN33" s="180"/>
      <c r="BO33" s="180"/>
      <c r="BP33" s="180"/>
      <c r="BQ33" s="180"/>
      <c r="BR33" s="180"/>
      <c r="BS33" s="180"/>
      <c r="BT33" s="180"/>
      <c r="BU33" s="180"/>
      <c r="BV33" s="180"/>
      <c r="BW33" s="180"/>
      <c r="BX33" s="180"/>
      <c r="BY33" s="180"/>
      <c r="BZ33" s="180"/>
      <c r="CA33" s="180"/>
      <c r="CB33" s="180"/>
      <c r="CC33" s="180"/>
      <c r="CD33" s="180"/>
      <c r="CE33" s="180"/>
      <c r="CF33" s="180"/>
      <c r="CG33" s="180"/>
      <c r="CH33" s="180"/>
      <c r="CI33" s="180"/>
      <c r="CJ33" s="180"/>
      <c r="CK33" s="180"/>
      <c r="CL33" s="180"/>
      <c r="CM33" s="180"/>
      <c r="CN33" s="180"/>
      <c r="CO33" s="180"/>
      <c r="CP33" s="180"/>
      <c r="CQ33" s="180"/>
      <c r="CR33" s="180"/>
      <c r="CS33" s="180"/>
      <c r="CT33" s="181"/>
      <c r="CU33" s="181"/>
      <c r="CV33" s="181"/>
      <c r="CW33" s="181"/>
      <c r="CX33" s="181"/>
      <c r="CY33" s="181"/>
      <c r="CZ33" s="181"/>
      <c r="DA33" s="181"/>
      <c r="DB33" s="181"/>
      <c r="DC33" s="181"/>
      <c r="DD33" s="181"/>
      <c r="DE33" s="181"/>
      <c r="DF33" s="181"/>
      <c r="DG33" s="181"/>
      <c r="DH33" s="181"/>
      <c r="DI33" s="181"/>
      <c r="DJ33" s="181">
        <v>0.42794594083750548</v>
      </c>
      <c r="DK33" s="181">
        <v>0.42794594083750548</v>
      </c>
      <c r="DL33" s="181">
        <v>0.42794594083750548</v>
      </c>
      <c r="DM33" s="181">
        <v>0.42794594083750548</v>
      </c>
      <c r="DN33" s="181">
        <v>0.42794594083750548</v>
      </c>
      <c r="DO33" s="181">
        <v>0.42794594083750548</v>
      </c>
      <c r="DP33" s="181">
        <v>0.42794594083750548</v>
      </c>
      <c r="DQ33" s="181">
        <v>0.42794594083750548</v>
      </c>
      <c r="DR33" s="181">
        <v>0.42794594083750548</v>
      </c>
      <c r="DS33" s="181">
        <v>0.42794594083750548</v>
      </c>
      <c r="DT33" s="181">
        <v>0.42794594083750548</v>
      </c>
      <c r="DU33" s="181">
        <v>0.42794594083750548</v>
      </c>
      <c r="DV33" s="181">
        <v>0.42794594083750548</v>
      </c>
      <c r="DW33" s="181">
        <v>0.42794594083750548</v>
      </c>
      <c r="DX33" s="181">
        <v>0.42794594083750548</v>
      </c>
      <c r="DY33" s="181">
        <v>0.42794594083750548</v>
      </c>
      <c r="DZ33" s="181">
        <v>0.42794594083750548</v>
      </c>
      <c r="EA33" s="181">
        <v>0.42794594083750548</v>
      </c>
      <c r="EB33" s="181">
        <v>0.42794594083750548</v>
      </c>
      <c r="EC33" s="181">
        <v>0.26981070737595536</v>
      </c>
      <c r="ED33" s="181">
        <v>0.5860811742990556</v>
      </c>
      <c r="EE33" s="181">
        <v>0.66515799475649373</v>
      </c>
      <c r="EF33" s="181">
        <v>0.16893876392789597</v>
      </c>
      <c r="EG33" s="181">
        <v>0.22862519977511969</v>
      </c>
      <c r="EH33" s="181">
        <v>1.9182949758298236</v>
      </c>
      <c r="EI33" s="181">
        <v>2.2619872664120777</v>
      </c>
      <c r="EJ33" s="181">
        <v>2.5447245249855985</v>
      </c>
      <c r="EK33" s="181">
        <v>2.812717316568051</v>
      </c>
    </row>
    <row r="34" spans="1:141" ht="13.5" customHeight="1">
      <c r="A34" s="176"/>
      <c r="B34" s="168"/>
      <c r="C34" s="168"/>
      <c r="D34" s="168"/>
      <c r="E34" s="168"/>
      <c r="F34" s="168"/>
      <c r="G34" s="168"/>
      <c r="H34" s="168"/>
      <c r="I34" s="168"/>
      <c r="J34" s="168"/>
      <c r="K34" s="168"/>
      <c r="L34" s="168"/>
      <c r="M34" s="168"/>
      <c r="N34" s="168"/>
      <c r="O34" s="168"/>
      <c r="P34" s="168"/>
      <c r="Q34" s="168"/>
      <c r="R34" s="168"/>
      <c r="S34" s="168"/>
      <c r="T34" s="168"/>
      <c r="U34" s="168"/>
      <c r="V34" s="168"/>
      <c r="W34" s="168"/>
      <c r="X34" s="168"/>
      <c r="Y34" s="168"/>
      <c r="Z34" s="168"/>
      <c r="AA34" s="168"/>
      <c r="AB34" s="168"/>
      <c r="AC34" s="168"/>
      <c r="AD34" s="168"/>
      <c r="AE34" s="168"/>
      <c r="AF34" s="168"/>
      <c r="AG34" s="168"/>
      <c r="AH34" s="168"/>
      <c r="AI34" s="168"/>
      <c r="AJ34" s="168"/>
      <c r="AK34" s="168"/>
      <c r="AL34" s="168"/>
      <c r="AM34" s="168"/>
      <c r="AN34" s="168"/>
      <c r="AO34" s="168"/>
      <c r="AP34" s="168"/>
      <c r="AQ34" s="168"/>
      <c r="AR34" s="168"/>
      <c r="AS34" s="168"/>
      <c r="AT34" s="168"/>
      <c r="AU34" s="168"/>
      <c r="AV34" s="168"/>
      <c r="AW34" s="168"/>
      <c r="AX34" s="168"/>
      <c r="AY34" s="168"/>
      <c r="AZ34" s="168"/>
      <c r="BA34" s="168"/>
      <c r="BB34" s="168"/>
      <c r="BC34" s="168"/>
      <c r="BD34" s="168"/>
      <c r="BE34" s="168"/>
      <c r="BF34" s="168"/>
      <c r="BG34" s="168"/>
      <c r="BH34" s="168"/>
      <c r="BI34" s="168"/>
      <c r="BJ34" s="168"/>
      <c r="BK34" s="168"/>
      <c r="BL34" s="168"/>
      <c r="BM34" s="168"/>
      <c r="BN34" s="168"/>
      <c r="BO34" s="168"/>
      <c r="BP34" s="168"/>
      <c r="BQ34" s="168"/>
      <c r="BR34" s="168"/>
      <c r="BS34" s="168"/>
      <c r="BT34" s="168"/>
      <c r="BU34" s="168"/>
      <c r="BV34" s="168"/>
      <c r="BW34" s="168"/>
      <c r="BX34" s="168"/>
      <c r="BY34" s="168"/>
      <c r="BZ34" s="168"/>
      <c r="CA34" s="168"/>
      <c r="CB34" s="168"/>
      <c r="CC34" s="168"/>
      <c r="CD34" s="168"/>
      <c r="CE34" s="168"/>
      <c r="CF34" s="168"/>
      <c r="CG34" s="168"/>
      <c r="CH34" s="168"/>
      <c r="CI34" s="168"/>
      <c r="CJ34" s="168"/>
      <c r="CK34" s="168"/>
      <c r="CL34" s="168"/>
      <c r="CM34" s="168"/>
      <c r="CN34" s="168"/>
      <c r="CO34" s="168"/>
      <c r="CP34" s="168"/>
      <c r="CQ34" s="168"/>
      <c r="CR34" s="168"/>
      <c r="CS34" s="168"/>
      <c r="CT34" s="175"/>
      <c r="CU34" s="175"/>
      <c r="CV34" s="175"/>
      <c r="CW34" s="175"/>
      <c r="CX34" s="175"/>
      <c r="CY34" s="175"/>
      <c r="CZ34" s="175"/>
      <c r="DA34" s="175"/>
      <c r="DB34" s="175"/>
      <c r="DC34" s="175"/>
      <c r="DD34" s="175"/>
      <c r="DE34" s="175"/>
      <c r="DF34" s="175"/>
      <c r="DG34" s="175"/>
      <c r="DH34" s="175"/>
      <c r="DI34" s="175"/>
      <c r="DJ34" s="175"/>
      <c r="DK34" s="175"/>
      <c r="DL34" s="175"/>
      <c r="DM34" s="175"/>
      <c r="DN34" s="175"/>
      <c r="DO34" s="175"/>
      <c r="DP34" s="175"/>
      <c r="DQ34" s="175"/>
      <c r="DR34" s="175"/>
      <c r="DS34" s="175"/>
      <c r="DT34" s="175"/>
      <c r="DU34" s="175"/>
      <c r="DV34" s="175"/>
      <c r="DW34" s="175"/>
      <c r="DX34" s="175"/>
      <c r="DY34" s="175"/>
      <c r="DZ34" s="175"/>
      <c r="EA34" s="175"/>
      <c r="EB34" s="175"/>
      <c r="EC34" s="175"/>
      <c r="ED34" s="175"/>
      <c r="EE34" s="175"/>
      <c r="EF34" s="175"/>
      <c r="EG34" s="175"/>
      <c r="EH34" s="175"/>
      <c r="EI34" s="175"/>
      <c r="EJ34" s="175"/>
      <c r="EK34" s="175"/>
    </row>
    <row r="35" spans="1:141" ht="13.5" customHeight="1">
      <c r="A35" s="183" t="s">
        <v>204</v>
      </c>
      <c r="B35" s="184"/>
      <c r="C35" s="184"/>
      <c r="D35" s="184"/>
      <c r="E35" s="184"/>
      <c r="F35" s="184"/>
      <c r="G35" s="184"/>
      <c r="H35" s="184"/>
      <c r="I35" s="184"/>
      <c r="J35" s="184"/>
      <c r="K35" s="184"/>
      <c r="L35" s="184"/>
      <c r="M35" s="184"/>
      <c r="N35" s="184"/>
      <c r="O35" s="184"/>
      <c r="P35" s="184"/>
      <c r="Q35" s="184"/>
      <c r="R35" s="184"/>
      <c r="S35" s="184"/>
      <c r="T35" s="184"/>
      <c r="U35" s="184"/>
      <c r="V35" s="184"/>
      <c r="W35" s="184"/>
      <c r="X35" s="184"/>
      <c r="Y35" s="184"/>
      <c r="Z35" s="184"/>
      <c r="AA35" s="184"/>
      <c r="AB35" s="184"/>
      <c r="AC35" s="184"/>
      <c r="AD35" s="184"/>
      <c r="AE35" s="184"/>
      <c r="AF35" s="184"/>
      <c r="AG35" s="184"/>
      <c r="AH35" s="184"/>
      <c r="AI35" s="184"/>
      <c r="AJ35" s="184"/>
      <c r="AK35" s="184"/>
      <c r="AL35" s="184"/>
      <c r="AM35" s="184"/>
      <c r="AN35" s="184"/>
      <c r="AO35" s="184"/>
      <c r="AP35" s="184"/>
      <c r="AQ35" s="184"/>
      <c r="AR35" s="184"/>
      <c r="AS35" s="184"/>
      <c r="AT35" s="184"/>
      <c r="AU35" s="184"/>
      <c r="AV35" s="184"/>
      <c r="AW35" s="184"/>
      <c r="AX35" s="184"/>
      <c r="AY35" s="184"/>
      <c r="AZ35" s="184"/>
      <c r="BA35" s="184"/>
      <c r="BB35" s="184"/>
      <c r="BC35" s="184"/>
      <c r="BD35" s="184"/>
      <c r="BE35" s="184"/>
      <c r="BF35" s="184"/>
      <c r="BG35" s="184"/>
      <c r="BH35" s="184"/>
      <c r="BI35" s="184"/>
      <c r="BJ35" s="184"/>
      <c r="BK35" s="184"/>
      <c r="BL35" s="184"/>
      <c r="BM35" s="184"/>
      <c r="BN35" s="184"/>
      <c r="BO35" s="184"/>
      <c r="BP35" s="184"/>
      <c r="BQ35" s="184"/>
      <c r="BR35" s="184"/>
      <c r="BS35" s="184"/>
      <c r="BT35" s="184"/>
      <c r="BU35" s="184"/>
      <c r="BV35" s="184"/>
      <c r="BW35" s="184"/>
      <c r="BX35" s="184"/>
      <c r="BY35" s="184"/>
      <c r="BZ35" s="184"/>
      <c r="CA35" s="184"/>
      <c r="CB35" s="184"/>
      <c r="CC35" s="184"/>
      <c r="CD35" s="184"/>
      <c r="CE35" s="184"/>
      <c r="CF35" s="184"/>
      <c r="CG35" s="184"/>
      <c r="CH35" s="184"/>
      <c r="CI35" s="184"/>
      <c r="CJ35" s="184"/>
      <c r="CK35" s="184"/>
      <c r="CL35" s="184"/>
      <c r="CM35" s="184"/>
      <c r="CN35" s="184"/>
      <c r="CO35" s="184"/>
      <c r="CP35" s="184"/>
      <c r="CQ35" s="184"/>
      <c r="CR35" s="184"/>
      <c r="CS35" s="184"/>
      <c r="CT35" s="175"/>
      <c r="CU35" s="175"/>
      <c r="CV35" s="175"/>
      <c r="CW35" s="175"/>
      <c r="CX35" s="175"/>
      <c r="CY35" s="175"/>
      <c r="CZ35" s="175"/>
      <c r="DA35" s="175"/>
      <c r="DB35" s="175"/>
      <c r="DC35" s="175"/>
      <c r="DD35" s="175"/>
      <c r="DE35" s="175"/>
      <c r="DF35" s="175"/>
      <c r="DG35" s="175"/>
      <c r="DH35" s="175"/>
      <c r="DI35" s="175"/>
      <c r="DJ35" s="162">
        <v>29.265920491593491</v>
      </c>
      <c r="DK35" s="162">
        <v>28.891591336705968</v>
      </c>
      <c r="DL35" s="162">
        <v>25.503965281997388</v>
      </c>
      <c r="DM35" s="162">
        <v>29.534743595752492</v>
      </c>
      <c r="DN35" s="162">
        <v>28.465693402301628</v>
      </c>
      <c r="DO35" s="162">
        <v>27.522738194323779</v>
      </c>
      <c r="DP35" s="162">
        <v>25.753786108282181</v>
      </c>
      <c r="DQ35" s="162">
        <v>24.679882340407893</v>
      </c>
      <c r="DR35" s="162">
        <v>23.282433764921773</v>
      </c>
      <c r="DS35" s="162">
        <v>20.745975490801172</v>
      </c>
      <c r="DT35" s="162">
        <v>21.204216303864271</v>
      </c>
      <c r="DU35" s="162">
        <v>26.799959678929994</v>
      </c>
      <c r="DV35" s="162">
        <v>27.289162664600003</v>
      </c>
      <c r="DW35" s="162">
        <v>32.907788537899997</v>
      </c>
      <c r="DX35" s="162">
        <v>25.334840666030065</v>
      </c>
      <c r="DY35" s="162">
        <v>23.6476302829</v>
      </c>
      <c r="DZ35" s="162">
        <v>24.957560525543677</v>
      </c>
      <c r="EA35" s="162">
        <v>27.577687258836367</v>
      </c>
      <c r="EB35" s="162">
        <v>28.888775543199984</v>
      </c>
      <c r="EC35" s="162">
        <v>22.805656886944924</v>
      </c>
      <c r="ED35" s="162">
        <v>25.342801243664333</v>
      </c>
      <c r="EE35" s="162">
        <v>24.04071435639009</v>
      </c>
      <c r="EF35" s="162">
        <v>24.589670047241114</v>
      </c>
      <c r="EG35" s="162">
        <v>26.968366563433591</v>
      </c>
      <c r="EH35" s="162">
        <v>26.890171471428193</v>
      </c>
      <c r="EI35" s="162">
        <v>26.088023789469656</v>
      </c>
      <c r="EJ35" s="162">
        <v>23.289250846793948</v>
      </c>
      <c r="EK35" s="162">
        <v>24.156959952506782</v>
      </c>
    </row>
    <row r="36" spans="1:141" ht="13.5" customHeight="1">
      <c r="A36" s="185" t="s">
        <v>205</v>
      </c>
      <c r="B36" s="168"/>
      <c r="C36" s="168"/>
      <c r="D36" s="168"/>
      <c r="E36" s="168"/>
      <c r="F36" s="168"/>
      <c r="G36" s="168"/>
      <c r="H36" s="168"/>
      <c r="I36" s="168"/>
      <c r="J36" s="168"/>
      <c r="K36" s="168"/>
      <c r="L36" s="168"/>
      <c r="M36" s="168"/>
      <c r="N36" s="168"/>
      <c r="O36" s="168"/>
      <c r="P36" s="168"/>
      <c r="Q36" s="168"/>
      <c r="R36" s="168"/>
      <c r="S36" s="168"/>
      <c r="T36" s="168"/>
      <c r="U36" s="168"/>
      <c r="V36" s="168"/>
      <c r="W36" s="168"/>
      <c r="X36" s="168"/>
      <c r="Y36" s="168"/>
      <c r="Z36" s="168"/>
      <c r="AA36" s="168"/>
      <c r="AB36" s="168"/>
      <c r="AC36" s="168"/>
      <c r="AD36" s="168"/>
      <c r="AE36" s="168"/>
      <c r="AF36" s="168"/>
      <c r="AG36" s="168"/>
      <c r="AH36" s="168"/>
      <c r="AI36" s="168"/>
      <c r="AJ36" s="168"/>
      <c r="AK36" s="168"/>
      <c r="AL36" s="168"/>
      <c r="AM36" s="168"/>
      <c r="AN36" s="168"/>
      <c r="AO36" s="168"/>
      <c r="AP36" s="168"/>
      <c r="AQ36" s="168"/>
      <c r="AR36" s="168"/>
      <c r="AS36" s="168"/>
      <c r="AT36" s="168"/>
      <c r="AU36" s="168"/>
      <c r="AV36" s="168"/>
      <c r="AW36" s="168"/>
      <c r="AX36" s="168"/>
      <c r="AY36" s="168"/>
      <c r="AZ36" s="168"/>
      <c r="BA36" s="168"/>
      <c r="BB36" s="168"/>
      <c r="BC36" s="168"/>
      <c r="BD36" s="168"/>
      <c r="BE36" s="168"/>
      <c r="BF36" s="168"/>
      <c r="BG36" s="168"/>
      <c r="BH36" s="168"/>
      <c r="BI36" s="168"/>
      <c r="BJ36" s="168"/>
      <c r="BK36" s="168"/>
      <c r="BL36" s="168"/>
      <c r="BM36" s="168"/>
      <c r="BN36" s="168"/>
      <c r="BO36" s="168"/>
      <c r="BP36" s="168"/>
      <c r="BQ36" s="168"/>
      <c r="BR36" s="168"/>
      <c r="BS36" s="168"/>
      <c r="BT36" s="168"/>
      <c r="BU36" s="168"/>
      <c r="BV36" s="168"/>
      <c r="BW36" s="168"/>
      <c r="BX36" s="168"/>
      <c r="BY36" s="168"/>
      <c r="BZ36" s="168"/>
      <c r="CA36" s="168"/>
      <c r="CB36" s="168"/>
      <c r="CC36" s="168"/>
      <c r="CD36" s="168"/>
      <c r="CE36" s="168"/>
      <c r="CF36" s="168"/>
      <c r="CG36" s="168"/>
      <c r="CH36" s="168"/>
      <c r="CI36" s="168"/>
      <c r="CJ36" s="168"/>
      <c r="CK36" s="168"/>
      <c r="CL36" s="168"/>
      <c r="CM36" s="168"/>
      <c r="CN36" s="168"/>
      <c r="CO36" s="168"/>
      <c r="CP36" s="168"/>
      <c r="CQ36" s="168"/>
      <c r="CR36" s="168"/>
      <c r="CS36" s="168"/>
      <c r="CT36" s="175"/>
      <c r="CU36" s="175"/>
      <c r="CV36" s="175"/>
      <c r="CW36" s="175"/>
      <c r="CX36" s="175"/>
      <c r="CY36" s="175"/>
      <c r="CZ36" s="175"/>
      <c r="DA36" s="175"/>
      <c r="DB36" s="175"/>
      <c r="DC36" s="175"/>
      <c r="DD36" s="175"/>
      <c r="DE36" s="175"/>
      <c r="DF36" s="175"/>
      <c r="DG36" s="175"/>
      <c r="DH36" s="175"/>
      <c r="DI36" s="175"/>
      <c r="DJ36" s="175">
        <v>0.39144867589584398</v>
      </c>
      <c r="DK36" s="175">
        <v>0.38053641811491978</v>
      </c>
      <c r="DL36" s="175">
        <v>0.35201751186785379</v>
      </c>
      <c r="DM36" s="175">
        <v>0.37131574556071567</v>
      </c>
      <c r="DN36" s="175">
        <v>0.71807599000864386</v>
      </c>
      <c r="DO36" s="175">
        <v>0.99468483247839212</v>
      </c>
      <c r="DP36" s="175">
        <v>1.0310403505418906</v>
      </c>
      <c r="DQ36" s="175">
        <v>0.91246681425075482</v>
      </c>
      <c r="DR36" s="175">
        <v>0.75780270569868635</v>
      </c>
      <c r="DS36" s="175">
        <v>0.48775639999999998</v>
      </c>
      <c r="DT36" s="175">
        <v>0.58381038820000009</v>
      </c>
      <c r="DU36" s="175">
        <v>0.58675531400000003</v>
      </c>
      <c r="DV36" s="175">
        <v>0.62645469570000001</v>
      </c>
      <c r="DW36" s="175">
        <v>0.5543586398</v>
      </c>
      <c r="DX36" s="175">
        <v>0.53325638515076701</v>
      </c>
      <c r="DY36" s="175">
        <v>1.2231787920000001</v>
      </c>
      <c r="DZ36" s="175">
        <v>1.9823826868243768</v>
      </c>
      <c r="EA36" s="175">
        <v>1.462409735816744</v>
      </c>
      <c r="EB36" s="175">
        <v>1.7370653733104531</v>
      </c>
      <c r="EC36" s="175">
        <v>0.86189673033918601</v>
      </c>
      <c r="ED36" s="175">
        <v>1.9185226302908063</v>
      </c>
      <c r="EE36" s="175">
        <v>2.7693554566328444</v>
      </c>
      <c r="EF36" s="175">
        <v>3.6931919342152639</v>
      </c>
      <c r="EG36" s="175">
        <v>3.1871235890073732</v>
      </c>
      <c r="EH36" s="175">
        <v>1.7873470165036949</v>
      </c>
      <c r="EI36" s="175">
        <v>2.1043400926970053</v>
      </c>
      <c r="EJ36" s="175">
        <v>1.2461855909578126</v>
      </c>
      <c r="EK36" s="175">
        <v>2.9275950561918007</v>
      </c>
    </row>
    <row r="37" spans="1:141" ht="13.5" customHeight="1">
      <c r="A37" s="185" t="s">
        <v>206</v>
      </c>
      <c r="B37" s="168"/>
      <c r="C37" s="168"/>
      <c r="D37" s="168"/>
      <c r="E37" s="168"/>
      <c r="F37" s="168"/>
      <c r="G37" s="168"/>
      <c r="H37" s="168"/>
      <c r="I37" s="168"/>
      <c r="J37" s="168"/>
      <c r="K37" s="168"/>
      <c r="L37" s="168"/>
      <c r="M37" s="168"/>
      <c r="N37" s="168"/>
      <c r="O37" s="168"/>
      <c r="P37" s="168"/>
      <c r="Q37" s="168"/>
      <c r="R37" s="168"/>
      <c r="S37" s="168"/>
      <c r="T37" s="168"/>
      <c r="U37" s="168"/>
      <c r="V37" s="168"/>
      <c r="W37" s="168"/>
      <c r="X37" s="168"/>
      <c r="Y37" s="168"/>
      <c r="Z37" s="168"/>
      <c r="AA37" s="168"/>
      <c r="AB37" s="168"/>
      <c r="AC37" s="168"/>
      <c r="AD37" s="168"/>
      <c r="AE37" s="168"/>
      <c r="AF37" s="168"/>
      <c r="AG37" s="168"/>
      <c r="AH37" s="168"/>
      <c r="AI37" s="168"/>
      <c r="AJ37" s="168"/>
      <c r="AK37" s="168"/>
      <c r="AL37" s="168"/>
      <c r="AM37" s="168"/>
      <c r="AN37" s="168"/>
      <c r="AO37" s="168"/>
      <c r="AP37" s="168"/>
      <c r="AQ37" s="168"/>
      <c r="AR37" s="168"/>
      <c r="AS37" s="168"/>
      <c r="AT37" s="168"/>
      <c r="AU37" s="168"/>
      <c r="AV37" s="168"/>
      <c r="AW37" s="168"/>
      <c r="AX37" s="168"/>
      <c r="AY37" s="168"/>
      <c r="AZ37" s="168"/>
      <c r="BA37" s="168"/>
      <c r="BB37" s="168"/>
      <c r="BC37" s="168"/>
      <c r="BD37" s="168"/>
      <c r="BE37" s="168"/>
      <c r="BF37" s="168"/>
      <c r="BG37" s="168"/>
      <c r="BH37" s="168"/>
      <c r="BI37" s="168"/>
      <c r="BJ37" s="168"/>
      <c r="BK37" s="168"/>
      <c r="BL37" s="168"/>
      <c r="BM37" s="168"/>
      <c r="BN37" s="168"/>
      <c r="BO37" s="168"/>
      <c r="BP37" s="168"/>
      <c r="BQ37" s="168"/>
      <c r="BR37" s="168"/>
      <c r="BS37" s="168"/>
      <c r="BT37" s="168"/>
      <c r="BU37" s="168"/>
      <c r="BV37" s="168"/>
      <c r="BW37" s="168"/>
      <c r="BX37" s="168"/>
      <c r="BY37" s="168"/>
      <c r="BZ37" s="168"/>
      <c r="CA37" s="168"/>
      <c r="CB37" s="168"/>
      <c r="CC37" s="168"/>
      <c r="CD37" s="168"/>
      <c r="CE37" s="168"/>
      <c r="CF37" s="168"/>
      <c r="CG37" s="168"/>
      <c r="CH37" s="168"/>
      <c r="CI37" s="168"/>
      <c r="CJ37" s="168"/>
      <c r="CK37" s="168"/>
      <c r="CL37" s="168"/>
      <c r="CM37" s="168"/>
      <c r="CN37" s="168"/>
      <c r="CO37" s="168"/>
      <c r="CP37" s="168"/>
      <c r="CQ37" s="168"/>
      <c r="CR37" s="168"/>
      <c r="CS37" s="168"/>
      <c r="CT37" s="175"/>
      <c r="CU37" s="175"/>
      <c r="CV37" s="175"/>
      <c r="CW37" s="175"/>
      <c r="CX37" s="175"/>
      <c r="CY37" s="175"/>
      <c r="CZ37" s="175"/>
      <c r="DA37" s="175"/>
      <c r="DB37" s="175"/>
      <c r="DC37" s="175"/>
      <c r="DD37" s="175"/>
      <c r="DE37" s="175"/>
      <c r="DF37" s="175"/>
      <c r="DG37" s="175"/>
      <c r="DH37" s="175"/>
      <c r="DI37" s="175"/>
      <c r="DJ37" s="175">
        <v>23.402376296243165</v>
      </c>
      <c r="DK37" s="175">
        <v>24.202861890378237</v>
      </c>
      <c r="DL37" s="175">
        <v>22.095056524604143</v>
      </c>
      <c r="DM37" s="175">
        <v>26.144020195802334</v>
      </c>
      <c r="DN37" s="175">
        <v>24.738653678206184</v>
      </c>
      <c r="DO37" s="175">
        <v>22.154615700390366</v>
      </c>
      <c r="DP37" s="175">
        <v>21.220525654002564</v>
      </c>
      <c r="DQ37" s="175">
        <v>20.387894597382314</v>
      </c>
      <c r="DR37" s="175">
        <v>19.313373348078962</v>
      </c>
      <c r="DS37" s="175">
        <v>17.310621385681173</v>
      </c>
      <c r="DT37" s="175">
        <v>17.569469431675476</v>
      </c>
      <c r="DU37" s="175">
        <v>22.728788474189997</v>
      </c>
      <c r="DV37" s="175">
        <v>23.327989721918403</v>
      </c>
      <c r="DW37" s="175">
        <v>28.422470357249601</v>
      </c>
      <c r="DX37" s="175">
        <v>21.371601795989463</v>
      </c>
      <c r="DY37" s="175">
        <v>19.584939407237201</v>
      </c>
      <c r="DZ37" s="175">
        <v>20.46939256443002</v>
      </c>
      <c r="EA37" s="175">
        <v>23.352482572971461</v>
      </c>
      <c r="EB37" s="175">
        <v>24.357960602853705</v>
      </c>
      <c r="EC37" s="175">
        <v>19.764859790016967</v>
      </c>
      <c r="ED37" s="175">
        <v>21.400924131643759</v>
      </c>
      <c r="EE37" s="175">
        <v>19.195695727693135</v>
      </c>
      <c r="EF37" s="175">
        <v>19.050700007020808</v>
      </c>
      <c r="EG37" s="175">
        <v>21.946164853326863</v>
      </c>
      <c r="EH37" s="175">
        <v>23.636962833429109</v>
      </c>
      <c r="EI37" s="175">
        <v>22.583805018725119</v>
      </c>
      <c r="EJ37" s="175">
        <v>20.617828640309988</v>
      </c>
      <c r="EK37" s="175">
        <v>19.858734166829347</v>
      </c>
    </row>
    <row r="38" spans="1:141" ht="13.5" customHeight="1">
      <c r="A38" s="185" t="s">
        <v>207</v>
      </c>
      <c r="B38" s="168"/>
      <c r="C38" s="168"/>
      <c r="D38" s="168"/>
      <c r="E38" s="168"/>
      <c r="F38" s="168"/>
      <c r="G38" s="168"/>
      <c r="H38" s="168"/>
      <c r="I38" s="168"/>
      <c r="J38" s="168"/>
      <c r="K38" s="168"/>
      <c r="L38" s="168"/>
      <c r="M38" s="168"/>
      <c r="N38" s="168"/>
      <c r="O38" s="168"/>
      <c r="P38" s="168"/>
      <c r="Q38" s="168"/>
      <c r="R38" s="168"/>
      <c r="S38" s="168"/>
      <c r="T38" s="168"/>
      <c r="U38" s="168"/>
      <c r="V38" s="168"/>
      <c r="W38" s="168"/>
      <c r="X38" s="168"/>
      <c r="Y38" s="168"/>
      <c r="Z38" s="168"/>
      <c r="AA38" s="168"/>
      <c r="AB38" s="168"/>
      <c r="AC38" s="168"/>
      <c r="AD38" s="168"/>
      <c r="AE38" s="168"/>
      <c r="AF38" s="168"/>
      <c r="AG38" s="168"/>
      <c r="AH38" s="168"/>
      <c r="AI38" s="168"/>
      <c r="AJ38" s="168"/>
      <c r="AK38" s="168"/>
      <c r="AL38" s="168"/>
      <c r="AM38" s="168"/>
      <c r="AN38" s="168"/>
      <c r="AO38" s="168"/>
      <c r="AP38" s="168"/>
      <c r="AQ38" s="168"/>
      <c r="AR38" s="168"/>
      <c r="AS38" s="168"/>
      <c r="AT38" s="168"/>
      <c r="AU38" s="168"/>
      <c r="AV38" s="168"/>
      <c r="AW38" s="168"/>
      <c r="AX38" s="168"/>
      <c r="AY38" s="168"/>
      <c r="AZ38" s="168"/>
      <c r="BA38" s="168"/>
      <c r="BB38" s="168"/>
      <c r="BC38" s="168"/>
      <c r="BD38" s="168"/>
      <c r="BE38" s="168"/>
      <c r="BF38" s="168"/>
      <c r="BG38" s="168"/>
      <c r="BH38" s="168"/>
      <c r="BI38" s="168"/>
      <c r="BJ38" s="168"/>
      <c r="BK38" s="168"/>
      <c r="BL38" s="168"/>
      <c r="BM38" s="168"/>
      <c r="BN38" s="168"/>
      <c r="BO38" s="168"/>
      <c r="BP38" s="168"/>
      <c r="BQ38" s="168"/>
      <c r="BR38" s="168"/>
      <c r="BS38" s="168"/>
      <c r="BT38" s="168"/>
      <c r="BU38" s="168"/>
      <c r="BV38" s="168"/>
      <c r="BW38" s="168"/>
      <c r="BX38" s="168"/>
      <c r="BY38" s="168"/>
      <c r="BZ38" s="168"/>
      <c r="CA38" s="168"/>
      <c r="CB38" s="168"/>
      <c r="CC38" s="168"/>
      <c r="CD38" s="168"/>
      <c r="CE38" s="168"/>
      <c r="CF38" s="168"/>
      <c r="CG38" s="168"/>
      <c r="CH38" s="168"/>
      <c r="CI38" s="168"/>
      <c r="CJ38" s="168"/>
      <c r="CK38" s="168"/>
      <c r="CL38" s="168"/>
      <c r="CM38" s="168"/>
      <c r="CN38" s="168"/>
      <c r="CO38" s="168"/>
      <c r="CP38" s="168"/>
      <c r="CQ38" s="168"/>
      <c r="CR38" s="168"/>
      <c r="CS38" s="168"/>
      <c r="CT38" s="175"/>
      <c r="CU38" s="175"/>
      <c r="CV38" s="175"/>
      <c r="CW38" s="175"/>
      <c r="CX38" s="175"/>
      <c r="CY38" s="175"/>
      <c r="CZ38" s="175"/>
      <c r="DA38" s="175"/>
      <c r="DB38" s="175"/>
      <c r="DC38" s="175"/>
      <c r="DD38" s="175"/>
      <c r="DE38" s="175"/>
      <c r="DF38" s="175"/>
      <c r="DG38" s="175"/>
      <c r="DH38" s="175"/>
      <c r="DI38" s="175"/>
      <c r="DJ38" s="175">
        <v>1.5546663649963595</v>
      </c>
      <c r="DK38" s="175">
        <v>1.5821205280793555</v>
      </c>
      <c r="DL38" s="175">
        <v>1.4451229947741684</v>
      </c>
      <c r="DM38" s="175">
        <v>1.7003853305528556</v>
      </c>
      <c r="DN38" s="175">
        <v>1.6528634900632726</v>
      </c>
      <c r="DO38" s="175">
        <v>3.034777042006318</v>
      </c>
      <c r="DP38" s="175">
        <v>2.219782810782517</v>
      </c>
      <c r="DQ38" s="175">
        <v>2.0476999137998964</v>
      </c>
      <c r="DR38" s="175">
        <v>1.8220619501706217</v>
      </c>
      <c r="DS38" s="175">
        <v>1.7001180851199997</v>
      </c>
      <c r="DT38" s="175">
        <v>1.8903473058887998</v>
      </c>
      <c r="DU38" s="175">
        <v>2.68354652894</v>
      </c>
      <c r="DV38" s="175">
        <v>2.6498360645815997</v>
      </c>
      <c r="DW38" s="175">
        <v>3.0271391681503999</v>
      </c>
      <c r="DX38" s="175">
        <v>2.4829261346648388</v>
      </c>
      <c r="DY38" s="175">
        <v>1.8792639415627996</v>
      </c>
      <c r="DZ38" s="175">
        <v>1.7400233896717556</v>
      </c>
      <c r="EA38" s="175">
        <v>2.1329187210305829</v>
      </c>
      <c r="EB38" s="175">
        <v>2.3504806447354278</v>
      </c>
      <c r="EC38" s="175">
        <v>1.299317013308795</v>
      </c>
      <c r="ED38" s="175">
        <v>1.4374538071988421</v>
      </c>
      <c r="EE38" s="175">
        <v>1.2842129384477627</v>
      </c>
      <c r="EF38" s="175">
        <v>1.3853086853293863</v>
      </c>
      <c r="EG38" s="175">
        <v>1.4612251208332427</v>
      </c>
      <c r="EH38" s="175">
        <v>1.0818209842029169</v>
      </c>
      <c r="EI38" s="175">
        <v>0.99681935995895088</v>
      </c>
      <c r="EJ38" s="175">
        <v>1.0794855774802943</v>
      </c>
      <c r="EK38" s="175">
        <v>1.0403099576619002</v>
      </c>
    </row>
    <row r="39" spans="1:141" ht="13.5" customHeight="1">
      <c r="A39" s="185" t="s">
        <v>208</v>
      </c>
      <c r="B39" s="168"/>
      <c r="C39" s="168"/>
      <c r="D39" s="168"/>
      <c r="E39" s="168"/>
      <c r="F39" s="168"/>
      <c r="G39" s="168"/>
      <c r="H39" s="168"/>
      <c r="I39" s="168"/>
      <c r="J39" s="168"/>
      <c r="K39" s="168"/>
      <c r="L39" s="168"/>
      <c r="M39" s="168"/>
      <c r="N39" s="168"/>
      <c r="O39" s="168"/>
      <c r="P39" s="168"/>
      <c r="Q39" s="168"/>
      <c r="R39" s="168"/>
      <c r="S39" s="168"/>
      <c r="T39" s="168"/>
      <c r="U39" s="168"/>
      <c r="V39" s="168"/>
      <c r="W39" s="168"/>
      <c r="X39" s="168"/>
      <c r="Y39" s="168"/>
      <c r="Z39" s="168"/>
      <c r="AA39" s="168"/>
      <c r="AB39" s="168"/>
      <c r="AC39" s="168"/>
      <c r="AD39" s="168"/>
      <c r="AE39" s="168"/>
      <c r="AF39" s="168"/>
      <c r="AG39" s="168"/>
      <c r="AH39" s="168"/>
      <c r="AI39" s="168"/>
      <c r="AJ39" s="168"/>
      <c r="AK39" s="168"/>
      <c r="AL39" s="168"/>
      <c r="AM39" s="168"/>
      <c r="AN39" s="168"/>
      <c r="AO39" s="168"/>
      <c r="AP39" s="168"/>
      <c r="AQ39" s="168"/>
      <c r="AR39" s="168"/>
      <c r="AS39" s="168"/>
      <c r="AT39" s="168"/>
      <c r="AU39" s="168"/>
      <c r="AV39" s="168"/>
      <c r="AW39" s="168"/>
      <c r="AX39" s="168"/>
      <c r="AY39" s="168"/>
      <c r="AZ39" s="168"/>
      <c r="BA39" s="168"/>
      <c r="BB39" s="168"/>
      <c r="BC39" s="168"/>
      <c r="BD39" s="168"/>
      <c r="BE39" s="168"/>
      <c r="BF39" s="168"/>
      <c r="BG39" s="168"/>
      <c r="BH39" s="168"/>
      <c r="BI39" s="168"/>
      <c r="BJ39" s="168"/>
      <c r="BK39" s="168"/>
      <c r="BL39" s="168"/>
      <c r="BM39" s="168"/>
      <c r="BN39" s="168"/>
      <c r="BO39" s="168"/>
      <c r="BP39" s="168"/>
      <c r="BQ39" s="168"/>
      <c r="BR39" s="168"/>
      <c r="BS39" s="168"/>
      <c r="BT39" s="168"/>
      <c r="BU39" s="168"/>
      <c r="BV39" s="168"/>
      <c r="BW39" s="168"/>
      <c r="BX39" s="168"/>
      <c r="BY39" s="168"/>
      <c r="BZ39" s="168"/>
      <c r="CA39" s="168"/>
      <c r="CB39" s="168"/>
      <c r="CC39" s="168"/>
      <c r="CD39" s="168"/>
      <c r="CE39" s="168"/>
      <c r="CF39" s="168"/>
      <c r="CG39" s="168"/>
      <c r="CH39" s="168"/>
      <c r="CI39" s="168"/>
      <c r="CJ39" s="168"/>
      <c r="CK39" s="168"/>
      <c r="CL39" s="168"/>
      <c r="CM39" s="168"/>
      <c r="CN39" s="168"/>
      <c r="CO39" s="168"/>
      <c r="CP39" s="168"/>
      <c r="CQ39" s="168"/>
      <c r="CR39" s="168"/>
      <c r="CS39" s="168"/>
      <c r="CT39" s="175"/>
      <c r="CU39" s="175"/>
      <c r="CV39" s="175"/>
      <c r="CW39" s="175"/>
      <c r="CX39" s="175"/>
      <c r="CY39" s="175"/>
      <c r="CZ39" s="175"/>
      <c r="DA39" s="175"/>
      <c r="DB39" s="175"/>
      <c r="DC39" s="175"/>
      <c r="DD39" s="175"/>
      <c r="DE39" s="175"/>
      <c r="DF39" s="175"/>
      <c r="DG39" s="175"/>
      <c r="DH39" s="175"/>
      <c r="DI39" s="175"/>
      <c r="DJ39" s="175">
        <v>3.8374291544581229</v>
      </c>
      <c r="DK39" s="175">
        <v>2.6460725001334566</v>
      </c>
      <c r="DL39" s="175">
        <v>1.5317682507512282</v>
      </c>
      <c r="DM39" s="175">
        <v>1.2390223238365885</v>
      </c>
      <c r="DN39" s="175">
        <v>1.2761002440235316</v>
      </c>
      <c r="DO39" s="175">
        <v>1.2586606194487056</v>
      </c>
      <c r="DP39" s="175">
        <v>1.2024372929552134</v>
      </c>
      <c r="DQ39" s="175">
        <v>1.2518210149749283</v>
      </c>
      <c r="DR39" s="175">
        <v>1.3091957609735063</v>
      </c>
      <c r="DS39" s="175">
        <v>1.1674796199999999</v>
      </c>
      <c r="DT39" s="175">
        <v>1.0805891780999999</v>
      </c>
      <c r="DU39" s="175">
        <v>0.72086936179999994</v>
      </c>
      <c r="DV39" s="175">
        <v>0.60488218240000002</v>
      </c>
      <c r="DW39" s="175">
        <v>0.82382037269999997</v>
      </c>
      <c r="DX39" s="175">
        <v>0.86705635022499539</v>
      </c>
      <c r="DY39" s="175">
        <v>0.88024814210000002</v>
      </c>
      <c r="DZ39" s="175">
        <v>0.68576188461752741</v>
      </c>
      <c r="EA39" s="175">
        <v>0.54987622901757971</v>
      </c>
      <c r="EB39" s="175">
        <v>0.36326892230039765</v>
      </c>
      <c r="EC39" s="175">
        <v>0.86054777864479637</v>
      </c>
      <c r="ED39" s="175">
        <v>0.53797792903450115</v>
      </c>
      <c r="EE39" s="175">
        <v>0.75052853079164605</v>
      </c>
      <c r="EF39" s="175">
        <v>0.43914210003270465</v>
      </c>
      <c r="EG39" s="175">
        <v>0.33122561635879283</v>
      </c>
      <c r="EH39" s="175">
        <v>0.36856232084672785</v>
      </c>
      <c r="EI39" s="175">
        <v>0.39158734452287342</v>
      </c>
      <c r="EJ39" s="175">
        <v>0.34376909388562338</v>
      </c>
      <c r="EK39" s="175">
        <v>0.33032077182373309</v>
      </c>
    </row>
    <row r="40" spans="1:141" ht="13.5" customHeight="1">
      <c r="A40" s="185" t="s">
        <v>209</v>
      </c>
      <c r="B40" s="168"/>
      <c r="C40" s="168"/>
      <c r="D40" s="168"/>
      <c r="E40" s="168"/>
      <c r="F40" s="168"/>
      <c r="G40" s="168"/>
      <c r="H40" s="168"/>
      <c r="I40" s="168"/>
      <c r="J40" s="168"/>
      <c r="K40" s="168"/>
      <c r="L40" s="168"/>
      <c r="M40" s="168"/>
      <c r="N40" s="168"/>
      <c r="O40" s="168"/>
      <c r="P40" s="168"/>
      <c r="Q40" s="168"/>
      <c r="R40" s="168"/>
      <c r="S40" s="168"/>
      <c r="T40" s="168"/>
      <c r="U40" s="168"/>
      <c r="V40" s="168"/>
      <c r="W40" s="168"/>
      <c r="X40" s="168"/>
      <c r="Y40" s="168"/>
      <c r="Z40" s="168"/>
      <c r="AA40" s="168"/>
      <c r="AB40" s="168"/>
      <c r="AC40" s="168"/>
      <c r="AD40" s="168"/>
      <c r="AE40" s="168"/>
      <c r="AF40" s="168"/>
      <c r="AG40" s="168"/>
      <c r="AH40" s="168"/>
      <c r="AI40" s="168"/>
      <c r="AJ40" s="168"/>
      <c r="AK40" s="168"/>
      <c r="AL40" s="168"/>
      <c r="AM40" s="168"/>
      <c r="AN40" s="168"/>
      <c r="AO40" s="168"/>
      <c r="AP40" s="168"/>
      <c r="AQ40" s="168"/>
      <c r="AR40" s="168"/>
      <c r="AS40" s="168"/>
      <c r="AT40" s="168"/>
      <c r="AU40" s="168"/>
      <c r="AV40" s="168"/>
      <c r="AW40" s="168"/>
      <c r="AX40" s="168"/>
      <c r="AY40" s="168"/>
      <c r="AZ40" s="168"/>
      <c r="BA40" s="168"/>
      <c r="BB40" s="168"/>
      <c r="BC40" s="168"/>
      <c r="BD40" s="168"/>
      <c r="BE40" s="168"/>
      <c r="BF40" s="168"/>
      <c r="BG40" s="168"/>
      <c r="BH40" s="168"/>
      <c r="BI40" s="168"/>
      <c r="BJ40" s="168"/>
      <c r="BK40" s="168"/>
      <c r="BL40" s="168"/>
      <c r="BM40" s="168"/>
      <c r="BN40" s="168"/>
      <c r="BO40" s="168"/>
      <c r="BP40" s="168"/>
      <c r="BQ40" s="168"/>
      <c r="BR40" s="168"/>
      <c r="BS40" s="168"/>
      <c r="BT40" s="168"/>
      <c r="BU40" s="168"/>
      <c r="BV40" s="168"/>
      <c r="BW40" s="168"/>
      <c r="BX40" s="168"/>
      <c r="BY40" s="168"/>
      <c r="BZ40" s="168"/>
      <c r="CA40" s="168"/>
      <c r="CB40" s="168"/>
      <c r="CC40" s="168"/>
      <c r="CD40" s="168"/>
      <c r="CE40" s="168"/>
      <c r="CF40" s="168"/>
      <c r="CG40" s="168"/>
      <c r="CH40" s="168"/>
      <c r="CI40" s="168"/>
      <c r="CJ40" s="168"/>
      <c r="CK40" s="168"/>
      <c r="CL40" s="168"/>
      <c r="CM40" s="168"/>
      <c r="CN40" s="168"/>
      <c r="CO40" s="168"/>
      <c r="CP40" s="168"/>
      <c r="CQ40" s="168"/>
      <c r="CR40" s="168"/>
      <c r="CS40" s="168"/>
      <c r="CT40" s="175"/>
      <c r="CU40" s="175"/>
      <c r="CV40" s="175"/>
      <c r="CW40" s="175"/>
      <c r="CX40" s="175"/>
      <c r="CY40" s="175"/>
      <c r="CZ40" s="175"/>
      <c r="DA40" s="175"/>
      <c r="DB40" s="175"/>
      <c r="DC40" s="175"/>
      <c r="DD40" s="175"/>
      <c r="DE40" s="175"/>
      <c r="DF40" s="175"/>
      <c r="DG40" s="175"/>
      <c r="DH40" s="175"/>
      <c r="DI40" s="175"/>
      <c r="DJ40" s="175">
        <v>0.08</v>
      </c>
      <c r="DK40" s="175">
        <v>0.08</v>
      </c>
      <c r="DL40" s="175">
        <v>0.08</v>
      </c>
      <c r="DM40" s="175">
        <v>0.08</v>
      </c>
      <c r="DN40" s="175">
        <v>0.08</v>
      </c>
      <c r="DO40" s="175">
        <v>0.08</v>
      </c>
      <c r="DP40" s="175">
        <v>0.08</v>
      </c>
      <c r="DQ40" s="175">
        <v>0.08</v>
      </c>
      <c r="DR40" s="175">
        <v>0.08</v>
      </c>
      <c r="DS40" s="175">
        <v>0.08</v>
      </c>
      <c r="DT40" s="175">
        <v>0.08</v>
      </c>
      <c r="DU40" s="175">
        <v>0.08</v>
      </c>
      <c r="DV40" s="175">
        <v>0.08</v>
      </c>
      <c r="DW40" s="175">
        <v>0.08</v>
      </c>
      <c r="DX40" s="175">
        <v>0.08</v>
      </c>
      <c r="DY40" s="175">
        <v>0.08</v>
      </c>
      <c r="DZ40" s="175">
        <v>0.08</v>
      </c>
      <c r="EA40" s="175">
        <v>0.08</v>
      </c>
      <c r="EB40" s="175">
        <v>0.08</v>
      </c>
      <c r="EC40" s="175">
        <v>1.903557463517988E-2</v>
      </c>
      <c r="ED40" s="175">
        <v>4.7922745496425438E-2</v>
      </c>
      <c r="EE40" s="175">
        <v>4.0921702824705079E-2</v>
      </c>
      <c r="EF40" s="175">
        <v>2.1327320642954721E-2</v>
      </c>
      <c r="EG40" s="175">
        <v>4.2627383907314548E-2</v>
      </c>
      <c r="EH40" s="175">
        <v>1.5478316445744718E-2</v>
      </c>
      <c r="EI40" s="175">
        <v>1.1471973565708124E-2</v>
      </c>
      <c r="EJ40" s="175">
        <v>1.9819441602303037E-3</v>
      </c>
      <c r="EK40" s="175">
        <v>0</v>
      </c>
    </row>
    <row r="41" spans="1:141" ht="13.5" customHeight="1">
      <c r="A41" s="168"/>
      <c r="B41" s="168"/>
      <c r="C41" s="168"/>
      <c r="D41" s="168"/>
      <c r="E41" s="168"/>
      <c r="F41" s="168"/>
      <c r="G41" s="168"/>
      <c r="H41" s="168"/>
      <c r="I41" s="168"/>
      <c r="J41" s="168"/>
      <c r="K41" s="168"/>
      <c r="L41" s="168"/>
      <c r="M41" s="168"/>
      <c r="N41" s="168"/>
      <c r="O41" s="168"/>
      <c r="P41" s="168"/>
      <c r="Q41" s="168"/>
      <c r="R41" s="168"/>
      <c r="S41" s="168"/>
      <c r="T41" s="168"/>
      <c r="U41" s="168"/>
      <c r="V41" s="168"/>
      <c r="W41" s="168"/>
      <c r="X41" s="168"/>
      <c r="Y41" s="168"/>
      <c r="Z41" s="168"/>
      <c r="AA41" s="168"/>
      <c r="AB41" s="168"/>
      <c r="AC41" s="168"/>
      <c r="AD41" s="168"/>
      <c r="AE41" s="168"/>
      <c r="AF41" s="168"/>
      <c r="AG41" s="168"/>
      <c r="AH41" s="168"/>
      <c r="AI41" s="168"/>
      <c r="AJ41" s="168"/>
      <c r="AK41" s="168"/>
      <c r="AL41" s="168"/>
      <c r="AM41" s="168"/>
      <c r="AN41" s="168"/>
      <c r="AO41" s="168"/>
      <c r="AP41" s="168"/>
      <c r="AQ41" s="168"/>
      <c r="AR41" s="168"/>
      <c r="AS41" s="168"/>
      <c r="AT41" s="168"/>
      <c r="AU41" s="168"/>
      <c r="AV41" s="168"/>
      <c r="AW41" s="168"/>
      <c r="AX41" s="168"/>
      <c r="AY41" s="168"/>
      <c r="AZ41" s="168"/>
      <c r="BA41" s="168"/>
      <c r="BB41" s="168"/>
      <c r="BC41" s="168"/>
      <c r="BD41" s="168"/>
      <c r="BE41" s="168"/>
      <c r="BF41" s="168"/>
      <c r="BG41" s="168"/>
      <c r="BH41" s="168"/>
      <c r="BI41" s="168"/>
      <c r="BJ41" s="168"/>
      <c r="BK41" s="168"/>
      <c r="BL41" s="168"/>
      <c r="BM41" s="168"/>
      <c r="BN41" s="168"/>
      <c r="BO41" s="168"/>
      <c r="BP41" s="168"/>
      <c r="BQ41" s="168"/>
      <c r="BR41" s="168"/>
      <c r="BS41" s="168"/>
      <c r="BT41" s="168"/>
      <c r="BU41" s="168"/>
      <c r="BV41" s="168"/>
      <c r="BW41" s="168"/>
      <c r="BX41" s="168"/>
      <c r="BY41" s="168"/>
      <c r="BZ41" s="168"/>
      <c r="CA41" s="168"/>
      <c r="CB41" s="168"/>
      <c r="CC41" s="168"/>
      <c r="CD41" s="168"/>
      <c r="CE41" s="168"/>
      <c r="CF41" s="168"/>
      <c r="CG41" s="168"/>
      <c r="CH41" s="168"/>
      <c r="CI41" s="168"/>
      <c r="CJ41" s="168"/>
      <c r="CK41" s="168"/>
      <c r="CL41" s="168"/>
      <c r="CM41" s="168"/>
      <c r="CN41" s="168"/>
      <c r="CO41" s="168"/>
      <c r="CP41" s="168"/>
      <c r="CQ41" s="168"/>
      <c r="CR41" s="168"/>
      <c r="CS41" s="168"/>
      <c r="CT41" s="175"/>
      <c r="CU41" s="175"/>
      <c r="CV41" s="175"/>
      <c r="CW41" s="175"/>
      <c r="CX41" s="175"/>
      <c r="CY41" s="175"/>
      <c r="CZ41" s="175"/>
      <c r="DA41" s="175"/>
      <c r="DB41" s="175"/>
      <c r="DC41" s="175"/>
      <c r="DD41" s="175"/>
      <c r="DE41" s="175"/>
      <c r="DF41" s="175"/>
      <c r="DG41" s="175"/>
      <c r="DH41" s="175"/>
      <c r="DI41" s="175"/>
      <c r="DJ41" s="175"/>
      <c r="DK41" s="175"/>
      <c r="DL41" s="175"/>
      <c r="DM41" s="175"/>
      <c r="DN41" s="175"/>
      <c r="DO41" s="175"/>
      <c r="DP41" s="175"/>
      <c r="DQ41" s="175"/>
      <c r="DR41" s="175"/>
      <c r="DS41" s="175"/>
      <c r="DT41" s="175"/>
      <c r="DU41" s="175"/>
      <c r="DV41" s="175"/>
      <c r="DW41" s="175"/>
      <c r="DX41" s="175"/>
      <c r="DY41" s="175"/>
      <c r="DZ41" s="175"/>
      <c r="EA41" s="175"/>
      <c r="EB41" s="175"/>
      <c r="EC41" s="175"/>
      <c r="ED41" s="175"/>
      <c r="EE41" s="160"/>
      <c r="EF41" s="175"/>
      <c r="EG41" s="175"/>
      <c r="EH41" s="175"/>
      <c r="EI41" s="175"/>
      <c r="EJ41" s="175"/>
      <c r="EK41" s="175"/>
    </row>
    <row r="42" spans="1:141" ht="13.5" customHeight="1">
      <c r="A42" s="184" t="s">
        <v>210</v>
      </c>
      <c r="B42" s="184"/>
      <c r="C42" s="184"/>
      <c r="D42" s="184"/>
      <c r="E42" s="184"/>
      <c r="F42" s="184"/>
      <c r="G42" s="184"/>
      <c r="H42" s="184"/>
      <c r="I42" s="184"/>
      <c r="J42" s="184"/>
      <c r="K42" s="184"/>
      <c r="L42" s="184"/>
      <c r="M42" s="184"/>
      <c r="N42" s="184"/>
      <c r="O42" s="184"/>
      <c r="P42" s="184"/>
      <c r="Q42" s="184"/>
      <c r="R42" s="184"/>
      <c r="S42" s="184"/>
      <c r="T42" s="184"/>
      <c r="U42" s="184"/>
      <c r="V42" s="184"/>
      <c r="W42" s="184"/>
      <c r="X42" s="184"/>
      <c r="Y42" s="184"/>
      <c r="Z42" s="184"/>
      <c r="AA42" s="184"/>
      <c r="AB42" s="184"/>
      <c r="AC42" s="184"/>
      <c r="AD42" s="184"/>
      <c r="AE42" s="184"/>
      <c r="AF42" s="184"/>
      <c r="AG42" s="184"/>
      <c r="AH42" s="184"/>
      <c r="AI42" s="184"/>
      <c r="AJ42" s="184"/>
      <c r="AK42" s="184"/>
      <c r="AL42" s="184"/>
      <c r="AM42" s="184"/>
      <c r="AN42" s="184"/>
      <c r="AO42" s="184"/>
      <c r="AP42" s="184"/>
      <c r="AQ42" s="184"/>
      <c r="AR42" s="184"/>
      <c r="AS42" s="184"/>
      <c r="AT42" s="184"/>
      <c r="AU42" s="184"/>
      <c r="AV42" s="184"/>
      <c r="AW42" s="184"/>
      <c r="AX42" s="184"/>
      <c r="AY42" s="184"/>
      <c r="AZ42" s="184"/>
      <c r="BA42" s="184"/>
      <c r="BB42" s="184"/>
      <c r="BC42" s="184"/>
      <c r="BD42" s="184"/>
      <c r="BE42" s="184"/>
      <c r="BF42" s="184"/>
      <c r="BG42" s="184"/>
      <c r="BH42" s="184"/>
      <c r="BI42" s="184"/>
      <c r="BJ42" s="184"/>
      <c r="BK42" s="184"/>
      <c r="BL42" s="184"/>
      <c r="BM42" s="184"/>
      <c r="BN42" s="184"/>
      <c r="BO42" s="184"/>
      <c r="BP42" s="184"/>
      <c r="BQ42" s="184"/>
      <c r="BR42" s="184"/>
      <c r="BS42" s="184"/>
      <c r="BT42" s="184"/>
      <c r="BU42" s="184"/>
      <c r="BV42" s="184"/>
      <c r="BW42" s="184"/>
      <c r="BX42" s="184"/>
      <c r="BY42" s="184"/>
      <c r="BZ42" s="184"/>
      <c r="CA42" s="184"/>
      <c r="CB42" s="184"/>
      <c r="CC42" s="184"/>
      <c r="CD42" s="184"/>
      <c r="CE42" s="184"/>
      <c r="CF42" s="184"/>
      <c r="CG42" s="184"/>
      <c r="CH42" s="184"/>
      <c r="CI42" s="184"/>
      <c r="CJ42" s="184"/>
      <c r="CK42" s="184"/>
      <c r="CL42" s="184"/>
      <c r="CM42" s="184"/>
      <c r="CN42" s="184"/>
      <c r="CO42" s="184"/>
      <c r="CP42" s="184"/>
      <c r="CQ42" s="184"/>
      <c r="CR42" s="184"/>
      <c r="CS42" s="184"/>
      <c r="CT42" s="168"/>
      <c r="CU42" s="168"/>
      <c r="CV42" s="168"/>
      <c r="CW42" s="168"/>
      <c r="CX42" s="168"/>
      <c r="CY42" s="168"/>
      <c r="CZ42" s="168"/>
      <c r="DA42" s="168"/>
      <c r="DB42" s="168"/>
      <c r="DC42" s="168"/>
      <c r="DD42" s="168"/>
      <c r="DE42" s="168"/>
      <c r="DF42" s="168"/>
      <c r="DG42" s="168"/>
      <c r="DH42" s="168"/>
      <c r="DI42" s="168"/>
      <c r="DJ42" s="168">
        <v>31.32233285943332</v>
      </c>
      <c r="DK42" s="168">
        <v>27.76972546134472</v>
      </c>
      <c r="DL42" s="168">
        <v>23.647511724694954</v>
      </c>
      <c r="DM42" s="168">
        <v>37.732945369258161</v>
      </c>
      <c r="DN42" s="168">
        <v>34.24856936322962</v>
      </c>
      <c r="DO42" s="168">
        <v>26.28749185403581</v>
      </c>
      <c r="DP42" s="168">
        <v>15.99489733744117</v>
      </c>
      <c r="DQ42" s="168">
        <v>21.049632088730501</v>
      </c>
      <c r="DR42" s="168">
        <v>23.871179961354073</v>
      </c>
      <c r="DS42" s="168">
        <v>19.566234591615135</v>
      </c>
      <c r="DT42" s="168">
        <v>21.521685331636782</v>
      </c>
      <c r="DU42" s="168">
        <v>27.751938609062471</v>
      </c>
      <c r="DV42" s="168">
        <v>17.579401244282508</v>
      </c>
      <c r="DW42" s="168">
        <v>30.846332142852475</v>
      </c>
      <c r="DX42" s="168">
        <v>33.114073655857268</v>
      </c>
      <c r="DY42" s="168">
        <v>24.674339305102507</v>
      </c>
      <c r="DZ42" s="168">
        <v>16.305716175616055</v>
      </c>
      <c r="EA42" s="168">
        <v>29.906429443990774</v>
      </c>
      <c r="EB42" s="168">
        <v>24.213462027990396</v>
      </c>
      <c r="EC42" s="168">
        <v>19.791115962925048</v>
      </c>
      <c r="ED42" s="168">
        <v>24.824058579824985</v>
      </c>
      <c r="EE42" s="168">
        <v>24.630624479630953</v>
      </c>
      <c r="EF42" s="168">
        <v>21.3059454705473</v>
      </c>
      <c r="EG42" s="168">
        <v>25.739239763853931</v>
      </c>
      <c r="EH42" s="168">
        <v>27.056022706399695</v>
      </c>
      <c r="EI42" s="168">
        <v>26.252588132156333</v>
      </c>
      <c r="EJ42" s="168">
        <v>24.537287007535674</v>
      </c>
      <c r="EK42" s="168">
        <v>23.364315085424593</v>
      </c>
    </row>
    <row r="43" spans="1:141" ht="13.5" customHeight="1">
      <c r="A43" s="168"/>
      <c r="B43" s="168"/>
      <c r="C43" s="168"/>
      <c r="D43" s="168"/>
      <c r="E43" s="168"/>
      <c r="F43" s="168"/>
      <c r="G43" s="168"/>
      <c r="H43" s="168"/>
      <c r="I43" s="168"/>
      <c r="J43" s="168"/>
      <c r="K43" s="168"/>
      <c r="L43" s="168"/>
      <c r="M43" s="168"/>
      <c r="N43" s="168"/>
      <c r="O43" s="168"/>
      <c r="P43" s="168"/>
      <c r="Q43" s="168"/>
      <c r="R43" s="168"/>
      <c r="S43" s="168"/>
      <c r="T43" s="168"/>
      <c r="U43" s="168"/>
      <c r="V43" s="168"/>
      <c r="W43" s="168"/>
      <c r="X43" s="168"/>
      <c r="Y43" s="168"/>
      <c r="Z43" s="168"/>
      <c r="AA43" s="168"/>
      <c r="AB43" s="168"/>
      <c r="AC43" s="168"/>
      <c r="AD43" s="168"/>
      <c r="AE43" s="168"/>
      <c r="AF43" s="168"/>
      <c r="AG43" s="168"/>
      <c r="AH43" s="168"/>
      <c r="AI43" s="168"/>
      <c r="AJ43" s="168"/>
      <c r="AK43" s="168"/>
      <c r="AL43" s="168"/>
      <c r="AM43" s="168"/>
      <c r="AN43" s="168"/>
      <c r="AO43" s="168"/>
      <c r="AP43" s="168"/>
      <c r="AQ43" s="168"/>
      <c r="AR43" s="168"/>
      <c r="AS43" s="168"/>
      <c r="AT43" s="168"/>
      <c r="AU43" s="168"/>
      <c r="AV43" s="168"/>
      <c r="AW43" s="168"/>
      <c r="AX43" s="168"/>
      <c r="AY43" s="168"/>
      <c r="AZ43" s="168"/>
      <c r="BA43" s="168"/>
      <c r="BB43" s="168"/>
      <c r="BC43" s="168"/>
      <c r="BD43" s="168"/>
      <c r="BE43" s="168"/>
      <c r="BF43" s="168"/>
      <c r="BG43" s="168"/>
      <c r="BH43" s="168"/>
      <c r="BI43" s="168"/>
      <c r="BJ43" s="168"/>
      <c r="BK43" s="168"/>
      <c r="BL43" s="168"/>
      <c r="BM43" s="168"/>
      <c r="BN43" s="168"/>
      <c r="BO43" s="168"/>
      <c r="BP43" s="168"/>
      <c r="BQ43" s="168"/>
      <c r="BR43" s="168"/>
      <c r="BS43" s="168"/>
      <c r="BT43" s="168"/>
      <c r="BU43" s="168"/>
      <c r="BV43" s="168"/>
      <c r="BW43" s="168"/>
      <c r="BX43" s="168"/>
      <c r="BY43" s="168"/>
      <c r="BZ43" s="168"/>
      <c r="CA43" s="168"/>
      <c r="CB43" s="168"/>
      <c r="CC43" s="168"/>
      <c r="CD43" s="168"/>
      <c r="CE43" s="168"/>
      <c r="CF43" s="168"/>
      <c r="CG43" s="168"/>
      <c r="CH43" s="168"/>
      <c r="CI43" s="168"/>
      <c r="CJ43" s="168"/>
      <c r="CK43" s="168"/>
      <c r="CL43" s="168"/>
      <c r="CM43" s="168"/>
      <c r="CN43" s="168"/>
      <c r="CO43" s="168"/>
      <c r="CP43" s="168"/>
      <c r="CQ43" s="168"/>
      <c r="CR43" s="168"/>
      <c r="CS43" s="168"/>
      <c r="CT43" s="160"/>
      <c r="CU43" s="160"/>
      <c r="CV43" s="160"/>
      <c r="CW43" s="160"/>
      <c r="CX43" s="160"/>
      <c r="CY43" s="160"/>
      <c r="CZ43" s="160"/>
      <c r="DA43" s="160"/>
      <c r="DB43" s="160"/>
      <c r="DC43" s="160"/>
      <c r="DD43" s="160"/>
      <c r="DE43" s="160"/>
      <c r="DF43" s="160"/>
      <c r="DG43" s="160"/>
      <c r="DH43" s="160"/>
      <c r="DI43" s="160"/>
      <c r="DJ43" s="160"/>
      <c r="DK43" s="160"/>
      <c r="DL43" s="160"/>
      <c r="DM43" s="160"/>
      <c r="DN43" s="160"/>
      <c r="DO43" s="160"/>
      <c r="DP43" s="160"/>
      <c r="DQ43" s="160"/>
      <c r="DR43" s="160"/>
      <c r="DS43" s="160"/>
      <c r="DT43" s="160"/>
      <c r="DU43" s="160"/>
      <c r="DV43" s="160"/>
      <c r="DW43" s="160"/>
      <c r="DX43" s="160"/>
      <c r="DY43" s="160"/>
      <c r="DZ43" s="160"/>
      <c r="EA43" s="160"/>
      <c r="EB43" s="160"/>
      <c r="EC43" s="160"/>
      <c r="ED43" s="160"/>
      <c r="EE43" s="160"/>
      <c r="EF43" s="160"/>
      <c r="EG43" s="168"/>
      <c r="EH43" s="160"/>
      <c r="EI43" s="168"/>
      <c r="EJ43" s="160"/>
      <c r="EK43" s="168"/>
    </row>
    <row r="44" spans="1:141" ht="13.5" customHeight="1">
      <c r="A44" s="186" t="s">
        <v>211</v>
      </c>
      <c r="B44" s="187"/>
      <c r="C44" s="187"/>
      <c r="D44" s="187"/>
      <c r="E44" s="187"/>
      <c r="F44" s="187"/>
      <c r="G44" s="187"/>
      <c r="H44" s="187"/>
      <c r="I44" s="187"/>
      <c r="J44" s="187"/>
      <c r="K44" s="187"/>
      <c r="L44" s="187"/>
      <c r="M44" s="187"/>
      <c r="N44" s="187"/>
      <c r="O44" s="187"/>
      <c r="P44" s="187"/>
      <c r="Q44" s="187"/>
      <c r="R44" s="187"/>
      <c r="S44" s="187"/>
      <c r="T44" s="187"/>
      <c r="U44" s="187"/>
      <c r="V44" s="187"/>
      <c r="W44" s="187"/>
      <c r="X44" s="187"/>
      <c r="Y44" s="187"/>
      <c r="Z44" s="187"/>
      <c r="AA44" s="187"/>
      <c r="AB44" s="187"/>
      <c r="AC44" s="187"/>
      <c r="AD44" s="187"/>
      <c r="AE44" s="187"/>
      <c r="AF44" s="187"/>
      <c r="AG44" s="187"/>
      <c r="AH44" s="187"/>
      <c r="AI44" s="187"/>
      <c r="AJ44" s="187"/>
      <c r="AK44" s="187"/>
      <c r="AL44" s="187"/>
      <c r="AM44" s="187"/>
      <c r="AN44" s="187"/>
      <c r="AO44" s="187"/>
      <c r="AP44" s="187"/>
      <c r="AQ44" s="187"/>
      <c r="AR44" s="187"/>
      <c r="AS44" s="187"/>
      <c r="AT44" s="187"/>
      <c r="AU44" s="187"/>
      <c r="AV44" s="187"/>
      <c r="AW44" s="187"/>
      <c r="AX44" s="187"/>
      <c r="AY44" s="187"/>
      <c r="AZ44" s="187"/>
      <c r="BA44" s="187"/>
      <c r="BB44" s="187"/>
      <c r="BC44" s="187"/>
      <c r="BD44" s="187"/>
      <c r="BE44" s="187"/>
      <c r="BF44" s="187"/>
      <c r="BG44" s="187"/>
      <c r="BH44" s="187"/>
      <c r="BI44" s="187"/>
      <c r="BJ44" s="187"/>
      <c r="BK44" s="187"/>
      <c r="BL44" s="187"/>
      <c r="BM44" s="187"/>
      <c r="BN44" s="187"/>
      <c r="BO44" s="187"/>
      <c r="BP44" s="187"/>
      <c r="BQ44" s="187"/>
      <c r="BR44" s="187"/>
      <c r="BS44" s="187"/>
      <c r="BT44" s="187"/>
      <c r="BU44" s="187"/>
      <c r="BV44" s="187"/>
      <c r="BW44" s="187"/>
      <c r="BX44" s="187"/>
      <c r="BY44" s="187"/>
      <c r="BZ44" s="187"/>
      <c r="CA44" s="187"/>
      <c r="CB44" s="187"/>
      <c r="CC44" s="187"/>
      <c r="CD44" s="187"/>
      <c r="CE44" s="187"/>
      <c r="CF44" s="187"/>
      <c r="CG44" s="187"/>
      <c r="CH44" s="187"/>
      <c r="CI44" s="187"/>
      <c r="CJ44" s="187"/>
      <c r="CK44" s="187"/>
      <c r="CL44" s="187"/>
      <c r="CM44" s="187"/>
      <c r="CN44" s="187"/>
      <c r="CO44" s="187"/>
      <c r="CP44" s="187"/>
      <c r="CQ44" s="187"/>
      <c r="CR44" s="187"/>
      <c r="CS44" s="187"/>
      <c r="CT44" s="160"/>
      <c r="CU44" s="160"/>
      <c r="CV44" s="160"/>
      <c r="CW44" s="160"/>
      <c r="CX44" s="160"/>
      <c r="CY44" s="160"/>
      <c r="CZ44" s="160"/>
      <c r="DA44" s="160"/>
      <c r="DB44" s="160"/>
      <c r="DC44" s="160"/>
      <c r="DD44" s="160"/>
      <c r="DE44" s="160"/>
      <c r="DF44" s="160"/>
      <c r="DG44" s="160"/>
      <c r="DH44" s="160"/>
      <c r="DI44" s="160"/>
      <c r="DJ44" s="168">
        <v>-2.0564123678398296</v>
      </c>
      <c r="DK44" s="168">
        <v>1.121865875361248</v>
      </c>
      <c r="DL44" s="168">
        <v>1.8564535573024337</v>
      </c>
      <c r="DM44" s="168">
        <v>-8.1982017735056694</v>
      </c>
      <c r="DN44" s="168">
        <v>-5.7828759609279921</v>
      </c>
      <c r="DO44" s="168">
        <v>1.2352463402879685</v>
      </c>
      <c r="DP44" s="168">
        <v>9.7588887708410113</v>
      </c>
      <c r="DQ44" s="168">
        <v>3.630250251677392</v>
      </c>
      <c r="DR44" s="168">
        <v>-0.5887461964323002</v>
      </c>
      <c r="DS44" s="168">
        <v>1.1797408991860365</v>
      </c>
      <c r="DT44" s="168">
        <v>-0.31746902777251051</v>
      </c>
      <c r="DU44" s="168">
        <v>-0.95197893013247636</v>
      </c>
      <c r="DV44" s="168">
        <v>9.7097614203174949</v>
      </c>
      <c r="DW44" s="168">
        <v>2.0614563950475215</v>
      </c>
      <c r="DX44" s="168">
        <v>-7.7792329898272037</v>
      </c>
      <c r="DY44" s="168">
        <v>-1.0267090222025068</v>
      </c>
      <c r="DZ44" s="168">
        <v>8.6518443499276216</v>
      </c>
      <c r="EA44" s="168">
        <v>-2.3287421851544075</v>
      </c>
      <c r="EB44" s="168">
        <v>4.6753135152095879</v>
      </c>
      <c r="EC44" s="168">
        <v>3.0145409240198759</v>
      </c>
      <c r="ED44" s="168">
        <v>0.51874266383934753</v>
      </c>
      <c r="EE44" s="168">
        <v>-0.58991012324086256</v>
      </c>
      <c r="EF44" s="168">
        <v>3.2837245766938139</v>
      </c>
      <c r="EG44" s="168">
        <v>1.2291267995796602</v>
      </c>
      <c r="EH44" s="168">
        <v>-0.16585123497150178</v>
      </c>
      <c r="EI44" s="168">
        <v>-0.16456434268667763</v>
      </c>
      <c r="EJ44" s="168">
        <v>-1.2480361607417265</v>
      </c>
      <c r="EK44" s="168">
        <v>0.7926448670821884</v>
      </c>
    </row>
    <row r="45" spans="1:141">
      <c r="A45" s="186"/>
      <c r="B45" s="187"/>
      <c r="C45" s="187"/>
      <c r="D45" s="187"/>
      <c r="E45" s="187"/>
      <c r="F45" s="187"/>
      <c r="G45" s="187"/>
      <c r="H45" s="187"/>
      <c r="I45" s="187"/>
      <c r="J45" s="187"/>
      <c r="K45" s="187"/>
      <c r="L45" s="187"/>
      <c r="M45" s="187"/>
      <c r="N45" s="187"/>
      <c r="O45" s="187"/>
      <c r="P45" s="187"/>
      <c r="Q45" s="187"/>
      <c r="R45" s="187"/>
      <c r="S45" s="187"/>
      <c r="T45" s="187"/>
      <c r="U45" s="187"/>
      <c r="V45" s="187"/>
      <c r="W45" s="187"/>
      <c r="X45" s="187"/>
      <c r="Y45" s="187"/>
      <c r="Z45" s="187"/>
      <c r="AA45" s="187"/>
      <c r="AB45" s="187"/>
      <c r="AC45" s="187"/>
      <c r="AD45" s="187"/>
      <c r="AE45" s="187"/>
      <c r="AF45" s="187"/>
      <c r="AG45" s="187"/>
      <c r="AH45" s="187"/>
      <c r="AI45" s="187"/>
      <c r="AJ45" s="187"/>
      <c r="AK45" s="187"/>
      <c r="AL45" s="187"/>
      <c r="AM45" s="187"/>
      <c r="AN45" s="187"/>
      <c r="AO45" s="187"/>
      <c r="AP45" s="187"/>
      <c r="AQ45" s="187"/>
      <c r="AR45" s="187"/>
      <c r="AS45" s="187"/>
      <c r="AT45" s="187"/>
      <c r="AU45" s="187"/>
      <c r="AV45" s="187"/>
      <c r="AW45" s="187"/>
      <c r="AX45" s="187"/>
      <c r="AY45" s="187"/>
      <c r="AZ45" s="187"/>
      <c r="BA45" s="187"/>
      <c r="BB45" s="187"/>
      <c r="BC45" s="187"/>
      <c r="BD45" s="187"/>
      <c r="BE45" s="187"/>
      <c r="BF45" s="187"/>
      <c r="BG45" s="187"/>
      <c r="BH45" s="187"/>
      <c r="BI45" s="187"/>
      <c r="BJ45" s="187"/>
      <c r="BK45" s="187"/>
      <c r="BL45" s="187"/>
      <c r="BM45" s="187"/>
      <c r="BN45" s="187"/>
      <c r="BO45" s="187"/>
      <c r="BP45" s="187"/>
      <c r="BQ45" s="187"/>
      <c r="BR45" s="187"/>
      <c r="BS45" s="187"/>
      <c r="BT45" s="187"/>
      <c r="BU45" s="187"/>
      <c r="BV45" s="187"/>
      <c r="BW45" s="187"/>
      <c r="BX45" s="187"/>
      <c r="BY45" s="187"/>
      <c r="BZ45" s="187"/>
      <c r="CA45" s="187"/>
      <c r="CB45" s="187"/>
      <c r="CC45" s="187"/>
      <c r="CD45" s="187"/>
      <c r="CE45" s="187"/>
      <c r="CF45" s="187"/>
      <c r="CG45" s="187"/>
      <c r="CH45" s="187"/>
      <c r="CI45" s="187"/>
      <c r="CJ45" s="187"/>
      <c r="CK45" s="187"/>
      <c r="CL45" s="187"/>
      <c r="CM45" s="187"/>
      <c r="CN45" s="187"/>
      <c r="CO45" s="187"/>
      <c r="CP45" s="187"/>
      <c r="CQ45" s="187"/>
      <c r="CR45" s="187"/>
      <c r="CS45" s="187"/>
      <c r="CT45" s="160"/>
      <c r="CU45" s="160"/>
      <c r="CV45" s="160"/>
      <c r="CW45" s="160"/>
      <c r="CX45" s="160"/>
      <c r="CY45" s="160"/>
      <c r="CZ45" s="160"/>
      <c r="DA45" s="160"/>
      <c r="DB45" s="160"/>
      <c r="DC45" s="160"/>
      <c r="DD45" s="160"/>
      <c r="DE45" s="160"/>
      <c r="DF45" s="160"/>
      <c r="DG45" s="160"/>
      <c r="DH45" s="160"/>
      <c r="DI45" s="160"/>
      <c r="DJ45" s="160"/>
      <c r="DK45" s="160"/>
      <c r="DL45" s="160"/>
      <c r="DM45" s="160"/>
      <c r="DN45" s="160"/>
      <c r="DO45" s="160"/>
      <c r="DP45" s="160"/>
      <c r="DQ45" s="160"/>
      <c r="DR45" s="160"/>
      <c r="DS45" s="160"/>
      <c r="DT45" s="160"/>
      <c r="DU45" s="160"/>
      <c r="DV45" s="160"/>
      <c r="DW45" s="160"/>
      <c r="DX45" s="160"/>
      <c r="DY45" s="160"/>
      <c r="DZ45" s="160"/>
      <c r="EA45" s="160"/>
      <c r="EB45" s="160"/>
      <c r="EC45" s="160"/>
      <c r="ED45" s="160"/>
      <c r="EE45" s="168"/>
      <c r="EF45" s="160"/>
      <c r="EG45" s="168"/>
      <c r="EH45" s="160"/>
      <c r="EI45" s="168"/>
      <c r="EJ45" s="160"/>
      <c r="EK45" s="160"/>
    </row>
    <row r="46" spans="1:141">
      <c r="A46" s="188"/>
      <c r="B46" s="187"/>
      <c r="C46" s="187"/>
      <c r="D46" s="187"/>
      <c r="E46" s="187"/>
      <c r="F46" s="187"/>
      <c r="G46" s="187"/>
      <c r="H46" s="187"/>
      <c r="I46" s="187"/>
      <c r="J46" s="187"/>
      <c r="K46" s="187"/>
      <c r="L46" s="187"/>
      <c r="M46" s="187"/>
      <c r="N46" s="187"/>
      <c r="O46" s="187"/>
      <c r="P46" s="187"/>
      <c r="Q46" s="187"/>
      <c r="R46" s="187"/>
      <c r="S46" s="187"/>
      <c r="T46" s="187"/>
      <c r="U46" s="187"/>
      <c r="V46" s="187"/>
      <c r="W46" s="187"/>
      <c r="X46" s="187"/>
      <c r="Y46" s="187"/>
      <c r="Z46" s="187"/>
      <c r="AA46" s="187"/>
      <c r="AB46" s="187"/>
      <c r="AC46" s="187"/>
      <c r="AD46" s="187"/>
      <c r="AE46" s="187"/>
      <c r="AF46" s="187"/>
      <c r="AG46" s="187"/>
      <c r="AH46" s="187"/>
      <c r="AI46" s="187"/>
      <c r="AJ46" s="187"/>
      <c r="AK46" s="187"/>
      <c r="AL46" s="187"/>
      <c r="AM46" s="187"/>
      <c r="AN46" s="187"/>
      <c r="AO46" s="187"/>
      <c r="AP46" s="187"/>
      <c r="AQ46" s="187"/>
      <c r="AR46" s="187"/>
      <c r="AS46" s="187"/>
      <c r="AT46" s="187"/>
      <c r="AU46" s="187"/>
      <c r="AV46" s="187"/>
      <c r="AW46" s="187"/>
      <c r="AX46" s="187"/>
      <c r="AY46" s="187"/>
      <c r="AZ46" s="187"/>
      <c r="BA46" s="187"/>
      <c r="BB46" s="187"/>
      <c r="BC46" s="187"/>
      <c r="BD46" s="187"/>
      <c r="BE46" s="187"/>
      <c r="BF46" s="187"/>
      <c r="BG46" s="187"/>
      <c r="BH46" s="187"/>
      <c r="BI46" s="187"/>
      <c r="BJ46" s="187"/>
      <c r="BK46" s="187"/>
      <c r="BL46" s="187"/>
      <c r="BM46" s="187"/>
      <c r="BN46" s="187"/>
      <c r="BO46" s="187"/>
      <c r="BP46" s="187"/>
      <c r="BQ46" s="187"/>
      <c r="BR46" s="187"/>
      <c r="BS46" s="187"/>
      <c r="BT46" s="187"/>
      <c r="BU46" s="187"/>
      <c r="BV46" s="187"/>
      <c r="BW46" s="187"/>
      <c r="BX46" s="187"/>
      <c r="BY46" s="187"/>
      <c r="BZ46" s="187"/>
      <c r="CA46" s="187"/>
      <c r="CB46" s="187"/>
      <c r="CC46" s="187"/>
      <c r="CD46" s="187"/>
      <c r="CE46" s="187"/>
      <c r="CF46" s="187"/>
      <c r="CG46" s="187"/>
      <c r="CH46" s="187"/>
      <c r="CI46" s="187"/>
      <c r="CJ46" s="187"/>
      <c r="CK46" s="187"/>
      <c r="CL46" s="187"/>
      <c r="CM46" s="187"/>
      <c r="CN46" s="187"/>
      <c r="CO46" s="187"/>
      <c r="CP46" s="187"/>
      <c r="CQ46" s="187"/>
      <c r="CR46" s="187"/>
      <c r="CS46" s="187"/>
      <c r="CT46" s="160"/>
      <c r="CU46" s="160"/>
      <c r="CV46" s="160"/>
      <c r="CW46" s="160"/>
      <c r="CX46" s="160"/>
      <c r="CY46" s="160"/>
      <c r="CZ46" s="160"/>
      <c r="DA46" s="160"/>
      <c r="DB46" s="160"/>
      <c r="DC46" s="160"/>
      <c r="DD46" s="160"/>
      <c r="DE46" s="160"/>
      <c r="DF46" s="160"/>
      <c r="DG46" s="160"/>
      <c r="DH46" s="160"/>
      <c r="DI46" s="160"/>
      <c r="DJ46" s="160"/>
      <c r="DK46" s="160"/>
      <c r="DL46" s="160"/>
      <c r="DM46" s="160"/>
      <c r="DN46" s="160"/>
      <c r="DO46" s="160"/>
      <c r="DP46" s="160"/>
      <c r="DQ46" s="160"/>
      <c r="DR46" s="160"/>
      <c r="DS46" s="160"/>
      <c r="DT46" s="160"/>
      <c r="DU46" s="160"/>
      <c r="DV46" s="160"/>
      <c r="DW46" s="160"/>
      <c r="DX46" s="160"/>
      <c r="DY46" s="160"/>
      <c r="DZ46" s="160"/>
      <c r="EA46" s="160"/>
      <c r="EB46" s="160"/>
      <c r="EC46" s="160"/>
      <c r="ED46" s="160"/>
      <c r="EE46" s="160"/>
      <c r="EF46" s="160"/>
      <c r="EG46" s="160"/>
      <c r="EH46" s="160"/>
      <c r="EI46" s="160"/>
      <c r="EJ46" s="160"/>
      <c r="EK46" s="160"/>
    </row>
    <row r="47" spans="1:141">
      <c r="A47" s="189"/>
      <c r="B47" s="168"/>
      <c r="C47" s="168"/>
      <c r="D47" s="168"/>
      <c r="E47" s="168"/>
      <c r="F47" s="168"/>
      <c r="G47" s="168"/>
      <c r="H47" s="168"/>
      <c r="I47" s="168"/>
      <c r="J47" s="168"/>
      <c r="K47" s="168"/>
      <c r="L47" s="168"/>
      <c r="M47" s="168"/>
      <c r="N47" s="168"/>
      <c r="O47" s="168"/>
      <c r="P47" s="168"/>
      <c r="Q47" s="168"/>
      <c r="R47" s="168"/>
      <c r="S47" s="168"/>
      <c r="T47" s="168"/>
      <c r="U47" s="168"/>
      <c r="V47" s="168"/>
      <c r="W47" s="168"/>
      <c r="X47" s="168"/>
      <c r="Y47" s="168"/>
      <c r="Z47" s="168"/>
      <c r="AA47" s="168"/>
      <c r="AB47" s="168"/>
      <c r="AC47" s="168"/>
      <c r="AD47" s="168"/>
      <c r="AE47" s="168"/>
      <c r="AF47" s="168"/>
      <c r="AG47" s="168"/>
      <c r="AH47" s="168"/>
      <c r="AI47" s="168"/>
      <c r="AJ47" s="168"/>
      <c r="AK47" s="168"/>
      <c r="AL47" s="168"/>
      <c r="AM47" s="168"/>
      <c r="AN47" s="168"/>
      <c r="AO47" s="168"/>
      <c r="AP47" s="168"/>
      <c r="AQ47" s="168"/>
      <c r="AR47" s="168"/>
      <c r="AS47" s="168"/>
      <c r="AT47" s="168"/>
      <c r="AU47" s="168"/>
      <c r="AV47" s="168"/>
      <c r="AW47" s="168"/>
      <c r="AX47" s="168"/>
      <c r="AY47" s="168"/>
      <c r="AZ47" s="168"/>
      <c r="BA47" s="168"/>
      <c r="BB47" s="168"/>
      <c r="BC47" s="168"/>
      <c r="BD47" s="168"/>
      <c r="BE47" s="168"/>
      <c r="BF47" s="168"/>
      <c r="BG47" s="168"/>
      <c r="BH47" s="168"/>
      <c r="BI47" s="168"/>
      <c r="BJ47" s="168"/>
      <c r="BK47" s="168"/>
      <c r="BL47" s="168"/>
      <c r="BM47" s="168"/>
      <c r="BN47" s="168"/>
      <c r="BO47" s="168"/>
      <c r="BP47" s="168"/>
      <c r="BQ47" s="168"/>
      <c r="BR47" s="168"/>
      <c r="BS47" s="168"/>
      <c r="BT47" s="168"/>
      <c r="BU47" s="168"/>
      <c r="BV47" s="168"/>
      <c r="BW47" s="168"/>
      <c r="BX47" s="168"/>
      <c r="BY47" s="168"/>
      <c r="BZ47" s="168"/>
      <c r="CA47" s="168"/>
      <c r="CB47" s="168"/>
      <c r="CC47" s="168"/>
      <c r="CD47" s="168"/>
      <c r="CE47" s="168"/>
      <c r="CF47" s="168"/>
      <c r="CG47" s="168"/>
      <c r="CH47" s="168"/>
      <c r="CI47" s="168"/>
      <c r="CJ47" s="168"/>
      <c r="CK47" s="168"/>
      <c r="CL47" s="168"/>
      <c r="CM47" s="168"/>
      <c r="CN47" s="168"/>
      <c r="CO47" s="168"/>
      <c r="CP47" s="168"/>
      <c r="CQ47" s="168"/>
      <c r="CR47" s="168"/>
      <c r="CS47" s="168"/>
      <c r="CT47" s="168"/>
      <c r="CU47" s="168"/>
      <c r="CV47" s="168"/>
      <c r="CW47" s="168"/>
      <c r="CX47" s="168"/>
      <c r="CY47" s="168"/>
      <c r="CZ47" s="168"/>
      <c r="DA47" s="168"/>
      <c r="DB47" s="168"/>
      <c r="DC47" s="168"/>
      <c r="DD47" s="168"/>
      <c r="DE47" s="168"/>
      <c r="DF47" s="168"/>
      <c r="DG47" s="168"/>
      <c r="DH47" s="168"/>
      <c r="DI47" s="168"/>
      <c r="DJ47" s="168"/>
      <c r="DK47" s="168"/>
      <c r="DL47" s="168"/>
      <c r="DM47" s="168"/>
      <c r="DN47" s="168"/>
      <c r="DO47" s="168"/>
      <c r="DP47" s="168"/>
      <c r="DQ47" s="160"/>
      <c r="DR47" s="160"/>
      <c r="DS47" s="160"/>
      <c r="DT47" s="160"/>
      <c r="DU47" s="160"/>
      <c r="DV47" s="160"/>
      <c r="DW47" s="160"/>
      <c r="DX47" s="160"/>
      <c r="DY47" s="160"/>
      <c r="DZ47" s="160"/>
      <c r="EA47" s="160"/>
      <c r="EB47" s="160"/>
      <c r="EC47" s="160"/>
      <c r="ED47" s="160"/>
      <c r="EE47" s="160"/>
      <c r="EF47" s="160"/>
      <c r="EG47" s="160"/>
      <c r="EH47" s="160"/>
      <c r="EI47" s="160"/>
      <c r="EJ47" s="160"/>
      <c r="EK47" s="160"/>
    </row>
    <row r="48" spans="1:141">
      <c r="A48" s="168"/>
      <c r="B48" s="168"/>
      <c r="C48" s="168"/>
      <c r="D48" s="168"/>
      <c r="E48" s="168"/>
      <c r="F48" s="168"/>
      <c r="G48" s="168"/>
      <c r="H48" s="168"/>
      <c r="I48" s="168"/>
      <c r="J48" s="168"/>
      <c r="K48" s="168"/>
      <c r="L48" s="168"/>
      <c r="M48" s="168"/>
      <c r="N48" s="168"/>
      <c r="O48" s="168"/>
      <c r="P48" s="168"/>
      <c r="Q48" s="168"/>
      <c r="R48" s="168"/>
      <c r="S48" s="168"/>
      <c r="T48" s="168"/>
      <c r="U48" s="168"/>
      <c r="V48" s="168"/>
      <c r="W48" s="168"/>
      <c r="X48" s="168"/>
      <c r="Y48" s="168"/>
      <c r="Z48" s="168"/>
      <c r="AA48" s="168"/>
      <c r="AB48" s="168"/>
      <c r="AC48" s="168"/>
      <c r="AD48" s="168"/>
      <c r="AE48" s="168"/>
      <c r="AF48" s="168"/>
      <c r="AG48" s="168"/>
      <c r="AH48" s="168"/>
      <c r="AI48" s="168"/>
      <c r="AJ48" s="168"/>
      <c r="AK48" s="168"/>
      <c r="AL48" s="168"/>
      <c r="AM48" s="168"/>
      <c r="AN48" s="168"/>
      <c r="AO48" s="168"/>
      <c r="AP48" s="168"/>
      <c r="AQ48" s="168"/>
      <c r="AR48" s="168"/>
      <c r="AS48" s="168"/>
      <c r="AT48" s="168"/>
      <c r="AU48" s="168"/>
      <c r="AV48" s="168"/>
      <c r="AW48" s="168"/>
      <c r="AX48" s="168"/>
      <c r="AY48" s="168"/>
      <c r="AZ48" s="168"/>
      <c r="BA48" s="168"/>
      <c r="BB48" s="168"/>
      <c r="BC48" s="168"/>
      <c r="BD48" s="168"/>
      <c r="BE48" s="168"/>
      <c r="BF48" s="168"/>
      <c r="BG48" s="168"/>
      <c r="BH48" s="168"/>
      <c r="BI48" s="168"/>
      <c r="BJ48" s="168"/>
      <c r="BK48" s="168"/>
      <c r="BL48" s="168"/>
      <c r="BM48" s="168"/>
      <c r="BN48" s="168"/>
      <c r="BO48" s="168"/>
      <c r="BP48" s="168"/>
      <c r="BQ48" s="168"/>
      <c r="BR48" s="168"/>
      <c r="BS48" s="168"/>
      <c r="BT48" s="168"/>
      <c r="BU48" s="168"/>
      <c r="BV48" s="168"/>
      <c r="BW48" s="168"/>
      <c r="BX48" s="168"/>
      <c r="BY48" s="168"/>
      <c r="BZ48" s="168"/>
      <c r="CA48" s="168"/>
      <c r="CB48" s="168"/>
      <c r="CC48" s="168"/>
      <c r="CD48" s="168"/>
      <c r="CE48" s="168"/>
      <c r="CF48" s="168"/>
      <c r="CG48" s="168"/>
      <c r="CH48" s="168"/>
      <c r="CI48" s="168"/>
      <c r="CJ48" s="168"/>
      <c r="CK48" s="168"/>
      <c r="CL48" s="168"/>
      <c r="CM48" s="168"/>
      <c r="CN48" s="168"/>
      <c r="CO48" s="168"/>
      <c r="CP48" s="168"/>
      <c r="CQ48" s="168"/>
      <c r="CR48" s="168"/>
      <c r="CS48" s="168"/>
      <c r="CT48" s="168"/>
      <c r="CU48" s="168"/>
      <c r="CV48" s="168"/>
      <c r="CW48" s="168"/>
      <c r="CX48" s="168"/>
      <c r="CY48" s="168"/>
      <c r="CZ48" s="168"/>
      <c r="DA48" s="168"/>
      <c r="DB48" s="168"/>
      <c r="DC48" s="168"/>
      <c r="DD48" s="168"/>
      <c r="DE48" s="168"/>
      <c r="DF48" s="168"/>
      <c r="DG48" s="168"/>
      <c r="DH48" s="168"/>
      <c r="DI48" s="168"/>
      <c r="DJ48" s="168"/>
      <c r="DK48" s="168"/>
      <c r="DL48" s="168"/>
      <c r="DM48" s="168"/>
      <c r="DN48" s="168"/>
      <c r="DO48" s="168"/>
      <c r="DP48" s="168"/>
      <c r="DQ48" s="160"/>
      <c r="DR48" s="160"/>
      <c r="DS48" s="160"/>
      <c r="DT48" s="160"/>
      <c r="DU48" s="160"/>
      <c r="DV48" s="160"/>
      <c r="DW48" s="160"/>
      <c r="DX48" s="160"/>
      <c r="DY48" s="160"/>
      <c r="DZ48" s="160"/>
      <c r="EA48" s="160"/>
      <c r="EB48" s="160"/>
      <c r="EC48" s="160"/>
      <c r="ED48" s="160"/>
      <c r="EE48" s="160"/>
      <c r="EF48" s="160"/>
      <c r="EG48" s="160"/>
      <c r="EH48" s="160"/>
      <c r="EI48" s="160"/>
      <c r="EJ48" s="160"/>
      <c r="EK48" s="160"/>
    </row>
    <row r="49" spans="1:141">
      <c r="A49" s="168"/>
      <c r="B49" s="168"/>
      <c r="C49" s="168"/>
      <c r="D49" s="168"/>
      <c r="E49" s="168"/>
      <c r="F49" s="168"/>
      <c r="G49" s="168"/>
      <c r="H49" s="168"/>
      <c r="I49" s="168"/>
      <c r="J49" s="168"/>
      <c r="K49" s="168"/>
      <c r="L49" s="168"/>
      <c r="M49" s="168"/>
      <c r="N49" s="168"/>
      <c r="O49" s="168"/>
      <c r="P49" s="168"/>
      <c r="Q49" s="168"/>
      <c r="R49" s="168"/>
      <c r="S49" s="168"/>
      <c r="T49" s="168"/>
      <c r="U49" s="168"/>
      <c r="V49" s="168"/>
      <c r="W49" s="168"/>
      <c r="X49" s="168"/>
      <c r="Y49" s="168"/>
      <c r="Z49" s="168"/>
      <c r="AA49" s="168"/>
      <c r="AB49" s="168"/>
      <c r="AC49" s="168"/>
      <c r="AD49" s="168"/>
      <c r="AE49" s="168"/>
      <c r="AF49" s="168"/>
      <c r="AG49" s="168"/>
      <c r="AH49" s="168"/>
      <c r="AI49" s="168"/>
      <c r="AJ49" s="168"/>
      <c r="AK49" s="168"/>
      <c r="AL49" s="168"/>
      <c r="AM49" s="168"/>
      <c r="AN49" s="168"/>
      <c r="AO49" s="168"/>
      <c r="AP49" s="168"/>
      <c r="AQ49" s="168"/>
      <c r="AR49" s="168"/>
      <c r="AS49" s="168"/>
      <c r="AT49" s="168"/>
      <c r="AU49" s="168"/>
      <c r="AV49" s="168"/>
      <c r="AW49" s="168"/>
      <c r="AX49" s="168"/>
      <c r="AY49" s="168"/>
      <c r="AZ49" s="168"/>
      <c r="BA49" s="168"/>
      <c r="BB49" s="168"/>
      <c r="BC49" s="168"/>
      <c r="BD49" s="168"/>
      <c r="BE49" s="168"/>
      <c r="BF49" s="168"/>
      <c r="BG49" s="168"/>
      <c r="BH49" s="168"/>
      <c r="BI49" s="168"/>
      <c r="BJ49" s="168"/>
      <c r="BK49" s="168"/>
      <c r="BL49" s="168"/>
      <c r="BM49" s="168"/>
      <c r="BN49" s="168"/>
      <c r="BO49" s="168"/>
      <c r="BP49" s="168"/>
      <c r="BQ49" s="168"/>
      <c r="BR49" s="168"/>
      <c r="BS49" s="168"/>
      <c r="BT49" s="168"/>
      <c r="BU49" s="168"/>
      <c r="BV49" s="168"/>
      <c r="BW49" s="168"/>
      <c r="BX49" s="168"/>
      <c r="BY49" s="168"/>
      <c r="BZ49" s="168"/>
      <c r="CA49" s="168"/>
      <c r="CB49" s="168"/>
      <c r="CC49" s="168"/>
      <c r="CD49" s="168"/>
      <c r="CE49" s="168"/>
      <c r="CF49" s="168"/>
      <c r="CG49" s="168"/>
      <c r="CH49" s="168"/>
      <c r="CI49" s="168"/>
      <c r="CJ49" s="168"/>
      <c r="CK49" s="168"/>
      <c r="CL49" s="168"/>
      <c r="CM49" s="168"/>
      <c r="CN49" s="168"/>
      <c r="CO49" s="168"/>
      <c r="CP49" s="168"/>
      <c r="CQ49" s="168"/>
      <c r="CR49" s="168"/>
      <c r="CS49" s="168"/>
      <c r="CT49" s="160"/>
      <c r="CU49" s="160"/>
      <c r="CV49" s="160"/>
      <c r="CW49" s="160"/>
      <c r="CX49" s="160"/>
      <c r="CY49" s="160"/>
      <c r="CZ49" s="160"/>
      <c r="DA49" s="160"/>
      <c r="DB49" s="160"/>
      <c r="DC49" s="160"/>
      <c r="DD49" s="160"/>
      <c r="DE49" s="160"/>
      <c r="DF49" s="160"/>
      <c r="DG49" s="160"/>
      <c r="DH49" s="160"/>
      <c r="DI49" s="160"/>
      <c r="DJ49" s="160"/>
      <c r="DK49" s="160"/>
      <c r="DL49" s="160"/>
      <c r="DM49" s="160"/>
      <c r="DN49" s="160"/>
      <c r="DO49" s="160"/>
      <c r="DP49" s="160"/>
      <c r="DQ49" s="160"/>
      <c r="DR49" s="160"/>
      <c r="DS49" s="160"/>
      <c r="DT49" s="160"/>
      <c r="DU49" s="160"/>
      <c r="DV49" s="160"/>
      <c r="DW49" s="160"/>
      <c r="DX49" s="160"/>
      <c r="DY49" s="160"/>
      <c r="DZ49" s="160"/>
      <c r="EA49" s="160"/>
      <c r="EB49" s="160"/>
      <c r="EC49" s="160"/>
      <c r="ED49" s="160"/>
      <c r="EE49" s="160"/>
      <c r="EF49" s="160"/>
      <c r="EG49" s="160"/>
      <c r="EH49" s="160"/>
      <c r="EI49" s="160"/>
      <c r="EJ49" s="160"/>
      <c r="EK49" s="160"/>
    </row>
    <row r="50" spans="1:141">
      <c r="A50" s="168"/>
      <c r="B50" s="168"/>
      <c r="C50" s="168"/>
      <c r="D50" s="168"/>
      <c r="E50" s="168"/>
      <c r="F50" s="168"/>
      <c r="G50" s="168"/>
      <c r="H50" s="168"/>
      <c r="I50" s="168"/>
      <c r="J50" s="168"/>
      <c r="K50" s="168"/>
      <c r="L50" s="168"/>
      <c r="M50" s="168"/>
      <c r="N50" s="168"/>
      <c r="O50" s="168"/>
      <c r="P50" s="168"/>
      <c r="Q50" s="168"/>
      <c r="R50" s="168"/>
      <c r="S50" s="168"/>
      <c r="T50" s="168"/>
      <c r="U50" s="168"/>
      <c r="V50" s="168"/>
      <c r="W50" s="168"/>
      <c r="X50" s="168"/>
      <c r="Y50" s="168"/>
      <c r="Z50" s="168"/>
      <c r="AA50" s="168"/>
      <c r="AB50" s="168"/>
      <c r="AC50" s="168"/>
      <c r="AD50" s="168"/>
      <c r="AE50" s="168"/>
      <c r="AF50" s="168"/>
      <c r="AG50" s="168"/>
      <c r="AH50" s="168"/>
      <c r="AI50" s="168"/>
      <c r="AJ50" s="168"/>
      <c r="AK50" s="168"/>
      <c r="AL50" s="168"/>
      <c r="AM50" s="168"/>
      <c r="AN50" s="168"/>
      <c r="AO50" s="168"/>
      <c r="AP50" s="168"/>
      <c r="AQ50" s="168"/>
      <c r="AR50" s="168"/>
      <c r="AS50" s="168"/>
      <c r="AT50" s="168"/>
      <c r="AU50" s="168"/>
      <c r="AV50" s="168"/>
      <c r="AW50" s="168"/>
      <c r="AX50" s="168"/>
      <c r="AY50" s="168"/>
      <c r="AZ50" s="168"/>
      <c r="BA50" s="168"/>
      <c r="BB50" s="168"/>
      <c r="BC50" s="168"/>
      <c r="BD50" s="168"/>
      <c r="BE50" s="168"/>
      <c r="BF50" s="168"/>
      <c r="BG50" s="168"/>
      <c r="BH50" s="168"/>
      <c r="BI50" s="168"/>
      <c r="BJ50" s="168"/>
      <c r="BK50" s="168"/>
      <c r="BL50" s="168"/>
      <c r="BM50" s="168"/>
      <c r="BN50" s="168"/>
      <c r="BO50" s="168"/>
      <c r="BP50" s="168"/>
      <c r="BQ50" s="168"/>
      <c r="BR50" s="168"/>
      <c r="BS50" s="168"/>
      <c r="BT50" s="168"/>
      <c r="BU50" s="168"/>
      <c r="BV50" s="168"/>
      <c r="BW50" s="168"/>
      <c r="BX50" s="168"/>
      <c r="BY50" s="168"/>
      <c r="BZ50" s="168"/>
      <c r="CA50" s="168"/>
      <c r="CB50" s="168"/>
      <c r="CC50" s="168"/>
      <c r="CD50" s="168"/>
      <c r="CE50" s="168"/>
      <c r="CF50" s="168"/>
      <c r="CG50" s="168"/>
      <c r="CH50" s="168"/>
      <c r="CI50" s="168"/>
      <c r="CJ50" s="168"/>
      <c r="CK50" s="168"/>
      <c r="CL50" s="168"/>
      <c r="CM50" s="168"/>
      <c r="CN50" s="168"/>
      <c r="CO50" s="168"/>
      <c r="CP50" s="168"/>
      <c r="CQ50" s="168"/>
      <c r="CR50" s="168"/>
      <c r="CS50" s="168"/>
      <c r="CT50" s="160"/>
      <c r="CU50" s="160"/>
      <c r="CV50" s="160"/>
      <c r="CW50" s="160"/>
      <c r="CX50" s="160"/>
      <c r="CY50" s="160"/>
      <c r="CZ50" s="160"/>
      <c r="DA50" s="160"/>
      <c r="DB50" s="160"/>
      <c r="DC50" s="160"/>
      <c r="DD50" s="160"/>
      <c r="DE50" s="160"/>
      <c r="DF50" s="160"/>
      <c r="DG50" s="160"/>
      <c r="DH50" s="160"/>
      <c r="DI50" s="160"/>
      <c r="DJ50" s="160"/>
      <c r="DK50" s="160"/>
      <c r="DL50" s="160"/>
      <c r="DM50" s="160"/>
      <c r="DN50" s="160"/>
      <c r="DO50" s="160"/>
      <c r="DP50" s="160"/>
      <c r="DQ50" s="160"/>
      <c r="DR50" s="160"/>
      <c r="DS50" s="160"/>
      <c r="DT50" s="160"/>
      <c r="DU50" s="160"/>
      <c r="DV50" s="160"/>
      <c r="DW50" s="160"/>
      <c r="DX50" s="160"/>
      <c r="DY50" s="160"/>
      <c r="DZ50" s="160"/>
      <c r="EA50" s="160"/>
      <c r="EB50" s="160"/>
      <c r="EC50" s="160"/>
      <c r="ED50" s="160"/>
      <c r="EE50" s="160"/>
      <c r="EF50" s="160"/>
      <c r="EG50" s="160"/>
      <c r="EH50" s="160"/>
      <c r="EI50" s="160"/>
      <c r="EJ50" s="160"/>
      <c r="EK50" s="160"/>
    </row>
    <row r="51" spans="1:141">
      <c r="A51" s="168"/>
      <c r="B51" s="168"/>
      <c r="C51" s="168"/>
      <c r="D51" s="168"/>
      <c r="E51" s="168"/>
      <c r="F51" s="168"/>
      <c r="G51" s="168"/>
      <c r="H51" s="168"/>
      <c r="I51" s="168"/>
      <c r="J51" s="168"/>
      <c r="K51" s="168"/>
      <c r="L51" s="168"/>
      <c r="M51" s="168"/>
      <c r="N51" s="168"/>
      <c r="O51" s="168"/>
      <c r="P51" s="168"/>
      <c r="Q51" s="168"/>
      <c r="R51" s="168"/>
      <c r="S51" s="168"/>
      <c r="T51" s="168"/>
      <c r="U51" s="168"/>
      <c r="V51" s="168"/>
      <c r="W51" s="168"/>
      <c r="X51" s="168"/>
      <c r="Y51" s="168"/>
      <c r="Z51" s="168"/>
      <c r="AA51" s="168"/>
      <c r="AB51" s="168"/>
      <c r="AC51" s="168"/>
      <c r="AD51" s="168"/>
      <c r="AE51" s="168"/>
      <c r="AF51" s="168"/>
      <c r="AG51" s="168"/>
      <c r="AH51" s="168"/>
      <c r="AI51" s="168"/>
      <c r="AJ51" s="168"/>
      <c r="AK51" s="168"/>
      <c r="AL51" s="168"/>
      <c r="AM51" s="168"/>
      <c r="AN51" s="168"/>
      <c r="AO51" s="168"/>
      <c r="AP51" s="168"/>
      <c r="AQ51" s="168"/>
      <c r="AR51" s="168"/>
      <c r="AS51" s="168"/>
      <c r="AT51" s="168"/>
      <c r="AU51" s="168"/>
      <c r="AV51" s="168"/>
      <c r="AW51" s="168"/>
      <c r="AX51" s="168"/>
      <c r="AY51" s="168"/>
      <c r="AZ51" s="168"/>
      <c r="BA51" s="168"/>
      <c r="BB51" s="168"/>
      <c r="BC51" s="168"/>
      <c r="BD51" s="168"/>
      <c r="BE51" s="168"/>
      <c r="BF51" s="168"/>
      <c r="BG51" s="168"/>
      <c r="BH51" s="168"/>
      <c r="BI51" s="168"/>
      <c r="BJ51" s="168"/>
      <c r="BK51" s="168"/>
      <c r="BL51" s="168"/>
      <c r="BM51" s="168"/>
      <c r="BN51" s="168"/>
      <c r="BO51" s="168"/>
      <c r="BP51" s="168"/>
      <c r="BQ51" s="168"/>
      <c r="BR51" s="168"/>
      <c r="BS51" s="168"/>
      <c r="BT51" s="168"/>
      <c r="BU51" s="168"/>
      <c r="BV51" s="168"/>
      <c r="BW51" s="168"/>
      <c r="BX51" s="168"/>
      <c r="BY51" s="168"/>
      <c r="BZ51" s="168"/>
      <c r="CA51" s="168"/>
      <c r="CB51" s="168"/>
      <c r="CC51" s="168"/>
      <c r="CD51" s="168"/>
      <c r="CE51" s="168"/>
      <c r="CF51" s="168"/>
      <c r="CG51" s="168"/>
      <c r="CH51" s="168"/>
      <c r="CI51" s="168"/>
      <c r="CJ51" s="168"/>
      <c r="CK51" s="168"/>
      <c r="CL51" s="168"/>
      <c r="CM51" s="168"/>
      <c r="CN51" s="168"/>
      <c r="CO51" s="168"/>
      <c r="CP51" s="168"/>
      <c r="CQ51" s="168"/>
      <c r="CR51" s="168"/>
      <c r="CS51" s="168"/>
      <c r="CT51" s="160"/>
      <c r="CU51" s="160"/>
      <c r="CV51" s="160"/>
      <c r="CW51" s="160"/>
      <c r="CX51" s="160"/>
      <c r="CY51" s="160"/>
      <c r="CZ51" s="160"/>
      <c r="DA51" s="160"/>
      <c r="DB51" s="160"/>
      <c r="DC51" s="160"/>
      <c r="DD51" s="160"/>
      <c r="DE51" s="160"/>
      <c r="DF51" s="160"/>
      <c r="DG51" s="160"/>
      <c r="DH51" s="160"/>
      <c r="DI51" s="160"/>
      <c r="DJ51" s="160"/>
      <c r="DK51" s="160"/>
      <c r="DL51" s="160"/>
      <c r="DM51" s="160"/>
      <c r="DN51" s="160"/>
      <c r="DO51" s="160"/>
      <c r="DP51" s="160"/>
      <c r="DQ51" s="160"/>
      <c r="DR51" s="160"/>
      <c r="DS51" s="160"/>
      <c r="DT51" s="160"/>
      <c r="DU51" s="160"/>
      <c r="DV51" s="160"/>
      <c r="DW51" s="160"/>
      <c r="DX51" s="160"/>
      <c r="DY51" s="160"/>
      <c r="DZ51" s="160"/>
      <c r="EA51" s="160"/>
      <c r="EB51" s="160"/>
      <c r="EC51" s="160"/>
      <c r="ED51" s="160"/>
      <c r="EE51" s="160"/>
      <c r="EF51" s="160"/>
      <c r="EG51" s="160"/>
      <c r="EH51" s="160"/>
      <c r="EI51" s="160"/>
      <c r="EJ51" s="160"/>
      <c r="EK51" s="160"/>
    </row>
    <row r="52" spans="1:141">
      <c r="A52" s="168"/>
      <c r="B52" s="168"/>
      <c r="C52" s="168"/>
      <c r="D52" s="168"/>
      <c r="E52" s="168"/>
      <c r="F52" s="168"/>
      <c r="G52" s="168"/>
      <c r="H52" s="168"/>
      <c r="I52" s="168"/>
      <c r="J52" s="168"/>
      <c r="K52" s="168"/>
      <c r="L52" s="168"/>
      <c r="M52" s="168"/>
      <c r="N52" s="168"/>
      <c r="O52" s="168"/>
      <c r="P52" s="168"/>
      <c r="Q52" s="168"/>
      <c r="R52" s="168"/>
      <c r="S52" s="168"/>
      <c r="T52" s="168"/>
      <c r="U52" s="168"/>
      <c r="V52" s="168"/>
      <c r="W52" s="168"/>
      <c r="X52" s="168"/>
      <c r="Y52" s="168"/>
      <c r="Z52" s="168"/>
      <c r="AA52" s="168"/>
      <c r="AB52" s="168"/>
      <c r="AC52" s="168"/>
      <c r="AD52" s="168"/>
      <c r="AE52" s="168"/>
      <c r="AF52" s="168"/>
      <c r="AG52" s="168"/>
      <c r="AH52" s="168"/>
      <c r="AI52" s="168"/>
      <c r="AJ52" s="168"/>
      <c r="AK52" s="168"/>
      <c r="AL52" s="168"/>
      <c r="AM52" s="168"/>
      <c r="AN52" s="168"/>
      <c r="AO52" s="168"/>
      <c r="AP52" s="168"/>
      <c r="AQ52" s="168"/>
      <c r="AR52" s="168"/>
      <c r="AS52" s="168"/>
      <c r="AT52" s="168"/>
      <c r="AU52" s="168"/>
      <c r="AV52" s="168"/>
      <c r="AW52" s="168"/>
      <c r="AX52" s="168"/>
      <c r="AY52" s="168"/>
      <c r="AZ52" s="168"/>
      <c r="BA52" s="168"/>
      <c r="BB52" s="168"/>
      <c r="BC52" s="168"/>
      <c r="BD52" s="168"/>
      <c r="BE52" s="168"/>
      <c r="BF52" s="168"/>
      <c r="BG52" s="168"/>
      <c r="BH52" s="168"/>
      <c r="BI52" s="168"/>
      <c r="BJ52" s="168"/>
      <c r="BK52" s="168"/>
      <c r="BL52" s="168"/>
      <c r="BM52" s="168"/>
      <c r="BN52" s="168"/>
      <c r="BO52" s="168"/>
      <c r="BP52" s="168"/>
      <c r="BQ52" s="168"/>
      <c r="BR52" s="168"/>
      <c r="BS52" s="168"/>
      <c r="BT52" s="168"/>
      <c r="BU52" s="168"/>
      <c r="BV52" s="168"/>
      <c r="BW52" s="168"/>
      <c r="BX52" s="168"/>
      <c r="BY52" s="168"/>
      <c r="BZ52" s="168"/>
      <c r="CA52" s="168"/>
      <c r="CB52" s="168"/>
      <c r="CC52" s="168"/>
      <c r="CD52" s="168"/>
      <c r="CE52" s="168"/>
      <c r="CF52" s="168"/>
      <c r="CG52" s="168"/>
      <c r="CH52" s="168"/>
      <c r="CI52" s="168"/>
      <c r="CJ52" s="168"/>
      <c r="CK52" s="168"/>
      <c r="CL52" s="168"/>
      <c r="CM52" s="168"/>
      <c r="CN52" s="168"/>
      <c r="CO52" s="168"/>
      <c r="CP52" s="168"/>
      <c r="CQ52" s="168"/>
      <c r="CR52" s="168"/>
      <c r="CS52" s="168"/>
      <c r="CT52" s="160"/>
      <c r="CU52" s="160"/>
      <c r="CV52" s="160"/>
      <c r="CW52" s="160"/>
      <c r="CX52" s="160"/>
      <c r="CY52" s="160"/>
      <c r="CZ52" s="160"/>
      <c r="DA52" s="160"/>
      <c r="DB52" s="160"/>
      <c r="DC52" s="160"/>
      <c r="DD52" s="160"/>
      <c r="DE52" s="160"/>
      <c r="DF52" s="160"/>
      <c r="DG52" s="160"/>
      <c r="DH52" s="160"/>
      <c r="DI52" s="160"/>
      <c r="DJ52" s="160"/>
      <c r="DK52" s="160"/>
      <c r="DL52" s="160"/>
      <c r="DM52" s="160"/>
      <c r="DN52" s="160"/>
      <c r="DO52" s="160"/>
      <c r="DP52" s="160"/>
      <c r="DQ52" s="160"/>
      <c r="DR52" s="160"/>
      <c r="DS52" s="160"/>
      <c r="DT52" s="160"/>
      <c r="DU52" s="160"/>
      <c r="DV52" s="160"/>
      <c r="DW52" s="160"/>
      <c r="DX52" s="160"/>
      <c r="DY52" s="160"/>
      <c r="DZ52" s="160"/>
      <c r="EA52" s="160"/>
      <c r="EB52" s="160"/>
      <c r="EC52" s="160"/>
      <c r="ED52" s="160"/>
      <c r="EE52" s="160"/>
      <c r="EF52" s="160"/>
      <c r="EG52" s="160"/>
      <c r="EH52" s="160"/>
      <c r="EI52" s="160"/>
      <c r="EJ52" s="160"/>
      <c r="EK52" s="160"/>
    </row>
    <row r="53" spans="1:141">
      <c r="A53" s="168"/>
      <c r="B53" s="168"/>
      <c r="C53" s="168"/>
      <c r="D53" s="168"/>
      <c r="E53" s="168"/>
      <c r="F53" s="168"/>
      <c r="G53" s="168"/>
      <c r="H53" s="168"/>
      <c r="I53" s="168"/>
      <c r="J53" s="168"/>
      <c r="K53" s="168"/>
      <c r="L53" s="168"/>
      <c r="M53" s="168"/>
      <c r="N53" s="168"/>
      <c r="O53" s="168"/>
      <c r="P53" s="168"/>
      <c r="Q53" s="168"/>
      <c r="R53" s="168"/>
      <c r="S53" s="168"/>
      <c r="T53" s="168"/>
      <c r="U53" s="168"/>
      <c r="V53" s="168"/>
      <c r="W53" s="168"/>
      <c r="X53" s="168"/>
      <c r="Y53" s="168"/>
      <c r="Z53" s="168"/>
      <c r="AA53" s="168"/>
      <c r="AB53" s="168"/>
      <c r="AC53" s="168"/>
      <c r="AD53" s="168"/>
      <c r="AE53" s="168"/>
      <c r="AF53" s="168"/>
      <c r="AG53" s="168"/>
      <c r="AH53" s="168"/>
      <c r="AI53" s="168"/>
      <c r="AJ53" s="168"/>
      <c r="AK53" s="168"/>
      <c r="AL53" s="168"/>
      <c r="AM53" s="168"/>
      <c r="AN53" s="168"/>
      <c r="AO53" s="168"/>
      <c r="AP53" s="168"/>
      <c r="AQ53" s="168"/>
      <c r="AR53" s="168"/>
      <c r="AS53" s="168"/>
      <c r="AT53" s="168"/>
      <c r="AU53" s="168"/>
      <c r="AV53" s="168"/>
      <c r="AW53" s="168"/>
      <c r="AX53" s="168"/>
      <c r="AY53" s="168"/>
      <c r="AZ53" s="168"/>
      <c r="BA53" s="168"/>
      <c r="BB53" s="168"/>
      <c r="BC53" s="168"/>
      <c r="BD53" s="168"/>
      <c r="BE53" s="168"/>
      <c r="BF53" s="168"/>
      <c r="BG53" s="168"/>
      <c r="BH53" s="168"/>
      <c r="BI53" s="168"/>
      <c r="BJ53" s="168"/>
      <c r="BK53" s="168"/>
      <c r="BL53" s="168"/>
      <c r="BM53" s="168"/>
      <c r="BN53" s="168"/>
      <c r="BO53" s="168"/>
      <c r="BP53" s="168"/>
      <c r="BQ53" s="168"/>
      <c r="BR53" s="168"/>
      <c r="BS53" s="168"/>
      <c r="BT53" s="168"/>
      <c r="BU53" s="168"/>
      <c r="BV53" s="168"/>
      <c r="BW53" s="168"/>
      <c r="BX53" s="168"/>
      <c r="BY53" s="168"/>
      <c r="BZ53" s="168"/>
      <c r="CA53" s="168"/>
      <c r="CB53" s="168"/>
      <c r="CC53" s="168"/>
      <c r="CD53" s="168"/>
      <c r="CE53" s="168"/>
      <c r="CF53" s="168"/>
      <c r="CG53" s="168"/>
      <c r="CH53" s="168"/>
      <c r="CI53" s="168"/>
      <c r="CJ53" s="168"/>
      <c r="CK53" s="168"/>
      <c r="CL53" s="168"/>
      <c r="CM53" s="168"/>
      <c r="CN53" s="168"/>
      <c r="CO53" s="168"/>
      <c r="CP53" s="168"/>
      <c r="CQ53" s="168"/>
      <c r="CR53" s="168"/>
      <c r="CS53" s="168"/>
      <c r="CT53" s="160"/>
      <c r="CU53" s="160"/>
      <c r="CV53" s="160"/>
      <c r="CW53" s="160"/>
      <c r="CX53" s="160"/>
      <c r="CY53" s="160"/>
      <c r="CZ53" s="160"/>
      <c r="DA53" s="160"/>
      <c r="DB53" s="160"/>
      <c r="DC53" s="160"/>
      <c r="DD53" s="160"/>
      <c r="DE53" s="160"/>
      <c r="DF53" s="160"/>
      <c r="DG53" s="160"/>
      <c r="DH53" s="160"/>
      <c r="DI53" s="160"/>
      <c r="DJ53" s="160"/>
      <c r="DK53" s="160"/>
      <c r="DL53" s="160"/>
      <c r="DM53" s="160"/>
      <c r="DN53" s="160"/>
      <c r="DO53" s="160"/>
      <c r="DP53" s="160"/>
      <c r="DQ53" s="160"/>
      <c r="DR53" s="160"/>
      <c r="DS53" s="160"/>
      <c r="DT53" s="160"/>
      <c r="DU53" s="160"/>
      <c r="DV53" s="160"/>
      <c r="DW53" s="160"/>
      <c r="DX53" s="160"/>
      <c r="DY53" s="160"/>
      <c r="DZ53" s="160"/>
      <c r="EA53" s="160"/>
      <c r="EB53" s="160"/>
      <c r="EC53" s="160"/>
      <c r="ED53" s="160"/>
      <c r="EE53" s="160"/>
      <c r="EF53" s="160"/>
      <c r="EG53" s="160"/>
      <c r="EH53" s="160"/>
      <c r="EI53" s="160"/>
      <c r="EJ53" s="160"/>
      <c r="EK53" s="160"/>
    </row>
    <row r="54" spans="1:141">
      <c r="A54" s="168"/>
      <c r="B54" s="168"/>
      <c r="C54" s="168"/>
      <c r="D54" s="168"/>
      <c r="E54" s="168"/>
      <c r="F54" s="168"/>
      <c r="G54" s="168"/>
      <c r="H54" s="168"/>
      <c r="I54" s="168"/>
      <c r="J54" s="168"/>
      <c r="K54" s="168"/>
      <c r="L54" s="168"/>
      <c r="M54" s="168"/>
      <c r="N54" s="168"/>
      <c r="O54" s="168"/>
      <c r="P54" s="168"/>
      <c r="Q54" s="168"/>
      <c r="R54" s="168"/>
      <c r="S54" s="168"/>
      <c r="T54" s="168"/>
      <c r="U54" s="168"/>
      <c r="V54" s="168"/>
      <c r="W54" s="168"/>
      <c r="X54" s="168"/>
      <c r="Y54" s="168"/>
      <c r="Z54" s="168"/>
      <c r="AA54" s="168"/>
      <c r="AB54" s="168"/>
      <c r="AC54" s="168"/>
      <c r="AD54" s="168"/>
      <c r="AE54" s="168"/>
      <c r="AF54" s="168"/>
      <c r="AG54" s="168"/>
      <c r="AH54" s="168"/>
      <c r="AI54" s="168"/>
      <c r="AJ54" s="168"/>
      <c r="AK54" s="168"/>
      <c r="AL54" s="168"/>
      <c r="AM54" s="168"/>
      <c r="AN54" s="168"/>
      <c r="AO54" s="168"/>
      <c r="AP54" s="168"/>
      <c r="AQ54" s="168"/>
      <c r="AR54" s="168"/>
      <c r="AS54" s="168"/>
      <c r="AT54" s="168"/>
      <c r="AU54" s="168"/>
      <c r="AV54" s="168"/>
      <c r="AW54" s="168"/>
      <c r="AX54" s="168"/>
      <c r="AY54" s="168"/>
      <c r="AZ54" s="168"/>
      <c r="BA54" s="168"/>
      <c r="BB54" s="168"/>
      <c r="BC54" s="168"/>
      <c r="BD54" s="168"/>
      <c r="BE54" s="168"/>
      <c r="BF54" s="168"/>
      <c r="BG54" s="168"/>
      <c r="BH54" s="168"/>
      <c r="BI54" s="168"/>
      <c r="BJ54" s="168"/>
      <c r="BK54" s="168"/>
      <c r="BL54" s="168"/>
      <c r="BM54" s="168"/>
      <c r="BN54" s="168"/>
      <c r="BO54" s="168"/>
      <c r="BP54" s="168"/>
      <c r="BQ54" s="168"/>
      <c r="BR54" s="168"/>
      <c r="BS54" s="168"/>
      <c r="BT54" s="168"/>
      <c r="BU54" s="168"/>
      <c r="BV54" s="168"/>
      <c r="BW54" s="168"/>
      <c r="BX54" s="168"/>
      <c r="BY54" s="168"/>
      <c r="BZ54" s="168"/>
      <c r="CA54" s="168"/>
      <c r="CB54" s="168"/>
      <c r="CC54" s="168"/>
      <c r="CD54" s="168"/>
      <c r="CE54" s="168"/>
      <c r="CF54" s="168"/>
      <c r="CG54" s="168"/>
      <c r="CH54" s="168"/>
      <c r="CI54" s="168"/>
      <c r="CJ54" s="168"/>
      <c r="CK54" s="168"/>
      <c r="CL54" s="168"/>
      <c r="CM54" s="168"/>
      <c r="CN54" s="168"/>
      <c r="CO54" s="168"/>
      <c r="CP54" s="168"/>
      <c r="CQ54" s="168"/>
      <c r="CR54" s="168"/>
      <c r="CS54" s="168"/>
      <c r="CT54" s="160"/>
      <c r="CU54" s="160"/>
      <c r="CV54" s="160"/>
      <c r="CW54" s="160"/>
      <c r="CX54" s="160"/>
      <c r="CY54" s="160"/>
      <c r="CZ54" s="160"/>
      <c r="DA54" s="160"/>
      <c r="DB54" s="160"/>
      <c r="DC54" s="160"/>
      <c r="DD54" s="160"/>
      <c r="DE54" s="160"/>
      <c r="DF54" s="160"/>
      <c r="DG54" s="160"/>
      <c r="DH54" s="160"/>
      <c r="DI54" s="160"/>
      <c r="DJ54" s="160"/>
      <c r="DK54" s="160"/>
      <c r="DL54" s="160"/>
      <c r="DM54" s="160"/>
      <c r="DN54" s="160"/>
      <c r="DO54" s="160"/>
      <c r="DP54" s="160"/>
      <c r="DQ54" s="160"/>
      <c r="DR54" s="160"/>
      <c r="DS54" s="160"/>
      <c r="DT54" s="160"/>
      <c r="DU54" s="160"/>
      <c r="DV54" s="160"/>
      <c r="DW54" s="160"/>
      <c r="DX54" s="160"/>
      <c r="DY54" s="160"/>
      <c r="DZ54" s="160"/>
      <c r="EA54" s="160"/>
      <c r="EB54" s="160"/>
      <c r="EC54" s="160"/>
      <c r="ED54" s="160"/>
      <c r="EE54" s="160"/>
      <c r="EF54" s="160"/>
      <c r="EG54" s="160"/>
      <c r="EH54" s="160"/>
      <c r="EI54" s="160"/>
      <c r="EJ54" s="160"/>
      <c r="EK54" s="160"/>
    </row>
    <row r="55" spans="1:141">
      <c r="A55" s="168"/>
      <c r="B55" s="168"/>
      <c r="C55" s="168"/>
      <c r="D55" s="168"/>
      <c r="E55" s="168"/>
      <c r="F55" s="168"/>
      <c r="G55" s="168"/>
      <c r="H55" s="168"/>
      <c r="I55" s="168"/>
      <c r="J55" s="168"/>
      <c r="K55" s="168"/>
      <c r="L55" s="168"/>
      <c r="M55" s="168"/>
      <c r="N55" s="168"/>
      <c r="O55" s="168"/>
      <c r="P55" s="168"/>
      <c r="Q55" s="168"/>
      <c r="R55" s="168"/>
      <c r="S55" s="168"/>
      <c r="T55" s="168"/>
      <c r="U55" s="168"/>
      <c r="V55" s="168"/>
      <c r="W55" s="168"/>
      <c r="X55" s="168"/>
      <c r="Y55" s="168"/>
      <c r="Z55" s="168"/>
      <c r="AA55" s="168"/>
      <c r="AB55" s="168"/>
      <c r="AC55" s="168"/>
      <c r="AD55" s="168"/>
      <c r="AE55" s="168"/>
      <c r="AF55" s="168"/>
      <c r="AG55" s="168"/>
      <c r="AH55" s="168"/>
      <c r="AI55" s="168"/>
      <c r="AJ55" s="168"/>
      <c r="AK55" s="168"/>
      <c r="AL55" s="168"/>
      <c r="AM55" s="168"/>
      <c r="AN55" s="168"/>
      <c r="AO55" s="168"/>
      <c r="AP55" s="168"/>
      <c r="AQ55" s="168"/>
      <c r="AR55" s="168"/>
      <c r="AS55" s="168"/>
      <c r="AT55" s="168"/>
      <c r="AU55" s="168"/>
      <c r="AV55" s="168"/>
      <c r="AW55" s="168"/>
      <c r="AX55" s="168"/>
      <c r="AY55" s="168"/>
      <c r="AZ55" s="168"/>
      <c r="BA55" s="168"/>
      <c r="BB55" s="168"/>
      <c r="BC55" s="168"/>
      <c r="BD55" s="168"/>
      <c r="BE55" s="168"/>
      <c r="BF55" s="168"/>
      <c r="BG55" s="168"/>
      <c r="BH55" s="168"/>
      <c r="BI55" s="168"/>
      <c r="BJ55" s="168"/>
      <c r="BK55" s="168"/>
      <c r="BL55" s="168"/>
      <c r="BM55" s="168"/>
      <c r="BN55" s="168"/>
      <c r="BO55" s="168"/>
      <c r="BP55" s="168"/>
      <c r="BQ55" s="168"/>
      <c r="BR55" s="168"/>
      <c r="BS55" s="168"/>
      <c r="BT55" s="168"/>
      <c r="BU55" s="168"/>
      <c r="BV55" s="168"/>
      <c r="BW55" s="168"/>
      <c r="BX55" s="168"/>
      <c r="BY55" s="168"/>
      <c r="BZ55" s="168"/>
      <c r="CA55" s="168"/>
      <c r="CB55" s="168"/>
      <c r="CC55" s="168"/>
      <c r="CD55" s="168"/>
      <c r="CE55" s="168"/>
      <c r="CF55" s="168"/>
      <c r="CG55" s="168"/>
      <c r="CH55" s="168"/>
      <c r="CI55" s="168"/>
      <c r="CJ55" s="168"/>
      <c r="CK55" s="168"/>
      <c r="CL55" s="168"/>
      <c r="CM55" s="168"/>
      <c r="CN55" s="168"/>
      <c r="CO55" s="168"/>
      <c r="CP55" s="168"/>
      <c r="CQ55" s="168"/>
      <c r="CR55" s="168"/>
      <c r="CS55" s="168"/>
      <c r="CT55" s="160"/>
      <c r="CU55" s="160"/>
      <c r="CV55" s="160"/>
      <c r="CW55" s="160"/>
      <c r="CX55" s="160"/>
      <c r="CY55" s="160"/>
      <c r="CZ55" s="160"/>
      <c r="DA55" s="160"/>
      <c r="DB55" s="160"/>
      <c r="DC55" s="160"/>
      <c r="DD55" s="160"/>
      <c r="DE55" s="160"/>
      <c r="DF55" s="160"/>
      <c r="DG55" s="160"/>
      <c r="DH55" s="160"/>
      <c r="DI55" s="160"/>
      <c r="DJ55" s="160"/>
      <c r="DK55" s="160"/>
      <c r="DL55" s="160"/>
      <c r="DM55" s="160"/>
      <c r="DN55" s="160"/>
      <c r="DO55" s="160"/>
      <c r="DP55" s="160"/>
      <c r="DQ55" s="160"/>
      <c r="DR55" s="160"/>
      <c r="DS55" s="160"/>
      <c r="DT55" s="160"/>
      <c r="DU55" s="160"/>
      <c r="DV55" s="160"/>
      <c r="DW55" s="160"/>
      <c r="DX55" s="160"/>
      <c r="DY55" s="160"/>
      <c r="DZ55" s="160"/>
      <c r="EA55" s="160"/>
      <c r="EB55" s="160"/>
      <c r="EC55" s="160"/>
      <c r="ED55" s="160"/>
      <c r="EE55" s="160"/>
      <c r="EF55" s="160"/>
      <c r="EG55" s="160"/>
      <c r="EH55" s="160"/>
      <c r="EI55" s="160"/>
      <c r="EJ55" s="160"/>
      <c r="EK55" s="160"/>
    </row>
    <row r="56" spans="1:141">
      <c r="A56" s="168"/>
      <c r="B56" s="168"/>
      <c r="C56" s="168"/>
      <c r="D56" s="168"/>
      <c r="E56" s="168"/>
      <c r="F56" s="168"/>
      <c r="G56" s="168"/>
      <c r="H56" s="168"/>
      <c r="I56" s="168"/>
      <c r="J56" s="168"/>
      <c r="K56" s="168"/>
      <c r="L56" s="168"/>
      <c r="M56" s="168"/>
      <c r="N56" s="168"/>
      <c r="O56" s="168"/>
      <c r="P56" s="168"/>
      <c r="Q56" s="168"/>
      <c r="R56" s="168"/>
      <c r="S56" s="168"/>
      <c r="T56" s="168"/>
      <c r="U56" s="168"/>
      <c r="V56" s="168"/>
      <c r="W56" s="168"/>
      <c r="X56" s="168"/>
      <c r="Y56" s="168"/>
      <c r="Z56" s="168"/>
      <c r="AA56" s="168"/>
      <c r="AB56" s="168"/>
      <c r="AC56" s="168"/>
      <c r="AD56" s="168"/>
      <c r="AE56" s="168"/>
      <c r="AF56" s="168"/>
      <c r="AG56" s="168"/>
      <c r="AH56" s="168"/>
      <c r="AI56" s="168"/>
      <c r="AJ56" s="168"/>
      <c r="AK56" s="168"/>
      <c r="AL56" s="168"/>
      <c r="AM56" s="168"/>
      <c r="AN56" s="168"/>
      <c r="AO56" s="168"/>
      <c r="AP56" s="168"/>
      <c r="AQ56" s="168"/>
      <c r="AR56" s="168"/>
      <c r="AS56" s="168"/>
      <c r="AT56" s="168"/>
      <c r="AU56" s="168"/>
      <c r="AV56" s="168"/>
      <c r="AW56" s="168"/>
      <c r="AX56" s="168"/>
      <c r="AY56" s="168"/>
      <c r="AZ56" s="168"/>
      <c r="BA56" s="168"/>
      <c r="BB56" s="168"/>
      <c r="BC56" s="168"/>
      <c r="BD56" s="168"/>
      <c r="BE56" s="168"/>
      <c r="BF56" s="168"/>
      <c r="BG56" s="168"/>
      <c r="BH56" s="168"/>
      <c r="BI56" s="168"/>
      <c r="BJ56" s="168"/>
      <c r="BK56" s="168"/>
      <c r="BL56" s="168"/>
      <c r="BM56" s="168"/>
      <c r="BN56" s="168"/>
      <c r="BO56" s="168"/>
      <c r="BP56" s="168"/>
      <c r="BQ56" s="168"/>
      <c r="BR56" s="168"/>
      <c r="BS56" s="168"/>
      <c r="BT56" s="168"/>
      <c r="BU56" s="168"/>
      <c r="BV56" s="168"/>
      <c r="BW56" s="168"/>
      <c r="BX56" s="168"/>
      <c r="BY56" s="168"/>
      <c r="BZ56" s="168"/>
      <c r="CA56" s="168"/>
      <c r="CB56" s="168"/>
      <c r="CC56" s="168"/>
      <c r="CD56" s="168"/>
      <c r="CE56" s="168"/>
      <c r="CF56" s="168"/>
      <c r="CG56" s="168"/>
      <c r="CH56" s="168"/>
      <c r="CI56" s="168"/>
      <c r="CJ56" s="168"/>
      <c r="CK56" s="168"/>
      <c r="CL56" s="168"/>
      <c r="CM56" s="168"/>
      <c r="CN56" s="168"/>
      <c r="CO56" s="168"/>
      <c r="CP56" s="168"/>
      <c r="CQ56" s="168"/>
      <c r="CR56" s="168"/>
      <c r="CS56" s="168"/>
      <c r="CT56" s="160"/>
      <c r="CU56" s="160"/>
      <c r="CV56" s="160"/>
      <c r="CW56" s="160"/>
      <c r="CX56" s="160"/>
      <c r="CY56" s="160"/>
      <c r="CZ56" s="160"/>
      <c r="DA56" s="160"/>
      <c r="DB56" s="160"/>
      <c r="DC56" s="160"/>
      <c r="DD56" s="160"/>
      <c r="DE56" s="160"/>
      <c r="DF56" s="160"/>
      <c r="DG56" s="160"/>
      <c r="DH56" s="160"/>
      <c r="DI56" s="160"/>
      <c r="DJ56" s="160"/>
      <c r="DK56" s="160"/>
      <c r="DL56" s="160"/>
      <c r="DM56" s="160"/>
      <c r="DN56" s="160"/>
      <c r="DO56" s="160"/>
      <c r="DP56" s="160"/>
      <c r="DQ56" s="160"/>
      <c r="DR56" s="160"/>
      <c r="DS56" s="160"/>
      <c r="DT56" s="160"/>
      <c r="DU56" s="160"/>
      <c r="DV56" s="160"/>
      <c r="DW56" s="160"/>
      <c r="DX56" s="160"/>
      <c r="DY56" s="160"/>
      <c r="DZ56" s="160"/>
      <c r="EA56" s="160"/>
      <c r="EB56" s="160"/>
      <c r="EC56" s="160"/>
      <c r="ED56" s="160"/>
      <c r="EE56" s="160"/>
      <c r="EF56" s="160"/>
      <c r="EG56" s="160"/>
      <c r="EH56" s="160"/>
      <c r="EI56" s="160"/>
      <c r="EJ56" s="160"/>
      <c r="EK56" s="160"/>
    </row>
    <row r="59" spans="1:141" ht="12" thickBot="1"/>
    <row r="60" spans="1:141">
      <c r="D60" s="190"/>
      <c r="E60" s="191" t="s">
        <v>63</v>
      </c>
      <c r="F60" s="192" t="s">
        <v>61</v>
      </c>
    </row>
    <row r="61" spans="1:141">
      <c r="D61" s="193">
        <v>1992</v>
      </c>
      <c r="E61" s="194">
        <v>24.146293995859217</v>
      </c>
      <c r="F61" s="195">
        <v>2.0113199135916342E-2</v>
      </c>
    </row>
    <row r="62" spans="1:141">
      <c r="D62" s="193">
        <v>1993</v>
      </c>
      <c r="E62" s="194">
        <v>24.708076102641321</v>
      </c>
      <c r="F62" s="195">
        <v>1.5154614161142485E-2</v>
      </c>
    </row>
    <row r="63" spans="1:141">
      <c r="D63" s="193">
        <v>1994</v>
      </c>
      <c r="E63" s="194">
        <v>32.737875650919129</v>
      </c>
      <c r="F63" s="195">
        <v>1.3454701266870718E-2</v>
      </c>
    </row>
    <row r="64" spans="1:141">
      <c r="D64" s="193">
        <v>1995</v>
      </c>
      <c r="E64" s="194">
        <v>42.707378001921228</v>
      </c>
      <c r="F64" s="195">
        <v>3.0588051556206352E-3</v>
      </c>
    </row>
    <row r="65" spans="4:6">
      <c r="D65" s="193">
        <v>1996</v>
      </c>
      <c r="E65" s="194">
        <v>50.897662504002554</v>
      </c>
      <c r="F65" s="195">
        <v>1.8310305236490928E-3</v>
      </c>
    </row>
    <row r="66" spans="4:6">
      <c r="D66" s="193">
        <v>1997</v>
      </c>
      <c r="E66" s="194">
        <v>40.20284242409047</v>
      </c>
      <c r="F66" s="195">
        <v>4.8504399331909565E-4</v>
      </c>
    </row>
    <row r="67" spans="4:6">
      <c r="D67" s="193">
        <v>1998</v>
      </c>
      <c r="E67" s="194">
        <v>33.326672475430115</v>
      </c>
      <c r="F67" s="195">
        <v>2.0364661218447129E-3</v>
      </c>
    </row>
    <row r="68" spans="4:6">
      <c r="D68" s="193">
        <v>1999</v>
      </c>
      <c r="E68" s="194">
        <v>50.618046439999993</v>
      </c>
      <c r="F68" s="195">
        <v>4.8589525E-4</v>
      </c>
    </row>
    <row r="69" spans="4:6">
      <c r="D69" s="193">
        <v>2000</v>
      </c>
      <c r="E69" s="194">
        <v>48.484375581199998</v>
      </c>
      <c r="F69" s="195">
        <v>0.48402201331</v>
      </c>
    </row>
    <row r="70" spans="4:6">
      <c r="D70" s="193">
        <v>2001</v>
      </c>
      <c r="E70" s="194">
        <v>56.854357039999996</v>
      </c>
      <c r="F70" s="195">
        <v>0.90543748989999995</v>
      </c>
    </row>
    <row r="71" spans="4:6">
      <c r="D71" s="193">
        <v>2002</v>
      </c>
      <c r="E71" s="194">
        <v>61.022006229599995</v>
      </c>
      <c r="F71" s="195">
        <v>2.2831855747200001</v>
      </c>
    </row>
    <row r="72" spans="4:6">
      <c r="D72" s="193">
        <v>2003</v>
      </c>
      <c r="E72" s="194">
        <v>69.462344207200005</v>
      </c>
      <c r="F72" s="195">
        <v>10.133655738890001</v>
      </c>
    </row>
    <row r="73" spans="4:6">
      <c r="D73" s="193">
        <v>2004</v>
      </c>
      <c r="E73" s="194">
        <v>60.13175694374479</v>
      </c>
      <c r="F73" s="195">
        <v>20.055836867453479</v>
      </c>
    </row>
    <row r="74" spans="4:6">
      <c r="D74" s="193">
        <v>2005</v>
      </c>
      <c r="E74" s="194">
        <v>73.451554079420006</v>
      </c>
      <c r="F74" s="195">
        <v>24.749554575360005</v>
      </c>
    </row>
    <row r="75" spans="4:6">
      <c r="D75" s="193">
        <v>2006</v>
      </c>
      <c r="E75" s="194">
        <v>85.237387596918069</v>
      </c>
      <c r="F75" s="195">
        <v>28.07037531237216</v>
      </c>
    </row>
    <row r="76" spans="4:6">
      <c r="D76" s="193">
        <v>2007</v>
      </c>
      <c r="E76" s="194">
        <v>63.671627580721676</v>
      </c>
      <c r="F76" s="195">
        <v>16.850043390004373</v>
      </c>
    </row>
    <row r="77" spans="4:6">
      <c r="D77" s="193">
        <v>2008</v>
      </c>
      <c r="E77" s="194">
        <v>78.510382093603837</v>
      </c>
      <c r="F77" s="195">
        <v>13.846891591006699</v>
      </c>
    </row>
    <row r="78" spans="4:6">
      <c r="D78" s="193">
        <v>2009</v>
      </c>
      <c r="E78" s="194">
        <v>65.14269245763208</v>
      </c>
      <c r="F78" s="195">
        <v>15.708466646340931</v>
      </c>
    </row>
    <row r="79" spans="4:6">
      <c r="D79" s="193">
        <v>2010</v>
      </c>
      <c r="E79" s="194">
        <v>75.293930008997989</v>
      </c>
      <c r="F79" s="195">
        <v>5.8662003931566788</v>
      </c>
    </row>
    <row r="80" spans="4:6">
      <c r="D80" s="193">
        <v>2011</v>
      </c>
      <c r="E80" s="194">
        <v>67.683362717557628</v>
      </c>
      <c r="F80" s="195">
        <v>3.9855056969761882</v>
      </c>
    </row>
    <row r="81" spans="4:12">
      <c r="D81" s="193">
        <v>2012</v>
      </c>
      <c r="E81" s="194">
        <v>69.734578503542338</v>
      </c>
      <c r="F81" s="195">
        <v>4.0374276855975513E-2</v>
      </c>
    </row>
    <row r="82" spans="4:12">
      <c r="D82" s="193">
        <v>2013</v>
      </c>
      <c r="E82" s="194">
        <v>66.234891931370413</v>
      </c>
      <c r="F82" s="195">
        <v>11.729164251219537</v>
      </c>
    </row>
    <row r="83" spans="4:12">
      <c r="D83" s="193">
        <v>2014</v>
      </c>
      <c r="E83" s="194">
        <v>54.93634389334121</v>
      </c>
      <c r="F83" s="195">
        <v>10.494588679223131</v>
      </c>
    </row>
    <row r="84" spans="4:12">
      <c r="D84" s="193">
        <v>2015</v>
      </c>
      <c r="E84" s="194">
        <v>43.056289411757206</v>
      </c>
      <c r="F84" s="195">
        <v>9.6241243299780397</v>
      </c>
    </row>
    <row r="85" spans="4:12">
      <c r="D85" s="193">
        <v>2016</v>
      </c>
      <c r="E85" s="194">
        <v>37.841341212273221</v>
      </c>
      <c r="F85" s="195">
        <v>10.127605169473844</v>
      </c>
    </row>
    <row r="86" spans="4:12" ht="12" thickBot="1">
      <c r="D86" s="196">
        <v>2017</v>
      </c>
      <c r="E86" s="197">
        <v>36.679406076026069</v>
      </c>
      <c r="F86" s="198">
        <v>10.25795473894979</v>
      </c>
    </row>
    <row r="88" spans="4:12" ht="12" thickBot="1"/>
    <row r="89" spans="4:12">
      <c r="D89" s="190"/>
      <c r="E89" s="199" t="s">
        <v>209</v>
      </c>
      <c r="F89" s="199" t="s">
        <v>208</v>
      </c>
      <c r="G89" s="199" t="s">
        <v>207</v>
      </c>
      <c r="H89" s="199" t="s">
        <v>205</v>
      </c>
      <c r="I89" s="199" t="s">
        <v>206</v>
      </c>
      <c r="J89" s="199" t="s">
        <v>202</v>
      </c>
      <c r="K89" s="199" t="s">
        <v>185</v>
      </c>
      <c r="L89" s="200" t="s">
        <v>187</v>
      </c>
    </row>
    <row r="90" spans="4:12">
      <c r="D90" s="193">
        <v>1992</v>
      </c>
      <c r="E90" s="194">
        <v>0.08</v>
      </c>
      <c r="F90" s="194">
        <v>1.5317682507512282</v>
      </c>
      <c r="G90" s="194">
        <v>1.4451229947741684</v>
      </c>
      <c r="H90" s="194">
        <v>0.35201751186785379</v>
      </c>
      <c r="I90" s="194">
        <v>22.095056524604143</v>
      </c>
      <c r="J90" s="194">
        <v>9.6801321823576991</v>
      </c>
      <c r="K90" s="194">
        <v>2.8743236400000005</v>
      </c>
      <c r="L90" s="195">
        <v>14.17708736</v>
      </c>
    </row>
    <row r="91" spans="4:12">
      <c r="D91" s="193">
        <v>1993</v>
      </c>
      <c r="E91" s="194">
        <v>0.08</v>
      </c>
      <c r="F91" s="194">
        <v>1.2390223238365885</v>
      </c>
      <c r="G91" s="194">
        <v>1.7003853305528556</v>
      </c>
      <c r="H91" s="194">
        <v>0.37131574556071567</v>
      </c>
      <c r="I91" s="194">
        <v>26.144020195802334</v>
      </c>
      <c r="J91" s="194">
        <v>4.7250247279920865</v>
      </c>
      <c r="K91" s="194">
        <v>3.0999123600000003</v>
      </c>
      <c r="L91" s="195">
        <v>14.092929639999999</v>
      </c>
    </row>
    <row r="92" spans="4:12">
      <c r="D92" s="193">
        <v>1994</v>
      </c>
      <c r="E92" s="194">
        <v>0.08</v>
      </c>
      <c r="F92" s="194">
        <v>1.2761002440235316</v>
      </c>
      <c r="G92" s="194">
        <v>1.6528634900632726</v>
      </c>
      <c r="H92" s="194">
        <v>0.71807599000864386</v>
      </c>
      <c r="I92" s="194">
        <v>24.738653678206184</v>
      </c>
      <c r="J92" s="194">
        <v>4.1204028414710905</v>
      </c>
      <c r="K92" s="194">
        <v>3.2071946400000004</v>
      </c>
      <c r="L92" s="195">
        <v>12.820395359999999</v>
      </c>
    </row>
    <row r="93" spans="4:12">
      <c r="D93" s="193">
        <v>1995</v>
      </c>
      <c r="E93" s="194">
        <v>0.08</v>
      </c>
      <c r="F93" s="194">
        <v>1.2586606194487056</v>
      </c>
      <c r="G93" s="194">
        <v>3.034777042006318</v>
      </c>
      <c r="H93" s="194">
        <v>0.99468483247839212</v>
      </c>
      <c r="I93" s="194">
        <v>22.154615700390366</v>
      </c>
      <c r="J93" s="194">
        <v>6.0411146642302418</v>
      </c>
      <c r="K93" s="194">
        <v>3.2031628800000003</v>
      </c>
      <c r="L93" s="195">
        <v>13.59102712</v>
      </c>
    </row>
    <row r="94" spans="4:12">
      <c r="D94" s="193">
        <v>1996</v>
      </c>
      <c r="E94" s="194">
        <v>0.08</v>
      </c>
      <c r="F94" s="194">
        <v>1.2024372929552134</v>
      </c>
      <c r="G94" s="194">
        <v>2.219782810782517</v>
      </c>
      <c r="H94" s="194">
        <v>1.0310403505418906</v>
      </c>
      <c r="I94" s="194">
        <v>21.220525654002564</v>
      </c>
      <c r="J94" s="194">
        <v>6.6192553677478294</v>
      </c>
      <c r="K94" s="194">
        <v>3.15328572</v>
      </c>
      <c r="L94" s="195">
        <v>13.295312279999999</v>
      </c>
    </row>
    <row r="95" spans="4:12">
      <c r="D95" s="193">
        <v>1997</v>
      </c>
      <c r="E95" s="194">
        <v>0.08</v>
      </c>
      <c r="F95" s="194">
        <v>1.2518210149749283</v>
      </c>
      <c r="G95" s="194">
        <v>2.0476999137998964</v>
      </c>
      <c r="H95" s="194">
        <v>0.91246681425075482</v>
      </c>
      <c r="I95" s="194">
        <v>20.387894597382314</v>
      </c>
      <c r="J95" s="194">
        <v>12.901072080291971</v>
      </c>
      <c r="K95" s="194">
        <v>3.9582191999999998</v>
      </c>
      <c r="L95" s="195">
        <v>10.968022799999998</v>
      </c>
    </row>
    <row r="96" spans="4:12">
      <c r="D96" s="193">
        <v>1998</v>
      </c>
      <c r="E96" s="194">
        <v>0.08</v>
      </c>
      <c r="F96" s="194">
        <v>1.3091957609735063</v>
      </c>
      <c r="G96" s="194">
        <v>1.8220619501706217</v>
      </c>
      <c r="H96" s="194">
        <v>0.75780270569868635</v>
      </c>
      <c r="I96" s="194">
        <v>19.313373348078962</v>
      </c>
      <c r="J96" s="194">
        <v>8.2575273722627731</v>
      </c>
      <c r="K96" s="194">
        <v>7.4981059200000004</v>
      </c>
      <c r="L96" s="195">
        <v>8.6707560799999985</v>
      </c>
    </row>
    <row r="97" spans="4:12">
      <c r="D97" s="193">
        <v>1999</v>
      </c>
      <c r="E97" s="194">
        <v>0.08</v>
      </c>
      <c r="F97" s="194">
        <v>1.1674796199999999</v>
      </c>
      <c r="G97" s="194">
        <v>1.7001180851199997</v>
      </c>
      <c r="H97" s="194">
        <v>0.48775639999999998</v>
      </c>
      <c r="I97" s="194">
        <v>17.310621385681173</v>
      </c>
      <c r="J97" s="194">
        <v>12.01064865</v>
      </c>
      <c r="K97" s="194">
        <v>7.1342850371988273</v>
      </c>
      <c r="L97" s="195">
        <v>9.0207041337992742</v>
      </c>
    </row>
    <row r="98" spans="4:12">
      <c r="D98" s="193">
        <v>2000</v>
      </c>
      <c r="E98" s="194">
        <v>0.08</v>
      </c>
      <c r="F98" s="194">
        <v>1.0805891780999999</v>
      </c>
      <c r="G98" s="194">
        <v>1.8903473058887998</v>
      </c>
      <c r="H98" s="194">
        <v>0.58381038820000009</v>
      </c>
      <c r="I98" s="194">
        <v>17.569469431675476</v>
      </c>
      <c r="J98" s="194">
        <v>9.6868035000000017</v>
      </c>
      <c r="K98" s="194">
        <v>7.1398490196357232</v>
      </c>
      <c r="L98" s="195">
        <v>8.5389316999999991</v>
      </c>
    </row>
    <row r="99" spans="4:12">
      <c r="D99" s="193">
        <v>2001</v>
      </c>
      <c r="E99" s="194">
        <v>0.08</v>
      </c>
      <c r="F99" s="194">
        <v>0.72086936179999994</v>
      </c>
      <c r="G99" s="194">
        <v>2.68354652894</v>
      </c>
      <c r="H99" s="194">
        <v>0.58675531400000003</v>
      </c>
      <c r="I99" s="194">
        <v>22.728788474189997</v>
      </c>
      <c r="J99" s="194">
        <v>14.831337950000002</v>
      </c>
      <c r="K99" s="194">
        <v>7.7917519160000017</v>
      </c>
      <c r="L99" s="195">
        <v>8.6975000839999979</v>
      </c>
    </row>
    <row r="100" spans="4:12">
      <c r="D100" s="193">
        <v>2002</v>
      </c>
      <c r="E100" s="194">
        <v>0.08</v>
      </c>
      <c r="F100" s="194">
        <v>0.60488218240000002</v>
      </c>
      <c r="G100" s="194">
        <v>2.6498360645815997</v>
      </c>
      <c r="H100" s="194">
        <v>0.62645469570000001</v>
      </c>
      <c r="I100" s="194">
        <v>23.327989721918403</v>
      </c>
      <c r="J100" s="194">
        <v>14.86790002</v>
      </c>
      <c r="K100" s="194">
        <v>7.2336207240000014</v>
      </c>
      <c r="L100" s="195">
        <v>8.7227383159999974</v>
      </c>
    </row>
    <row r="101" spans="4:12">
      <c r="D101" s="193">
        <v>2003</v>
      </c>
      <c r="E101" s="194">
        <v>0.08</v>
      </c>
      <c r="F101" s="194">
        <v>0.82382037269999997</v>
      </c>
      <c r="G101" s="194">
        <v>3.0271391681503999</v>
      </c>
      <c r="H101" s="194">
        <v>0.5543586398</v>
      </c>
      <c r="I101" s="194">
        <v>28.422470357249601</v>
      </c>
      <c r="J101" s="194">
        <v>32.52881928</v>
      </c>
      <c r="K101" s="194">
        <v>8.6407922312285521</v>
      </c>
      <c r="L101" s="195">
        <v>9.5064688687714494</v>
      </c>
    </row>
    <row r="102" spans="4:12">
      <c r="D102" s="193">
        <v>2004</v>
      </c>
      <c r="E102" s="194">
        <v>0.08</v>
      </c>
      <c r="F102" s="194">
        <v>0.86705635022499539</v>
      </c>
      <c r="G102" s="194">
        <v>2.4829261346648388</v>
      </c>
      <c r="H102" s="194">
        <v>0.53325638515076701</v>
      </c>
      <c r="I102" s="194">
        <v>21.371601795989463</v>
      </c>
      <c r="J102" s="194">
        <v>42.581907288829129</v>
      </c>
      <c r="K102" s="194">
        <v>8.4447748243999996</v>
      </c>
      <c r="L102" s="195">
        <v>9.8161452955999984</v>
      </c>
    </row>
    <row r="103" spans="4:12">
      <c r="D103" s="193">
        <v>2005</v>
      </c>
      <c r="E103" s="194">
        <v>0.08</v>
      </c>
      <c r="F103" s="194">
        <v>0.88024814210000002</v>
      </c>
      <c r="G103" s="194">
        <v>1.8792639415627996</v>
      </c>
      <c r="H103" s="194">
        <v>1.2231787920000001</v>
      </c>
      <c r="I103" s="194">
        <v>19.584939407237201</v>
      </c>
      <c r="J103" s="194">
        <v>53.942744200000007</v>
      </c>
      <c r="K103" s="194">
        <v>7.8780703037181112</v>
      </c>
      <c r="L103" s="195">
        <v>9.8496954162818877</v>
      </c>
    </row>
    <row r="104" spans="4:12">
      <c r="D104" s="193">
        <v>2006</v>
      </c>
      <c r="E104" s="194">
        <v>0.08</v>
      </c>
      <c r="F104" s="194">
        <v>0.68576188461752741</v>
      </c>
      <c r="G104" s="194">
        <v>1.7400233896717556</v>
      </c>
      <c r="H104" s="194">
        <v>1.9823826868243768</v>
      </c>
      <c r="I104" s="194">
        <v>20.46939256443002</v>
      </c>
      <c r="J104" s="194">
        <v>50.985820342529934</v>
      </c>
      <c r="K104" s="194">
        <v>8.2259391519999987</v>
      </c>
      <c r="L104" s="195">
        <v>9.4669791679999999</v>
      </c>
    </row>
    <row r="105" spans="4:12">
      <c r="D105" s="193">
        <v>2007</v>
      </c>
      <c r="E105" s="194">
        <v>0.08</v>
      </c>
      <c r="F105" s="194">
        <v>0.54987622901757971</v>
      </c>
      <c r="G105" s="194">
        <v>2.1329187210305829</v>
      </c>
      <c r="H105" s="194">
        <v>1.462409735816744</v>
      </c>
      <c r="I105" s="194">
        <v>23.352482572971461</v>
      </c>
      <c r="J105" s="194">
        <v>26.067270998028128</v>
      </c>
      <c r="K105" s="194">
        <v>7.7319247744000004</v>
      </c>
      <c r="L105" s="195">
        <v>9.9243475756000006</v>
      </c>
    </row>
    <row r="106" spans="4:12">
      <c r="D106" s="193">
        <v>2008</v>
      </c>
      <c r="E106" s="194">
        <v>0.08</v>
      </c>
      <c r="F106" s="194">
        <v>0.36326892230039765</v>
      </c>
      <c r="G106" s="194">
        <v>2.3504806447354278</v>
      </c>
      <c r="H106" s="194">
        <v>1.7370653733104531</v>
      </c>
      <c r="I106" s="194">
        <v>24.357960602853705</v>
      </c>
      <c r="J106" s="194">
        <v>43.093823330921651</v>
      </c>
      <c r="K106" s="194">
        <v>7.3553881791999993</v>
      </c>
      <c r="L106" s="195">
        <v>9.1679457307999996</v>
      </c>
    </row>
    <row r="107" spans="4:12">
      <c r="D107" s="193">
        <v>2009</v>
      </c>
      <c r="E107" s="194">
        <v>1.903557463517988E-2</v>
      </c>
      <c r="F107" s="194">
        <v>0.86054777864479637</v>
      </c>
      <c r="G107" s="194">
        <v>1.299317013308795</v>
      </c>
      <c r="H107" s="194">
        <v>0.86189673033918601</v>
      </c>
      <c r="I107" s="194">
        <v>19.764859790016967</v>
      </c>
      <c r="J107" s="194">
        <v>27.720831695845881</v>
      </c>
      <c r="K107" s="194">
        <v>7.1037655133000008</v>
      </c>
      <c r="L107" s="195">
        <v>9.6943201867000006</v>
      </c>
    </row>
    <row r="108" spans="4:12">
      <c r="D108" s="193">
        <v>2010</v>
      </c>
      <c r="E108" s="194">
        <v>4.7922745496425438E-2</v>
      </c>
      <c r="F108" s="194">
        <v>0.53797792903450115</v>
      </c>
      <c r="G108" s="194">
        <v>1.4374538071988421</v>
      </c>
      <c r="H108" s="194">
        <v>1.9185226302908063</v>
      </c>
      <c r="I108" s="194">
        <v>21.400924131643759</v>
      </c>
      <c r="J108" s="194">
        <v>13.907773571859568</v>
      </c>
      <c r="K108" s="194">
        <v>8.0746601679190118</v>
      </c>
      <c r="L108" s="195">
        <v>10.581223594642454</v>
      </c>
    </row>
    <row r="109" spans="4:12">
      <c r="D109" s="193">
        <v>2011</v>
      </c>
      <c r="E109" s="194">
        <v>4.0921702824705079E-2</v>
      </c>
      <c r="F109" s="194">
        <v>0.75052853079164605</v>
      </c>
      <c r="G109" s="194">
        <v>1.2842129384477627</v>
      </c>
      <c r="H109" s="194">
        <v>2.7693554566328444</v>
      </c>
      <c r="I109" s="194">
        <v>19.195695727693135</v>
      </c>
      <c r="J109" s="194">
        <v>16.521460138840922</v>
      </c>
      <c r="K109" s="194">
        <v>7.0743739609719567</v>
      </c>
      <c r="L109" s="195">
        <v>11.412645377192467</v>
      </c>
    </row>
    <row r="110" spans="4:12">
      <c r="D110" s="193">
        <v>2012</v>
      </c>
      <c r="E110" s="194">
        <v>2.1327320642954721E-2</v>
      </c>
      <c r="F110" s="194">
        <v>0.43914210003270465</v>
      </c>
      <c r="G110" s="194">
        <v>1.3853086853293863</v>
      </c>
      <c r="H110" s="194">
        <v>3.6931919342152639</v>
      </c>
      <c r="I110" s="194">
        <v>19.050700007020808</v>
      </c>
      <c r="J110" s="194">
        <v>29.323386668625435</v>
      </c>
      <c r="K110" s="194">
        <v>7.665669864777735</v>
      </c>
      <c r="L110" s="195">
        <v>11.058697159038728</v>
      </c>
    </row>
    <row r="111" spans="4:12">
      <c r="D111" s="193">
        <v>2013</v>
      </c>
      <c r="E111" s="194">
        <v>4.2627383907314548E-2</v>
      </c>
      <c r="F111" s="194">
        <v>0.33122561635879283</v>
      </c>
      <c r="G111" s="194">
        <v>1.4612251208332427</v>
      </c>
      <c r="H111" s="194">
        <v>3.1871235890073732</v>
      </c>
      <c r="I111" s="194">
        <v>21.946164853326863</v>
      </c>
      <c r="J111" s="194">
        <v>17.564171295114996</v>
      </c>
      <c r="K111" s="194">
        <v>7.9484587551372163</v>
      </c>
      <c r="L111" s="195">
        <v>11.546040361289814</v>
      </c>
    </row>
    <row r="112" spans="4:12">
      <c r="D112" s="193">
        <v>2014</v>
      </c>
      <c r="E112" s="194">
        <v>1.5478316445744718E-2</v>
      </c>
      <c r="F112" s="194">
        <v>0.36856232084672785</v>
      </c>
      <c r="G112" s="194">
        <v>1.0818209842029169</v>
      </c>
      <c r="H112" s="194">
        <v>1.7873470165036949</v>
      </c>
      <c r="I112" s="194">
        <v>23.636962833429109</v>
      </c>
      <c r="J112" s="194">
        <v>13.217439079170202</v>
      </c>
      <c r="K112" s="194">
        <v>7.7514169375197168</v>
      </c>
      <c r="L112" s="195">
        <v>11.807339753633865</v>
      </c>
    </row>
    <row r="113" spans="4:12">
      <c r="D113" s="193">
        <v>2015</v>
      </c>
      <c r="E113" s="194">
        <v>1.1471973565708124E-2</v>
      </c>
      <c r="F113" s="194">
        <v>0.39158734452287342</v>
      </c>
      <c r="G113" s="194">
        <v>0.99681935995895088</v>
      </c>
      <c r="H113" s="194">
        <v>2.1043400926970053</v>
      </c>
      <c r="I113" s="194">
        <v>22.583805018725119</v>
      </c>
      <c r="J113" s="194">
        <v>11.994563813045062</v>
      </c>
      <c r="K113" s="194">
        <v>7.99347368696223</v>
      </c>
      <c r="L113" s="195">
        <v>11.839690794541768</v>
      </c>
    </row>
    <row r="114" spans="4:12">
      <c r="D114" s="193">
        <v>2016</v>
      </c>
      <c r="E114" s="194">
        <v>1.9819441602303037E-3</v>
      </c>
      <c r="F114" s="194">
        <v>0.34376909388562338</v>
      </c>
      <c r="G114" s="194">
        <v>1.0794855774802943</v>
      </c>
      <c r="H114" s="194">
        <v>1.2461855909578126</v>
      </c>
      <c r="I114" s="194">
        <v>20.617828640309988</v>
      </c>
      <c r="J114" s="194">
        <v>4.844613025000001</v>
      </c>
      <c r="K114" s="194">
        <v>7.4883139368000009</v>
      </c>
      <c r="L114" s="195">
        <v>11.702980283199999</v>
      </c>
    </row>
    <row r="115" spans="4:12" ht="12" thickBot="1">
      <c r="D115" s="196">
        <v>2017</v>
      </c>
      <c r="E115" s="197">
        <v>0</v>
      </c>
      <c r="F115" s="197">
        <v>0.33032077182373309</v>
      </c>
      <c r="G115" s="197">
        <v>1.0403099576619002</v>
      </c>
      <c r="H115" s="197">
        <v>2.9275950561918007</v>
      </c>
      <c r="I115" s="197">
        <v>19.858734166829347</v>
      </c>
      <c r="J115" s="197">
        <v>5.7138115257673725</v>
      </c>
      <c r="K115" s="197">
        <v>7.8925940513254789</v>
      </c>
      <c r="L115" s="198">
        <v>11.75525966921148</v>
      </c>
    </row>
    <row r="116" spans="4:12" ht="12" thickBot="1"/>
    <row r="117" spans="4:12">
      <c r="D117" s="190"/>
      <c r="E117" s="208" t="s">
        <v>198</v>
      </c>
      <c r="F117" s="208" t="s">
        <v>198</v>
      </c>
      <c r="G117" s="208" t="s">
        <v>199</v>
      </c>
      <c r="H117" s="208" t="s">
        <v>199</v>
      </c>
      <c r="I117" s="209" t="s">
        <v>158</v>
      </c>
    </row>
    <row r="118" spans="4:12">
      <c r="D118" s="201"/>
      <c r="E118" s="202" t="s">
        <v>215</v>
      </c>
      <c r="F118" s="202" t="s">
        <v>216</v>
      </c>
      <c r="G118" s="202" t="s">
        <v>215</v>
      </c>
      <c r="H118" s="202" t="s">
        <v>216</v>
      </c>
      <c r="I118" s="203" t="s">
        <v>216</v>
      </c>
    </row>
    <row r="119" spans="4:12">
      <c r="D119" s="201"/>
      <c r="E119" s="202" t="s">
        <v>217</v>
      </c>
      <c r="F119" s="202" t="s">
        <v>218</v>
      </c>
      <c r="G119" s="202" t="s">
        <v>219</v>
      </c>
      <c r="H119" s="202" t="s">
        <v>220</v>
      </c>
      <c r="I119" s="203" t="s">
        <v>221</v>
      </c>
    </row>
    <row r="120" spans="4:12">
      <c r="D120" s="193">
        <v>1992</v>
      </c>
      <c r="E120" s="204">
        <v>109448</v>
      </c>
      <c r="F120" s="204">
        <v>831702</v>
      </c>
      <c r="G120" s="204">
        <v>349777</v>
      </c>
      <c r="H120" s="204">
        <v>1547466</v>
      </c>
      <c r="I120" s="205">
        <v>179666</v>
      </c>
    </row>
    <row r="121" spans="4:12">
      <c r="D121" s="193">
        <v>1993</v>
      </c>
      <c r="E121" s="204">
        <v>121368</v>
      </c>
      <c r="F121" s="204">
        <v>1099770</v>
      </c>
      <c r="G121" s="204">
        <v>304680</v>
      </c>
      <c r="H121" s="204">
        <v>1627377</v>
      </c>
      <c r="I121" s="205">
        <v>183613.00000000003</v>
      </c>
    </row>
    <row r="122" spans="4:12">
      <c r="D122" s="193">
        <v>1994</v>
      </c>
      <c r="E122" s="204">
        <v>162585</v>
      </c>
      <c r="F122" s="204">
        <v>1102782</v>
      </c>
      <c r="G122" s="204">
        <v>373143</v>
      </c>
      <c r="H122" s="204">
        <v>1143184</v>
      </c>
      <c r="I122" s="205">
        <v>251541</v>
      </c>
    </row>
    <row r="123" spans="4:12">
      <c r="D123" s="193">
        <v>1995</v>
      </c>
      <c r="E123" s="204">
        <v>370033</v>
      </c>
      <c r="F123" s="204">
        <v>1331970</v>
      </c>
      <c r="G123" s="204">
        <v>275080</v>
      </c>
      <c r="H123" s="204">
        <v>1356856</v>
      </c>
      <c r="I123" s="205">
        <v>242882</v>
      </c>
    </row>
    <row r="124" spans="4:12">
      <c r="D124" s="193">
        <v>1996</v>
      </c>
      <c r="E124" s="204">
        <v>475252</v>
      </c>
      <c r="F124" s="204">
        <v>1387675</v>
      </c>
      <c r="G124" s="204">
        <v>586543</v>
      </c>
      <c r="H124" s="204">
        <v>884808</v>
      </c>
      <c r="I124" s="205">
        <v>276274</v>
      </c>
    </row>
    <row r="125" spans="4:12">
      <c r="D125" s="193">
        <v>1997</v>
      </c>
      <c r="E125" s="204">
        <v>273304</v>
      </c>
      <c r="F125" s="204">
        <v>1130219</v>
      </c>
      <c r="G125" s="204">
        <v>468234</v>
      </c>
      <c r="H125" s="204">
        <v>1482313.63</v>
      </c>
      <c r="I125" s="205">
        <v>213341.44</v>
      </c>
    </row>
    <row r="126" spans="4:12">
      <c r="D126" s="193">
        <v>1998</v>
      </c>
      <c r="E126" s="204">
        <v>360142</v>
      </c>
      <c r="F126" s="204">
        <v>814808</v>
      </c>
      <c r="G126" s="204">
        <v>503125</v>
      </c>
      <c r="H126" s="204">
        <v>1241500</v>
      </c>
      <c r="I126" s="205">
        <v>206795</v>
      </c>
    </row>
    <row r="127" spans="4:12">
      <c r="D127" s="193">
        <v>1999</v>
      </c>
      <c r="E127" s="204">
        <v>443054</v>
      </c>
      <c r="F127" s="204">
        <v>1184154</v>
      </c>
      <c r="G127" s="204">
        <v>494443</v>
      </c>
      <c r="H127" s="204">
        <v>1172162</v>
      </c>
      <c r="I127" s="205">
        <v>211917.00000000003</v>
      </c>
    </row>
    <row r="128" spans="4:12">
      <c r="D128" s="193">
        <v>2000</v>
      </c>
      <c r="E128" s="204">
        <v>421224</v>
      </c>
      <c r="F128" s="204">
        <v>1273992</v>
      </c>
      <c r="G128" s="204">
        <v>494703</v>
      </c>
      <c r="H128" s="204">
        <v>1054882.0000000002</v>
      </c>
      <c r="I128" s="205">
        <v>212616</v>
      </c>
    </row>
    <row r="129" spans="4:9">
      <c r="D129" s="193">
        <v>2001</v>
      </c>
      <c r="E129" s="204">
        <v>414385</v>
      </c>
      <c r="F129" s="204">
        <v>1482386</v>
      </c>
      <c r="G129" s="204">
        <v>500886</v>
      </c>
      <c r="H129" s="204">
        <v>1310795</v>
      </c>
      <c r="I129" s="205">
        <v>202944</v>
      </c>
    </row>
    <row r="130" spans="4:9">
      <c r="D130" s="193">
        <v>2002</v>
      </c>
      <c r="E130" s="204">
        <v>320000</v>
      </c>
      <c r="F130" s="204">
        <v>1948906</v>
      </c>
      <c r="G130" s="204">
        <v>584981</v>
      </c>
      <c r="H130" s="204">
        <v>1386813</v>
      </c>
      <c r="I130" s="205">
        <v>218239.00000000003</v>
      </c>
    </row>
    <row r="131" spans="4:9">
      <c r="D131" s="193">
        <v>2003</v>
      </c>
      <c r="E131" s="204">
        <v>222000</v>
      </c>
      <c r="F131" s="204">
        <v>2129000</v>
      </c>
      <c r="G131" s="204">
        <v>591201</v>
      </c>
      <c r="H131" s="204">
        <v>1985354</v>
      </c>
      <c r="I131" s="205">
        <v>252336.00000000006</v>
      </c>
    </row>
    <row r="132" spans="4:9">
      <c r="D132" s="193">
        <v>2004</v>
      </c>
      <c r="E132" s="204">
        <v>255302</v>
      </c>
      <c r="F132" s="204">
        <v>2271311</v>
      </c>
      <c r="G132" s="204">
        <v>471528</v>
      </c>
      <c r="H132" s="204">
        <v>1917824.9999999995</v>
      </c>
      <c r="I132" s="205">
        <v>239427.99999999997</v>
      </c>
    </row>
    <row r="133" spans="4:9">
      <c r="D133" s="193">
        <v>2005</v>
      </c>
      <c r="E133" s="204">
        <v>345015</v>
      </c>
      <c r="F133" s="204">
        <v>2198389</v>
      </c>
      <c r="G133" s="204">
        <v>409420</v>
      </c>
      <c r="H133" s="204">
        <v>2067891.9999999995</v>
      </c>
      <c r="I133" s="205">
        <v>246445.00000000003</v>
      </c>
    </row>
    <row r="134" spans="4:9">
      <c r="D134" s="193">
        <v>2006</v>
      </c>
      <c r="E134" s="204">
        <v>500779</v>
      </c>
      <c r="F134" s="204">
        <v>2267870</v>
      </c>
      <c r="G134" s="204">
        <v>506472</v>
      </c>
      <c r="H134" s="204">
        <v>2147044</v>
      </c>
      <c r="I134" s="205">
        <v>251366</v>
      </c>
    </row>
    <row r="135" spans="4:9">
      <c r="D135" s="193">
        <v>2007</v>
      </c>
      <c r="E135" s="204">
        <v>166247</v>
      </c>
      <c r="F135" s="204">
        <v>1852554</v>
      </c>
      <c r="G135" s="204">
        <v>453471</v>
      </c>
      <c r="H135" s="204">
        <v>2102358.9999999995</v>
      </c>
      <c r="I135" s="205">
        <v>260148</v>
      </c>
    </row>
    <row r="136" spans="4:9">
      <c r="D136" s="193">
        <v>2008</v>
      </c>
      <c r="E136" s="204">
        <v>480662</v>
      </c>
      <c r="F136" s="204">
        <v>1912683</v>
      </c>
      <c r="G136" s="204">
        <v>286802</v>
      </c>
      <c r="H136" s="204">
        <v>1897968</v>
      </c>
      <c r="I136" s="205">
        <v>253492</v>
      </c>
    </row>
    <row r="137" spans="4:9">
      <c r="D137" s="193">
        <v>2009</v>
      </c>
      <c r="E137" s="204">
        <v>587613</v>
      </c>
      <c r="F137" s="204">
        <v>1497873.09</v>
      </c>
      <c r="G137" s="204">
        <v>397223</v>
      </c>
      <c r="H137" s="204">
        <v>1820920.557</v>
      </c>
      <c r="I137" s="205">
        <v>259704.12</v>
      </c>
    </row>
    <row r="138" spans="4:9">
      <c r="D138" s="193">
        <v>2010</v>
      </c>
      <c r="E138" s="204">
        <v>785816</v>
      </c>
      <c r="F138" s="204">
        <v>1811578.41</v>
      </c>
      <c r="G138" s="204">
        <v>394610</v>
      </c>
      <c r="H138" s="204">
        <v>2043597.7499999998</v>
      </c>
      <c r="I138" s="205">
        <v>294934</v>
      </c>
    </row>
    <row r="139" spans="4:9">
      <c r="D139" s="193">
        <v>2011</v>
      </c>
      <c r="E139" s="204">
        <v>449001</v>
      </c>
      <c r="F139" s="204">
        <v>1881400</v>
      </c>
      <c r="G139" s="204">
        <v>345289</v>
      </c>
      <c r="H139" s="204">
        <v>1948949</v>
      </c>
      <c r="I139" s="205">
        <v>320144</v>
      </c>
    </row>
    <row r="140" spans="4:9">
      <c r="D140" s="193">
        <v>2012</v>
      </c>
      <c r="E140" s="204">
        <v>115086</v>
      </c>
      <c r="F140" s="204">
        <v>2161260</v>
      </c>
      <c r="G140" s="204">
        <v>349878</v>
      </c>
      <c r="H140" s="204">
        <v>1974082</v>
      </c>
      <c r="I140" s="205">
        <v>325919</v>
      </c>
    </row>
    <row r="141" spans="4:9">
      <c r="D141" s="193">
        <v>2013</v>
      </c>
      <c r="E141" s="204">
        <v>89900</v>
      </c>
      <c r="F141" s="204">
        <v>2189357.36</v>
      </c>
      <c r="G141" s="204">
        <v>176992</v>
      </c>
      <c r="H141" s="204">
        <v>1878808.5000000002</v>
      </c>
      <c r="I141" s="205">
        <v>290405</v>
      </c>
    </row>
    <row r="142" spans="4:9">
      <c r="D142" s="193">
        <v>2014</v>
      </c>
      <c r="E142" s="204">
        <v>120754</v>
      </c>
      <c r="F142" s="204">
        <v>1818599</v>
      </c>
      <c r="G142" s="204">
        <v>106922</v>
      </c>
      <c r="H142" s="204">
        <v>1612677</v>
      </c>
      <c r="I142" s="205">
        <v>316692</v>
      </c>
    </row>
    <row r="143" spans="4:9">
      <c r="D143" s="193">
        <v>2015</v>
      </c>
      <c r="E143" s="204">
        <v>162305</v>
      </c>
      <c r="F143" s="204">
        <v>1237445</v>
      </c>
      <c r="G143" s="204">
        <v>65943</v>
      </c>
      <c r="H143" s="204">
        <v>1599733</v>
      </c>
      <c r="I143" s="205">
        <v>324086</v>
      </c>
    </row>
    <row r="144" spans="4:9">
      <c r="D144" s="193">
        <v>2016</v>
      </c>
      <c r="E144" s="204">
        <v>191972</v>
      </c>
      <c r="F144" s="204">
        <v>1013416</v>
      </c>
      <c r="G144" s="204">
        <v>0</v>
      </c>
      <c r="H144" s="204">
        <v>1351940</v>
      </c>
      <c r="I144" s="205">
        <v>313035</v>
      </c>
    </row>
    <row r="145" spans="4:16" ht="12" thickBot="1">
      <c r="D145" s="196">
        <v>2017</v>
      </c>
      <c r="E145" s="206">
        <v>156757</v>
      </c>
      <c r="F145" s="206">
        <v>1055369</v>
      </c>
      <c r="G145" s="206">
        <v>0</v>
      </c>
      <c r="H145" s="206">
        <v>1413131</v>
      </c>
      <c r="I145" s="207">
        <v>319487</v>
      </c>
    </row>
    <row r="158" spans="4:16" ht="14.25">
      <c r="D158" s="211" t="s">
        <v>222</v>
      </c>
      <c r="E158" s="210"/>
      <c r="F158" s="210"/>
      <c r="G158" s="210"/>
      <c r="H158" s="210"/>
      <c r="I158" s="210"/>
      <c r="J158" s="210"/>
      <c r="K158" s="210"/>
      <c r="L158" s="210"/>
      <c r="M158" s="210"/>
      <c r="N158" s="210"/>
      <c r="O158" s="210"/>
      <c r="P158" s="210"/>
    </row>
    <row r="160" spans="4:16" ht="14.25">
      <c r="D160" s="210"/>
      <c r="E160" s="210"/>
      <c r="F160" s="210"/>
      <c r="G160" s="210"/>
      <c r="H160" s="210"/>
      <c r="I160" s="210"/>
      <c r="J160" s="210"/>
      <c r="K160" s="210"/>
      <c r="L160" s="210"/>
      <c r="M160" s="210"/>
      <c r="N160" s="210"/>
      <c r="O160" s="210"/>
      <c r="P160" s="210"/>
    </row>
    <row r="161" spans="4:16" ht="12.75">
      <c r="D161" s="622"/>
      <c r="E161" s="625">
        <v>2016</v>
      </c>
      <c r="F161" s="625"/>
      <c r="G161" s="625"/>
      <c r="H161" s="625"/>
      <c r="I161" s="625"/>
      <c r="J161" s="625"/>
      <c r="K161" s="625"/>
      <c r="L161" s="625"/>
      <c r="M161" s="625"/>
      <c r="N161" s="625"/>
      <c r="O161" s="625"/>
      <c r="P161" s="626"/>
    </row>
    <row r="162" spans="4:16" ht="12.75">
      <c r="D162" s="623"/>
      <c r="E162" s="627" t="s">
        <v>223</v>
      </c>
      <c r="F162" s="625"/>
      <c r="G162" s="625"/>
      <c r="H162" s="625"/>
      <c r="I162" s="625"/>
      <c r="J162" s="626"/>
      <c r="K162" s="627" t="s">
        <v>224</v>
      </c>
      <c r="L162" s="625"/>
      <c r="M162" s="625"/>
      <c r="N162" s="625"/>
      <c r="O162" s="628" t="s">
        <v>225</v>
      </c>
      <c r="P162" s="629"/>
    </row>
    <row r="163" spans="4:16" ht="12.75">
      <c r="D163" s="623"/>
      <c r="E163" s="632" t="s">
        <v>198</v>
      </c>
      <c r="F163" s="633"/>
      <c r="G163" s="632" t="s">
        <v>226</v>
      </c>
      <c r="H163" s="633"/>
      <c r="I163" s="634" t="s">
        <v>158</v>
      </c>
      <c r="J163" s="633"/>
      <c r="K163" s="632" t="s">
        <v>216</v>
      </c>
      <c r="L163" s="634"/>
      <c r="M163" s="632" t="s">
        <v>215</v>
      </c>
      <c r="N163" s="634"/>
      <c r="O163" s="630"/>
      <c r="P163" s="631"/>
    </row>
    <row r="164" spans="4:16" ht="25.5">
      <c r="D164" s="624"/>
      <c r="E164" s="212" t="s">
        <v>227</v>
      </c>
      <c r="F164" s="213" t="s">
        <v>228</v>
      </c>
      <c r="G164" s="212" t="s">
        <v>227</v>
      </c>
      <c r="H164" s="213" t="s">
        <v>228</v>
      </c>
      <c r="I164" s="212" t="s">
        <v>227</v>
      </c>
      <c r="J164" s="213" t="s">
        <v>228</v>
      </c>
      <c r="K164" s="212" t="s">
        <v>227</v>
      </c>
      <c r="L164" s="213" t="s">
        <v>228</v>
      </c>
      <c r="M164" s="212" t="s">
        <v>227</v>
      </c>
      <c r="N164" s="213" t="s">
        <v>228</v>
      </c>
      <c r="O164" s="212" t="s">
        <v>227</v>
      </c>
      <c r="P164" s="213" t="s">
        <v>228</v>
      </c>
    </row>
    <row r="165" spans="4:16" ht="14.25">
      <c r="D165" s="214" t="s">
        <v>229</v>
      </c>
      <c r="E165" s="228">
        <v>0</v>
      </c>
      <c r="F165" s="215">
        <v>0</v>
      </c>
      <c r="G165" s="228">
        <v>753856</v>
      </c>
      <c r="H165" s="215">
        <v>-0.26490007459666609</v>
      </c>
      <c r="I165" s="229">
        <v>0</v>
      </c>
      <c r="J165" s="215">
        <v>0</v>
      </c>
      <c r="K165" s="228">
        <v>753856</v>
      </c>
      <c r="L165" s="217">
        <v>-0.21438307912277554</v>
      </c>
      <c r="M165" s="216">
        <v>0</v>
      </c>
      <c r="N165" s="215">
        <v>-1</v>
      </c>
      <c r="O165" s="230">
        <v>753856</v>
      </c>
      <c r="P165" s="218">
        <v>-0.26490007459666609</v>
      </c>
    </row>
    <row r="166" spans="4:16" ht="15" thickBot="1">
      <c r="D166" s="219" t="s">
        <v>230</v>
      </c>
      <c r="E166" s="231">
        <v>0</v>
      </c>
      <c r="F166" s="215">
        <v>0</v>
      </c>
      <c r="G166" s="231">
        <v>753856</v>
      </c>
      <c r="H166" s="215">
        <v>-0.26490007459666609</v>
      </c>
      <c r="I166" s="232">
        <v>0</v>
      </c>
      <c r="J166" s="215">
        <v>0</v>
      </c>
      <c r="K166" s="231">
        <v>753856</v>
      </c>
      <c r="L166" s="217">
        <v>-0.21438307912277554</v>
      </c>
      <c r="M166" s="220">
        <v>0</v>
      </c>
      <c r="N166" s="215">
        <v>-1</v>
      </c>
      <c r="O166" s="231">
        <v>753856</v>
      </c>
      <c r="P166" s="215">
        <v>-0.26490007459666609</v>
      </c>
    </row>
    <row r="167" spans="4:16" ht="14.25">
      <c r="D167" s="221" t="s">
        <v>231</v>
      </c>
      <c r="E167" s="233">
        <v>1205388</v>
      </c>
      <c r="F167" s="222">
        <v>-0.13885479549919633</v>
      </c>
      <c r="G167" s="233">
        <v>199150</v>
      </c>
      <c r="H167" s="222">
        <v>-0.13041389940484771</v>
      </c>
      <c r="I167" s="234">
        <v>0</v>
      </c>
      <c r="J167" s="222">
        <v>0</v>
      </c>
      <c r="K167" s="233">
        <v>1212566</v>
      </c>
      <c r="L167" s="224">
        <v>-0.17313506930285272</v>
      </c>
      <c r="M167" s="223">
        <v>191972</v>
      </c>
      <c r="N167" s="222">
        <v>0.18278549644188402</v>
      </c>
      <c r="O167" s="233">
        <v>1404538</v>
      </c>
      <c r="P167" s="222">
        <v>-0.13766794145510075</v>
      </c>
    </row>
    <row r="168" spans="4:16" ht="14.25">
      <c r="D168" s="221" t="s">
        <v>232</v>
      </c>
      <c r="E168" s="233">
        <v>0</v>
      </c>
      <c r="F168" s="222">
        <v>0</v>
      </c>
      <c r="G168" s="233">
        <v>125852</v>
      </c>
      <c r="H168" s="222">
        <v>3.2365852016427654</v>
      </c>
      <c r="I168" s="234">
        <v>0</v>
      </c>
      <c r="J168" s="222">
        <v>0</v>
      </c>
      <c r="K168" s="233">
        <v>125852</v>
      </c>
      <c r="L168" s="224">
        <v>3.2365852016427654</v>
      </c>
      <c r="M168" s="223">
        <v>0</v>
      </c>
      <c r="N168" s="222">
        <v>0</v>
      </c>
      <c r="O168" s="233">
        <v>125852</v>
      </c>
      <c r="P168" s="222">
        <v>3.2365852016427654</v>
      </c>
    </row>
    <row r="169" spans="4:16" ht="14.25">
      <c r="D169" s="221" t="s">
        <v>233</v>
      </c>
      <c r="E169" s="233">
        <v>0</v>
      </c>
      <c r="F169" s="222">
        <v>0</v>
      </c>
      <c r="G169" s="233">
        <v>27476</v>
      </c>
      <c r="H169" s="222">
        <v>-0.36170608186591091</v>
      </c>
      <c r="I169" s="234">
        <v>1994</v>
      </c>
      <c r="J169" s="222">
        <v>2.7980952380952382</v>
      </c>
      <c r="K169" s="233">
        <v>29470</v>
      </c>
      <c r="L169" s="224">
        <v>-0.32363269146909646</v>
      </c>
      <c r="M169" s="223">
        <v>0</v>
      </c>
      <c r="N169" s="222">
        <v>0</v>
      </c>
      <c r="O169" s="233">
        <v>29470</v>
      </c>
      <c r="P169" s="222">
        <v>-0.32363269146909646</v>
      </c>
    </row>
    <row r="170" spans="4:16" ht="14.25">
      <c r="D170" s="221" t="s">
        <v>234</v>
      </c>
      <c r="E170" s="233">
        <v>0</v>
      </c>
      <c r="F170" s="222">
        <v>0</v>
      </c>
      <c r="G170" s="233">
        <v>342357</v>
      </c>
      <c r="H170" s="222">
        <v>1.171718007517919E-2</v>
      </c>
      <c r="I170" s="234">
        <v>311041</v>
      </c>
      <c r="J170" s="222">
        <v>-3.8694403837298053E-2</v>
      </c>
      <c r="K170" s="233">
        <v>653398</v>
      </c>
      <c r="L170" s="224">
        <v>-1.2923878281388523E-2</v>
      </c>
      <c r="M170" s="223">
        <v>0</v>
      </c>
      <c r="N170" s="222">
        <v>0</v>
      </c>
      <c r="O170" s="233">
        <v>653398</v>
      </c>
      <c r="P170" s="222">
        <v>-1.2923878281388523E-2</v>
      </c>
    </row>
    <row r="171" spans="4:16" ht="15" thickBot="1">
      <c r="D171" s="219" t="s">
        <v>235</v>
      </c>
      <c r="E171" s="231">
        <v>1205388</v>
      </c>
      <c r="F171" s="215">
        <v>-0.13885479549919633</v>
      </c>
      <c r="G171" s="231">
        <v>694835</v>
      </c>
      <c r="H171" s="215">
        <v>8.5406639892152025E-2</v>
      </c>
      <c r="I171" s="235">
        <v>313035</v>
      </c>
      <c r="J171" s="225">
        <v>-3.4098973729195348E-2</v>
      </c>
      <c r="K171" s="231">
        <v>2021286</v>
      </c>
      <c r="L171" s="217">
        <v>-8.1939708188066285E-2</v>
      </c>
      <c r="M171" s="220">
        <v>191972</v>
      </c>
      <c r="N171" s="215">
        <v>0.18278549644188402</v>
      </c>
      <c r="O171" s="231">
        <v>2213258</v>
      </c>
      <c r="P171" s="215">
        <v>-6.376446332207697E-2</v>
      </c>
    </row>
    <row r="172" spans="4:16" ht="14.25">
      <c r="D172" s="226" t="s">
        <v>236</v>
      </c>
      <c r="E172" s="236">
        <v>1205388</v>
      </c>
      <c r="F172" s="218">
        <v>-0.13885479549919633</v>
      </c>
      <c r="G172" s="236">
        <v>1448691</v>
      </c>
      <c r="H172" s="227">
        <v>-0.13026843155571677</v>
      </c>
      <c r="I172" s="231">
        <v>313035</v>
      </c>
      <c r="J172" s="215">
        <v>-3.4098973729195348E-2</v>
      </c>
      <c r="K172" s="237">
        <v>2775142</v>
      </c>
      <c r="L172" s="227">
        <v>-0.12214164966924623</v>
      </c>
      <c r="M172" s="220">
        <v>191972</v>
      </c>
      <c r="N172" s="215">
        <v>-0.15893238933090326</v>
      </c>
      <c r="O172" s="231">
        <v>2967114</v>
      </c>
      <c r="P172" s="215">
        <v>-0.12461911921244118</v>
      </c>
    </row>
  </sheetData>
  <mergeCells count="10">
    <mergeCell ref="D161:D164"/>
    <mergeCell ref="E161:P161"/>
    <mergeCell ref="E162:J162"/>
    <mergeCell ref="K162:N162"/>
    <mergeCell ref="O162:P163"/>
    <mergeCell ref="E163:F163"/>
    <mergeCell ref="G163:H163"/>
    <mergeCell ref="I163:J163"/>
    <mergeCell ref="K163:L163"/>
    <mergeCell ref="M163:N163"/>
  </mergeCell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FFFF00"/>
  </sheetPr>
  <dimension ref="A2:AS83"/>
  <sheetViews>
    <sheetView zoomScale="55" zoomScaleNormal="55" workbookViewId="0">
      <pane xSplit="1" topLeftCell="B1" activePane="topRight" state="frozen"/>
      <selection activeCell="A3" sqref="A3"/>
      <selection pane="topRight" activeCell="AE60" sqref="AE60"/>
    </sheetView>
  </sheetViews>
  <sheetFormatPr defaultColWidth="9.140625" defaultRowHeight="12.75"/>
  <cols>
    <col min="1" max="1" width="40.140625" style="244" customWidth="1"/>
    <col min="2" max="45" width="10.140625" style="244" customWidth="1"/>
    <col min="46" max="16384" width="9.140625" style="244"/>
  </cols>
  <sheetData>
    <row r="2" spans="1:45" ht="16.5" customHeight="1"/>
    <row r="3" spans="1:45" ht="14.25" customHeight="1">
      <c r="A3" s="245" t="s">
        <v>237</v>
      </c>
      <c r="B3" s="246"/>
      <c r="C3" s="246"/>
      <c r="D3" s="246"/>
      <c r="E3" s="246"/>
      <c r="F3" s="246"/>
      <c r="G3" s="246"/>
      <c r="H3" s="246"/>
      <c r="I3" s="246"/>
      <c r="J3" s="246"/>
      <c r="K3" s="246"/>
      <c r="L3" s="246"/>
      <c r="M3" s="246"/>
      <c r="N3" s="246"/>
      <c r="O3" s="246"/>
      <c r="P3" s="246"/>
      <c r="Q3" s="246"/>
      <c r="R3" s="246"/>
      <c r="S3" s="246"/>
      <c r="T3" s="246"/>
      <c r="U3" s="246"/>
      <c r="V3" s="246"/>
      <c r="W3" s="246"/>
      <c r="X3" s="246"/>
      <c r="Y3" s="246"/>
      <c r="Z3" s="246"/>
      <c r="AA3" s="246"/>
      <c r="AB3" s="246"/>
      <c r="AC3" s="246"/>
      <c r="AD3" s="246"/>
      <c r="AE3" s="246"/>
      <c r="AF3" s="246"/>
      <c r="AG3" s="246"/>
      <c r="AH3" s="246"/>
      <c r="AI3" s="246"/>
      <c r="AJ3" s="246"/>
      <c r="AK3" s="246"/>
      <c r="AL3" s="246"/>
      <c r="AM3" s="247"/>
      <c r="AN3" s="247"/>
      <c r="AO3" s="247"/>
      <c r="AP3" s="247"/>
      <c r="AQ3" s="247"/>
      <c r="AR3" s="247"/>
      <c r="AS3" s="247"/>
    </row>
    <row r="4" spans="1:45" ht="14.25" customHeight="1">
      <c r="A4" s="245" t="s">
        <v>238</v>
      </c>
      <c r="B4" s="246"/>
      <c r="C4" s="246"/>
      <c r="D4" s="246"/>
      <c r="E4" s="246"/>
      <c r="F4" s="246"/>
      <c r="G4" s="246"/>
      <c r="H4" s="246"/>
      <c r="I4" s="246"/>
      <c r="J4" s="246"/>
      <c r="K4" s="246"/>
      <c r="L4" s="246"/>
      <c r="M4" s="246"/>
      <c r="N4" s="246"/>
      <c r="O4" s="246"/>
      <c r="P4" s="246"/>
      <c r="Q4" s="246"/>
      <c r="R4" s="246"/>
      <c r="S4" s="246"/>
      <c r="T4" s="246"/>
      <c r="U4" s="246"/>
      <c r="V4" s="246"/>
      <c r="W4" s="246"/>
      <c r="X4" s="246"/>
      <c r="Y4" s="246"/>
      <c r="Z4" s="246"/>
      <c r="AA4" s="246"/>
      <c r="AB4" s="246"/>
      <c r="AC4" s="246"/>
      <c r="AD4" s="246"/>
      <c r="AE4" s="246"/>
      <c r="AF4" s="246"/>
      <c r="AG4" s="246"/>
      <c r="AH4" s="246"/>
      <c r="AI4" s="246"/>
      <c r="AJ4" s="246"/>
      <c r="AK4" s="246"/>
      <c r="AL4" s="246"/>
      <c r="AM4" s="247"/>
      <c r="AN4" s="247"/>
      <c r="AO4" s="247"/>
      <c r="AP4" s="247"/>
      <c r="AQ4" s="247"/>
      <c r="AR4" s="247"/>
      <c r="AS4" s="247"/>
    </row>
    <row r="5" spans="1:45" ht="14.25" customHeight="1">
      <c r="A5" s="248" t="s">
        <v>239</v>
      </c>
      <c r="B5" s="249">
        <v>1974</v>
      </c>
      <c r="C5" s="249">
        <v>1975</v>
      </c>
      <c r="D5" s="249">
        <v>1976</v>
      </c>
      <c r="E5" s="249">
        <v>1977</v>
      </c>
      <c r="F5" s="249">
        <v>1978</v>
      </c>
      <c r="G5" s="249">
        <v>1979</v>
      </c>
      <c r="H5" s="249">
        <v>1980</v>
      </c>
      <c r="I5" s="249">
        <v>1981</v>
      </c>
      <c r="J5" s="249">
        <v>1982</v>
      </c>
      <c r="K5" s="249">
        <v>1983</v>
      </c>
      <c r="L5" s="249">
        <v>1984</v>
      </c>
      <c r="M5" s="249">
        <v>1985</v>
      </c>
      <c r="N5" s="249">
        <v>1986</v>
      </c>
      <c r="O5" s="249">
        <v>1987</v>
      </c>
      <c r="P5" s="249">
        <v>1988</v>
      </c>
      <c r="Q5" s="249">
        <v>1989</v>
      </c>
      <c r="R5" s="249">
        <v>1990</v>
      </c>
      <c r="S5" s="249">
        <v>1991</v>
      </c>
      <c r="T5" s="249">
        <v>1992</v>
      </c>
      <c r="U5" s="249">
        <v>1993</v>
      </c>
      <c r="V5" s="249">
        <v>1994</v>
      </c>
      <c r="W5" s="249">
        <v>1995</v>
      </c>
      <c r="X5" s="249">
        <v>1996</v>
      </c>
      <c r="Y5" s="249">
        <v>1997</v>
      </c>
      <c r="Z5" s="249">
        <v>1998</v>
      </c>
      <c r="AA5" s="249">
        <v>1999</v>
      </c>
      <c r="AB5" s="249">
        <v>2000</v>
      </c>
      <c r="AC5" s="249">
        <v>2001</v>
      </c>
      <c r="AD5" s="249">
        <v>2002</v>
      </c>
      <c r="AE5" s="249">
        <v>2003</v>
      </c>
      <c r="AF5" s="249">
        <v>2004</v>
      </c>
      <c r="AG5" s="249">
        <v>2005</v>
      </c>
      <c r="AH5" s="249">
        <v>2006</v>
      </c>
      <c r="AI5" s="249">
        <v>2007</v>
      </c>
      <c r="AJ5" s="249">
        <v>2008</v>
      </c>
      <c r="AK5" s="249">
        <v>2009</v>
      </c>
      <c r="AL5" s="249">
        <v>2010</v>
      </c>
      <c r="AM5" s="249">
        <v>2011</v>
      </c>
      <c r="AN5" s="249">
        <v>2012</v>
      </c>
      <c r="AO5" s="249">
        <v>2013</v>
      </c>
      <c r="AP5" s="249">
        <v>2014</v>
      </c>
      <c r="AQ5" s="249">
        <v>2015</v>
      </c>
      <c r="AR5" s="249">
        <v>2016</v>
      </c>
      <c r="AS5" s="249">
        <v>2017</v>
      </c>
    </row>
    <row r="6" spans="1:45" ht="14.25" customHeight="1">
      <c r="A6" s="248"/>
      <c r="B6" s="250"/>
      <c r="C6" s="250"/>
      <c r="D6" s="250"/>
      <c r="E6" s="250"/>
      <c r="F6" s="250"/>
      <c r="G6" s="250"/>
      <c r="H6" s="250"/>
      <c r="I6" s="250"/>
      <c r="J6" s="250"/>
      <c r="K6" s="250"/>
      <c r="L6" s="250"/>
      <c r="M6" s="250"/>
      <c r="N6" s="250"/>
      <c r="O6" s="250"/>
      <c r="P6" s="250"/>
      <c r="Q6" s="250"/>
      <c r="R6" s="250"/>
      <c r="S6" s="250"/>
      <c r="T6" s="250"/>
      <c r="U6" s="250"/>
      <c r="V6" s="250"/>
      <c r="W6" s="250"/>
      <c r="X6" s="250"/>
      <c r="Y6" s="250"/>
      <c r="Z6" s="250"/>
      <c r="AA6" s="250"/>
      <c r="AB6" s="250"/>
      <c r="AC6" s="250"/>
      <c r="AD6" s="250"/>
      <c r="AE6" s="250"/>
      <c r="AF6" s="250"/>
      <c r="AG6" s="250"/>
      <c r="AH6" s="250"/>
      <c r="AI6" s="250"/>
      <c r="AJ6" s="250"/>
      <c r="AK6" s="250"/>
      <c r="AL6" s="250"/>
      <c r="AM6" s="250"/>
      <c r="AN6" s="250"/>
      <c r="AO6" s="250"/>
      <c r="AP6" s="250"/>
      <c r="AQ6" s="250"/>
      <c r="AR6" s="250"/>
      <c r="AS6" s="250"/>
    </row>
    <row r="7" spans="1:45" ht="14.25" customHeight="1">
      <c r="A7" s="251" t="s">
        <v>275</v>
      </c>
      <c r="B7" s="250">
        <v>10.735193408659997</v>
      </c>
      <c r="C7" s="250">
        <v>11.270736027944999</v>
      </c>
      <c r="D7" s="250">
        <v>33.979298271730002</v>
      </c>
      <c r="E7" s="250">
        <v>58.198167909499993</v>
      </c>
      <c r="F7" s="250">
        <v>55.715578096569992</v>
      </c>
      <c r="G7" s="250">
        <v>35.595631897800004</v>
      </c>
      <c r="H7" s="250">
        <v>31.772724733499992</v>
      </c>
      <c r="I7" s="250">
        <v>40.333153486100002</v>
      </c>
      <c r="J7" s="250">
        <v>74.520401000000007</v>
      </c>
      <c r="K7" s="250">
        <v>80.668133999999995</v>
      </c>
      <c r="L7" s="250">
        <v>104.570557820034</v>
      </c>
      <c r="M7" s="250">
        <v>133.2778437640095</v>
      </c>
      <c r="N7" s="250">
        <v>164.16393099999999</v>
      </c>
      <c r="O7" s="250">
        <v>159.772335</v>
      </c>
      <c r="P7" s="250">
        <v>172.77267468686298</v>
      </c>
      <c r="Q7" s="250">
        <v>177.96596780290901</v>
      </c>
      <c r="R7" s="250">
        <v>177.28113680573898</v>
      </c>
      <c r="S7" s="250">
        <v>193.28571705271602</v>
      </c>
      <c r="T7" s="250">
        <v>203.80490900000001</v>
      </c>
      <c r="U7" s="250">
        <v>197.80939791509996</v>
      </c>
      <c r="V7" s="250">
        <v>183.94961800000004</v>
      </c>
      <c r="W7" s="250">
        <v>173.54962599999999</v>
      </c>
      <c r="X7" s="250">
        <v>198.21576237999997</v>
      </c>
      <c r="Y7" s="250">
        <v>212.17518810084999</v>
      </c>
      <c r="Z7" s="250">
        <v>188.26258922565</v>
      </c>
      <c r="AA7" s="250">
        <v>218.56569999999999</v>
      </c>
      <c r="AB7" s="250">
        <v>230.19919194097224</v>
      </c>
      <c r="AC7" s="250">
        <v>241.98582323377786</v>
      </c>
      <c r="AD7" s="250">
        <v>230.03899030183877</v>
      </c>
      <c r="AE7" s="250">
        <v>174.40196769016586</v>
      </c>
      <c r="AF7" s="250">
        <v>155.73118893958204</v>
      </c>
      <c r="AG7" s="250">
        <v>144.32123547542633</v>
      </c>
      <c r="AH7" s="250">
        <v>148.40147247986471</v>
      </c>
      <c r="AI7" s="250">
        <v>164.19016017390885</v>
      </c>
      <c r="AJ7" s="250">
        <v>155.9220268095103</v>
      </c>
      <c r="AK7" s="250">
        <v>161.608128445185</v>
      </c>
      <c r="AL7" s="250">
        <v>172.19814443657339</v>
      </c>
      <c r="AM7" s="250">
        <v>154.69420740812404</v>
      </c>
      <c r="AN7" s="250">
        <v>169.72954981961536</v>
      </c>
      <c r="AO7" s="250">
        <v>181.27328967669229</v>
      </c>
      <c r="AP7" s="250">
        <v>198.29403348814301</v>
      </c>
      <c r="AQ7" s="250">
        <v>182.28921283845696</v>
      </c>
      <c r="AR7" s="250">
        <v>190.79196119909329</v>
      </c>
      <c r="AS7" s="250">
        <v>188.64754573909229</v>
      </c>
    </row>
    <row r="8" spans="1:45" ht="14.25" customHeight="1">
      <c r="A8" s="248"/>
      <c r="B8" s="250"/>
      <c r="C8" s="250"/>
      <c r="D8" s="250"/>
      <c r="E8" s="250"/>
      <c r="F8" s="250"/>
      <c r="G8" s="250"/>
      <c r="H8" s="250"/>
      <c r="I8" s="250"/>
      <c r="J8" s="250"/>
      <c r="K8" s="250"/>
      <c r="L8" s="250"/>
      <c r="M8" s="250"/>
      <c r="N8" s="250"/>
      <c r="O8" s="250"/>
      <c r="P8" s="250"/>
      <c r="Q8" s="250"/>
      <c r="R8" s="250"/>
      <c r="S8" s="250"/>
      <c r="T8" s="250"/>
      <c r="U8" s="250"/>
      <c r="V8" s="250"/>
      <c r="W8" s="250"/>
      <c r="X8" s="250"/>
      <c r="Y8" s="250"/>
      <c r="Z8" s="250"/>
      <c r="AA8" s="250"/>
      <c r="AB8" s="250"/>
      <c r="AC8" s="250"/>
      <c r="AD8" s="250"/>
      <c r="AE8" s="250"/>
      <c r="AF8" s="250"/>
      <c r="AG8" s="250"/>
      <c r="AH8" s="250"/>
      <c r="AI8" s="250"/>
      <c r="AJ8" s="250"/>
      <c r="AK8" s="250"/>
      <c r="AL8" s="250"/>
      <c r="AM8" s="250"/>
      <c r="AN8" s="250"/>
      <c r="AO8" s="250"/>
      <c r="AP8" s="250"/>
      <c r="AQ8" s="250"/>
      <c r="AR8" s="250"/>
      <c r="AS8" s="250"/>
    </row>
    <row r="9" spans="1:45" ht="14.25" customHeight="1">
      <c r="A9" s="248" t="s">
        <v>240</v>
      </c>
      <c r="B9" s="250">
        <v>14.056284829899997</v>
      </c>
      <c r="C9" s="250">
        <v>15.359871258999998</v>
      </c>
      <c r="D9" s="250">
        <v>40.221964331999999</v>
      </c>
      <c r="E9" s="250">
        <v>64.352290854999993</v>
      </c>
      <c r="F9" s="250">
        <v>59.487610858999993</v>
      </c>
      <c r="G9" s="250">
        <v>47.135320741400001</v>
      </c>
      <c r="H9" s="250">
        <v>42.520624467999994</v>
      </c>
      <c r="I9" s="250">
        <v>56.616719459000002</v>
      </c>
      <c r="J9" s="250">
        <v>96.779925000000006</v>
      </c>
      <c r="K9" s="250">
        <v>106.158784</v>
      </c>
      <c r="L9" s="250">
        <v>133.07107501999999</v>
      </c>
      <c r="M9" s="250">
        <v>168.07251400000001</v>
      </c>
      <c r="N9" s="250">
        <v>194.327956</v>
      </c>
      <c r="O9" s="250">
        <v>188.59744599999999</v>
      </c>
      <c r="P9" s="250">
        <v>209.15496349999998</v>
      </c>
      <c r="Q9" s="250">
        <v>218.32258660000002</v>
      </c>
      <c r="R9" s="250">
        <v>216.23549169999998</v>
      </c>
      <c r="S9" s="250">
        <v>227.44003350000003</v>
      </c>
      <c r="T9" s="250">
        <v>242.540502</v>
      </c>
      <c r="U9" s="250">
        <v>236.41292889999997</v>
      </c>
      <c r="V9" s="250">
        <v>227.13830000000004</v>
      </c>
      <c r="W9" s="250">
        <v>206.281329</v>
      </c>
      <c r="X9" s="250">
        <v>242.449753180995</v>
      </c>
      <c r="Y9" s="250">
        <v>251.93425645380367</v>
      </c>
      <c r="Z9" s="250">
        <v>227.22177451943242</v>
      </c>
      <c r="AA9" s="250">
        <v>253.45624678330711</v>
      </c>
      <c r="AB9" s="250">
        <v>254.17145381733295</v>
      </c>
      <c r="AC9" s="250">
        <v>265.22141690942186</v>
      </c>
      <c r="AD9" s="250">
        <v>248.77144986850183</v>
      </c>
      <c r="AE9" s="250">
        <v>189.63437711074121</v>
      </c>
      <c r="AF9" s="250">
        <v>171.27769171829758</v>
      </c>
      <c r="AG9" s="250">
        <v>160.21280952908799</v>
      </c>
      <c r="AH9" s="250">
        <v>164.31574817251882</v>
      </c>
      <c r="AI9" s="250">
        <v>180.8985381726217</v>
      </c>
      <c r="AJ9" s="250">
        <v>173.78230415149071</v>
      </c>
      <c r="AK9" s="250">
        <v>182.52329358002092</v>
      </c>
      <c r="AL9" s="250">
        <v>198.16545266770888</v>
      </c>
      <c r="AM9" s="250">
        <v>180.32092919534273</v>
      </c>
      <c r="AN9" s="250">
        <v>192.38485062000001</v>
      </c>
      <c r="AO9" s="250">
        <v>208.48098648999999</v>
      </c>
      <c r="AP9" s="250">
        <v>233.76777299999995</v>
      </c>
      <c r="AQ9" s="250">
        <v>216.31154300000003</v>
      </c>
      <c r="AR9" s="250">
        <v>220.72760999999997</v>
      </c>
      <c r="AS9" s="250">
        <v>215.89889157000005</v>
      </c>
    </row>
    <row r="10" spans="1:45" ht="14.25" customHeight="1">
      <c r="A10" s="252" t="s">
        <v>241</v>
      </c>
      <c r="B10" s="253">
        <v>14.056284829899997</v>
      </c>
      <c r="C10" s="253">
        <v>15.359871258999998</v>
      </c>
      <c r="D10" s="253">
        <v>40.221964331999999</v>
      </c>
      <c r="E10" s="253">
        <v>64.352290854999993</v>
      </c>
      <c r="F10" s="253">
        <v>59.487610858999993</v>
      </c>
      <c r="G10" s="253">
        <v>29.270223503400004</v>
      </c>
      <c r="H10" s="253">
        <v>19.116836254999999</v>
      </c>
      <c r="I10" s="253">
        <v>23.747082194000001</v>
      </c>
      <c r="J10" s="253">
        <v>30.277177000000002</v>
      </c>
      <c r="K10" s="253">
        <v>34.736806000000001</v>
      </c>
      <c r="L10" s="253">
        <v>35.889026000000001</v>
      </c>
      <c r="M10" s="253">
        <v>40.083909999999996</v>
      </c>
      <c r="N10" s="253">
        <v>38.603397999999999</v>
      </c>
      <c r="O10" s="253">
        <v>36.050877999999997</v>
      </c>
      <c r="P10" s="253">
        <v>42.549545999999999</v>
      </c>
      <c r="Q10" s="253">
        <v>45.978443999999996</v>
      </c>
      <c r="R10" s="253">
        <v>44.585499999999996</v>
      </c>
      <c r="S10" s="253">
        <v>46.249757000000002</v>
      </c>
      <c r="T10" s="253">
        <v>49.037373000000002</v>
      </c>
      <c r="U10" s="253">
        <v>48.427740999999997</v>
      </c>
      <c r="V10" s="253">
        <v>51.499389999999991</v>
      </c>
      <c r="W10" s="253">
        <v>42.844025999999999</v>
      </c>
      <c r="X10" s="253">
        <v>52.715039999999995</v>
      </c>
      <c r="Y10" s="253">
        <v>46.116906</v>
      </c>
      <c r="Z10" s="253">
        <v>45.429648999999998</v>
      </c>
      <c r="AA10" s="253">
        <v>42.944698000000002</v>
      </c>
      <c r="AB10" s="253">
        <v>34.875060999999995</v>
      </c>
      <c r="AC10" s="253">
        <v>31.9863</v>
      </c>
      <c r="AD10" s="253">
        <v>28.811081000000001</v>
      </c>
      <c r="AE10" s="253">
        <v>27.210397</v>
      </c>
      <c r="AF10" s="253">
        <v>27.788439</v>
      </c>
      <c r="AG10" s="253">
        <v>28.604775999999998</v>
      </c>
      <c r="AH10" s="253">
        <v>28.130719999999997</v>
      </c>
      <c r="AI10" s="253">
        <v>24.838862999999996</v>
      </c>
      <c r="AJ10" s="253">
        <v>21.134315999999998</v>
      </c>
      <c r="AK10" s="253">
        <v>17.531108</v>
      </c>
      <c r="AL10" s="253">
        <v>17.699715999999999</v>
      </c>
      <c r="AM10" s="253">
        <v>17.834429</v>
      </c>
      <c r="AN10" s="253">
        <v>15.367343250000001</v>
      </c>
      <c r="AO10" s="253">
        <v>12.888227099999998</v>
      </c>
      <c r="AP10" s="253">
        <v>16.470513999999998</v>
      </c>
      <c r="AQ10" s="253">
        <v>12.501303</v>
      </c>
      <c r="AR10" s="253">
        <v>9.8634909999999998</v>
      </c>
      <c r="AS10" s="253">
        <v>9.2320630000000001</v>
      </c>
    </row>
    <row r="11" spans="1:45" ht="14.25" customHeight="1">
      <c r="A11" s="252" t="s">
        <v>242</v>
      </c>
      <c r="B11" s="253">
        <v>0</v>
      </c>
      <c r="C11" s="253">
        <v>0</v>
      </c>
      <c r="D11" s="253">
        <v>0</v>
      </c>
      <c r="E11" s="253">
        <v>0</v>
      </c>
      <c r="F11" s="253">
        <v>0</v>
      </c>
      <c r="G11" s="253">
        <v>0</v>
      </c>
      <c r="H11" s="253">
        <v>0</v>
      </c>
      <c r="I11" s="253">
        <v>0</v>
      </c>
      <c r="J11" s="253">
        <v>0</v>
      </c>
      <c r="K11" s="253">
        <v>0</v>
      </c>
      <c r="L11" s="253">
        <v>0</v>
      </c>
      <c r="M11" s="253">
        <v>0</v>
      </c>
      <c r="N11" s="253">
        <v>0</v>
      </c>
      <c r="O11" s="253">
        <v>0</v>
      </c>
      <c r="P11" s="253">
        <v>0</v>
      </c>
      <c r="Q11" s="253">
        <v>0</v>
      </c>
      <c r="R11" s="253">
        <v>0</v>
      </c>
      <c r="S11" s="253">
        <v>0</v>
      </c>
      <c r="T11" s="253">
        <v>0</v>
      </c>
      <c r="U11" s="253">
        <v>0</v>
      </c>
      <c r="V11" s="253">
        <v>0</v>
      </c>
      <c r="W11" s="253">
        <v>0</v>
      </c>
      <c r="X11" s="253">
        <v>0</v>
      </c>
      <c r="Y11" s="253">
        <v>0</v>
      </c>
      <c r="Z11" s="253">
        <v>0</v>
      </c>
      <c r="AA11" s="253">
        <v>0</v>
      </c>
      <c r="AB11" s="253">
        <v>0</v>
      </c>
      <c r="AC11" s="253">
        <v>0</v>
      </c>
      <c r="AD11" s="253">
        <v>0</v>
      </c>
      <c r="AE11" s="253">
        <v>0</v>
      </c>
      <c r="AF11" s="253">
        <v>0</v>
      </c>
      <c r="AG11" s="253">
        <v>0</v>
      </c>
      <c r="AH11" s="253">
        <v>2.0465999999999998E-2</v>
      </c>
      <c r="AI11" s="253">
        <v>0.15723999999999999</v>
      </c>
      <c r="AJ11" s="253">
        <v>0.22263199999999997</v>
      </c>
      <c r="AK11" s="253">
        <v>0.14161000000000001</v>
      </c>
      <c r="AL11" s="253">
        <v>0.18555899999999997</v>
      </c>
      <c r="AM11" s="253">
        <v>0.35820599999999997</v>
      </c>
      <c r="AN11" s="253">
        <v>0.53732499999999994</v>
      </c>
      <c r="AO11" s="253">
        <v>0.84446399999999999</v>
      </c>
      <c r="AP11" s="253">
        <v>1.056719</v>
      </c>
      <c r="AQ11" s="253">
        <v>0.83513700000000002</v>
      </c>
      <c r="AR11" s="253">
        <v>0.41526299999999999</v>
      </c>
      <c r="AS11" s="253">
        <v>0.20311799999999999</v>
      </c>
    </row>
    <row r="12" spans="1:45" ht="14.25" customHeight="1">
      <c r="A12" s="252" t="s">
        <v>243</v>
      </c>
      <c r="B12" s="253">
        <v>0</v>
      </c>
      <c r="C12" s="253">
        <v>0</v>
      </c>
      <c r="D12" s="253">
        <v>0</v>
      </c>
      <c r="E12" s="253">
        <v>0</v>
      </c>
      <c r="F12" s="253">
        <v>0</v>
      </c>
      <c r="G12" s="253">
        <v>0</v>
      </c>
      <c r="H12" s="253">
        <v>0</v>
      </c>
      <c r="I12" s="253">
        <v>0</v>
      </c>
      <c r="J12" s="253">
        <v>0</v>
      </c>
      <c r="K12" s="253">
        <v>0</v>
      </c>
      <c r="L12" s="253">
        <v>0</v>
      </c>
      <c r="M12" s="253">
        <v>0</v>
      </c>
      <c r="N12" s="253">
        <v>0</v>
      </c>
      <c r="O12" s="253">
        <v>0</v>
      </c>
      <c r="P12" s="253">
        <v>0</v>
      </c>
      <c r="Q12" s="253">
        <v>0</v>
      </c>
      <c r="R12" s="253">
        <v>0</v>
      </c>
      <c r="S12" s="253">
        <v>0</v>
      </c>
      <c r="T12" s="253">
        <v>0</v>
      </c>
      <c r="U12" s="253">
        <v>0</v>
      </c>
      <c r="V12" s="253">
        <v>0</v>
      </c>
      <c r="W12" s="253">
        <v>0</v>
      </c>
      <c r="X12" s="253">
        <v>0</v>
      </c>
      <c r="Y12" s="253">
        <v>0</v>
      </c>
      <c r="Z12" s="253">
        <v>0</v>
      </c>
      <c r="AA12" s="253">
        <v>0</v>
      </c>
      <c r="AB12" s="253">
        <v>0</v>
      </c>
      <c r="AC12" s="253">
        <v>0</v>
      </c>
      <c r="AD12" s="253">
        <v>0</v>
      </c>
      <c r="AE12" s="253">
        <v>0</v>
      </c>
      <c r="AF12" s="253">
        <v>0</v>
      </c>
      <c r="AG12" s="253">
        <v>0</v>
      </c>
      <c r="AH12" s="253">
        <v>0</v>
      </c>
      <c r="AI12" s="253">
        <v>0</v>
      </c>
      <c r="AJ12" s="253">
        <v>0</v>
      </c>
      <c r="AK12" s="253">
        <v>0</v>
      </c>
      <c r="AL12" s="253">
        <v>0</v>
      </c>
      <c r="AM12" s="253">
        <v>1.9862999999999999E-2</v>
      </c>
      <c r="AN12" s="253">
        <v>0.76896146999999992</v>
      </c>
      <c r="AO12" s="253">
        <v>0.33278599999999997</v>
      </c>
      <c r="AP12" s="253">
        <v>0.23698900000000001</v>
      </c>
      <c r="AQ12" s="253">
        <v>8.4400000000000003E-2</v>
      </c>
      <c r="AR12" s="253">
        <v>0.150925</v>
      </c>
      <c r="AS12" s="253">
        <v>3.2384999999999997E-2</v>
      </c>
    </row>
    <row r="13" spans="1:45" ht="14.25" customHeight="1">
      <c r="A13" s="252" t="s">
        <v>244</v>
      </c>
      <c r="B13" s="253">
        <v>0</v>
      </c>
      <c r="C13" s="253">
        <v>0</v>
      </c>
      <c r="D13" s="253">
        <v>0</v>
      </c>
      <c r="E13" s="253">
        <v>0</v>
      </c>
      <c r="F13" s="253">
        <v>0</v>
      </c>
      <c r="G13" s="253">
        <v>0</v>
      </c>
      <c r="H13" s="253">
        <v>0</v>
      </c>
      <c r="I13" s="253">
        <v>0</v>
      </c>
      <c r="J13" s="253">
        <v>0</v>
      </c>
      <c r="K13" s="253">
        <v>0</v>
      </c>
      <c r="L13" s="253">
        <v>0</v>
      </c>
      <c r="M13" s="253">
        <v>0</v>
      </c>
      <c r="N13" s="253">
        <v>0</v>
      </c>
      <c r="O13" s="253">
        <v>0</v>
      </c>
      <c r="P13" s="253">
        <v>0</v>
      </c>
      <c r="Q13" s="253">
        <v>0</v>
      </c>
      <c r="R13" s="253">
        <v>0</v>
      </c>
      <c r="S13" s="253">
        <v>0</v>
      </c>
      <c r="T13" s="253">
        <v>0</v>
      </c>
      <c r="U13" s="253">
        <v>0</v>
      </c>
      <c r="V13" s="253">
        <v>0</v>
      </c>
      <c r="W13" s="253">
        <v>0</v>
      </c>
      <c r="X13" s="253">
        <v>0</v>
      </c>
      <c r="Y13" s="253">
        <v>0</v>
      </c>
      <c r="Z13" s="253">
        <v>0</v>
      </c>
      <c r="AA13" s="253">
        <v>1.4886999999999999E-2</v>
      </c>
      <c r="AB13" s="253">
        <v>1.2168E-2</v>
      </c>
      <c r="AC13" s="253">
        <v>0.60135499999999997</v>
      </c>
      <c r="AD13" s="253">
        <v>0.80743638640945004</v>
      </c>
      <c r="AE13" s="253">
        <v>2.0105656359459392</v>
      </c>
      <c r="AF13" s="253">
        <v>3.8644156719908551</v>
      </c>
      <c r="AG13" s="253">
        <v>7.353995461768613</v>
      </c>
      <c r="AH13" s="253">
        <v>5.1783609943064857</v>
      </c>
      <c r="AI13" s="253">
        <v>3.2110648701216231</v>
      </c>
      <c r="AJ13" s="253">
        <v>2.2499770186138859</v>
      </c>
      <c r="AK13" s="253">
        <v>1.7123033424221072</v>
      </c>
      <c r="AL13" s="253">
        <v>0.97504917819051629</v>
      </c>
      <c r="AM13" s="253">
        <v>0.83693355265037472</v>
      </c>
      <c r="AN13" s="253">
        <v>0.74197389000000002</v>
      </c>
      <c r="AO13" s="253">
        <v>0.65096915000000011</v>
      </c>
      <c r="AP13" s="253">
        <v>0.54657599999999995</v>
      </c>
      <c r="AQ13" s="253">
        <v>1.1602079999999999</v>
      </c>
      <c r="AR13" s="253">
        <v>0.90147500000000003</v>
      </c>
      <c r="AS13" s="253">
        <v>0.61669799999999997</v>
      </c>
    </row>
    <row r="14" spans="1:45" ht="14.25" customHeight="1">
      <c r="A14" s="252" t="s">
        <v>245</v>
      </c>
      <c r="B14" s="253">
        <v>0</v>
      </c>
      <c r="C14" s="253">
        <v>0</v>
      </c>
      <c r="D14" s="253">
        <v>0</v>
      </c>
      <c r="E14" s="253">
        <v>0</v>
      </c>
      <c r="F14" s="253">
        <v>0</v>
      </c>
      <c r="G14" s="253">
        <v>0</v>
      </c>
      <c r="H14" s="253">
        <v>0</v>
      </c>
      <c r="I14" s="253">
        <v>0</v>
      </c>
      <c r="J14" s="253">
        <v>0</v>
      </c>
      <c r="K14" s="253">
        <v>0</v>
      </c>
      <c r="L14" s="253">
        <v>0</v>
      </c>
      <c r="M14" s="253">
        <v>0</v>
      </c>
      <c r="N14" s="253">
        <v>0</v>
      </c>
      <c r="O14" s="253">
        <v>0</v>
      </c>
      <c r="P14" s="253">
        <v>0</v>
      </c>
      <c r="Q14" s="253">
        <v>0</v>
      </c>
      <c r="R14" s="253">
        <v>0</v>
      </c>
      <c r="S14" s="253">
        <v>0</v>
      </c>
      <c r="T14" s="253">
        <v>0</v>
      </c>
      <c r="U14" s="253">
        <v>0</v>
      </c>
      <c r="V14" s="253">
        <v>0</v>
      </c>
      <c r="W14" s="253">
        <v>0</v>
      </c>
      <c r="X14" s="253">
        <v>0</v>
      </c>
      <c r="Y14" s="253">
        <v>0</v>
      </c>
      <c r="Z14" s="253">
        <v>0</v>
      </c>
      <c r="AA14" s="253">
        <v>0</v>
      </c>
      <c r="AB14" s="253">
        <v>0</v>
      </c>
      <c r="AC14" s="253">
        <v>0</v>
      </c>
      <c r="AD14" s="253">
        <v>0</v>
      </c>
      <c r="AE14" s="253">
        <v>0</v>
      </c>
      <c r="AF14" s="253">
        <v>0</v>
      </c>
      <c r="AG14" s="253">
        <v>0</v>
      </c>
      <c r="AH14" s="253">
        <v>0</v>
      </c>
      <c r="AI14" s="253">
        <v>0</v>
      </c>
      <c r="AJ14" s="253">
        <v>0</v>
      </c>
      <c r="AK14" s="253">
        <v>0</v>
      </c>
      <c r="AL14" s="253">
        <v>0</v>
      </c>
      <c r="AM14" s="253">
        <v>0.65948600000000002</v>
      </c>
      <c r="AN14" s="253">
        <v>1.573636</v>
      </c>
      <c r="AO14" s="253">
        <v>1.389432</v>
      </c>
      <c r="AP14" s="253">
        <v>0.30649399999999999</v>
      </c>
      <c r="AQ14" s="253">
        <v>0.136077</v>
      </c>
      <c r="AR14" s="253">
        <v>7.9419000000000003E-2</v>
      </c>
      <c r="AS14" s="253">
        <v>0.14271899999999998</v>
      </c>
    </row>
    <row r="15" spans="1:45" ht="14.25" customHeight="1">
      <c r="A15" s="252" t="s">
        <v>246</v>
      </c>
      <c r="B15" s="253">
        <v>0</v>
      </c>
      <c r="C15" s="253">
        <v>0</v>
      </c>
      <c r="D15" s="253">
        <v>0</v>
      </c>
      <c r="E15" s="253">
        <v>0</v>
      </c>
      <c r="F15" s="253">
        <v>0</v>
      </c>
      <c r="G15" s="253">
        <v>0</v>
      </c>
      <c r="H15" s="253">
        <v>0</v>
      </c>
      <c r="I15" s="253">
        <v>0</v>
      </c>
      <c r="J15" s="253">
        <v>0</v>
      </c>
      <c r="K15" s="253">
        <v>0</v>
      </c>
      <c r="L15" s="253">
        <v>0</v>
      </c>
      <c r="M15" s="253">
        <v>0</v>
      </c>
      <c r="N15" s="253">
        <v>0</v>
      </c>
      <c r="O15" s="253">
        <v>0</v>
      </c>
      <c r="P15" s="253">
        <v>0</v>
      </c>
      <c r="Q15" s="253">
        <v>0</v>
      </c>
      <c r="R15" s="253">
        <v>0</v>
      </c>
      <c r="S15" s="253">
        <v>0</v>
      </c>
      <c r="T15" s="253">
        <v>0</v>
      </c>
      <c r="U15" s="253">
        <v>0</v>
      </c>
      <c r="V15" s="253">
        <v>0</v>
      </c>
      <c r="W15" s="253">
        <v>0</v>
      </c>
      <c r="X15" s="253">
        <v>0</v>
      </c>
      <c r="Y15" s="253">
        <v>0</v>
      </c>
      <c r="Z15" s="253">
        <v>0</v>
      </c>
      <c r="AA15" s="253">
        <v>0</v>
      </c>
      <c r="AB15" s="253">
        <v>0</v>
      </c>
      <c r="AC15" s="253">
        <v>0</v>
      </c>
      <c r="AD15" s="253">
        <v>0</v>
      </c>
      <c r="AE15" s="253">
        <v>0</v>
      </c>
      <c r="AF15" s="253">
        <v>0</v>
      </c>
      <c r="AG15" s="253">
        <v>8.4533999999999998E-2</v>
      </c>
      <c r="AH15" s="253">
        <v>3.4079000000000005E-2</v>
      </c>
      <c r="AI15" s="253">
        <v>1.9236E-2</v>
      </c>
      <c r="AJ15" s="253">
        <v>1.6316999999999998E-2</v>
      </c>
      <c r="AK15" s="253">
        <v>2.0726000000000001E-2</v>
      </c>
      <c r="AL15" s="253">
        <v>1.9684E-2</v>
      </c>
      <c r="AM15" s="253">
        <v>9.7040000000000008E-3</v>
      </c>
      <c r="AN15" s="253">
        <v>9.6036999999999997E-3</v>
      </c>
      <c r="AO15" s="253">
        <v>9.2462100000000012E-3</v>
      </c>
      <c r="AP15" s="253">
        <v>5.4479999999999997E-3</v>
      </c>
      <c r="AQ15" s="253">
        <v>0</v>
      </c>
      <c r="AR15" s="253">
        <v>0</v>
      </c>
      <c r="AS15" s="253">
        <v>4.2509999999999996E-3</v>
      </c>
    </row>
    <row r="16" spans="1:45" ht="14.25" customHeight="1">
      <c r="A16" s="252" t="s">
        <v>247</v>
      </c>
      <c r="B16" s="253">
        <v>0</v>
      </c>
      <c r="C16" s="253">
        <v>0</v>
      </c>
      <c r="D16" s="253">
        <v>0</v>
      </c>
      <c r="E16" s="253">
        <v>0</v>
      </c>
      <c r="F16" s="253">
        <v>0</v>
      </c>
      <c r="G16" s="253">
        <v>0</v>
      </c>
      <c r="H16" s="253">
        <v>0</v>
      </c>
      <c r="I16" s="253">
        <v>0</v>
      </c>
      <c r="J16" s="253">
        <v>0</v>
      </c>
      <c r="K16" s="253">
        <v>0</v>
      </c>
      <c r="L16" s="253">
        <v>0</v>
      </c>
      <c r="M16" s="253">
        <v>0</v>
      </c>
      <c r="N16" s="253">
        <v>0</v>
      </c>
      <c r="O16" s="253">
        <v>0</v>
      </c>
      <c r="P16" s="253">
        <v>0</v>
      </c>
      <c r="Q16" s="253">
        <v>0</v>
      </c>
      <c r="R16" s="253">
        <v>0</v>
      </c>
      <c r="S16" s="253">
        <v>0</v>
      </c>
      <c r="T16" s="253">
        <v>0</v>
      </c>
      <c r="U16" s="253">
        <v>0</v>
      </c>
      <c r="V16" s="253">
        <v>0</v>
      </c>
      <c r="W16" s="253">
        <v>0</v>
      </c>
      <c r="X16" s="253">
        <v>5.3341168009950248</v>
      </c>
      <c r="Y16" s="253">
        <v>9.9071155472636807</v>
      </c>
      <c r="Z16" s="253">
        <v>9.7604776965174125</v>
      </c>
      <c r="AA16" s="253">
        <v>10.532224783307115</v>
      </c>
      <c r="AB16" s="253">
        <v>11.345413817332972</v>
      </c>
      <c r="AC16" s="253">
        <v>13.620375869421904</v>
      </c>
      <c r="AD16" s="253">
        <v>14.256222482092337</v>
      </c>
      <c r="AE16" s="253">
        <v>16.305663474795224</v>
      </c>
      <c r="AF16" s="253">
        <v>10.782459046306712</v>
      </c>
      <c r="AG16" s="253">
        <v>7.6265550673193729</v>
      </c>
      <c r="AH16" s="253">
        <v>6.0539021782123452</v>
      </c>
      <c r="AI16" s="253">
        <v>4.035512302500079</v>
      </c>
      <c r="AJ16" s="253">
        <v>1.2500331328768173</v>
      </c>
      <c r="AK16" s="253">
        <v>6.3000000000000003E-4</v>
      </c>
      <c r="AL16" s="253">
        <v>0</v>
      </c>
      <c r="AM16" s="253">
        <v>0</v>
      </c>
      <c r="AN16" s="253">
        <v>0</v>
      </c>
      <c r="AO16" s="253">
        <v>0</v>
      </c>
      <c r="AP16" s="253">
        <v>0</v>
      </c>
      <c r="AQ16" s="253">
        <v>0</v>
      </c>
      <c r="AR16" s="253">
        <v>0</v>
      </c>
      <c r="AS16" s="253">
        <v>0</v>
      </c>
    </row>
    <row r="17" spans="1:45" ht="14.25" customHeight="1">
      <c r="A17" s="252" t="s">
        <v>248</v>
      </c>
      <c r="B17" s="253">
        <v>0</v>
      </c>
      <c r="C17" s="253">
        <v>0</v>
      </c>
      <c r="D17" s="253">
        <v>0</v>
      </c>
      <c r="E17" s="253">
        <v>0</v>
      </c>
      <c r="F17" s="253">
        <v>0</v>
      </c>
      <c r="G17" s="253">
        <v>0</v>
      </c>
      <c r="H17" s="253">
        <v>0</v>
      </c>
      <c r="I17" s="253">
        <v>0</v>
      </c>
      <c r="J17" s="253">
        <v>0</v>
      </c>
      <c r="K17" s="253">
        <v>0</v>
      </c>
      <c r="L17" s="253">
        <v>0</v>
      </c>
      <c r="M17" s="253">
        <v>0</v>
      </c>
      <c r="N17" s="253">
        <v>0</v>
      </c>
      <c r="O17" s="253">
        <v>0</v>
      </c>
      <c r="P17" s="253">
        <v>0</v>
      </c>
      <c r="Q17" s="253">
        <v>0</v>
      </c>
      <c r="R17" s="253">
        <v>1.3119700000000001</v>
      </c>
      <c r="S17" s="253">
        <v>5.0483029999999998</v>
      </c>
      <c r="T17" s="253">
        <v>3.9518649999999997</v>
      </c>
      <c r="U17" s="253">
        <v>5.6284650000000003</v>
      </c>
      <c r="V17" s="253">
        <v>5.1527810000000001</v>
      </c>
      <c r="W17" s="253">
        <v>1.9673240000000001</v>
      </c>
      <c r="X17" s="253">
        <v>1.217857</v>
      </c>
      <c r="Y17" s="253">
        <v>0.77290199999999998</v>
      </c>
      <c r="Z17" s="253">
        <v>0.60312300000000008</v>
      </c>
      <c r="AA17" s="253">
        <v>0.61932699999999996</v>
      </c>
      <c r="AB17" s="253">
        <v>0.28239800000000004</v>
      </c>
      <c r="AC17" s="253">
        <v>0.27044400000000002</v>
      </c>
      <c r="AD17" s="253">
        <v>0.27033800000000002</v>
      </c>
      <c r="AE17" s="253">
        <v>0.23047599999999999</v>
      </c>
      <c r="AF17" s="253">
        <v>0.26395000000000002</v>
      </c>
      <c r="AG17" s="253">
        <v>0.12861700000000001</v>
      </c>
      <c r="AH17" s="253">
        <v>0.25972300000000004</v>
      </c>
      <c r="AI17" s="253">
        <v>0.20868800000000001</v>
      </c>
      <c r="AJ17" s="253">
        <v>8.1053999999999987E-2</v>
      </c>
      <c r="AK17" s="253">
        <v>2.257E-2</v>
      </c>
      <c r="AL17" s="253">
        <v>2.8803999999999996E-2</v>
      </c>
      <c r="AM17" s="253">
        <v>1.011044E-2</v>
      </c>
      <c r="AN17" s="253">
        <v>3.6600000000000001E-4</v>
      </c>
      <c r="AO17" s="253">
        <v>1.3804E-2</v>
      </c>
      <c r="AP17" s="253">
        <v>0.11438899999999999</v>
      </c>
      <c r="AQ17" s="253">
        <v>8.8022000000000003E-2</v>
      </c>
      <c r="AR17" s="253">
        <v>0.14958199999999999</v>
      </c>
      <c r="AS17" s="253">
        <v>0.203955</v>
      </c>
    </row>
    <row r="18" spans="1:45" ht="14.25" customHeight="1">
      <c r="A18" s="252" t="s">
        <v>249</v>
      </c>
      <c r="B18" s="253">
        <v>0</v>
      </c>
      <c r="C18" s="253">
        <v>0</v>
      </c>
      <c r="D18" s="253">
        <v>0</v>
      </c>
      <c r="E18" s="253">
        <v>0</v>
      </c>
      <c r="F18" s="253">
        <v>0</v>
      </c>
      <c r="G18" s="253">
        <v>0</v>
      </c>
      <c r="H18" s="253">
        <v>0</v>
      </c>
      <c r="I18" s="253">
        <v>0</v>
      </c>
      <c r="J18" s="253">
        <v>0</v>
      </c>
      <c r="K18" s="253">
        <v>0</v>
      </c>
      <c r="L18" s="253">
        <v>0</v>
      </c>
      <c r="M18" s="253">
        <v>0</v>
      </c>
      <c r="N18" s="253">
        <v>0</v>
      </c>
      <c r="O18" s="253">
        <v>0</v>
      </c>
      <c r="P18" s="253">
        <v>0</v>
      </c>
      <c r="Q18" s="253">
        <v>0</v>
      </c>
      <c r="R18" s="253">
        <v>0</v>
      </c>
      <c r="S18" s="253">
        <v>0</v>
      </c>
      <c r="T18" s="253">
        <v>0</v>
      </c>
      <c r="U18" s="253">
        <v>0</v>
      </c>
      <c r="V18" s="253">
        <v>0</v>
      </c>
      <c r="W18" s="253">
        <v>0</v>
      </c>
      <c r="X18" s="253">
        <v>0</v>
      </c>
      <c r="Y18" s="253">
        <v>0.60480762253999998</v>
      </c>
      <c r="Z18" s="253">
        <v>2.4428734969149994</v>
      </c>
      <c r="AA18" s="253">
        <v>0</v>
      </c>
      <c r="AB18" s="253">
        <v>0</v>
      </c>
      <c r="AC18" s="253">
        <v>3.2211659999999998</v>
      </c>
      <c r="AD18" s="253">
        <v>9.8882890000000003</v>
      </c>
      <c r="AE18" s="253">
        <v>8.411192999999999</v>
      </c>
      <c r="AF18" s="253">
        <v>7.9761699999999998</v>
      </c>
      <c r="AG18" s="253">
        <v>6.3551209999999996</v>
      </c>
      <c r="AH18" s="253">
        <v>5.4929509999999997</v>
      </c>
      <c r="AI18" s="253">
        <v>5.719786</v>
      </c>
      <c r="AJ18" s="253">
        <v>5.1311470000000003</v>
      </c>
      <c r="AK18" s="253">
        <v>5.8490970000000004</v>
      </c>
      <c r="AL18" s="253">
        <v>5.400703</v>
      </c>
      <c r="AM18" s="253">
        <v>5.8488889999999998</v>
      </c>
      <c r="AN18" s="253">
        <v>10.578104</v>
      </c>
      <c r="AO18" s="253">
        <v>16.10772</v>
      </c>
      <c r="AP18" s="253">
        <v>22.277149000000001</v>
      </c>
      <c r="AQ18" s="253">
        <v>25.179677999999999</v>
      </c>
      <c r="AR18" s="253">
        <v>33.651820999999998</v>
      </c>
      <c r="AS18" s="253">
        <v>35.444591000000003</v>
      </c>
    </row>
    <row r="19" spans="1:45" ht="14.25" customHeight="1">
      <c r="A19" s="252" t="s">
        <v>250</v>
      </c>
      <c r="B19" s="253">
        <v>0</v>
      </c>
      <c r="C19" s="253">
        <v>0</v>
      </c>
      <c r="D19" s="253">
        <v>0</v>
      </c>
      <c r="E19" s="253">
        <v>0</v>
      </c>
      <c r="F19" s="253">
        <v>0</v>
      </c>
      <c r="G19" s="253">
        <v>0</v>
      </c>
      <c r="H19" s="253">
        <v>0</v>
      </c>
      <c r="I19" s="253">
        <v>0</v>
      </c>
      <c r="J19" s="253">
        <v>0</v>
      </c>
      <c r="K19" s="253">
        <v>0</v>
      </c>
      <c r="L19" s="253">
        <v>0</v>
      </c>
      <c r="M19" s="253">
        <v>0</v>
      </c>
      <c r="N19" s="253">
        <v>0</v>
      </c>
      <c r="O19" s="253">
        <v>0</v>
      </c>
      <c r="P19" s="253">
        <v>0</v>
      </c>
      <c r="Q19" s="253">
        <v>0</v>
      </c>
      <c r="R19" s="253">
        <v>0</v>
      </c>
      <c r="S19" s="253">
        <v>0</v>
      </c>
      <c r="T19" s="253">
        <v>0.114147</v>
      </c>
      <c r="U19" s="253">
        <v>0.32530099999999995</v>
      </c>
      <c r="V19" s="253">
        <v>0.41914600000000002</v>
      </c>
      <c r="W19" s="253">
        <v>0.38475199999999998</v>
      </c>
      <c r="X19" s="253">
        <v>0.58895600000000004</v>
      </c>
      <c r="Y19" s="253">
        <v>1.2864450000000001</v>
      </c>
      <c r="Z19" s="253">
        <v>1.820009</v>
      </c>
      <c r="AA19" s="253">
        <v>1.5263589999999998</v>
      </c>
      <c r="AB19" s="253">
        <v>2.013531</v>
      </c>
      <c r="AC19" s="253">
        <v>1.940358</v>
      </c>
      <c r="AD19" s="253">
        <v>1.4594719999999999</v>
      </c>
      <c r="AE19" s="253">
        <v>0.82435100000000006</v>
      </c>
      <c r="AF19" s="253">
        <v>0.79754599999999998</v>
      </c>
      <c r="AG19" s="253">
        <v>1.4443969999999999</v>
      </c>
      <c r="AH19" s="253">
        <v>1.5064329999999999</v>
      </c>
      <c r="AI19" s="253">
        <v>1.603105</v>
      </c>
      <c r="AJ19" s="253">
        <v>1.7873079999999999</v>
      </c>
      <c r="AK19" s="253">
        <v>1.7290969999999999</v>
      </c>
      <c r="AL19" s="253">
        <v>2.2089750000000001</v>
      </c>
      <c r="AM19" s="253">
        <v>2.410139</v>
      </c>
      <c r="AN19" s="253">
        <v>3.2498554999999998</v>
      </c>
      <c r="AO19" s="253">
        <v>2.1170480999999999</v>
      </c>
      <c r="AP19" s="253">
        <v>1.7653919999999999</v>
      </c>
      <c r="AQ19" s="253">
        <v>2.0784289999999999</v>
      </c>
      <c r="AR19" s="253">
        <v>1.3741890000000001</v>
      </c>
      <c r="AS19" s="253">
        <v>1.072514</v>
      </c>
    </row>
    <row r="20" spans="1:45" ht="14.25" customHeight="1">
      <c r="A20" s="252" t="s">
        <v>251</v>
      </c>
      <c r="B20" s="253">
        <v>0</v>
      </c>
      <c r="C20" s="253">
        <v>0</v>
      </c>
      <c r="D20" s="253">
        <v>0</v>
      </c>
      <c r="E20" s="253">
        <v>0</v>
      </c>
      <c r="F20" s="253">
        <v>0</v>
      </c>
      <c r="G20" s="253">
        <v>0</v>
      </c>
      <c r="H20" s="253">
        <v>0</v>
      </c>
      <c r="I20" s="253">
        <v>0</v>
      </c>
      <c r="J20" s="253">
        <v>0</v>
      </c>
      <c r="K20" s="253">
        <v>0</v>
      </c>
      <c r="L20" s="253">
        <v>0</v>
      </c>
      <c r="M20" s="253">
        <v>0</v>
      </c>
      <c r="N20" s="253">
        <v>0</v>
      </c>
      <c r="O20" s="253">
        <v>0</v>
      </c>
      <c r="P20" s="253">
        <v>0</v>
      </c>
      <c r="Q20" s="253">
        <v>0</v>
      </c>
      <c r="R20" s="253">
        <v>0</v>
      </c>
      <c r="S20" s="253">
        <v>0</v>
      </c>
      <c r="T20" s="253">
        <v>0</v>
      </c>
      <c r="U20" s="253">
        <v>0</v>
      </c>
      <c r="V20" s="253">
        <v>0</v>
      </c>
      <c r="W20" s="253">
        <v>0</v>
      </c>
      <c r="X20" s="253">
        <v>0</v>
      </c>
      <c r="Y20" s="253">
        <v>0</v>
      </c>
      <c r="Z20" s="253">
        <v>0</v>
      </c>
      <c r="AA20" s="253">
        <v>0</v>
      </c>
      <c r="AB20" s="253">
        <v>0</v>
      </c>
      <c r="AC20" s="253">
        <v>0</v>
      </c>
      <c r="AD20" s="253">
        <v>0</v>
      </c>
      <c r="AE20" s="253">
        <v>0</v>
      </c>
      <c r="AF20" s="253">
        <v>0</v>
      </c>
      <c r="AG20" s="253">
        <v>1.5827999999999998E-2</v>
      </c>
      <c r="AH20" s="253">
        <v>1.4548079999999999</v>
      </c>
      <c r="AI20" s="253">
        <v>5.1009070000000012</v>
      </c>
      <c r="AJ20" s="253">
        <v>4.7813569999999999</v>
      </c>
      <c r="AK20" s="253">
        <v>7.7042410000000006</v>
      </c>
      <c r="AL20" s="253">
        <v>6.1171480000000003</v>
      </c>
      <c r="AM20" s="253">
        <v>5.0870990000000003</v>
      </c>
      <c r="AN20" s="253">
        <v>6.8610642999999998</v>
      </c>
      <c r="AO20" s="253">
        <v>7.2059077999999994</v>
      </c>
      <c r="AP20" s="253">
        <v>7.0543740000000001</v>
      </c>
      <c r="AQ20" s="253">
        <v>8.9774259999999995</v>
      </c>
      <c r="AR20" s="253">
        <v>10.282230999999999</v>
      </c>
      <c r="AS20" s="253">
        <v>10.905464</v>
      </c>
    </row>
    <row r="21" spans="1:45" ht="14.25" customHeight="1">
      <c r="A21" s="252" t="s">
        <v>252</v>
      </c>
      <c r="B21" s="253">
        <v>0</v>
      </c>
      <c r="C21" s="253">
        <v>0</v>
      </c>
      <c r="D21" s="253">
        <v>0</v>
      </c>
      <c r="E21" s="253">
        <v>0</v>
      </c>
      <c r="F21" s="253">
        <v>0</v>
      </c>
      <c r="G21" s="253">
        <v>0</v>
      </c>
      <c r="H21" s="253">
        <v>0</v>
      </c>
      <c r="I21" s="253">
        <v>0</v>
      </c>
      <c r="J21" s="253">
        <v>0</v>
      </c>
      <c r="K21" s="253">
        <v>0</v>
      </c>
      <c r="L21" s="253">
        <v>0</v>
      </c>
      <c r="M21" s="253">
        <v>0</v>
      </c>
      <c r="N21" s="253">
        <v>0</v>
      </c>
      <c r="O21" s="253">
        <v>0</v>
      </c>
      <c r="P21" s="253">
        <v>0</v>
      </c>
      <c r="Q21" s="253">
        <v>0</v>
      </c>
      <c r="R21" s="253">
        <v>0</v>
      </c>
      <c r="S21" s="253">
        <v>0</v>
      </c>
      <c r="T21" s="253">
        <v>0</v>
      </c>
      <c r="U21" s="253">
        <v>0</v>
      </c>
      <c r="V21" s="253">
        <v>0</v>
      </c>
      <c r="W21" s="253">
        <v>0</v>
      </c>
      <c r="X21" s="253">
        <v>0</v>
      </c>
      <c r="Y21" s="253">
        <v>0</v>
      </c>
      <c r="Z21" s="253">
        <v>0</v>
      </c>
      <c r="AA21" s="253">
        <v>0</v>
      </c>
      <c r="AB21" s="253">
        <v>0</v>
      </c>
      <c r="AC21" s="253">
        <v>0</v>
      </c>
      <c r="AD21" s="253">
        <v>0</v>
      </c>
      <c r="AE21" s="253">
        <v>0</v>
      </c>
      <c r="AF21" s="253">
        <v>0</v>
      </c>
      <c r="AG21" s="253">
        <v>0</v>
      </c>
      <c r="AH21" s="253">
        <v>0</v>
      </c>
      <c r="AI21" s="253">
        <v>0</v>
      </c>
      <c r="AJ21" s="253">
        <v>0</v>
      </c>
      <c r="AK21" s="253">
        <v>2.1762600000000001</v>
      </c>
      <c r="AL21" s="253">
        <v>7.2603439999999999</v>
      </c>
      <c r="AM21" s="253">
        <v>4.5536889999999994</v>
      </c>
      <c r="AN21" s="253">
        <v>3.3791055999999999</v>
      </c>
      <c r="AO21" s="253">
        <v>3.8667813</v>
      </c>
      <c r="AP21" s="254">
        <v>5.981941</v>
      </c>
      <c r="AQ21" s="253">
        <v>5.6507509999999996</v>
      </c>
      <c r="AR21" s="254">
        <v>3.991009</v>
      </c>
      <c r="AS21" s="254">
        <v>3.2470720000000002</v>
      </c>
    </row>
    <row r="22" spans="1:45" ht="14.25" customHeight="1">
      <c r="A22" s="252" t="s">
        <v>253</v>
      </c>
      <c r="B22" s="253">
        <v>0</v>
      </c>
      <c r="C22" s="253">
        <v>0</v>
      </c>
      <c r="D22" s="253">
        <v>0</v>
      </c>
      <c r="E22" s="253">
        <v>0</v>
      </c>
      <c r="F22" s="253">
        <v>0</v>
      </c>
      <c r="G22" s="253">
        <v>0</v>
      </c>
      <c r="H22" s="253">
        <v>0</v>
      </c>
      <c r="I22" s="253">
        <v>0</v>
      </c>
      <c r="J22" s="253">
        <v>0</v>
      </c>
      <c r="K22" s="253">
        <v>0</v>
      </c>
      <c r="L22" s="253">
        <v>0</v>
      </c>
      <c r="M22" s="253">
        <v>0</v>
      </c>
      <c r="N22" s="253">
        <v>0</v>
      </c>
      <c r="O22" s="253">
        <v>0</v>
      </c>
      <c r="P22" s="253">
        <v>0</v>
      </c>
      <c r="Q22" s="253">
        <v>0</v>
      </c>
      <c r="R22" s="253">
        <v>0</v>
      </c>
      <c r="S22" s="253">
        <v>0</v>
      </c>
      <c r="T22" s="253">
        <v>0</v>
      </c>
      <c r="U22" s="253">
        <v>0</v>
      </c>
      <c r="V22" s="253">
        <v>0</v>
      </c>
      <c r="W22" s="253">
        <v>0</v>
      </c>
      <c r="X22" s="253">
        <v>0</v>
      </c>
      <c r="Y22" s="253">
        <v>0</v>
      </c>
      <c r="Z22" s="253">
        <v>0</v>
      </c>
      <c r="AA22" s="253">
        <v>0</v>
      </c>
      <c r="AB22" s="253">
        <v>0</v>
      </c>
      <c r="AC22" s="253">
        <v>0</v>
      </c>
      <c r="AD22" s="253">
        <v>0</v>
      </c>
      <c r="AE22" s="253">
        <v>0</v>
      </c>
      <c r="AF22" s="253">
        <v>0</v>
      </c>
      <c r="AG22" s="253">
        <v>0</v>
      </c>
      <c r="AH22" s="253">
        <v>0</v>
      </c>
      <c r="AI22" s="253">
        <v>2.9578300000000004</v>
      </c>
      <c r="AJ22" s="253">
        <v>7.5934559999999998</v>
      </c>
      <c r="AK22" s="253">
        <v>3.6168430000000003</v>
      </c>
      <c r="AL22" s="253">
        <v>2.095472</v>
      </c>
      <c r="AM22" s="253">
        <v>1.626584</v>
      </c>
      <c r="AN22" s="253">
        <v>1.3105654600000001</v>
      </c>
      <c r="AO22" s="253">
        <v>0.99816782999999998</v>
      </c>
      <c r="AP22" s="253">
        <v>1.007579</v>
      </c>
      <c r="AQ22" s="253">
        <v>1.099132</v>
      </c>
      <c r="AR22" s="253">
        <v>0.96684000000000003</v>
      </c>
      <c r="AS22" s="253">
        <v>0.82254700000000003</v>
      </c>
    </row>
    <row r="23" spans="1:45" ht="14.25" customHeight="1">
      <c r="A23" s="252" t="s">
        <v>254</v>
      </c>
      <c r="B23" s="253">
        <v>0</v>
      </c>
      <c r="C23" s="253">
        <v>0</v>
      </c>
      <c r="D23" s="253">
        <v>0</v>
      </c>
      <c r="E23" s="253">
        <v>0</v>
      </c>
      <c r="F23" s="253">
        <v>0</v>
      </c>
      <c r="G23" s="253">
        <v>0</v>
      </c>
      <c r="H23" s="253">
        <v>7.6900000000000004E-4</v>
      </c>
      <c r="I23" s="253">
        <v>3.8641000000000002E-2</v>
      </c>
      <c r="J23" s="253">
        <v>1.6899999999999998E-2</v>
      </c>
      <c r="K23" s="253">
        <v>2.4740999999999999E-2</v>
      </c>
      <c r="L23" s="253">
        <v>0.63552799999999998</v>
      </c>
      <c r="M23" s="253">
        <v>1.5187490000000001</v>
      </c>
      <c r="N23" s="253">
        <v>1.8928970000000001</v>
      </c>
      <c r="O23" s="253">
        <v>3.024321</v>
      </c>
      <c r="P23" s="253">
        <v>3.575236844</v>
      </c>
      <c r="Q23" s="253">
        <v>3.9923636</v>
      </c>
      <c r="R23" s="253">
        <v>3.9658229999999999</v>
      </c>
      <c r="S23" s="253">
        <v>4.8447452999999996</v>
      </c>
      <c r="T23" s="253">
        <v>5.6133740000000003</v>
      </c>
      <c r="U23" s="253">
        <v>5.1577758999999999</v>
      </c>
      <c r="V23" s="253">
        <v>7.3173040000000009</v>
      </c>
      <c r="W23" s="253">
        <v>8.0200449999999996</v>
      </c>
      <c r="X23" s="253">
        <v>8.2445963800000008</v>
      </c>
      <c r="Y23" s="253">
        <v>8.2224872839999996</v>
      </c>
      <c r="Z23" s="253">
        <v>9.0656203259999995</v>
      </c>
      <c r="AA23" s="253">
        <v>10.023306999999999</v>
      </c>
      <c r="AB23" s="253">
        <v>9.3611430000000002</v>
      </c>
      <c r="AC23" s="253">
        <v>9.375475999999999</v>
      </c>
      <c r="AD23" s="253">
        <v>5.9516830000000001</v>
      </c>
      <c r="AE23" s="253">
        <v>6.825291</v>
      </c>
      <c r="AF23" s="253">
        <v>8.1792820000000006</v>
      </c>
      <c r="AG23" s="253">
        <v>9.7859770000000008</v>
      </c>
      <c r="AH23" s="253">
        <v>9.1429279999999995</v>
      </c>
      <c r="AI23" s="253">
        <v>7.6946100000000008</v>
      </c>
      <c r="AJ23" s="253">
        <v>6.9154450000000001</v>
      </c>
      <c r="AK23" s="253">
        <v>10.639071000000001</v>
      </c>
      <c r="AL23" s="253">
        <v>7.6426569999999998</v>
      </c>
      <c r="AM23" s="253">
        <v>4.5151729999999999</v>
      </c>
      <c r="AN23" s="253">
        <v>4.9394809999999998</v>
      </c>
      <c r="AO23" s="253">
        <v>3.389856</v>
      </c>
      <c r="AP23" s="253">
        <v>2.6641169999999996</v>
      </c>
      <c r="AQ23" s="253">
        <v>2.2689409999999999</v>
      </c>
      <c r="AR23" s="253">
        <v>1.1804939999999999</v>
      </c>
      <c r="AS23" s="253">
        <v>0.67519300000000004</v>
      </c>
    </row>
    <row r="24" spans="1:45" ht="14.25" customHeight="1">
      <c r="A24" s="252" t="s">
        <v>255</v>
      </c>
      <c r="B24" s="253">
        <v>0</v>
      </c>
      <c r="C24" s="253">
        <v>0</v>
      </c>
      <c r="D24" s="253">
        <v>0</v>
      </c>
      <c r="E24" s="253">
        <v>0</v>
      </c>
      <c r="F24" s="253">
        <v>0</v>
      </c>
      <c r="G24" s="253">
        <v>0</v>
      </c>
      <c r="H24" s="253">
        <v>0</v>
      </c>
      <c r="I24" s="253">
        <v>0</v>
      </c>
      <c r="J24" s="253">
        <v>0</v>
      </c>
      <c r="K24" s="253">
        <v>0</v>
      </c>
      <c r="L24" s="253">
        <v>0</v>
      </c>
      <c r="M24" s="253">
        <v>0</v>
      </c>
      <c r="N24" s="253">
        <v>0</v>
      </c>
      <c r="O24" s="253">
        <v>0</v>
      </c>
      <c r="P24" s="253">
        <v>0</v>
      </c>
      <c r="Q24" s="253">
        <v>0</v>
      </c>
      <c r="R24" s="253">
        <v>0</v>
      </c>
      <c r="S24" s="253">
        <v>0</v>
      </c>
      <c r="T24" s="253">
        <v>0</v>
      </c>
      <c r="U24" s="253">
        <v>0</v>
      </c>
      <c r="V24" s="253">
        <v>0</v>
      </c>
      <c r="W24" s="253">
        <v>0</v>
      </c>
      <c r="X24" s="253">
        <v>0</v>
      </c>
      <c r="Y24" s="253">
        <v>0</v>
      </c>
      <c r="Z24" s="253">
        <v>0</v>
      </c>
      <c r="AA24" s="253">
        <v>0</v>
      </c>
      <c r="AB24" s="253">
        <v>0</v>
      </c>
      <c r="AC24" s="253">
        <v>0</v>
      </c>
      <c r="AD24" s="253">
        <v>0</v>
      </c>
      <c r="AE24" s="253">
        <v>0</v>
      </c>
      <c r="AF24" s="253">
        <v>0</v>
      </c>
      <c r="AG24" s="253">
        <v>0</v>
      </c>
      <c r="AH24" s="253">
        <v>0</v>
      </c>
      <c r="AI24" s="253">
        <v>0</v>
      </c>
      <c r="AJ24" s="253">
        <v>0</v>
      </c>
      <c r="AK24" s="253">
        <v>5.3629429999999996</v>
      </c>
      <c r="AL24" s="253">
        <v>7.7259270000000004</v>
      </c>
      <c r="AM24" s="253">
        <v>7.1912070000000003</v>
      </c>
      <c r="AN24" s="253">
        <v>4.7555914000000001</v>
      </c>
      <c r="AO24" s="253">
        <v>2.2010450000000001</v>
      </c>
      <c r="AP24" s="253">
        <v>2.7339560000000001</v>
      </c>
      <c r="AQ24" s="253">
        <v>7.3584519999999998</v>
      </c>
      <c r="AR24" s="253">
        <v>6.2029139999999998</v>
      </c>
      <c r="AS24" s="253">
        <v>6.4748459999999994</v>
      </c>
    </row>
    <row r="25" spans="1:45" ht="14.25" customHeight="1">
      <c r="A25" s="252" t="s">
        <v>256</v>
      </c>
      <c r="B25" s="253">
        <v>0</v>
      </c>
      <c r="C25" s="253">
        <v>0</v>
      </c>
      <c r="D25" s="253">
        <v>0</v>
      </c>
      <c r="E25" s="253">
        <v>0</v>
      </c>
      <c r="F25" s="253">
        <v>0</v>
      </c>
      <c r="G25" s="253">
        <v>0</v>
      </c>
      <c r="H25" s="253">
        <v>0</v>
      </c>
      <c r="I25" s="253">
        <v>0</v>
      </c>
      <c r="J25" s="253">
        <v>0</v>
      </c>
      <c r="K25" s="253">
        <v>0</v>
      </c>
      <c r="L25" s="253">
        <v>0</v>
      </c>
      <c r="M25" s="253">
        <v>0</v>
      </c>
      <c r="N25" s="253">
        <v>0</v>
      </c>
      <c r="O25" s="253">
        <v>0</v>
      </c>
      <c r="P25" s="253">
        <v>0</v>
      </c>
      <c r="Q25" s="253">
        <v>0</v>
      </c>
      <c r="R25" s="253">
        <v>0</v>
      </c>
      <c r="S25" s="253">
        <v>0</v>
      </c>
      <c r="T25" s="253">
        <v>0</v>
      </c>
      <c r="U25" s="253">
        <v>0</v>
      </c>
      <c r="V25" s="253">
        <v>0</v>
      </c>
      <c r="W25" s="253">
        <v>0</v>
      </c>
      <c r="X25" s="253">
        <v>0</v>
      </c>
      <c r="Y25" s="253">
        <v>0</v>
      </c>
      <c r="Z25" s="253">
        <v>0</v>
      </c>
      <c r="AA25" s="253">
        <v>0</v>
      </c>
      <c r="AB25" s="253">
        <v>0</v>
      </c>
      <c r="AC25" s="253">
        <v>0</v>
      </c>
      <c r="AD25" s="253">
        <v>0</v>
      </c>
      <c r="AE25" s="253">
        <v>0</v>
      </c>
      <c r="AF25" s="253">
        <v>0</v>
      </c>
      <c r="AG25" s="253">
        <v>0</v>
      </c>
      <c r="AH25" s="253">
        <v>0</v>
      </c>
      <c r="AI25" s="253">
        <v>0</v>
      </c>
      <c r="AJ25" s="253">
        <v>0</v>
      </c>
      <c r="AK25" s="253">
        <v>0.78780023759882878</v>
      </c>
      <c r="AL25" s="253">
        <v>22.011408489518299</v>
      </c>
      <c r="AM25" s="253">
        <v>25.071914202692387</v>
      </c>
      <c r="AN25" s="253">
        <v>27.013793100000001</v>
      </c>
      <c r="AO25" s="253">
        <v>30.602273</v>
      </c>
      <c r="AP25" s="253">
        <v>28.605579000000002</v>
      </c>
      <c r="AQ25" s="253">
        <v>29.816918000000001</v>
      </c>
      <c r="AR25" s="253">
        <v>30.165328000000002</v>
      </c>
      <c r="AS25" s="253">
        <v>31.321131000000001</v>
      </c>
    </row>
    <row r="26" spans="1:45" ht="14.25" customHeight="1">
      <c r="A26" s="252" t="s">
        <v>257</v>
      </c>
      <c r="B26" s="253">
        <v>0</v>
      </c>
      <c r="C26" s="253">
        <v>0</v>
      </c>
      <c r="D26" s="253">
        <v>0</v>
      </c>
      <c r="E26" s="253">
        <v>0</v>
      </c>
      <c r="F26" s="253">
        <v>0</v>
      </c>
      <c r="G26" s="253">
        <v>0</v>
      </c>
      <c r="H26" s="253">
        <v>0</v>
      </c>
      <c r="I26" s="253">
        <v>0</v>
      </c>
      <c r="J26" s="253">
        <v>0</v>
      </c>
      <c r="K26" s="253">
        <v>0</v>
      </c>
      <c r="L26" s="253">
        <v>0</v>
      </c>
      <c r="M26" s="253">
        <v>0</v>
      </c>
      <c r="N26" s="253">
        <v>0</v>
      </c>
      <c r="O26" s="253">
        <v>0</v>
      </c>
      <c r="P26" s="253">
        <v>0</v>
      </c>
      <c r="Q26" s="253">
        <v>0</v>
      </c>
      <c r="R26" s="253">
        <v>0</v>
      </c>
      <c r="S26" s="253">
        <v>0</v>
      </c>
      <c r="T26" s="253">
        <v>0</v>
      </c>
      <c r="U26" s="253">
        <v>0</v>
      </c>
      <c r="V26" s="253">
        <v>0</v>
      </c>
      <c r="W26" s="253">
        <v>0</v>
      </c>
      <c r="X26" s="253">
        <v>0</v>
      </c>
      <c r="Y26" s="253">
        <v>0</v>
      </c>
      <c r="Z26" s="253">
        <v>0</v>
      </c>
      <c r="AA26" s="253">
        <v>0</v>
      </c>
      <c r="AB26" s="253">
        <v>0</v>
      </c>
      <c r="AC26" s="253">
        <v>0</v>
      </c>
      <c r="AD26" s="253">
        <v>0</v>
      </c>
      <c r="AE26" s="253">
        <v>0</v>
      </c>
      <c r="AF26" s="253">
        <v>0</v>
      </c>
      <c r="AG26" s="253">
        <v>0</v>
      </c>
      <c r="AH26" s="253">
        <v>14.040414</v>
      </c>
      <c r="AI26" s="253">
        <v>69.836158999999995</v>
      </c>
      <c r="AJ26" s="253">
        <v>70.589752000000004</v>
      </c>
      <c r="AK26" s="253">
        <v>69.016109999999998</v>
      </c>
      <c r="AL26" s="253">
        <v>70.614705000000001</v>
      </c>
      <c r="AM26" s="253">
        <v>68.924633999999998</v>
      </c>
      <c r="AN26" s="253">
        <v>73.751435999999998</v>
      </c>
      <c r="AO26" s="253">
        <v>82.435649999999995</v>
      </c>
      <c r="AP26" s="253">
        <v>88.450950999999989</v>
      </c>
      <c r="AQ26" s="253">
        <v>79.482154000000008</v>
      </c>
      <c r="AR26" s="253">
        <v>84.376450000000006</v>
      </c>
      <c r="AS26" s="253">
        <v>79.915917000000007</v>
      </c>
    </row>
    <row r="27" spans="1:45" ht="14.25" customHeight="1">
      <c r="A27" s="252" t="s">
        <v>258</v>
      </c>
      <c r="B27" s="253">
        <v>0</v>
      </c>
      <c r="C27" s="253">
        <v>0</v>
      </c>
      <c r="D27" s="253">
        <v>0</v>
      </c>
      <c r="E27" s="253">
        <v>0</v>
      </c>
      <c r="F27" s="253">
        <v>0</v>
      </c>
      <c r="G27" s="253">
        <v>17.865097237999997</v>
      </c>
      <c r="H27" s="253">
        <v>23.403019213</v>
      </c>
      <c r="I27" s="253">
        <v>32.830996265000003</v>
      </c>
      <c r="J27" s="253">
        <v>66.485848000000004</v>
      </c>
      <c r="K27" s="253">
        <v>71.39723699999999</v>
      </c>
      <c r="L27" s="253">
        <v>96.475593000000003</v>
      </c>
      <c r="M27" s="253">
        <v>125.789649</v>
      </c>
      <c r="N27" s="253">
        <v>153.262823</v>
      </c>
      <c r="O27" s="253">
        <v>148.91026499999998</v>
      </c>
      <c r="P27" s="253">
        <v>162.407466</v>
      </c>
      <c r="Q27" s="253">
        <v>167.88381100000001</v>
      </c>
      <c r="R27" s="253">
        <v>165.97966199999999</v>
      </c>
      <c r="S27" s="253">
        <v>170.98353299999999</v>
      </c>
      <c r="T27" s="253">
        <v>183.54948200000001</v>
      </c>
      <c r="U27" s="253">
        <v>176.64415099999999</v>
      </c>
      <c r="V27" s="253">
        <v>162.31019500000002</v>
      </c>
      <c r="W27" s="253">
        <v>152.92191599999998</v>
      </c>
      <c r="X27" s="253">
        <v>173.52753799999999</v>
      </c>
      <c r="Y27" s="253">
        <v>183.75706200000002</v>
      </c>
      <c r="Z27" s="253">
        <v>156.71018600000002</v>
      </c>
      <c r="AA27" s="253">
        <v>186.75990300000001</v>
      </c>
      <c r="AB27" s="253">
        <v>195.667687</v>
      </c>
      <c r="AC27" s="253">
        <v>203.56076100000001</v>
      </c>
      <c r="AD27" s="253">
        <v>186.62900999999999</v>
      </c>
      <c r="AE27" s="253">
        <v>127.35129300000003</v>
      </c>
      <c r="AF27" s="253">
        <v>111.288443</v>
      </c>
      <c r="AG27" s="253">
        <v>98.466516000000013</v>
      </c>
      <c r="AH27" s="253">
        <v>92.874917999999994</v>
      </c>
      <c r="AI27" s="253">
        <v>55.411439000000001</v>
      </c>
      <c r="AJ27" s="253">
        <v>51.869549000000006</v>
      </c>
      <c r="AK27" s="253">
        <v>56.105119000000002</v>
      </c>
      <c r="AL27" s="253">
        <v>48.067170000000004</v>
      </c>
      <c r="AM27" s="253">
        <v>35.358841999999996</v>
      </c>
      <c r="AN27" s="253">
        <v>37.414355749999999</v>
      </c>
      <c r="AO27" s="253">
        <v>42.041828999999993</v>
      </c>
      <c r="AP27" s="253">
        <v>51.531026999999995</v>
      </c>
      <c r="AQ27" s="253">
        <v>37.757686999999997</v>
      </c>
      <c r="AR27" s="253">
        <v>36.734628999999998</v>
      </c>
      <c r="AS27" s="253">
        <v>35.515059999999998</v>
      </c>
    </row>
    <row r="28" spans="1:45" ht="14.25" customHeight="1">
      <c r="A28" s="252" t="s">
        <v>164</v>
      </c>
      <c r="B28" s="253">
        <v>0</v>
      </c>
      <c r="C28" s="253">
        <v>0</v>
      </c>
      <c r="D28" s="253">
        <v>0</v>
      </c>
      <c r="E28" s="253">
        <v>0</v>
      </c>
      <c r="F28" s="253">
        <v>0</v>
      </c>
      <c r="G28" s="253">
        <v>0</v>
      </c>
      <c r="H28" s="253">
        <v>0</v>
      </c>
      <c r="I28" s="253">
        <v>0</v>
      </c>
      <c r="J28" s="253">
        <v>0</v>
      </c>
      <c r="K28" s="253">
        <v>0</v>
      </c>
      <c r="L28" s="253">
        <v>7.092801999999665E-2</v>
      </c>
      <c r="M28" s="253">
        <v>0.68020600000002673</v>
      </c>
      <c r="N28" s="253">
        <v>0.56883799999999951</v>
      </c>
      <c r="O28" s="253">
        <v>0.61198200000001179</v>
      </c>
      <c r="P28" s="253">
        <v>0.622714655999971</v>
      </c>
      <c r="Q28" s="253">
        <v>0.46796800000001326</v>
      </c>
      <c r="R28" s="253">
        <v>0.39253669999999374</v>
      </c>
      <c r="S28" s="253">
        <v>0.31369520000004059</v>
      </c>
      <c r="T28" s="253">
        <v>0.27426099999999565</v>
      </c>
      <c r="U28" s="253">
        <v>0.22949499999998579</v>
      </c>
      <c r="V28" s="253">
        <v>0.43948400000002152</v>
      </c>
      <c r="W28" s="253">
        <v>0.14326600000001122</v>
      </c>
      <c r="X28" s="253">
        <v>0.82164899999997942</v>
      </c>
      <c r="Y28" s="253">
        <v>1.2665309999999579</v>
      </c>
      <c r="Z28" s="253">
        <v>1.3898360000000025</v>
      </c>
      <c r="AA28" s="253">
        <v>1.0355409999999665</v>
      </c>
      <c r="AB28" s="253">
        <v>0.61405199999998672</v>
      </c>
      <c r="AC28" s="253">
        <v>0.64518103999995446</v>
      </c>
      <c r="AD28" s="253">
        <v>0.697918000000044</v>
      </c>
      <c r="AE28" s="253">
        <v>0.46514700000003018</v>
      </c>
      <c r="AF28" s="253">
        <v>0.33698699999999349</v>
      </c>
      <c r="AG28" s="253">
        <v>0.34649299999998107</v>
      </c>
      <c r="AH28" s="253">
        <v>0.12604500000000485</v>
      </c>
      <c r="AI28" s="253">
        <v>0.10409799999999336</v>
      </c>
      <c r="AJ28" s="253">
        <v>0.15996099999998137</v>
      </c>
      <c r="AK28" s="253">
        <v>0.10776499999997213</v>
      </c>
      <c r="AL28" s="253">
        <v>0.11213100000003351</v>
      </c>
      <c r="AM28" s="253">
        <v>4.0270000000077744E-3</v>
      </c>
      <c r="AN28" s="253">
        <v>0.13228920000000244</v>
      </c>
      <c r="AO28" s="253">
        <v>1.3857799999999827</v>
      </c>
      <c r="AP28" s="253">
        <v>2.9585789999999577</v>
      </c>
      <c r="AQ28" s="253">
        <v>1.836827999999997</v>
      </c>
      <c r="AR28" s="253">
        <v>0.24154999999996107</v>
      </c>
      <c r="AS28" s="253">
        <v>6.936757000002558E-2</v>
      </c>
    </row>
    <row r="29" spans="1:45" ht="14.25" customHeight="1">
      <c r="A29" s="248"/>
      <c r="B29" s="250"/>
      <c r="C29" s="250"/>
      <c r="D29" s="250"/>
      <c r="E29" s="250"/>
      <c r="F29" s="250"/>
      <c r="G29" s="250"/>
      <c r="H29" s="250"/>
      <c r="I29" s="250"/>
      <c r="J29" s="250"/>
      <c r="K29" s="250"/>
      <c r="L29" s="250"/>
      <c r="M29" s="250"/>
      <c r="N29" s="250"/>
      <c r="O29" s="250"/>
      <c r="P29" s="250"/>
      <c r="Q29" s="250"/>
      <c r="R29" s="250"/>
      <c r="S29" s="250"/>
      <c r="T29" s="250"/>
      <c r="U29" s="250"/>
      <c r="V29" s="250"/>
      <c r="W29" s="250"/>
      <c r="X29" s="250"/>
      <c r="Y29" s="250"/>
      <c r="Z29" s="250"/>
      <c r="AA29" s="250"/>
      <c r="AB29" s="250"/>
      <c r="AC29" s="250"/>
      <c r="AD29" s="250"/>
      <c r="AE29" s="250"/>
      <c r="AF29" s="250"/>
      <c r="AG29" s="250"/>
      <c r="AH29" s="250"/>
      <c r="AI29" s="250"/>
      <c r="AJ29" s="250"/>
      <c r="AK29" s="250"/>
      <c r="AL29" s="250"/>
      <c r="AM29" s="250"/>
      <c r="AN29" s="250"/>
      <c r="AO29" s="250"/>
      <c r="AP29" s="250"/>
      <c r="AQ29" s="250"/>
      <c r="AR29" s="250"/>
      <c r="AS29" s="250"/>
    </row>
    <row r="30" spans="1:45" ht="14.25" customHeight="1">
      <c r="A30" s="246" t="s">
        <v>259</v>
      </c>
      <c r="B30" s="246">
        <v>0</v>
      </c>
      <c r="C30" s="246">
        <v>0</v>
      </c>
      <c r="D30" s="246">
        <v>0</v>
      </c>
      <c r="E30" s="246">
        <v>0</v>
      </c>
      <c r="F30" s="246">
        <v>0</v>
      </c>
      <c r="G30" s="246">
        <v>0</v>
      </c>
      <c r="H30" s="246">
        <v>5.4110755150000003</v>
      </c>
      <c r="I30" s="246">
        <v>11.078647595</v>
      </c>
      <c r="J30" s="246">
        <v>16.144611999999999</v>
      </c>
      <c r="K30" s="246">
        <v>18.846457000000001</v>
      </c>
      <c r="L30" s="246">
        <v>20.008125</v>
      </c>
      <c r="M30" s="246">
        <v>23.272644</v>
      </c>
      <c r="N30" s="246">
        <v>19.700348999999999</v>
      </c>
      <c r="O30" s="246">
        <v>19.630483999999999</v>
      </c>
      <c r="P30" s="246">
        <v>25.527342000000001</v>
      </c>
      <c r="Q30" s="246">
        <v>29.684740000000001</v>
      </c>
      <c r="R30" s="246">
        <v>27.897569999999998</v>
      </c>
      <c r="S30" s="246">
        <v>22.115091</v>
      </c>
      <c r="T30" s="246">
        <v>25.146724000000003</v>
      </c>
      <c r="U30" s="246">
        <v>24.790302000000001</v>
      </c>
      <c r="V30" s="246">
        <v>28.661390000000001</v>
      </c>
      <c r="W30" s="246">
        <v>19.408493</v>
      </c>
      <c r="X30" s="246">
        <v>27.668472999999999</v>
      </c>
      <c r="Y30" s="246">
        <v>20.478544999999997</v>
      </c>
      <c r="Z30" s="246">
        <v>21.119311999999997</v>
      </c>
      <c r="AA30" s="246">
        <v>17.737271</v>
      </c>
      <c r="AB30" s="246">
        <v>6.8535820000000003</v>
      </c>
      <c r="AC30" s="246">
        <v>3.5929389999999999</v>
      </c>
      <c r="AD30" s="246">
        <v>0.49565799999999999</v>
      </c>
      <c r="AE30" s="246">
        <v>9.2619999999999994E-3</v>
      </c>
      <c r="AF30" s="246">
        <v>0</v>
      </c>
      <c r="AG30" s="246">
        <v>0.50301399999999996</v>
      </c>
      <c r="AH30" s="246">
        <v>1.5923770000000002</v>
      </c>
      <c r="AI30" s="246">
        <v>1.834757</v>
      </c>
      <c r="AJ30" s="246">
        <v>2.6458029999999999</v>
      </c>
      <c r="AK30" s="246">
        <v>4.9796959999999997</v>
      </c>
      <c r="AL30" s="246">
        <v>4.0111799999999995</v>
      </c>
      <c r="AM30" s="246">
        <v>4.5639890000000003</v>
      </c>
      <c r="AN30" s="246">
        <v>3.7188325</v>
      </c>
      <c r="AO30" s="246">
        <v>10.8036656</v>
      </c>
      <c r="AP30" s="246">
        <v>17.731543000000002</v>
      </c>
      <c r="AQ30" s="246">
        <v>13.072683000000001</v>
      </c>
      <c r="AR30" s="246">
        <v>12.105877</v>
      </c>
      <c r="AS30" s="246">
        <v>8.4165119999999991</v>
      </c>
    </row>
    <row r="31" spans="1:45" ht="14.25" customHeight="1">
      <c r="A31" s="246" t="s">
        <v>260</v>
      </c>
      <c r="B31" s="246">
        <v>0.107755</v>
      </c>
      <c r="C31" s="246">
        <v>0.14552800000000002</v>
      </c>
      <c r="D31" s="246">
        <v>0.39178200000000002</v>
      </c>
      <c r="E31" s="246">
        <v>0.55171800000000004</v>
      </c>
      <c r="F31" s="246">
        <v>0.67846299999999993</v>
      </c>
      <c r="G31" s="246">
        <v>1.1722790000000001</v>
      </c>
      <c r="H31" s="246">
        <v>0.85323788</v>
      </c>
      <c r="I31" s="246">
        <v>1.3014498739999998</v>
      </c>
      <c r="J31" s="246">
        <v>1.537458</v>
      </c>
      <c r="K31" s="246">
        <v>1.7408600000000001</v>
      </c>
      <c r="L31" s="246">
        <v>2.5942699999999999</v>
      </c>
      <c r="M31" s="246">
        <v>4.6597410000000004</v>
      </c>
      <c r="N31" s="246">
        <v>5.4381870000000001</v>
      </c>
      <c r="O31" s="246">
        <v>5.4424530000000004</v>
      </c>
      <c r="P31" s="246">
        <v>5.7790220000000003</v>
      </c>
      <c r="Q31" s="246">
        <v>5.7356870000000004</v>
      </c>
      <c r="R31" s="246">
        <v>6.0095589999999994</v>
      </c>
      <c r="S31" s="246">
        <v>7.076047</v>
      </c>
      <c r="T31" s="246">
        <v>7.6920550000000008</v>
      </c>
      <c r="U31" s="246">
        <v>7.9796329999999998</v>
      </c>
      <c r="V31" s="246">
        <v>8.1433720000000012</v>
      </c>
      <c r="W31" s="246">
        <v>7.6128160000000005</v>
      </c>
      <c r="X31" s="246">
        <v>8.9423948009950252</v>
      </c>
      <c r="Y31" s="246">
        <v>9.7833235472636808</v>
      </c>
      <c r="Z31" s="246">
        <v>9.5436776965174133</v>
      </c>
      <c r="AA31" s="246">
        <v>10.016011783307114</v>
      </c>
      <c r="AB31" s="246">
        <v>10.469942876360697</v>
      </c>
      <c r="AC31" s="246">
        <v>11.533438675643993</v>
      </c>
      <c r="AD31" s="246">
        <v>11.382180566663065</v>
      </c>
      <c r="AE31" s="246">
        <v>9.0947944205753526</v>
      </c>
      <c r="AF31" s="246">
        <v>9.1113727787155234</v>
      </c>
      <c r="AG31" s="246">
        <v>8.7581850536616663</v>
      </c>
      <c r="AH31" s="246">
        <v>7.8399896026541072</v>
      </c>
      <c r="AI31" s="246">
        <v>5.5270849987128479</v>
      </c>
      <c r="AJ31" s="246">
        <v>4.2118466919804165</v>
      </c>
      <c r="AK31" s="246">
        <v>3.6186091348359186</v>
      </c>
      <c r="AL31" s="246">
        <v>7.3420915311355053</v>
      </c>
      <c r="AM31" s="246">
        <v>7.3299691372186766</v>
      </c>
      <c r="AN31" s="246">
        <v>7.1710952908221639</v>
      </c>
      <c r="AO31" s="246">
        <v>7.7160622833077142</v>
      </c>
      <c r="AP31" s="246">
        <v>8.905119511856924</v>
      </c>
      <c r="AQ31" s="246">
        <v>8.1344201615430709</v>
      </c>
      <c r="AR31" s="246">
        <v>7.0122674009066639</v>
      </c>
      <c r="AS31" s="246">
        <v>7.5840538609077601</v>
      </c>
    </row>
    <row r="32" spans="1:45" ht="14.25" customHeight="1">
      <c r="A32" s="246" t="s">
        <v>261</v>
      </c>
      <c r="B32" s="246">
        <v>1.0268739614</v>
      </c>
      <c r="C32" s="246">
        <v>1.1880647345799999</v>
      </c>
      <c r="D32" s="246">
        <v>2.2915200323999998</v>
      </c>
      <c r="E32" s="246">
        <v>2.1258801258000002</v>
      </c>
      <c r="F32" s="246">
        <v>0.89353487992999991</v>
      </c>
      <c r="G32" s="246">
        <v>7.7599360701500011</v>
      </c>
      <c r="H32" s="246">
        <v>0.78400365386999993</v>
      </c>
      <c r="I32" s="246">
        <v>0.60206250189999999</v>
      </c>
      <c r="J32" s="246">
        <v>0.48285300000000003</v>
      </c>
      <c r="K32" s="246">
        <v>0.30182900000000001</v>
      </c>
      <c r="L32" s="246">
        <v>1.2662564891303327</v>
      </c>
      <c r="M32" s="246">
        <v>0.75887232319581766</v>
      </c>
      <c r="N32" s="246">
        <v>1.2604005523884849</v>
      </c>
      <c r="O32" s="246">
        <v>1.0004678015697577</v>
      </c>
      <c r="P32" s="246">
        <v>1.5059030397851814</v>
      </c>
      <c r="Q32" s="246">
        <v>1.8871176087506321</v>
      </c>
      <c r="R32" s="246">
        <v>2.2107865923114121</v>
      </c>
      <c r="S32" s="246">
        <v>2.4526549940402522</v>
      </c>
      <c r="T32" s="246">
        <v>1.8922142724702571</v>
      </c>
      <c r="U32" s="246">
        <v>1.5830057962257316</v>
      </c>
      <c r="V32" s="246">
        <v>1.8661939353396562</v>
      </c>
      <c r="W32" s="246">
        <v>1.2635210172485674</v>
      </c>
      <c r="X32" s="246">
        <v>2.4957536183813134</v>
      </c>
      <c r="Y32" s="246">
        <v>3.9846198017957679</v>
      </c>
      <c r="Z32" s="246">
        <v>3.1355912787328779</v>
      </c>
      <c r="AA32" s="246">
        <v>1.9763917540440366</v>
      </c>
      <c r="AB32" s="246">
        <v>1.6759750448862227</v>
      </c>
      <c r="AC32" s="246">
        <v>2.6290534905740808</v>
      </c>
      <c r="AD32" s="246">
        <v>1.6308910170488287</v>
      </c>
      <c r="AE32" s="246">
        <v>1.1023026549549249</v>
      </c>
      <c r="AF32" s="246">
        <v>0.92753341114514565</v>
      </c>
      <c r="AG32" s="246">
        <v>0.80961004202687747</v>
      </c>
      <c r="AH32" s="246">
        <v>0.88602452937967091</v>
      </c>
      <c r="AI32" s="246">
        <v>4.0250863310061984</v>
      </c>
      <c r="AJ32" s="246">
        <v>7.0356954257907365</v>
      </c>
      <c r="AK32" s="246">
        <v>6.7360180450212681</v>
      </c>
      <c r="AL32" s="246">
        <v>7.5424734342035524</v>
      </c>
      <c r="AM32" s="246">
        <v>6.5471690274423162</v>
      </c>
      <c r="AN32" s="246">
        <v>4.8274694345468738</v>
      </c>
      <c r="AO32" s="246">
        <v>2.7836560399999999</v>
      </c>
      <c r="AP32" s="246">
        <v>2.9089766400000001</v>
      </c>
      <c r="AQ32" s="246">
        <v>6.9980890000000002</v>
      </c>
      <c r="AR32" s="246">
        <v>5.7390569999999999</v>
      </c>
      <c r="AS32" s="246">
        <v>5.6093739999999999</v>
      </c>
    </row>
    <row r="33" spans="1:45" ht="14.25" customHeight="1">
      <c r="A33" s="246"/>
      <c r="B33" s="247"/>
      <c r="C33" s="247"/>
      <c r="D33" s="247"/>
      <c r="E33" s="247"/>
      <c r="F33" s="247"/>
      <c r="G33" s="247"/>
      <c r="H33" s="247"/>
      <c r="I33" s="247"/>
      <c r="J33" s="247"/>
      <c r="K33" s="247"/>
      <c r="L33" s="247"/>
      <c r="M33" s="247"/>
      <c r="N33" s="247"/>
      <c r="O33" s="247"/>
      <c r="P33" s="247"/>
      <c r="Q33" s="247"/>
      <c r="R33" s="247"/>
      <c r="S33" s="247"/>
      <c r="T33" s="247"/>
      <c r="U33" s="247"/>
      <c r="V33" s="247"/>
      <c r="W33" s="247"/>
      <c r="X33" s="247"/>
      <c r="Y33" s="247"/>
      <c r="Z33" s="247"/>
      <c r="AA33" s="247"/>
      <c r="AB33" s="247"/>
      <c r="AC33" s="247"/>
      <c r="AD33" s="247"/>
      <c r="AE33" s="247"/>
      <c r="AF33" s="247"/>
      <c r="AG33" s="247"/>
      <c r="AH33" s="247"/>
      <c r="AI33" s="247"/>
      <c r="AJ33" s="247"/>
      <c r="AK33" s="247"/>
      <c r="AL33" s="247"/>
      <c r="AM33" s="246"/>
      <c r="AN33" s="246"/>
      <c r="AO33" s="246"/>
      <c r="AP33" s="246"/>
      <c r="AQ33" s="246"/>
      <c r="AR33" s="246"/>
      <c r="AS33" s="246"/>
    </row>
    <row r="34" spans="1:45" ht="14.25" customHeight="1">
      <c r="A34" s="251" t="s">
        <v>276</v>
      </c>
      <c r="B34" s="250">
        <v>10.735193408659999</v>
      </c>
      <c r="C34" s="250">
        <v>11.270736027944999</v>
      </c>
      <c r="D34" s="250">
        <v>33.979298271730002</v>
      </c>
      <c r="E34" s="250">
        <v>58.1981679095</v>
      </c>
      <c r="F34" s="250">
        <v>55.715578096569999</v>
      </c>
      <c r="G34" s="250">
        <v>35.59563189779999</v>
      </c>
      <c r="H34" s="250">
        <v>31.772724733499995</v>
      </c>
      <c r="I34" s="250">
        <v>40.333153486100002</v>
      </c>
      <c r="J34" s="250">
        <v>74.520401000000007</v>
      </c>
      <c r="K34" s="250">
        <v>80.668134000000009</v>
      </c>
      <c r="L34" s="250">
        <v>104.570557820034</v>
      </c>
      <c r="M34" s="250">
        <v>133.2778437640095</v>
      </c>
      <c r="N34" s="250">
        <v>164.16393099999999</v>
      </c>
      <c r="O34" s="250">
        <v>159.77233500000003</v>
      </c>
      <c r="P34" s="250">
        <v>172.77267468686301</v>
      </c>
      <c r="Q34" s="250">
        <v>177.96596780290901</v>
      </c>
      <c r="R34" s="250">
        <v>177.28113680573898</v>
      </c>
      <c r="S34" s="250">
        <v>193.28571705271602</v>
      </c>
      <c r="T34" s="250">
        <v>203.80490899999998</v>
      </c>
      <c r="U34" s="250">
        <v>197.80939791509999</v>
      </c>
      <c r="V34" s="250">
        <v>183.94961800000002</v>
      </c>
      <c r="W34" s="250">
        <v>173.54962599999999</v>
      </c>
      <c r="X34" s="250">
        <v>198.21576238000003</v>
      </c>
      <c r="Y34" s="250">
        <v>212.17518810085002</v>
      </c>
      <c r="Z34" s="250">
        <v>188.26258922564995</v>
      </c>
      <c r="AA34" s="250">
        <v>218.56569999999999</v>
      </c>
      <c r="AB34" s="250">
        <v>230.19919194097227</v>
      </c>
      <c r="AC34" s="250">
        <v>241.98582319377789</v>
      </c>
      <c r="AD34" s="250">
        <v>230.03899030183871</v>
      </c>
      <c r="AE34" s="250">
        <v>174.40196769016583</v>
      </c>
      <c r="AF34" s="250">
        <v>155.73118893958204</v>
      </c>
      <c r="AG34" s="250">
        <v>144.32123547542633</v>
      </c>
      <c r="AH34" s="250">
        <v>148.40147247986474</v>
      </c>
      <c r="AI34" s="250">
        <v>164.19016217390887</v>
      </c>
      <c r="AJ34" s="250">
        <v>155.92202780951027</v>
      </c>
      <c r="AK34" s="250">
        <v>161.608129445185</v>
      </c>
      <c r="AL34" s="250">
        <v>172.21328043657334</v>
      </c>
      <c r="AM34" s="250">
        <v>154.70981640812408</v>
      </c>
      <c r="AN34" s="250">
        <v>169.72964500961533</v>
      </c>
      <c r="AO34" s="250">
        <v>181.27337325669225</v>
      </c>
      <c r="AP34" s="250">
        <v>198.30573448814303</v>
      </c>
      <c r="AQ34" s="250">
        <v>182.29009883845686</v>
      </c>
      <c r="AR34" s="250">
        <v>190.79121819909335</v>
      </c>
      <c r="AS34" s="250">
        <v>188.64897773909223</v>
      </c>
    </row>
    <row r="35" spans="1:45" ht="14.25" customHeight="1">
      <c r="A35" s="252" t="s">
        <v>242</v>
      </c>
      <c r="B35" s="253">
        <v>0</v>
      </c>
      <c r="C35" s="253">
        <v>0</v>
      </c>
      <c r="D35" s="253">
        <v>0</v>
      </c>
      <c r="E35" s="253">
        <v>0</v>
      </c>
      <c r="F35" s="253">
        <v>0</v>
      </c>
      <c r="G35" s="253">
        <v>0</v>
      </c>
      <c r="H35" s="253">
        <v>0</v>
      </c>
      <c r="I35" s="253">
        <v>0</v>
      </c>
      <c r="J35" s="253">
        <v>0</v>
      </c>
      <c r="K35" s="253">
        <v>0</v>
      </c>
      <c r="L35" s="253">
        <v>0</v>
      </c>
      <c r="M35" s="253">
        <v>0</v>
      </c>
      <c r="N35" s="253">
        <v>0</v>
      </c>
      <c r="O35" s="253">
        <v>0</v>
      </c>
      <c r="P35" s="253">
        <v>0</v>
      </c>
      <c r="Q35" s="253">
        <v>0</v>
      </c>
      <c r="R35" s="253">
        <v>0</v>
      </c>
      <c r="S35" s="253">
        <v>0</v>
      </c>
      <c r="T35" s="253">
        <v>0</v>
      </c>
      <c r="U35" s="253">
        <v>0</v>
      </c>
      <c r="V35" s="253">
        <v>0</v>
      </c>
      <c r="W35" s="253">
        <v>0</v>
      </c>
      <c r="X35" s="253">
        <v>0</v>
      </c>
      <c r="Y35" s="253">
        <v>0</v>
      </c>
      <c r="Z35" s="253">
        <v>0</v>
      </c>
      <c r="AA35" s="253">
        <v>0</v>
      </c>
      <c r="AB35" s="253">
        <v>0</v>
      </c>
      <c r="AC35" s="253">
        <v>0</v>
      </c>
      <c r="AD35" s="253">
        <v>0</v>
      </c>
      <c r="AE35" s="253">
        <v>0</v>
      </c>
      <c r="AF35" s="253">
        <v>0</v>
      </c>
      <c r="AG35" s="253">
        <v>0</v>
      </c>
      <c r="AH35" s="253">
        <v>1.1724E-2</v>
      </c>
      <c r="AI35" s="253">
        <v>3.9909999999999998E-3</v>
      </c>
      <c r="AJ35" s="253">
        <v>8.8427999999999993E-2</v>
      </c>
      <c r="AK35" s="253">
        <v>2.23E-4</v>
      </c>
      <c r="AL35" s="253">
        <v>2.1356E-2</v>
      </c>
      <c r="AM35" s="253">
        <v>6.5902000000000002E-2</v>
      </c>
      <c r="AN35" s="253">
        <v>6.9739999999999996E-2</v>
      </c>
      <c r="AO35" s="253">
        <v>0.47007299999999996</v>
      </c>
      <c r="AP35" s="253">
        <v>0.19361400000000001</v>
      </c>
      <c r="AQ35" s="253">
        <v>0.46564799999999995</v>
      </c>
      <c r="AR35" s="253">
        <v>0.40294200000000002</v>
      </c>
      <c r="AS35" s="253">
        <v>0.191026</v>
      </c>
    </row>
    <row r="36" spans="1:45" ht="14.25" customHeight="1">
      <c r="A36" s="252" t="s">
        <v>243</v>
      </c>
      <c r="B36" s="253">
        <v>0</v>
      </c>
      <c r="C36" s="253">
        <v>0</v>
      </c>
      <c r="D36" s="253">
        <v>0</v>
      </c>
      <c r="E36" s="253">
        <v>0</v>
      </c>
      <c r="F36" s="253">
        <v>0</v>
      </c>
      <c r="G36" s="253">
        <v>0</v>
      </c>
      <c r="H36" s="253">
        <v>0</v>
      </c>
      <c r="I36" s="253">
        <v>0</v>
      </c>
      <c r="J36" s="253">
        <v>0</v>
      </c>
      <c r="K36" s="253">
        <v>0</v>
      </c>
      <c r="L36" s="253">
        <v>0</v>
      </c>
      <c r="M36" s="253">
        <v>0</v>
      </c>
      <c r="N36" s="253">
        <v>0</v>
      </c>
      <c r="O36" s="253">
        <v>0</v>
      </c>
      <c r="P36" s="253">
        <v>0</v>
      </c>
      <c r="Q36" s="253">
        <v>0</v>
      </c>
      <c r="R36" s="253">
        <v>0</v>
      </c>
      <c r="S36" s="253">
        <v>0</v>
      </c>
      <c r="T36" s="253">
        <v>0</v>
      </c>
      <c r="U36" s="253">
        <v>0</v>
      </c>
      <c r="V36" s="253">
        <v>0</v>
      </c>
      <c r="W36" s="253">
        <v>0</v>
      </c>
      <c r="X36" s="253">
        <v>0</v>
      </c>
      <c r="Y36" s="253">
        <v>0</v>
      </c>
      <c r="Z36" s="253">
        <v>0</v>
      </c>
      <c r="AA36" s="253">
        <v>0</v>
      </c>
      <c r="AB36" s="253">
        <v>0</v>
      </c>
      <c r="AC36" s="253">
        <v>0</v>
      </c>
      <c r="AD36" s="253">
        <v>0</v>
      </c>
      <c r="AE36" s="253">
        <v>0</v>
      </c>
      <c r="AF36" s="253">
        <v>0</v>
      </c>
      <c r="AG36" s="253">
        <v>0</v>
      </c>
      <c r="AH36" s="253">
        <v>0</v>
      </c>
      <c r="AI36" s="253">
        <v>0</v>
      </c>
      <c r="AJ36" s="253">
        <v>0</v>
      </c>
      <c r="AK36" s="253">
        <v>0</v>
      </c>
      <c r="AL36" s="253">
        <v>0</v>
      </c>
      <c r="AM36" s="253">
        <v>0</v>
      </c>
      <c r="AN36" s="253">
        <v>6.5000000000145523E-7</v>
      </c>
      <c r="AO36" s="253">
        <v>0</v>
      </c>
      <c r="AP36" s="253">
        <v>0.103724</v>
      </c>
      <c r="AQ36" s="253">
        <v>4.5638999999999999E-2</v>
      </c>
      <c r="AR36" s="253">
        <v>0.11745700000000001</v>
      </c>
      <c r="AS36" s="253">
        <v>1.1566E-2</v>
      </c>
    </row>
    <row r="37" spans="1:45" ht="14.25" customHeight="1">
      <c r="A37" s="252" t="s">
        <v>241</v>
      </c>
      <c r="B37" s="253">
        <v>10.735193408659999</v>
      </c>
      <c r="C37" s="253">
        <v>11.270736027944999</v>
      </c>
      <c r="D37" s="253">
        <v>33.979298271730002</v>
      </c>
      <c r="E37" s="253">
        <v>58.1981679095</v>
      </c>
      <c r="F37" s="253">
        <v>55.715578096569999</v>
      </c>
      <c r="G37" s="253">
        <v>25.560897565699996</v>
      </c>
      <c r="H37" s="253">
        <v>9.3516139432999985</v>
      </c>
      <c r="I37" s="253">
        <v>8.4169626692999984</v>
      </c>
      <c r="J37" s="253">
        <v>9.5602429999999998</v>
      </c>
      <c r="K37" s="253">
        <v>10.714812999999999</v>
      </c>
      <c r="L37" s="253">
        <v>10.658203</v>
      </c>
      <c r="M37" s="253">
        <v>9.4427230000000009</v>
      </c>
      <c r="N37" s="253">
        <v>13.676008000000001</v>
      </c>
      <c r="O37" s="253">
        <v>12.540858</v>
      </c>
      <c r="P37" s="253">
        <v>12.100408999999999</v>
      </c>
      <c r="Q37" s="253">
        <v>12.190265</v>
      </c>
      <c r="R37" s="253">
        <v>12.949853000000001</v>
      </c>
      <c r="S37" s="253">
        <v>20.215247999999999</v>
      </c>
      <c r="T37" s="253">
        <v>18.895161999999999</v>
      </c>
      <c r="U37" s="253">
        <v>18.748517</v>
      </c>
      <c r="V37" s="253">
        <v>17.597751000000002</v>
      </c>
      <c r="W37" s="253">
        <v>18.540958</v>
      </c>
      <c r="X37" s="253">
        <v>19.845818999999999</v>
      </c>
      <c r="Y37" s="253">
        <v>21.044543000000001</v>
      </c>
      <c r="Z37" s="253">
        <v>20.670140999999997</v>
      </c>
      <c r="AA37" s="253">
        <v>22.159061999999999</v>
      </c>
      <c r="AB37" s="253">
        <v>25.005444940972275</v>
      </c>
      <c r="AC37" s="253">
        <v>25.177595193777911</v>
      </c>
      <c r="AD37" s="253">
        <v>25.256498301838722</v>
      </c>
      <c r="AE37" s="253">
        <v>24.184531690165809</v>
      </c>
      <c r="AF37" s="253">
        <v>24.101544939582041</v>
      </c>
      <c r="AG37" s="253">
        <v>24.827715475426324</v>
      </c>
      <c r="AH37" s="253">
        <v>24.251085569864721</v>
      </c>
      <c r="AI37" s="253">
        <v>21.405915173908856</v>
      </c>
      <c r="AJ37" s="253">
        <v>18.606996109510284</v>
      </c>
      <c r="AK37" s="253">
        <v>15.727529045185015</v>
      </c>
      <c r="AL37" s="253">
        <v>15.555604136573313</v>
      </c>
      <c r="AM37" s="253">
        <v>15.590391798124086</v>
      </c>
      <c r="AN37" s="253">
        <v>13.310993201990335</v>
      </c>
      <c r="AO37" s="253">
        <v>11.264597306692286</v>
      </c>
      <c r="AP37" s="253">
        <v>14.404262488143077</v>
      </c>
      <c r="AQ37" s="253">
        <v>10.742480838456931</v>
      </c>
      <c r="AR37" s="253">
        <v>8.3930245990933372</v>
      </c>
      <c r="AS37" s="253">
        <v>7.7780091390922399</v>
      </c>
    </row>
    <row r="38" spans="1:45" ht="14.25" customHeight="1">
      <c r="A38" s="252" t="s">
        <v>252</v>
      </c>
      <c r="B38" s="253">
        <v>0</v>
      </c>
      <c r="C38" s="253">
        <v>0</v>
      </c>
      <c r="D38" s="253">
        <v>0</v>
      </c>
      <c r="E38" s="253">
        <v>0</v>
      </c>
      <c r="F38" s="253">
        <v>0</v>
      </c>
      <c r="G38" s="253">
        <v>0</v>
      </c>
      <c r="H38" s="253">
        <v>0</v>
      </c>
      <c r="I38" s="253">
        <v>0</v>
      </c>
      <c r="J38" s="253">
        <v>0</v>
      </c>
      <c r="K38" s="253">
        <v>0</v>
      </c>
      <c r="L38" s="253">
        <v>0</v>
      </c>
      <c r="M38" s="253">
        <v>0</v>
      </c>
      <c r="N38" s="253">
        <v>0</v>
      </c>
      <c r="O38" s="253">
        <v>0</v>
      </c>
      <c r="P38" s="253">
        <v>0</v>
      </c>
      <c r="Q38" s="253">
        <v>0</v>
      </c>
      <c r="R38" s="253">
        <v>0</v>
      </c>
      <c r="S38" s="253">
        <v>0</v>
      </c>
      <c r="T38" s="253">
        <v>0</v>
      </c>
      <c r="U38" s="253">
        <v>0</v>
      </c>
      <c r="V38" s="253">
        <v>0</v>
      </c>
      <c r="W38" s="253">
        <v>0</v>
      </c>
      <c r="X38" s="253">
        <v>0</v>
      </c>
      <c r="Y38" s="253">
        <v>0</v>
      </c>
      <c r="Z38" s="253">
        <v>0</v>
      </c>
      <c r="AA38" s="253">
        <v>0</v>
      </c>
      <c r="AB38" s="253">
        <v>0</v>
      </c>
      <c r="AC38" s="253">
        <v>0</v>
      </c>
      <c r="AD38" s="253">
        <v>0</v>
      </c>
      <c r="AE38" s="253">
        <v>0</v>
      </c>
      <c r="AF38" s="253">
        <v>0</v>
      </c>
      <c r="AG38" s="253">
        <v>0</v>
      </c>
      <c r="AH38" s="253">
        <v>0</v>
      </c>
      <c r="AI38" s="253">
        <v>0</v>
      </c>
      <c r="AJ38" s="253">
        <v>0</v>
      </c>
      <c r="AK38" s="253">
        <v>2.1626449999999999</v>
      </c>
      <c r="AL38" s="253">
        <v>6.730734</v>
      </c>
      <c r="AM38" s="253">
        <v>4.4695143000000002</v>
      </c>
      <c r="AN38" s="253">
        <v>3.3742950272000001</v>
      </c>
      <c r="AO38" s="253">
        <v>3.6792285099999997</v>
      </c>
      <c r="AP38" s="254">
        <v>5.9425619999999997</v>
      </c>
      <c r="AQ38" s="253">
        <v>5.5908289999999994</v>
      </c>
      <c r="AR38" s="254">
        <v>3.9426140000000003</v>
      </c>
      <c r="AS38" s="254">
        <v>3.1899070300000001</v>
      </c>
    </row>
    <row r="39" spans="1:45" ht="14.25" customHeight="1">
      <c r="A39" s="252" t="s">
        <v>256</v>
      </c>
      <c r="B39" s="253">
        <v>0</v>
      </c>
      <c r="C39" s="253">
        <v>0</v>
      </c>
      <c r="D39" s="253">
        <v>0</v>
      </c>
      <c r="E39" s="253">
        <v>0</v>
      </c>
      <c r="F39" s="253">
        <v>0</v>
      </c>
      <c r="G39" s="253">
        <v>0</v>
      </c>
      <c r="H39" s="253">
        <v>0</v>
      </c>
      <c r="I39" s="253">
        <v>0</v>
      </c>
      <c r="J39" s="253">
        <v>0</v>
      </c>
      <c r="K39" s="253">
        <v>0</v>
      </c>
      <c r="L39" s="253">
        <v>0</v>
      </c>
      <c r="M39" s="253">
        <v>0</v>
      </c>
      <c r="N39" s="253">
        <v>0</v>
      </c>
      <c r="O39" s="253">
        <v>0</v>
      </c>
      <c r="P39" s="253">
        <v>0</v>
      </c>
      <c r="Q39" s="253">
        <v>0</v>
      </c>
      <c r="R39" s="253">
        <v>0</v>
      </c>
      <c r="S39" s="253">
        <v>0</v>
      </c>
      <c r="T39" s="253">
        <v>0</v>
      </c>
      <c r="U39" s="253">
        <v>0</v>
      </c>
      <c r="V39" s="253">
        <v>0</v>
      </c>
      <c r="W39" s="253">
        <v>0</v>
      </c>
      <c r="X39" s="253">
        <v>0</v>
      </c>
      <c r="Y39" s="253">
        <v>0</v>
      </c>
      <c r="Z39" s="253">
        <v>0</v>
      </c>
      <c r="AA39" s="253">
        <v>0</v>
      </c>
      <c r="AB39" s="253">
        <v>0</v>
      </c>
      <c r="AC39" s="253">
        <v>0</v>
      </c>
      <c r="AD39" s="253">
        <v>0</v>
      </c>
      <c r="AE39" s="253">
        <v>0</v>
      </c>
      <c r="AF39" s="253">
        <v>0</v>
      </c>
      <c r="AG39" s="253">
        <v>0</v>
      </c>
      <c r="AH39" s="253">
        <v>0</v>
      </c>
      <c r="AI39" s="253">
        <v>0</v>
      </c>
      <c r="AJ39" s="253">
        <v>0</v>
      </c>
      <c r="AK39" s="253">
        <v>0.73552799999999996</v>
      </c>
      <c r="AL39" s="253">
        <v>17.719736999999999</v>
      </c>
      <c r="AM39" s="253">
        <v>19.818078</v>
      </c>
      <c r="AN39" s="253">
        <v>22.054193820000002</v>
      </c>
      <c r="AO39" s="253">
        <v>24.933685000000001</v>
      </c>
      <c r="AP39" s="253">
        <v>22.736878000000001</v>
      </c>
      <c r="AQ39" s="253">
        <v>23.695295000000002</v>
      </c>
      <c r="AR39" s="253">
        <v>25.155270000000002</v>
      </c>
      <c r="AS39" s="253">
        <v>25.283509000000002</v>
      </c>
    </row>
    <row r="40" spans="1:45" ht="14.25" customHeight="1">
      <c r="A40" s="252" t="s">
        <v>255</v>
      </c>
      <c r="B40" s="253">
        <v>0</v>
      </c>
      <c r="C40" s="253">
        <v>0</v>
      </c>
      <c r="D40" s="253">
        <v>0</v>
      </c>
      <c r="E40" s="253">
        <v>0</v>
      </c>
      <c r="F40" s="253">
        <v>0</v>
      </c>
      <c r="G40" s="253">
        <v>0</v>
      </c>
      <c r="H40" s="253">
        <v>0</v>
      </c>
      <c r="I40" s="253">
        <v>0</v>
      </c>
      <c r="J40" s="253">
        <v>0</v>
      </c>
      <c r="K40" s="253">
        <v>0</v>
      </c>
      <c r="L40" s="253">
        <v>0</v>
      </c>
      <c r="M40" s="253">
        <v>0</v>
      </c>
      <c r="N40" s="253">
        <v>0</v>
      </c>
      <c r="O40" s="253">
        <v>0</v>
      </c>
      <c r="P40" s="253">
        <v>0</v>
      </c>
      <c r="Q40" s="253">
        <v>0</v>
      </c>
      <c r="R40" s="253">
        <v>0</v>
      </c>
      <c r="S40" s="253">
        <v>0</v>
      </c>
      <c r="T40" s="253">
        <v>0</v>
      </c>
      <c r="U40" s="253">
        <v>0</v>
      </c>
      <c r="V40" s="253">
        <v>0</v>
      </c>
      <c r="W40" s="253">
        <v>0</v>
      </c>
      <c r="X40" s="253">
        <v>0</v>
      </c>
      <c r="Y40" s="253">
        <v>0</v>
      </c>
      <c r="Z40" s="253">
        <v>0</v>
      </c>
      <c r="AA40" s="253">
        <v>0</v>
      </c>
      <c r="AB40" s="253">
        <v>0</v>
      </c>
      <c r="AC40" s="253">
        <v>0</v>
      </c>
      <c r="AD40" s="253">
        <v>0</v>
      </c>
      <c r="AE40" s="253">
        <v>0</v>
      </c>
      <c r="AF40" s="253">
        <v>0</v>
      </c>
      <c r="AG40" s="253">
        <v>0</v>
      </c>
      <c r="AH40" s="253">
        <v>0</v>
      </c>
      <c r="AI40" s="253">
        <v>0</v>
      </c>
      <c r="AJ40" s="253">
        <v>0</v>
      </c>
      <c r="AK40" s="253">
        <v>0</v>
      </c>
      <c r="AL40" s="253">
        <v>0</v>
      </c>
      <c r="AM40" s="253">
        <v>0</v>
      </c>
      <c r="AN40" s="253">
        <v>0</v>
      </c>
      <c r="AO40" s="253">
        <v>0</v>
      </c>
      <c r="AP40" s="253">
        <v>0</v>
      </c>
      <c r="AQ40" s="253">
        <v>0</v>
      </c>
      <c r="AR40" s="253">
        <v>0</v>
      </c>
      <c r="AS40" s="253">
        <v>0</v>
      </c>
    </row>
    <row r="41" spans="1:45" ht="14.25" customHeight="1">
      <c r="A41" s="252" t="s">
        <v>249</v>
      </c>
      <c r="B41" s="253">
        <v>0</v>
      </c>
      <c r="C41" s="253">
        <v>0</v>
      </c>
      <c r="D41" s="253">
        <v>0</v>
      </c>
      <c r="E41" s="253">
        <v>0</v>
      </c>
      <c r="F41" s="253">
        <v>0</v>
      </c>
      <c r="G41" s="253">
        <v>0</v>
      </c>
      <c r="H41" s="253">
        <v>0</v>
      </c>
      <c r="I41" s="253">
        <v>0</v>
      </c>
      <c r="J41" s="253">
        <v>0</v>
      </c>
      <c r="K41" s="253">
        <v>0</v>
      </c>
      <c r="L41" s="253">
        <v>0</v>
      </c>
      <c r="M41" s="253">
        <v>0</v>
      </c>
      <c r="N41" s="253">
        <v>0</v>
      </c>
      <c r="O41" s="253">
        <v>0</v>
      </c>
      <c r="P41" s="253">
        <v>0</v>
      </c>
      <c r="Q41" s="253">
        <v>0</v>
      </c>
      <c r="R41" s="253">
        <v>0</v>
      </c>
      <c r="S41" s="253">
        <v>0</v>
      </c>
      <c r="T41" s="253">
        <v>0</v>
      </c>
      <c r="U41" s="253">
        <v>0</v>
      </c>
      <c r="V41" s="253">
        <v>0</v>
      </c>
      <c r="W41" s="253">
        <v>0</v>
      </c>
      <c r="X41" s="253">
        <v>0</v>
      </c>
      <c r="Y41" s="253">
        <v>0.31966881684999998</v>
      </c>
      <c r="Z41" s="253">
        <v>2.3946858996499998</v>
      </c>
      <c r="AA41" s="253">
        <v>0</v>
      </c>
      <c r="AB41" s="253">
        <v>0</v>
      </c>
      <c r="AC41" s="253">
        <v>3.1259059999999996</v>
      </c>
      <c r="AD41" s="253">
        <v>9.7701639999999994</v>
      </c>
      <c r="AE41" s="253">
        <v>8.3141549999999995</v>
      </c>
      <c r="AF41" s="253">
        <v>7.8769299999999998</v>
      </c>
      <c r="AG41" s="253">
        <v>6.2586870000000001</v>
      </c>
      <c r="AH41" s="253">
        <v>5.3933400000000002</v>
      </c>
      <c r="AI41" s="253">
        <v>5.0232299999999999</v>
      </c>
      <c r="AJ41" s="253">
        <v>5.0080869999999997</v>
      </c>
      <c r="AK41" s="253">
        <v>5.7081339999999994</v>
      </c>
      <c r="AL41" s="253">
        <v>5.1452169999999997</v>
      </c>
      <c r="AM41" s="253">
        <v>4.3944999999999999</v>
      </c>
      <c r="AN41" s="253">
        <v>9.4854009999999995</v>
      </c>
      <c r="AO41" s="253">
        <v>15.225330999999999</v>
      </c>
      <c r="AP41" s="253">
        <v>21.199307999999998</v>
      </c>
      <c r="AQ41" s="253">
        <v>23.62771</v>
      </c>
      <c r="AR41" s="253">
        <v>30.897425000000002</v>
      </c>
      <c r="AS41" s="253">
        <v>34.183741999999995</v>
      </c>
    </row>
    <row r="42" spans="1:45" ht="14.25" customHeight="1">
      <c r="A42" s="252" t="s">
        <v>258</v>
      </c>
      <c r="B42" s="253">
        <v>0</v>
      </c>
      <c r="C42" s="253">
        <v>0</v>
      </c>
      <c r="D42" s="253">
        <v>0</v>
      </c>
      <c r="E42" s="253">
        <v>0</v>
      </c>
      <c r="F42" s="253">
        <v>0</v>
      </c>
      <c r="G42" s="253">
        <v>10.034734332099998</v>
      </c>
      <c r="H42" s="253">
        <v>22.420341790199998</v>
      </c>
      <c r="I42" s="253">
        <v>31.877549816800002</v>
      </c>
      <c r="J42" s="253">
        <v>64.943258</v>
      </c>
      <c r="K42" s="253">
        <v>69.928579999999997</v>
      </c>
      <c r="L42" s="253">
        <v>93.215280000000007</v>
      </c>
      <c r="M42" s="253">
        <v>121.67801</v>
      </c>
      <c r="N42" s="253">
        <v>148.07052999999999</v>
      </c>
      <c r="O42" s="253">
        <v>143.65999299999999</v>
      </c>
      <c r="P42" s="253">
        <v>156.56297000000001</v>
      </c>
      <c r="Q42" s="253">
        <v>161.420805</v>
      </c>
      <c r="R42" s="253">
        <v>159.04789</v>
      </c>
      <c r="S42" s="253">
        <v>163.67565000000002</v>
      </c>
      <c r="T42" s="253">
        <v>175.67915999999997</v>
      </c>
      <c r="U42" s="253">
        <v>168.88147599999999</v>
      </c>
      <c r="V42" s="253">
        <v>154.657037</v>
      </c>
      <c r="W42" s="253">
        <v>145.616998</v>
      </c>
      <c r="X42" s="253">
        <v>164.023582</v>
      </c>
      <c r="Y42" s="253">
        <v>172.31645400000002</v>
      </c>
      <c r="Z42" s="253">
        <v>145.87270599999999</v>
      </c>
      <c r="AA42" s="253">
        <v>175.38585799999998</v>
      </c>
      <c r="AB42" s="253">
        <v>184.639904</v>
      </c>
      <c r="AC42" s="253">
        <v>191.49015100000003</v>
      </c>
      <c r="AD42" s="253">
        <v>174.97518000000002</v>
      </c>
      <c r="AE42" s="253">
        <v>118.789783</v>
      </c>
      <c r="AF42" s="253">
        <v>103.34463100000001</v>
      </c>
      <c r="AG42" s="253">
        <v>91.311757999999998</v>
      </c>
      <c r="AH42" s="253">
        <v>87.14116700000001</v>
      </c>
      <c r="AI42" s="253">
        <v>51.931669999999997</v>
      </c>
      <c r="AJ42" s="253">
        <v>48.851410000000001</v>
      </c>
      <c r="AK42" s="253">
        <v>52.813325999999996</v>
      </c>
      <c r="AL42" s="253">
        <v>44.677817000000005</v>
      </c>
      <c r="AM42" s="253">
        <v>32.932124999999999</v>
      </c>
      <c r="AN42" s="253">
        <v>34.907365868124998</v>
      </c>
      <c r="AO42" s="253">
        <v>39.037629800000005</v>
      </c>
      <c r="AP42" s="253">
        <v>47.945869000000002</v>
      </c>
      <c r="AQ42" s="253">
        <v>35.042966999999997</v>
      </c>
      <c r="AR42" s="253">
        <v>34.118088999999998</v>
      </c>
      <c r="AS42" s="253">
        <v>33.072384</v>
      </c>
    </row>
    <row r="43" spans="1:45" ht="14.25" customHeight="1">
      <c r="A43" s="252" t="s">
        <v>254</v>
      </c>
      <c r="B43" s="253">
        <v>0</v>
      </c>
      <c r="C43" s="253">
        <v>0</v>
      </c>
      <c r="D43" s="253">
        <v>0</v>
      </c>
      <c r="E43" s="253">
        <v>0</v>
      </c>
      <c r="F43" s="253">
        <v>0</v>
      </c>
      <c r="G43" s="253">
        <v>0</v>
      </c>
      <c r="H43" s="253">
        <v>7.6900000000000004E-4</v>
      </c>
      <c r="I43" s="253">
        <v>3.8641000000000002E-2</v>
      </c>
      <c r="J43" s="253">
        <v>1.6899999999999998E-2</v>
      </c>
      <c r="K43" s="253">
        <v>2.4740999999999999E-2</v>
      </c>
      <c r="L43" s="253">
        <v>0.62651100000000004</v>
      </c>
      <c r="M43" s="253">
        <v>1.477741</v>
      </c>
      <c r="N43" s="253">
        <v>1.8503829999999999</v>
      </c>
      <c r="O43" s="253">
        <v>2.9619229999999996</v>
      </c>
      <c r="P43" s="253">
        <v>3.48978135621</v>
      </c>
      <c r="Q43" s="253">
        <v>3.8951660028299999</v>
      </c>
      <c r="R43" s="253">
        <v>3.8785758056600002</v>
      </c>
      <c r="S43" s="253">
        <v>4.7091759923800005</v>
      </c>
      <c r="T43" s="253">
        <v>5.4552610000000001</v>
      </c>
      <c r="U43" s="253">
        <v>4.9907908999999995</v>
      </c>
      <c r="V43" s="253">
        <v>6.9023840000000005</v>
      </c>
      <c r="W43" s="253">
        <v>7.4648790000000007</v>
      </c>
      <c r="X43" s="253">
        <v>7.8050653800000012</v>
      </c>
      <c r="Y43" s="253">
        <v>7.8479022839999999</v>
      </c>
      <c r="Z43" s="253">
        <v>8.1297863259999996</v>
      </c>
      <c r="AA43" s="253">
        <v>9.2546280000000003</v>
      </c>
      <c r="AB43" s="253">
        <v>8.5080109999999998</v>
      </c>
      <c r="AC43" s="253">
        <v>8.5865380000000009</v>
      </c>
      <c r="AD43" s="253">
        <v>5.4289189999999996</v>
      </c>
      <c r="AE43" s="253">
        <v>6.2953510000000001</v>
      </c>
      <c r="AF43" s="253">
        <v>7.66899</v>
      </c>
      <c r="AG43" s="253">
        <v>8.7484900000000003</v>
      </c>
      <c r="AH43" s="253">
        <v>6.9449589999999999</v>
      </c>
      <c r="AI43" s="253">
        <v>5.319204</v>
      </c>
      <c r="AJ43" s="253">
        <v>5.1375389999999994</v>
      </c>
      <c r="AK43" s="253">
        <v>6.4388300000000003</v>
      </c>
      <c r="AL43" s="253">
        <v>4.4820169999999999</v>
      </c>
      <c r="AM43" s="253">
        <v>2.0121079100000001</v>
      </c>
      <c r="AN43" s="253">
        <v>3.381284</v>
      </c>
      <c r="AO43" s="253">
        <v>2.6337840000000003</v>
      </c>
      <c r="AP43" s="253">
        <v>2.4663909999999998</v>
      </c>
      <c r="AQ43" s="253">
        <v>2.147513</v>
      </c>
      <c r="AR43" s="253">
        <v>1.11127</v>
      </c>
      <c r="AS43" s="253">
        <v>0.65393699999999999</v>
      </c>
    </row>
    <row r="44" spans="1:45" ht="14.25" customHeight="1">
      <c r="A44" s="252" t="s">
        <v>250</v>
      </c>
      <c r="B44" s="253">
        <v>0</v>
      </c>
      <c r="C44" s="253">
        <v>0</v>
      </c>
      <c r="D44" s="253">
        <v>0</v>
      </c>
      <c r="E44" s="253">
        <v>0</v>
      </c>
      <c r="F44" s="253">
        <v>0</v>
      </c>
      <c r="G44" s="253">
        <v>0</v>
      </c>
      <c r="H44" s="253">
        <v>0</v>
      </c>
      <c r="I44" s="253">
        <v>0</v>
      </c>
      <c r="J44" s="253">
        <v>0</v>
      </c>
      <c r="K44" s="253">
        <v>0</v>
      </c>
      <c r="L44" s="253">
        <v>0</v>
      </c>
      <c r="M44" s="253">
        <v>0</v>
      </c>
      <c r="N44" s="253">
        <v>0</v>
      </c>
      <c r="O44" s="253">
        <v>0</v>
      </c>
      <c r="P44" s="253">
        <v>0</v>
      </c>
      <c r="Q44" s="253">
        <v>0</v>
      </c>
      <c r="R44" s="253">
        <v>0</v>
      </c>
      <c r="S44" s="253">
        <v>0</v>
      </c>
      <c r="T44" s="253">
        <v>0</v>
      </c>
      <c r="U44" s="253">
        <v>0</v>
      </c>
      <c r="V44" s="253">
        <v>0</v>
      </c>
      <c r="W44" s="253">
        <v>0</v>
      </c>
      <c r="X44" s="253">
        <v>0</v>
      </c>
      <c r="Y44" s="253">
        <v>0</v>
      </c>
      <c r="Z44" s="253">
        <v>0.8280289999999999</v>
      </c>
      <c r="AA44" s="253">
        <v>1.1286480000000001</v>
      </c>
      <c r="AB44" s="253">
        <v>1.4406029999999999</v>
      </c>
      <c r="AC44" s="253">
        <v>1.3018430000000001</v>
      </c>
      <c r="AD44" s="253">
        <v>1.188563</v>
      </c>
      <c r="AE44" s="253">
        <v>0.6982250000000001</v>
      </c>
      <c r="AF44" s="253">
        <v>0.20249699999999998</v>
      </c>
      <c r="AG44" s="253">
        <v>0.24942799999999998</v>
      </c>
      <c r="AH44" s="253">
        <v>7.5510000000000004E-3</v>
      </c>
      <c r="AI44" s="253">
        <v>2.7677E-2</v>
      </c>
      <c r="AJ44" s="253">
        <v>0.30964570000000002</v>
      </c>
      <c r="AK44" s="253">
        <v>0.272567</v>
      </c>
      <c r="AL44" s="253">
        <v>0.76297739999999992</v>
      </c>
      <c r="AM44" s="253">
        <v>0.57426117999999993</v>
      </c>
      <c r="AN44" s="253">
        <v>1.1454633369999998</v>
      </c>
      <c r="AO44" s="253">
        <v>0.7872416499999999</v>
      </c>
      <c r="AP44" s="253">
        <v>1.4727239999999999</v>
      </c>
      <c r="AQ44" s="253">
        <v>2.001681</v>
      </c>
      <c r="AR44" s="253">
        <v>1.0650680000000001</v>
      </c>
      <c r="AS44" s="253">
        <v>1.0237159999999998</v>
      </c>
    </row>
    <row r="45" spans="1:45" ht="14.25" customHeight="1">
      <c r="A45" s="252" t="s">
        <v>257</v>
      </c>
      <c r="B45" s="253">
        <v>0</v>
      </c>
      <c r="C45" s="253">
        <v>0</v>
      </c>
      <c r="D45" s="253">
        <v>0</v>
      </c>
      <c r="E45" s="253">
        <v>0</v>
      </c>
      <c r="F45" s="253">
        <v>0</v>
      </c>
      <c r="G45" s="253">
        <v>0</v>
      </c>
      <c r="H45" s="253">
        <v>0</v>
      </c>
      <c r="I45" s="253">
        <v>0</v>
      </c>
      <c r="J45" s="253">
        <v>0</v>
      </c>
      <c r="K45" s="253">
        <v>0</v>
      </c>
      <c r="L45" s="253">
        <v>0</v>
      </c>
      <c r="M45" s="253">
        <v>0</v>
      </c>
      <c r="N45" s="253">
        <v>0</v>
      </c>
      <c r="O45" s="253">
        <v>0</v>
      </c>
      <c r="P45" s="253">
        <v>0</v>
      </c>
      <c r="Q45" s="253">
        <v>0</v>
      </c>
      <c r="R45" s="253">
        <v>0</v>
      </c>
      <c r="S45" s="253">
        <v>0</v>
      </c>
      <c r="T45" s="253">
        <v>0</v>
      </c>
      <c r="U45" s="253">
        <v>0</v>
      </c>
      <c r="V45" s="253">
        <v>0</v>
      </c>
      <c r="W45" s="253">
        <v>0</v>
      </c>
      <c r="X45" s="253">
        <v>0</v>
      </c>
      <c r="Y45" s="253">
        <v>0</v>
      </c>
      <c r="Z45" s="253">
        <v>0</v>
      </c>
      <c r="AA45" s="253">
        <v>0</v>
      </c>
      <c r="AB45" s="253">
        <v>0</v>
      </c>
      <c r="AC45" s="253">
        <v>0</v>
      </c>
      <c r="AD45" s="253">
        <v>0</v>
      </c>
      <c r="AE45" s="253">
        <v>0</v>
      </c>
      <c r="AF45" s="253">
        <v>0</v>
      </c>
      <c r="AG45" s="253">
        <v>0</v>
      </c>
      <c r="AH45" s="253">
        <v>13.999395909999999</v>
      </c>
      <c r="AI45" s="253">
        <v>69.579911999999993</v>
      </c>
      <c r="AJ45" s="253">
        <v>70.356811999999991</v>
      </c>
      <c r="AK45" s="253">
        <v>68.821600000000004</v>
      </c>
      <c r="AL45" s="253">
        <v>70.41874</v>
      </c>
      <c r="AM45" s="253">
        <v>68.759074999999996</v>
      </c>
      <c r="AN45" s="253">
        <v>73.498345860000001</v>
      </c>
      <c r="AO45" s="253">
        <v>73.383482610000002</v>
      </c>
      <c r="AP45" s="253">
        <v>71.453103999999996</v>
      </c>
      <c r="AQ45" s="253">
        <v>67.394027999999992</v>
      </c>
      <c r="AR45" s="253">
        <v>74.55104</v>
      </c>
      <c r="AS45" s="253">
        <v>71.972639999999998</v>
      </c>
    </row>
    <row r="46" spans="1:45" ht="14.25" customHeight="1">
      <c r="A46" s="252" t="s">
        <v>244</v>
      </c>
      <c r="B46" s="253">
        <v>0</v>
      </c>
      <c r="C46" s="253">
        <v>0</v>
      </c>
      <c r="D46" s="253">
        <v>0</v>
      </c>
      <c r="E46" s="253">
        <v>0</v>
      </c>
      <c r="F46" s="253">
        <v>0</v>
      </c>
      <c r="G46" s="253">
        <v>0</v>
      </c>
      <c r="H46" s="253">
        <v>0</v>
      </c>
      <c r="I46" s="253">
        <v>0</v>
      </c>
      <c r="J46" s="253">
        <v>0</v>
      </c>
      <c r="K46" s="253">
        <v>0</v>
      </c>
      <c r="L46" s="253">
        <v>0</v>
      </c>
      <c r="M46" s="253">
        <v>0</v>
      </c>
      <c r="N46" s="253">
        <v>0</v>
      </c>
      <c r="O46" s="253">
        <v>0</v>
      </c>
      <c r="P46" s="253">
        <v>0</v>
      </c>
      <c r="Q46" s="253">
        <v>0</v>
      </c>
      <c r="R46" s="253">
        <v>0</v>
      </c>
      <c r="S46" s="253">
        <v>0</v>
      </c>
      <c r="T46" s="253">
        <v>0</v>
      </c>
      <c r="U46" s="253">
        <v>0</v>
      </c>
      <c r="V46" s="253">
        <v>0</v>
      </c>
      <c r="W46" s="253">
        <v>0</v>
      </c>
      <c r="X46" s="253">
        <v>0</v>
      </c>
      <c r="Y46" s="253">
        <v>0</v>
      </c>
      <c r="Z46" s="253">
        <v>0</v>
      </c>
      <c r="AA46" s="253">
        <v>0</v>
      </c>
      <c r="AB46" s="253">
        <v>0</v>
      </c>
      <c r="AC46" s="253">
        <v>0</v>
      </c>
      <c r="AD46" s="253">
        <v>0.41707899999999998</v>
      </c>
      <c r="AE46" s="253">
        <v>1.477916</v>
      </c>
      <c r="AF46" s="253">
        <v>3.385637</v>
      </c>
      <c r="AG46" s="253">
        <v>6.5145980000000003</v>
      </c>
      <c r="AH46" s="253">
        <v>4.4574449999999999</v>
      </c>
      <c r="AI46" s="253">
        <v>2.6676839999999999</v>
      </c>
      <c r="AJ46" s="253">
        <v>1.8110869999999999</v>
      </c>
      <c r="AK46" s="253">
        <v>1.3111774</v>
      </c>
      <c r="AL46" s="253">
        <v>0.62202199999999996</v>
      </c>
      <c r="AM46" s="253">
        <v>0.50915778</v>
      </c>
      <c r="AN46" s="253">
        <v>0.38786293000000005</v>
      </c>
      <c r="AO46" s="253">
        <v>0.26863265000000003</v>
      </c>
      <c r="AP46" s="253">
        <v>0.45631100000000002</v>
      </c>
      <c r="AQ46" s="253">
        <v>0.81744100000000008</v>
      </c>
      <c r="AR46" s="253">
        <v>0.57877099999999992</v>
      </c>
      <c r="AS46" s="253">
        <v>0.31708699999999995</v>
      </c>
    </row>
    <row r="47" spans="1:45" ht="14.25" customHeight="1">
      <c r="A47" s="252" t="s">
        <v>245</v>
      </c>
      <c r="B47" s="253">
        <v>0</v>
      </c>
      <c r="C47" s="253">
        <v>0</v>
      </c>
      <c r="D47" s="253">
        <v>0</v>
      </c>
      <c r="E47" s="253">
        <v>0</v>
      </c>
      <c r="F47" s="253">
        <v>0</v>
      </c>
      <c r="G47" s="253">
        <v>0</v>
      </c>
      <c r="H47" s="253">
        <v>0</v>
      </c>
      <c r="I47" s="253">
        <v>0</v>
      </c>
      <c r="J47" s="253">
        <v>0</v>
      </c>
      <c r="K47" s="253">
        <v>0</v>
      </c>
      <c r="L47" s="253">
        <v>0</v>
      </c>
      <c r="M47" s="253">
        <v>0</v>
      </c>
      <c r="N47" s="253">
        <v>0</v>
      </c>
      <c r="O47" s="253">
        <v>0</v>
      </c>
      <c r="P47" s="253">
        <v>0</v>
      </c>
      <c r="Q47" s="253">
        <v>0</v>
      </c>
      <c r="R47" s="253">
        <v>0</v>
      </c>
      <c r="S47" s="253">
        <v>0</v>
      </c>
      <c r="T47" s="253">
        <v>0</v>
      </c>
      <c r="U47" s="253">
        <v>0</v>
      </c>
      <c r="V47" s="253">
        <v>0</v>
      </c>
      <c r="W47" s="253">
        <v>0</v>
      </c>
      <c r="X47" s="253">
        <v>0</v>
      </c>
      <c r="Y47" s="253">
        <v>0</v>
      </c>
      <c r="Z47" s="253">
        <v>0</v>
      </c>
      <c r="AA47" s="253">
        <v>0</v>
      </c>
      <c r="AB47" s="253">
        <v>0</v>
      </c>
      <c r="AC47" s="253">
        <v>0</v>
      </c>
      <c r="AD47" s="253">
        <v>0</v>
      </c>
      <c r="AE47" s="253">
        <v>0</v>
      </c>
      <c r="AF47" s="253">
        <v>0</v>
      </c>
      <c r="AG47" s="253">
        <v>0</v>
      </c>
      <c r="AH47" s="253">
        <v>0</v>
      </c>
      <c r="AI47" s="253">
        <v>0</v>
      </c>
      <c r="AJ47" s="253">
        <v>0</v>
      </c>
      <c r="AK47" s="253">
        <v>0</v>
      </c>
      <c r="AL47" s="253">
        <v>0</v>
      </c>
      <c r="AM47" s="253">
        <v>0.57090763999999994</v>
      </c>
      <c r="AN47" s="253">
        <v>1.3532790000000001</v>
      </c>
      <c r="AO47" s="253">
        <v>1.3215309999999998</v>
      </c>
      <c r="AP47" s="253">
        <v>0.26582799999999995</v>
      </c>
      <c r="AQ47" s="253">
        <v>0.13430300000000001</v>
      </c>
      <c r="AR47" s="253">
        <v>7.8224000000000002E-2</v>
      </c>
      <c r="AS47" s="253">
        <v>0.14058000000000001</v>
      </c>
    </row>
    <row r="48" spans="1:45" ht="14.25" customHeight="1">
      <c r="A48" s="252" t="s">
        <v>246</v>
      </c>
      <c r="B48" s="253">
        <v>0</v>
      </c>
      <c r="C48" s="253">
        <v>0</v>
      </c>
      <c r="D48" s="253">
        <v>0</v>
      </c>
      <c r="E48" s="253">
        <v>0</v>
      </c>
      <c r="F48" s="253">
        <v>0</v>
      </c>
      <c r="G48" s="253">
        <v>0</v>
      </c>
      <c r="H48" s="253">
        <v>0</v>
      </c>
      <c r="I48" s="253">
        <v>0</v>
      </c>
      <c r="J48" s="253">
        <v>0</v>
      </c>
      <c r="K48" s="253">
        <v>0</v>
      </c>
      <c r="L48" s="253">
        <v>0</v>
      </c>
      <c r="M48" s="253">
        <v>0</v>
      </c>
      <c r="N48" s="253">
        <v>0</v>
      </c>
      <c r="O48" s="253">
        <v>0</v>
      </c>
      <c r="P48" s="253">
        <v>0</v>
      </c>
      <c r="Q48" s="253">
        <v>0</v>
      </c>
      <c r="R48" s="253">
        <v>0</v>
      </c>
      <c r="S48" s="253">
        <v>0</v>
      </c>
      <c r="T48" s="253">
        <v>0</v>
      </c>
      <c r="U48" s="253">
        <v>0</v>
      </c>
      <c r="V48" s="253">
        <v>0</v>
      </c>
      <c r="W48" s="253">
        <v>0</v>
      </c>
      <c r="X48" s="253">
        <v>0</v>
      </c>
      <c r="Y48" s="253">
        <v>0</v>
      </c>
      <c r="Z48" s="253">
        <v>0</v>
      </c>
      <c r="AA48" s="253">
        <v>0</v>
      </c>
      <c r="AB48" s="253">
        <v>0</v>
      </c>
      <c r="AC48" s="253">
        <v>0</v>
      </c>
      <c r="AD48" s="253">
        <v>0</v>
      </c>
      <c r="AE48" s="253">
        <v>0</v>
      </c>
      <c r="AF48" s="253">
        <v>0</v>
      </c>
      <c r="AG48" s="253">
        <v>0</v>
      </c>
      <c r="AH48" s="253">
        <v>4.0980000000000001E-3</v>
      </c>
      <c r="AI48" s="253">
        <v>1.8336999999999999E-2</v>
      </c>
      <c r="AJ48" s="253">
        <v>0</v>
      </c>
      <c r="AK48" s="253">
        <v>0</v>
      </c>
      <c r="AL48" s="253">
        <v>0</v>
      </c>
      <c r="AM48" s="253">
        <v>0</v>
      </c>
      <c r="AN48" s="253">
        <v>0</v>
      </c>
      <c r="AO48" s="253">
        <v>0</v>
      </c>
      <c r="AP48" s="253">
        <v>0</v>
      </c>
      <c r="AQ48" s="253">
        <v>0</v>
      </c>
      <c r="AR48" s="253">
        <v>0</v>
      </c>
      <c r="AS48" s="253">
        <v>-9.9999999999999995E-7</v>
      </c>
    </row>
    <row r="49" spans="1:45" ht="14.25" customHeight="1">
      <c r="A49" s="252" t="s">
        <v>247</v>
      </c>
      <c r="B49" s="253">
        <v>0</v>
      </c>
      <c r="C49" s="253">
        <v>0</v>
      </c>
      <c r="D49" s="253">
        <v>0</v>
      </c>
      <c r="E49" s="253">
        <v>0</v>
      </c>
      <c r="F49" s="253">
        <v>0</v>
      </c>
      <c r="G49" s="253">
        <v>0</v>
      </c>
      <c r="H49" s="253">
        <v>0</v>
      </c>
      <c r="I49" s="253">
        <v>0</v>
      </c>
      <c r="J49" s="253">
        <v>0</v>
      </c>
      <c r="K49" s="253">
        <v>0</v>
      </c>
      <c r="L49" s="253">
        <v>0</v>
      </c>
      <c r="M49" s="253">
        <v>0</v>
      </c>
      <c r="N49" s="253">
        <v>0</v>
      </c>
      <c r="O49" s="253">
        <v>0</v>
      </c>
      <c r="P49" s="253">
        <v>0</v>
      </c>
      <c r="Q49" s="253">
        <v>0</v>
      </c>
      <c r="R49" s="253">
        <v>0</v>
      </c>
      <c r="S49" s="253">
        <v>0</v>
      </c>
      <c r="T49" s="253">
        <v>0</v>
      </c>
      <c r="U49" s="253">
        <v>0</v>
      </c>
      <c r="V49" s="253">
        <v>0</v>
      </c>
      <c r="W49" s="253">
        <v>0</v>
      </c>
      <c r="X49" s="253">
        <v>4.7821009999999999</v>
      </c>
      <c r="Y49" s="253">
        <v>8.7525399999999998</v>
      </c>
      <c r="Z49" s="253">
        <v>8.6312510000000007</v>
      </c>
      <c r="AA49" s="253">
        <v>9.3837790000000005</v>
      </c>
      <c r="AB49" s="253">
        <v>9.8553350000000002</v>
      </c>
      <c r="AC49" s="253">
        <v>11.743899000000001</v>
      </c>
      <c r="AD49" s="253">
        <v>12.368722999999999</v>
      </c>
      <c r="AE49" s="253">
        <v>14.111867</v>
      </c>
      <c r="AF49" s="253">
        <v>8.8377769999999991</v>
      </c>
      <c r="AG49" s="253">
        <v>6.1902529999999993</v>
      </c>
      <c r="AH49" s="253">
        <v>5.0252059999999998</v>
      </c>
      <c r="AI49" s="253">
        <v>3.2047840000000001</v>
      </c>
      <c r="AJ49" s="253">
        <v>0.96270500000000003</v>
      </c>
      <c r="AK49" s="253">
        <v>0</v>
      </c>
      <c r="AL49" s="253">
        <v>0</v>
      </c>
      <c r="AM49" s="253">
        <v>0</v>
      </c>
      <c r="AN49" s="253">
        <v>0</v>
      </c>
      <c r="AO49" s="253">
        <v>-4.0000000000000003E-5</v>
      </c>
      <c r="AP49" s="253">
        <v>0</v>
      </c>
      <c r="AQ49" s="253">
        <v>0</v>
      </c>
      <c r="AR49" s="253">
        <v>0</v>
      </c>
      <c r="AS49" s="253">
        <v>0</v>
      </c>
    </row>
    <row r="50" spans="1:45" ht="14.25" customHeight="1">
      <c r="A50" s="252" t="s">
        <v>253</v>
      </c>
      <c r="B50" s="253">
        <v>0</v>
      </c>
      <c r="C50" s="253">
        <v>0</v>
      </c>
      <c r="D50" s="253">
        <v>0</v>
      </c>
      <c r="E50" s="253">
        <v>0</v>
      </c>
      <c r="F50" s="253">
        <v>0</v>
      </c>
      <c r="G50" s="253">
        <v>0</v>
      </c>
      <c r="H50" s="253">
        <v>0</v>
      </c>
      <c r="I50" s="253">
        <v>0</v>
      </c>
      <c r="J50" s="253">
        <v>0</v>
      </c>
      <c r="K50" s="253">
        <v>0</v>
      </c>
      <c r="L50" s="253">
        <v>0</v>
      </c>
      <c r="M50" s="253">
        <v>0</v>
      </c>
      <c r="N50" s="253">
        <v>0</v>
      </c>
      <c r="O50" s="253">
        <v>0</v>
      </c>
      <c r="P50" s="253">
        <v>0</v>
      </c>
      <c r="Q50" s="253">
        <v>0</v>
      </c>
      <c r="R50" s="253">
        <v>0</v>
      </c>
      <c r="S50" s="253">
        <v>0</v>
      </c>
      <c r="T50" s="253">
        <v>0</v>
      </c>
      <c r="U50" s="253">
        <v>0</v>
      </c>
      <c r="V50" s="253">
        <v>0</v>
      </c>
      <c r="W50" s="253">
        <v>0</v>
      </c>
      <c r="X50" s="253">
        <v>0</v>
      </c>
      <c r="Y50" s="253">
        <v>0</v>
      </c>
      <c r="Z50" s="253">
        <v>0</v>
      </c>
      <c r="AA50" s="253">
        <v>0</v>
      </c>
      <c r="AB50" s="253">
        <v>0</v>
      </c>
      <c r="AC50" s="253">
        <v>0</v>
      </c>
      <c r="AD50" s="253">
        <v>0</v>
      </c>
      <c r="AE50" s="253">
        <v>0</v>
      </c>
      <c r="AF50" s="253">
        <v>0</v>
      </c>
      <c r="AG50" s="253">
        <v>0</v>
      </c>
      <c r="AH50" s="253">
        <v>0</v>
      </c>
      <c r="AI50" s="253">
        <v>0</v>
      </c>
      <c r="AJ50" s="253">
        <v>0</v>
      </c>
      <c r="AK50" s="253">
        <v>0</v>
      </c>
      <c r="AL50" s="253">
        <v>0</v>
      </c>
      <c r="AM50" s="253">
        <v>0</v>
      </c>
      <c r="AN50" s="253">
        <v>0</v>
      </c>
      <c r="AO50" s="253">
        <v>0</v>
      </c>
      <c r="AP50" s="253">
        <v>0</v>
      </c>
      <c r="AQ50" s="253">
        <v>0</v>
      </c>
      <c r="AR50" s="253">
        <v>0</v>
      </c>
      <c r="AS50" s="253">
        <v>0</v>
      </c>
    </row>
    <row r="51" spans="1:45" ht="14.25" customHeight="1">
      <c r="A51" s="252" t="s">
        <v>251</v>
      </c>
      <c r="B51" s="253">
        <v>0</v>
      </c>
      <c r="C51" s="253">
        <v>0</v>
      </c>
      <c r="D51" s="253">
        <v>0</v>
      </c>
      <c r="E51" s="253">
        <v>0</v>
      </c>
      <c r="F51" s="253">
        <v>0</v>
      </c>
      <c r="G51" s="253">
        <v>0</v>
      </c>
      <c r="H51" s="253">
        <v>0</v>
      </c>
      <c r="I51" s="253">
        <v>0</v>
      </c>
      <c r="J51" s="253">
        <v>0</v>
      </c>
      <c r="K51" s="253">
        <v>0</v>
      </c>
      <c r="L51" s="253">
        <v>0</v>
      </c>
      <c r="M51" s="253">
        <v>0</v>
      </c>
      <c r="N51" s="253">
        <v>0</v>
      </c>
      <c r="O51" s="253">
        <v>0</v>
      </c>
      <c r="P51" s="253">
        <v>0</v>
      </c>
      <c r="Q51" s="253">
        <v>0</v>
      </c>
      <c r="R51" s="253">
        <v>0</v>
      </c>
      <c r="S51" s="253">
        <v>0</v>
      </c>
      <c r="T51" s="253">
        <v>0</v>
      </c>
      <c r="U51" s="253">
        <v>0</v>
      </c>
      <c r="V51" s="253">
        <v>0</v>
      </c>
      <c r="W51" s="253">
        <v>0</v>
      </c>
      <c r="X51" s="253">
        <v>0</v>
      </c>
      <c r="Y51" s="253">
        <v>0</v>
      </c>
      <c r="Z51" s="253">
        <v>0</v>
      </c>
      <c r="AA51" s="253">
        <v>0</v>
      </c>
      <c r="AB51" s="253">
        <v>0</v>
      </c>
      <c r="AC51" s="253">
        <v>0</v>
      </c>
      <c r="AD51" s="253">
        <v>0</v>
      </c>
      <c r="AE51" s="253">
        <v>0</v>
      </c>
      <c r="AF51" s="253">
        <v>0</v>
      </c>
      <c r="AG51" s="253">
        <v>0</v>
      </c>
      <c r="AH51" s="253">
        <v>0.97589499999999996</v>
      </c>
      <c r="AI51" s="253">
        <v>4.8738480000000006</v>
      </c>
      <c r="AJ51" s="253">
        <v>4.7167310000000002</v>
      </c>
      <c r="AK51" s="253">
        <v>7.6149110000000011</v>
      </c>
      <c r="AL51" s="253">
        <v>6.0270679000000005</v>
      </c>
      <c r="AM51" s="253">
        <v>5.0100008000000003</v>
      </c>
      <c r="AN51" s="253">
        <v>6.7614203153000005</v>
      </c>
      <c r="AO51" s="253">
        <v>7.1956037300000002</v>
      </c>
      <c r="AP51" s="253">
        <v>7.0622170000000004</v>
      </c>
      <c r="AQ51" s="253">
        <v>8.7528080000000017</v>
      </c>
      <c r="AR51" s="253">
        <v>10.11586</v>
      </c>
      <c r="AS51" s="253">
        <v>10.711607000000001</v>
      </c>
    </row>
    <row r="52" spans="1:45" ht="14.25" customHeight="1">
      <c r="A52" s="252" t="s">
        <v>248</v>
      </c>
      <c r="B52" s="253">
        <v>0</v>
      </c>
      <c r="C52" s="253">
        <v>0</v>
      </c>
      <c r="D52" s="253">
        <v>0</v>
      </c>
      <c r="E52" s="253">
        <v>0</v>
      </c>
      <c r="F52" s="253">
        <v>0</v>
      </c>
      <c r="G52" s="253">
        <v>0</v>
      </c>
      <c r="H52" s="253">
        <v>0</v>
      </c>
      <c r="I52" s="253">
        <v>0</v>
      </c>
      <c r="J52" s="253">
        <v>0</v>
      </c>
      <c r="K52" s="253">
        <v>0</v>
      </c>
      <c r="L52" s="253">
        <v>0</v>
      </c>
      <c r="M52" s="253">
        <v>0</v>
      </c>
      <c r="N52" s="253">
        <v>0</v>
      </c>
      <c r="O52" s="253">
        <v>0</v>
      </c>
      <c r="P52" s="253">
        <v>0</v>
      </c>
      <c r="Q52" s="253">
        <v>0</v>
      </c>
      <c r="R52" s="253">
        <v>1.0152810000000001</v>
      </c>
      <c r="S52" s="253">
        <v>4.3749349999999998</v>
      </c>
      <c r="T52" s="253">
        <v>3.5045729999999997</v>
      </c>
      <c r="U52" s="253">
        <v>4.9633620150999995</v>
      </c>
      <c r="V52" s="253">
        <v>4.3529619999999998</v>
      </c>
      <c r="W52" s="253">
        <v>1.783525</v>
      </c>
      <c r="X52" s="253">
        <v>1.042959</v>
      </c>
      <c r="Y52" s="253">
        <v>0.70932200000000001</v>
      </c>
      <c r="Z52" s="253">
        <v>0.42730199999999996</v>
      </c>
      <c r="AA52" s="253">
        <v>0.34961399999999998</v>
      </c>
      <c r="AB52" s="253">
        <v>0.23067699999999999</v>
      </c>
      <c r="AC52" s="253">
        <v>0.21386700000000003</v>
      </c>
      <c r="AD52" s="253">
        <v>0.21224799999999999</v>
      </c>
      <c r="AE52" s="253">
        <v>0.166716</v>
      </c>
      <c r="AF52" s="253">
        <v>0.187699</v>
      </c>
      <c r="AG52" s="253">
        <v>7.8216000000000008E-2</v>
      </c>
      <c r="AH52" s="253">
        <v>0.18960499999999997</v>
      </c>
      <c r="AI52" s="253">
        <v>0.13189300000000001</v>
      </c>
      <c r="AJ52" s="253">
        <v>4.4190000000000007E-2</v>
      </c>
      <c r="AK52" s="253">
        <v>0</v>
      </c>
      <c r="AL52" s="253">
        <v>1.1218000000000001E-2</v>
      </c>
      <c r="AM52" s="253">
        <v>3.7949999999999998E-3</v>
      </c>
      <c r="AN52" s="253">
        <v>0</v>
      </c>
      <c r="AO52" s="253">
        <v>6.8469999999999998E-3</v>
      </c>
      <c r="AP52" s="253">
        <v>4.1539999999999997E-3</v>
      </c>
      <c r="AQ52" s="253">
        <v>1.3937E-2</v>
      </c>
      <c r="AR52" s="253">
        <v>3.0977999999999999E-2</v>
      </c>
      <c r="AS52" s="253">
        <v>5.9452999999999992E-2</v>
      </c>
    </row>
    <row r="53" spans="1:45" ht="14.25" customHeight="1">
      <c r="A53" s="252" t="s">
        <v>164</v>
      </c>
      <c r="B53" s="253">
        <v>0</v>
      </c>
      <c r="C53" s="253">
        <v>0</v>
      </c>
      <c r="D53" s="253">
        <v>0</v>
      </c>
      <c r="E53" s="253">
        <v>0</v>
      </c>
      <c r="F53" s="253">
        <v>0</v>
      </c>
      <c r="G53" s="253">
        <v>0</v>
      </c>
      <c r="H53" s="253">
        <v>0</v>
      </c>
      <c r="I53" s="253">
        <v>0</v>
      </c>
      <c r="J53" s="253">
        <v>0</v>
      </c>
      <c r="K53" s="253">
        <v>0</v>
      </c>
      <c r="L53" s="253">
        <v>7.0563820033996194E-2</v>
      </c>
      <c r="M53" s="253">
        <v>0.67936976400949334</v>
      </c>
      <c r="N53" s="253">
        <v>0.56701000000001045</v>
      </c>
      <c r="O53" s="253">
        <v>0.60956100000001356</v>
      </c>
      <c r="P53" s="253">
        <v>0.61951433065300421</v>
      </c>
      <c r="Q53" s="253">
        <v>0.45973180007899828</v>
      </c>
      <c r="R53" s="253">
        <v>0.38953700007900238</v>
      </c>
      <c r="S53" s="253">
        <v>0.31070806033599752</v>
      </c>
      <c r="T53" s="253">
        <v>0.27075300000001334</v>
      </c>
      <c r="U53" s="253">
        <v>0.22525200000001178</v>
      </c>
      <c r="V53" s="253">
        <v>0.4394839999999931</v>
      </c>
      <c r="W53" s="253">
        <v>0.14326600000001122</v>
      </c>
      <c r="X53" s="253">
        <v>0.7162360000000092</v>
      </c>
      <c r="Y53" s="253">
        <v>1.1847580000000164</v>
      </c>
      <c r="Z53" s="253">
        <v>1.3086879999999894</v>
      </c>
      <c r="AA53" s="253">
        <v>0.90411100000000033</v>
      </c>
      <c r="AB53" s="253">
        <v>0.5192169999999976</v>
      </c>
      <c r="AC53" s="253">
        <v>0.34602399999997147</v>
      </c>
      <c r="AD53" s="253">
        <v>0.42161600000000021</v>
      </c>
      <c r="AE53" s="253">
        <v>0.3634230000000116</v>
      </c>
      <c r="AF53" s="253">
        <v>0.12548300000000268</v>
      </c>
      <c r="AG53" s="253">
        <v>0.14208999999999605</v>
      </c>
      <c r="AH53" s="253">
        <v>9.9999999747524271E-7</v>
      </c>
      <c r="AI53" s="253">
        <v>2.0170000000518939E-3</v>
      </c>
      <c r="AJ53" s="253">
        <v>2.839700000001244E-2</v>
      </c>
      <c r="AK53" s="253">
        <v>1.6589999999894189E-3</v>
      </c>
      <c r="AL53" s="253">
        <v>3.8773000000048796E-2</v>
      </c>
      <c r="AM53" s="253">
        <v>0</v>
      </c>
      <c r="AN53" s="253">
        <v>0</v>
      </c>
      <c r="AO53" s="253">
        <v>1.0657459999999901</v>
      </c>
      <c r="AP53" s="253">
        <v>2.5987879999999564</v>
      </c>
      <c r="AQ53" s="253">
        <v>1.817818999999929</v>
      </c>
      <c r="AR53" s="253">
        <v>0.23318560000001298</v>
      </c>
      <c r="AS53" s="253">
        <v>5.9815570000040452E-2</v>
      </c>
    </row>
    <row r="54" spans="1:45" ht="14.25" customHeight="1">
      <c r="A54" s="248"/>
      <c r="B54" s="250"/>
      <c r="C54" s="250"/>
      <c r="D54" s="250"/>
      <c r="E54" s="250"/>
      <c r="F54" s="250"/>
      <c r="G54" s="250"/>
      <c r="H54" s="250"/>
      <c r="I54" s="250"/>
      <c r="J54" s="250"/>
      <c r="K54" s="250"/>
      <c r="L54" s="250"/>
      <c r="M54" s="250"/>
      <c r="N54" s="250"/>
      <c r="O54" s="250"/>
      <c r="P54" s="250"/>
      <c r="Q54" s="250"/>
      <c r="R54" s="250"/>
      <c r="S54" s="250"/>
      <c r="T54" s="250"/>
      <c r="U54" s="250"/>
      <c r="V54" s="250"/>
      <c r="W54" s="250"/>
      <c r="X54" s="250"/>
      <c r="Y54" s="250"/>
      <c r="Z54" s="250"/>
      <c r="AA54" s="250"/>
      <c r="AB54" s="250"/>
      <c r="AC54" s="250"/>
      <c r="AD54" s="250"/>
      <c r="AE54" s="250"/>
      <c r="AF54" s="250"/>
      <c r="AG54" s="250"/>
      <c r="AH54" s="250"/>
      <c r="AI54" s="250"/>
      <c r="AJ54" s="250"/>
      <c r="AK54" s="250"/>
      <c r="AL54" s="250"/>
      <c r="AM54" s="250"/>
      <c r="AN54" s="250"/>
      <c r="AO54" s="250"/>
      <c r="AP54" s="250"/>
      <c r="AQ54" s="250"/>
      <c r="AR54" s="250"/>
      <c r="AS54" s="250"/>
    </row>
    <row r="55" spans="1:45" ht="14.25" customHeight="1">
      <c r="A55" s="255" t="s">
        <v>262</v>
      </c>
      <c r="B55" s="255">
        <v>1.6184540160000001</v>
      </c>
      <c r="C55" s="255">
        <v>1.9673320160000001</v>
      </c>
      <c r="D55" s="255">
        <v>0</v>
      </c>
      <c r="E55" s="255">
        <v>1.9693850560000001</v>
      </c>
      <c r="F55" s="255">
        <v>1.7659560240000001</v>
      </c>
      <c r="G55" s="255">
        <v>1.704496032</v>
      </c>
      <c r="H55" s="255">
        <v>1.4572935200000001</v>
      </c>
      <c r="I55" s="255">
        <v>1.4572935200000001</v>
      </c>
      <c r="J55" s="255">
        <v>1.3079025200000001</v>
      </c>
      <c r="K55" s="255">
        <v>1.1129810039999999</v>
      </c>
      <c r="L55" s="255">
        <v>0.94527061328125006</v>
      </c>
      <c r="M55" s="255">
        <v>0.70006821093750005</v>
      </c>
      <c r="N55" s="255">
        <v>0.38917875292968745</v>
      </c>
      <c r="O55" s="255">
        <v>0.1508514570703125</v>
      </c>
      <c r="P55" s="255">
        <v>0.11130320299890625</v>
      </c>
      <c r="Q55" s="255">
        <v>0.1002607197265625</v>
      </c>
      <c r="R55" s="255">
        <v>6.8327661132812495E-2</v>
      </c>
      <c r="S55" s="255">
        <v>0</v>
      </c>
      <c r="T55" s="255">
        <v>0</v>
      </c>
      <c r="U55" s="255">
        <v>0</v>
      </c>
      <c r="V55" s="255">
        <v>0</v>
      </c>
      <c r="W55" s="255">
        <v>0</v>
      </c>
      <c r="X55" s="255">
        <v>0</v>
      </c>
      <c r="Y55" s="255">
        <v>0</v>
      </c>
      <c r="Z55" s="255">
        <v>0</v>
      </c>
      <c r="AA55" s="255">
        <v>0</v>
      </c>
      <c r="AB55" s="255">
        <v>0</v>
      </c>
      <c r="AC55" s="255">
        <v>0</v>
      </c>
      <c r="AD55" s="255">
        <v>0</v>
      </c>
      <c r="AE55" s="255">
        <v>0</v>
      </c>
      <c r="AF55" s="255">
        <v>0</v>
      </c>
      <c r="AG55" s="255">
        <v>0</v>
      </c>
      <c r="AH55" s="255">
        <v>0</v>
      </c>
      <c r="AI55" s="255">
        <v>0</v>
      </c>
      <c r="AJ55" s="255">
        <v>0</v>
      </c>
      <c r="AK55" s="255">
        <v>0</v>
      </c>
      <c r="AL55" s="255">
        <v>0</v>
      </c>
      <c r="AM55" s="255">
        <v>0</v>
      </c>
      <c r="AN55" s="255">
        <v>0</v>
      </c>
      <c r="AO55" s="255">
        <v>0</v>
      </c>
      <c r="AP55" s="255">
        <v>0</v>
      </c>
      <c r="AQ55" s="255">
        <v>0</v>
      </c>
      <c r="AR55" s="255">
        <v>0</v>
      </c>
      <c r="AS55" s="255">
        <v>0</v>
      </c>
    </row>
    <row r="56" spans="1:45" ht="14.25" customHeight="1">
      <c r="A56" s="255"/>
      <c r="B56" s="255"/>
      <c r="C56" s="255"/>
      <c r="D56" s="255"/>
      <c r="E56" s="255"/>
      <c r="F56" s="255"/>
      <c r="G56" s="255"/>
      <c r="H56" s="255"/>
      <c r="I56" s="255"/>
      <c r="J56" s="255"/>
      <c r="K56" s="255"/>
      <c r="L56" s="255"/>
      <c r="M56" s="255"/>
      <c r="N56" s="255"/>
      <c r="O56" s="255"/>
      <c r="P56" s="255"/>
      <c r="Q56" s="255"/>
      <c r="R56" s="255"/>
      <c r="S56" s="255"/>
      <c r="T56" s="255"/>
      <c r="U56" s="255"/>
      <c r="V56" s="255"/>
      <c r="W56" s="255"/>
      <c r="X56" s="255"/>
      <c r="Y56" s="255"/>
      <c r="Z56" s="255"/>
      <c r="AA56" s="255"/>
      <c r="AB56" s="255"/>
      <c r="AC56" s="255"/>
      <c r="AD56" s="255"/>
      <c r="AE56" s="255"/>
      <c r="AF56" s="255"/>
      <c r="AG56" s="255"/>
      <c r="AH56" s="255"/>
      <c r="AI56" s="255"/>
      <c r="AJ56" s="255"/>
      <c r="AK56" s="255"/>
      <c r="AL56" s="255"/>
      <c r="AM56" s="255"/>
      <c r="AN56" s="255"/>
      <c r="AO56" s="255"/>
      <c r="AP56" s="255"/>
      <c r="AQ56" s="255"/>
      <c r="AR56" s="255"/>
      <c r="AS56" s="255"/>
    </row>
    <row r="57" spans="1:45" ht="14.25" customHeight="1">
      <c r="A57" s="248" t="s">
        <v>200</v>
      </c>
      <c r="B57" s="250">
        <v>0</v>
      </c>
      <c r="C57" s="250">
        <v>0</v>
      </c>
      <c r="D57" s="250">
        <v>0</v>
      </c>
      <c r="E57" s="250">
        <v>0</v>
      </c>
      <c r="F57" s="250">
        <v>0</v>
      </c>
      <c r="G57" s="250">
        <v>0</v>
      </c>
      <c r="H57" s="250">
        <v>0.12236999893188477</v>
      </c>
      <c r="I57" s="250">
        <v>-1.6700000762939456E-3</v>
      </c>
      <c r="J57" s="250">
        <v>2.2370000839233344E-2</v>
      </c>
      <c r="K57" s="250">
        <v>2.6650002479553226E-2</v>
      </c>
      <c r="L57" s="250">
        <v>2.3589999198913632E-2</v>
      </c>
      <c r="M57" s="250">
        <v>-1.0710000991821404E-2</v>
      </c>
      <c r="N57" s="250">
        <v>3.0900000839233485E-2</v>
      </c>
      <c r="O57" s="250">
        <v>5.2859992713928244E-2</v>
      </c>
      <c r="P57" s="250">
        <v>3.033000606536871E-2</v>
      </c>
      <c r="Q57" s="250">
        <v>-2.1360000000000129E-2</v>
      </c>
      <c r="R57" s="250">
        <v>-1.9019999999999985E-2</v>
      </c>
      <c r="S57" s="250">
        <v>4.2000000000007309E-4</v>
      </c>
      <c r="T57" s="250">
        <v>2.6999999999998553E-4</v>
      </c>
      <c r="U57" s="250">
        <v>-2.2999999999999996E-2</v>
      </c>
      <c r="V57" s="250">
        <v>-9.9999999999999985E-3</v>
      </c>
      <c r="W57" s="250">
        <v>-1.0999999999999996E-2</v>
      </c>
      <c r="X57" s="250">
        <v>4.3000000000000003E-2</v>
      </c>
      <c r="Y57" s="250">
        <v>-2.3E-2</v>
      </c>
      <c r="Z57" s="250">
        <v>2.6000000000000002E-2</v>
      </c>
      <c r="AA57" s="250">
        <v>8.3311590909090905E-2</v>
      </c>
      <c r="AB57" s="250">
        <v>-0.11800000000000001</v>
      </c>
      <c r="AC57" s="250">
        <v>-1.0999999999999996E-2</v>
      </c>
      <c r="AD57" s="250">
        <v>-5.9999999999999984E-3</v>
      </c>
      <c r="AE57" s="250">
        <v>4.999999999999994E-3</v>
      </c>
      <c r="AF57" s="250">
        <v>1.7000000000000001E-2</v>
      </c>
      <c r="AG57" s="250">
        <v>-1.7000000000000001E-2</v>
      </c>
      <c r="AH57" s="250">
        <v>-9.000000000000008E-3</v>
      </c>
      <c r="AI57" s="250">
        <v>5.0249999999999989E-2</v>
      </c>
      <c r="AJ57" s="250">
        <v>1.5786399999999994</v>
      </c>
      <c r="AK57" s="250">
        <v>4.0792700000000002</v>
      </c>
      <c r="AL57" s="250">
        <v>5.8932399999999996</v>
      </c>
      <c r="AM57" s="250">
        <v>3.2808035959999997</v>
      </c>
      <c r="AN57" s="250">
        <v>-1.9453735959999994</v>
      </c>
      <c r="AO57" s="250">
        <v>2.0382227399999993</v>
      </c>
      <c r="AP57" s="250">
        <v>-0.3673456589999986</v>
      </c>
      <c r="AQ57" s="250">
        <v>-2.1167802000000009</v>
      </c>
      <c r="AR57" s="250">
        <v>0.966338119</v>
      </c>
      <c r="AS57" s="250">
        <v>-3.121705</v>
      </c>
    </row>
    <row r="58" spans="1:45" ht="14.25" customHeight="1">
      <c r="A58" s="246"/>
      <c r="B58" s="247"/>
      <c r="C58" s="247"/>
      <c r="D58" s="247"/>
      <c r="E58" s="247"/>
      <c r="F58" s="247"/>
      <c r="G58" s="247"/>
      <c r="H58" s="247"/>
      <c r="I58" s="247"/>
      <c r="J58" s="247"/>
      <c r="K58" s="247"/>
      <c r="L58" s="247"/>
      <c r="M58" s="247"/>
      <c r="N58" s="247"/>
      <c r="O58" s="247"/>
      <c r="P58" s="247"/>
      <c r="Q58" s="247"/>
      <c r="R58" s="247"/>
      <c r="S58" s="247"/>
      <c r="T58" s="247"/>
      <c r="U58" s="247"/>
      <c r="V58" s="247"/>
      <c r="W58" s="247"/>
      <c r="X58" s="247"/>
      <c r="Y58" s="247"/>
      <c r="Z58" s="247"/>
      <c r="AA58" s="247"/>
      <c r="AB58" s="247"/>
      <c r="AC58" s="247"/>
      <c r="AD58" s="247"/>
      <c r="AE58" s="247"/>
      <c r="AF58" s="247"/>
      <c r="AG58" s="247"/>
      <c r="AH58" s="247"/>
      <c r="AI58" s="247"/>
      <c r="AJ58" s="247"/>
      <c r="AK58" s="247"/>
      <c r="AL58" s="247"/>
      <c r="AM58" s="246"/>
      <c r="AN58" s="246"/>
      <c r="AO58" s="246"/>
      <c r="AP58" s="246"/>
      <c r="AQ58" s="246"/>
      <c r="AR58" s="246"/>
      <c r="AS58" s="246"/>
    </row>
    <row r="59" spans="1:45" ht="14.25" customHeight="1">
      <c r="A59" s="248" t="s">
        <v>263</v>
      </c>
      <c r="B59" s="255">
        <v>5.3974894598400001</v>
      </c>
      <c r="C59" s="255">
        <v>4.3931184964750001</v>
      </c>
      <c r="D59" s="255">
        <v>27.605110027869998</v>
      </c>
      <c r="E59" s="255">
        <v>53.942530819700004</v>
      </c>
      <c r="F59" s="255">
        <v>49.451260882499994</v>
      </c>
      <c r="G59" s="255">
        <v>27.133619773449997</v>
      </c>
      <c r="H59" s="255">
        <v>23.405068685629999</v>
      </c>
      <c r="I59" s="255">
        <v>27.069792002000007</v>
      </c>
      <c r="J59" s="255">
        <v>60.798051999999998</v>
      </c>
      <c r="K59" s="255">
        <v>58.216209700000007</v>
      </c>
      <c r="L59" s="255">
        <v>63.13771131083567</v>
      </c>
      <c r="M59" s="255">
        <v>84.604236742848315</v>
      </c>
      <c r="N59" s="255">
        <v>83.859070662895945</v>
      </c>
      <c r="O59" s="255">
        <v>78.551856169036</v>
      </c>
      <c r="P59" s="255">
        <v>92.151501276419751</v>
      </c>
      <c r="Q59" s="255">
        <v>95.26771751610876</v>
      </c>
      <c r="R59" s="255">
        <v>95.47731239805546</v>
      </c>
      <c r="S59" s="255">
        <v>101.89497871110193</v>
      </c>
      <c r="T59" s="255">
        <v>114.96702799759676</v>
      </c>
      <c r="U59" s="255">
        <v>107.05839698749362</v>
      </c>
      <c r="V59" s="255">
        <v>87.173135109339867</v>
      </c>
      <c r="W59" s="255">
        <v>68.99091816842035</v>
      </c>
      <c r="X59" s="255">
        <v>80.800651843577086</v>
      </c>
      <c r="Y59" s="255">
        <v>99.167852778037698</v>
      </c>
      <c r="Z59" s="255">
        <v>78.7348787200186</v>
      </c>
      <c r="AA59" s="255">
        <v>95.205181921332695</v>
      </c>
      <c r="AB59" s="255">
        <v>94.025506111189657</v>
      </c>
      <c r="AC59" s="255">
        <v>115.42303284477836</v>
      </c>
      <c r="AD59" s="255">
        <v>98.165634536854284</v>
      </c>
      <c r="AE59" s="255">
        <v>90.524238662173488</v>
      </c>
      <c r="AF59" s="255">
        <v>67.126681370257558</v>
      </c>
      <c r="AG59" s="255">
        <v>86.530575773305785</v>
      </c>
      <c r="AH59" s="255">
        <v>87.440995367897315</v>
      </c>
      <c r="AI59" s="255">
        <v>103.82775733123533</v>
      </c>
      <c r="AJ59" s="255">
        <v>88.766928630435615</v>
      </c>
      <c r="AK59" s="255">
        <v>77.468609764643091</v>
      </c>
      <c r="AL59" s="255">
        <v>88.938022990855046</v>
      </c>
      <c r="AM59" s="255">
        <v>76.302921479917771</v>
      </c>
      <c r="AN59" s="255">
        <v>78.975359332337504</v>
      </c>
      <c r="AO59" s="255">
        <v>77.77271275264772</v>
      </c>
      <c r="AP59" s="255">
        <v>64.964506448374664</v>
      </c>
      <c r="AQ59" s="255">
        <v>63.074021410280395</v>
      </c>
      <c r="AR59" s="255">
        <v>55.167228455337373</v>
      </c>
      <c r="AS59" s="255">
        <v>65.888384510894213</v>
      </c>
    </row>
    <row r="60" spans="1:45" ht="14.25" customHeight="1">
      <c r="A60" s="256" t="s">
        <v>202</v>
      </c>
      <c r="B60" s="246">
        <v>2.3882399999999997</v>
      </c>
      <c r="C60" s="246">
        <v>0.35952000000000006</v>
      </c>
      <c r="D60" s="246">
        <v>22.829519999999999</v>
      </c>
      <c r="E60" s="246">
        <v>50.486880000000006</v>
      </c>
      <c r="F60" s="246">
        <v>48.021599999999999</v>
      </c>
      <c r="G60" s="246">
        <v>24.691319999999997</v>
      </c>
      <c r="H60" s="246">
        <v>18.887640000000001</v>
      </c>
      <c r="I60" s="246">
        <v>22.983600000000003</v>
      </c>
      <c r="J60" s="246">
        <v>55.764120000000005</v>
      </c>
      <c r="K60" s="246">
        <v>52.541280000000008</v>
      </c>
      <c r="L60" s="246">
        <v>57.882719999999999</v>
      </c>
      <c r="M60" s="246">
        <v>73.168666680024032</v>
      </c>
      <c r="N60" s="246">
        <v>49.160686838220016</v>
      </c>
      <c r="O60" s="246">
        <v>50.233999014063059</v>
      </c>
      <c r="P60" s="246">
        <v>54.988710957398169</v>
      </c>
      <c r="Q60" s="246">
        <v>58.375995085731603</v>
      </c>
      <c r="R60" s="246">
        <v>56.98271904274818</v>
      </c>
      <c r="S60" s="246">
        <v>69.476947284949816</v>
      </c>
      <c r="T60" s="246">
        <v>74.853578714760189</v>
      </c>
      <c r="U60" s="246">
        <v>69.104884037375356</v>
      </c>
      <c r="V60" s="246">
        <v>54.703443652081233</v>
      </c>
      <c r="W60" s="246">
        <v>44.623097923076919</v>
      </c>
      <c r="X60" s="246">
        <v>58.036829153846149</v>
      </c>
      <c r="Y60" s="246">
        <v>76.327612692307696</v>
      </c>
      <c r="Z60" s="246">
        <v>53.730588918665063</v>
      </c>
      <c r="AA60" s="246">
        <v>69.798917108953844</v>
      </c>
      <c r="AB60" s="246">
        <v>70.830333716515071</v>
      </c>
      <c r="AC60" s="246">
        <v>85.719877346763738</v>
      </c>
      <c r="AD60" s="246">
        <v>70.038195981941669</v>
      </c>
      <c r="AE60" s="246">
        <v>60.320204635384606</v>
      </c>
      <c r="AF60" s="246">
        <v>39.771331229999994</v>
      </c>
      <c r="AG60" s="246">
        <v>56.622311421949668</v>
      </c>
      <c r="AH60" s="246">
        <v>60.104354966000002</v>
      </c>
      <c r="AI60" s="246">
        <v>75.347673634999992</v>
      </c>
      <c r="AJ60" s="246">
        <v>60.896325439999991</v>
      </c>
      <c r="AK60" s="246">
        <v>54.152358210000003</v>
      </c>
      <c r="AL60" s="246">
        <v>62.097078639999999</v>
      </c>
      <c r="AM60" s="246">
        <v>50.85666312</v>
      </c>
      <c r="AN60" s="246">
        <v>52.679856559439997</v>
      </c>
      <c r="AO60" s="246">
        <v>54.132975914000006</v>
      </c>
      <c r="AP60" s="246">
        <v>42.049614552439991</v>
      </c>
      <c r="AQ60" s="246">
        <v>41.220333731999993</v>
      </c>
      <c r="AR60" s="246">
        <v>36.794814227399996</v>
      </c>
      <c r="AS60" s="246">
        <v>46.189690341519999</v>
      </c>
    </row>
    <row r="61" spans="1:45" ht="14.25" customHeight="1">
      <c r="A61" s="256" t="s">
        <v>185</v>
      </c>
      <c r="B61" s="246">
        <v>0.29082599999999992</v>
      </c>
      <c r="C61" s="246">
        <v>0.29082599999999997</v>
      </c>
      <c r="D61" s="246">
        <v>0.29082600000000081</v>
      </c>
      <c r="E61" s="246">
        <v>0.29082599999999831</v>
      </c>
      <c r="F61" s="246">
        <v>0.29082599999999831</v>
      </c>
      <c r="G61" s="246">
        <v>0.29082600000000086</v>
      </c>
      <c r="H61" s="246">
        <v>0.29082600000000081</v>
      </c>
      <c r="I61" s="246">
        <v>0.29082600000000119</v>
      </c>
      <c r="J61" s="246">
        <v>0.49787099999999679</v>
      </c>
      <c r="K61" s="246">
        <v>0.57834570000000018</v>
      </c>
      <c r="L61" s="246">
        <v>0.58216560000000017</v>
      </c>
      <c r="M61" s="246">
        <v>0.58216560000001283</v>
      </c>
      <c r="N61" s="246">
        <v>0.58216560000002082</v>
      </c>
      <c r="O61" s="246">
        <v>0.60152189999992955</v>
      </c>
      <c r="P61" s="246">
        <v>0.60797400000001778</v>
      </c>
      <c r="Q61" s="246">
        <v>0.60797399999999746</v>
      </c>
      <c r="R61" s="246">
        <v>0.71400030000007975</v>
      </c>
      <c r="S61" s="246">
        <v>0.80259629999990567</v>
      </c>
      <c r="T61" s="246">
        <v>0.84384479999997986</v>
      </c>
      <c r="U61" s="246">
        <v>0.88653780000000237</v>
      </c>
      <c r="V61" s="246">
        <v>2.2545531299999992</v>
      </c>
      <c r="W61" s="246">
        <v>4.1851083669230773</v>
      </c>
      <c r="X61" s="246">
        <v>8.0083041987176333</v>
      </c>
      <c r="Y61" s="246">
        <v>16.288726738212478</v>
      </c>
      <c r="Z61" s="246">
        <v>19.431909890604835</v>
      </c>
      <c r="AA61" s="246">
        <v>19.855162811769755</v>
      </c>
      <c r="AB61" s="246">
        <v>17.465742338883985</v>
      </c>
      <c r="AC61" s="246">
        <v>23.619074392988018</v>
      </c>
      <c r="AD61" s="246">
        <v>22.202643542350611</v>
      </c>
      <c r="AE61" s="246">
        <v>24.380168290457856</v>
      </c>
      <c r="AF61" s="246">
        <v>21.116042918999995</v>
      </c>
      <c r="AG61" s="246">
        <v>23.325349304550503</v>
      </c>
      <c r="AH61" s="246">
        <v>21.017741338315901</v>
      </c>
      <c r="AI61" s="246">
        <v>22.379832753975876</v>
      </c>
      <c r="AJ61" s="246">
        <v>23.123704783960704</v>
      </c>
      <c r="AK61" s="246">
        <v>16.929635370754653</v>
      </c>
      <c r="AL61" s="246">
        <v>19.07529282396812</v>
      </c>
      <c r="AM61" s="246">
        <v>17.395723023637458</v>
      </c>
      <c r="AN61" s="246">
        <v>18.476788182403933</v>
      </c>
      <c r="AO61" s="246">
        <v>16.825118478407251</v>
      </c>
      <c r="AP61" s="246">
        <v>16.158341154758816</v>
      </c>
      <c r="AQ61" s="246">
        <v>15.22159228347725</v>
      </c>
      <c r="AR61" s="246">
        <v>12.654821781456668</v>
      </c>
      <c r="AS61" s="246">
        <v>13.368786717838342</v>
      </c>
    </row>
    <row r="62" spans="1:45" ht="14.25" customHeight="1">
      <c r="A62" s="256" t="s">
        <v>187</v>
      </c>
      <c r="B62" s="246">
        <v>0</v>
      </c>
      <c r="C62" s="246">
        <v>0</v>
      </c>
      <c r="D62" s="246">
        <v>0</v>
      </c>
      <c r="E62" s="246">
        <v>0</v>
      </c>
      <c r="F62" s="246">
        <v>0</v>
      </c>
      <c r="G62" s="246">
        <v>0</v>
      </c>
      <c r="H62" s="246">
        <v>0</v>
      </c>
      <c r="I62" s="246">
        <v>0</v>
      </c>
      <c r="J62" s="246">
        <v>0</v>
      </c>
      <c r="K62" s="246">
        <v>0</v>
      </c>
      <c r="L62" s="246">
        <v>0</v>
      </c>
      <c r="M62" s="246">
        <v>2.7039315500295968</v>
      </c>
      <c r="N62" s="246">
        <v>31.643359777064394</v>
      </c>
      <c r="O62" s="246">
        <v>26.595559056542776</v>
      </c>
      <c r="P62" s="246">
        <v>33.73786454566973</v>
      </c>
      <c r="Q62" s="246">
        <v>34.971776242036782</v>
      </c>
      <c r="R62" s="246">
        <v>34.824220132376226</v>
      </c>
      <c r="S62" s="246">
        <v>28.984978051927072</v>
      </c>
      <c r="T62" s="246">
        <v>35.14507113432547</v>
      </c>
      <c r="U62" s="246">
        <v>32.696451340462616</v>
      </c>
      <c r="V62" s="246">
        <v>25.529817065897795</v>
      </c>
      <c r="W62" s="246">
        <v>15.488671376633404</v>
      </c>
      <c r="X62" s="246">
        <v>9.3753111271611065</v>
      </c>
      <c r="Y62" s="246">
        <v>0.75996385335257777</v>
      </c>
      <c r="Z62" s="246">
        <v>0</v>
      </c>
      <c r="AA62" s="246">
        <v>0</v>
      </c>
      <c r="AB62" s="246">
        <v>0</v>
      </c>
      <c r="AC62" s="246">
        <v>0</v>
      </c>
      <c r="AD62" s="246">
        <v>0</v>
      </c>
      <c r="AE62" s="246">
        <v>0</v>
      </c>
      <c r="AF62" s="246">
        <v>0</v>
      </c>
      <c r="AG62" s="246">
        <v>0</v>
      </c>
      <c r="AH62" s="246">
        <v>0</v>
      </c>
      <c r="AI62" s="246">
        <v>0</v>
      </c>
      <c r="AJ62" s="246">
        <v>0</v>
      </c>
      <c r="AK62" s="246">
        <v>0</v>
      </c>
      <c r="AL62" s="246">
        <v>0</v>
      </c>
      <c r="AM62" s="246">
        <v>0</v>
      </c>
      <c r="AN62" s="246">
        <v>0</v>
      </c>
      <c r="AO62" s="246">
        <v>0</v>
      </c>
      <c r="AP62" s="246">
        <v>0</v>
      </c>
      <c r="AQ62" s="246">
        <v>0</v>
      </c>
      <c r="AR62" s="246">
        <v>0</v>
      </c>
      <c r="AS62" s="246">
        <v>0</v>
      </c>
    </row>
    <row r="63" spans="1:45" ht="14.25" customHeight="1">
      <c r="A63" s="256" t="s">
        <v>264</v>
      </c>
      <c r="B63" s="246">
        <v>2.1864624598400004</v>
      </c>
      <c r="C63" s="246">
        <v>2.7555424964749999</v>
      </c>
      <c r="D63" s="246">
        <v>3.5593640278700001</v>
      </c>
      <c r="E63" s="246">
        <v>3.4765248197000003</v>
      </c>
      <c r="F63" s="246">
        <v>2.2000348824999998</v>
      </c>
      <c r="G63" s="246">
        <v>2.6074737734500002</v>
      </c>
      <c r="H63" s="246">
        <v>3.6995826856299998</v>
      </c>
      <c r="I63" s="246">
        <v>3.3014060020000002</v>
      </c>
      <c r="J63" s="246">
        <v>4.0946009999999999</v>
      </c>
      <c r="K63" s="246">
        <v>4.6015040000000003</v>
      </c>
      <c r="L63" s="246">
        <v>4.6318657108356671</v>
      </c>
      <c r="M63" s="246">
        <v>6.1034129127946821</v>
      </c>
      <c r="N63" s="246">
        <v>3.765088447611515</v>
      </c>
      <c r="O63" s="246">
        <v>2.7517061984302424</v>
      </c>
      <c r="P63" s="246">
        <v>3.5700217733518187</v>
      </c>
      <c r="Q63" s="246">
        <v>3.0490741883403678</v>
      </c>
      <c r="R63" s="246">
        <v>2.8364393019495879</v>
      </c>
      <c r="S63" s="246">
        <v>2.5105234532437479</v>
      </c>
      <c r="T63" s="246">
        <v>4.0045997275297429</v>
      </c>
      <c r="U63" s="246">
        <v>4.250590188674269</v>
      </c>
      <c r="V63" s="246">
        <v>4.5177260646603443</v>
      </c>
      <c r="W63" s="246">
        <v>4.4468729827514322</v>
      </c>
      <c r="X63" s="246">
        <v>5.1273693816186867</v>
      </c>
      <c r="Y63" s="246">
        <v>5.5125800038942332</v>
      </c>
      <c r="Z63" s="246">
        <v>5.1606043185321226</v>
      </c>
      <c r="AA63" s="246">
        <v>5.1608722459559635</v>
      </c>
      <c r="AB63" s="246">
        <v>4.9727619551137767</v>
      </c>
      <c r="AC63" s="246">
        <v>5.4801625094259192</v>
      </c>
      <c r="AD63" s="246">
        <v>5.2237299829511707</v>
      </c>
      <c r="AE63" s="246">
        <v>5.0260503450450749</v>
      </c>
      <c r="AF63" s="246">
        <v>5.5075965888548541</v>
      </c>
      <c r="AG63" s="246">
        <v>5.8207649579731218</v>
      </c>
      <c r="AH63" s="246">
        <v>5.5958845606203296</v>
      </c>
      <c r="AI63" s="246">
        <v>5.321449668993802</v>
      </c>
      <c r="AJ63" s="246">
        <v>3.9669322242092631</v>
      </c>
      <c r="AK63" s="246">
        <v>5.5808419549787303</v>
      </c>
      <c r="AL63" s="246">
        <v>7.0715632657964465</v>
      </c>
      <c r="AM63" s="246">
        <v>7.1855946225576828</v>
      </c>
      <c r="AN63" s="246">
        <v>6.9379035750156248</v>
      </c>
      <c r="AO63" s="246">
        <v>5.9043128899999999</v>
      </c>
      <c r="AP63" s="246">
        <v>5.9281003600000002</v>
      </c>
      <c r="AQ63" s="246">
        <v>5.8171379999999999</v>
      </c>
      <c r="AR63" s="246">
        <v>5.0784473999999991</v>
      </c>
      <c r="AS63" s="246">
        <v>5.6414059700000001</v>
      </c>
    </row>
    <row r="64" spans="1:45" ht="14.25" customHeight="1">
      <c r="A64" s="256" t="s">
        <v>265</v>
      </c>
      <c r="B64" s="246">
        <v>0.53196100000000002</v>
      </c>
      <c r="C64" s="246">
        <v>0.98723000000000005</v>
      </c>
      <c r="D64" s="246">
        <v>0.9254</v>
      </c>
      <c r="E64" s="246">
        <v>-0.31169999999999998</v>
      </c>
      <c r="F64" s="246">
        <v>-1.0612000000000001</v>
      </c>
      <c r="G64" s="246">
        <v>-0.45600000000000002</v>
      </c>
      <c r="H64" s="246">
        <v>0.52701999999999993</v>
      </c>
      <c r="I64" s="246">
        <v>0.49395999999999995</v>
      </c>
      <c r="J64" s="246">
        <v>0.44145999999999996</v>
      </c>
      <c r="K64" s="246">
        <v>0.49507999999999996</v>
      </c>
      <c r="L64" s="246">
        <v>4.0960000000000003E-2</v>
      </c>
      <c r="M64" s="246">
        <v>2.0460599999999998</v>
      </c>
      <c r="N64" s="246">
        <v>-1.29223</v>
      </c>
      <c r="O64" s="246">
        <v>-1.63093</v>
      </c>
      <c r="P64" s="246">
        <v>-0.75307000000000002</v>
      </c>
      <c r="Q64" s="246">
        <v>-1.7371019999999999</v>
      </c>
      <c r="R64" s="246">
        <v>0.11993362098138746</v>
      </c>
      <c r="S64" s="246">
        <v>0.11993362098138746</v>
      </c>
      <c r="T64" s="246">
        <v>0.1199336209813876</v>
      </c>
      <c r="U64" s="246">
        <v>0.11993362098138746</v>
      </c>
      <c r="V64" s="246">
        <v>0.16759519670050763</v>
      </c>
      <c r="W64" s="246">
        <v>0.24716751903553297</v>
      </c>
      <c r="X64" s="246">
        <v>0.25283798223350251</v>
      </c>
      <c r="Y64" s="246">
        <v>0.27896949027072754</v>
      </c>
      <c r="Z64" s="246">
        <v>0.41177559221658205</v>
      </c>
      <c r="AA64" s="246">
        <v>0.39022975465313026</v>
      </c>
      <c r="AB64" s="246">
        <v>0.75666810067681889</v>
      </c>
      <c r="AC64" s="246">
        <v>0.60391859560067673</v>
      </c>
      <c r="AD64" s="246">
        <v>0.70106502961082906</v>
      </c>
      <c r="AE64" s="246">
        <v>0.79781539128595602</v>
      </c>
      <c r="AF64" s="246">
        <v>0.73171063240270728</v>
      </c>
      <c r="AG64" s="246">
        <v>0.76215008883248736</v>
      </c>
      <c r="AH64" s="246">
        <v>0.72301450296108283</v>
      </c>
      <c r="AI64" s="246">
        <v>0.77880127326565141</v>
      </c>
      <c r="AJ64" s="246">
        <v>0.77996618226565151</v>
      </c>
      <c r="AK64" s="246">
        <v>0.80577422890969141</v>
      </c>
      <c r="AL64" s="246">
        <v>0.6940882610904906</v>
      </c>
      <c r="AM64" s="246">
        <v>0.86494071372261583</v>
      </c>
      <c r="AN64" s="246">
        <v>0.88081101547794416</v>
      </c>
      <c r="AO64" s="246">
        <v>0.91030547024046382</v>
      </c>
      <c r="AP64" s="246">
        <v>0.82845038117585112</v>
      </c>
      <c r="AQ64" s="246">
        <v>0.81495739480315321</v>
      </c>
      <c r="AR64" s="246">
        <v>0.63914504648070591</v>
      </c>
      <c r="AS64" s="246">
        <v>0.68850148153587321</v>
      </c>
    </row>
    <row r="65" spans="1:45" ht="14.25" customHeight="1">
      <c r="A65" s="246"/>
      <c r="B65" s="247"/>
      <c r="C65" s="247"/>
      <c r="D65" s="247"/>
      <c r="E65" s="247"/>
      <c r="F65" s="247"/>
      <c r="G65" s="247"/>
      <c r="H65" s="247"/>
      <c r="I65" s="247"/>
      <c r="J65" s="247"/>
      <c r="K65" s="247"/>
      <c r="L65" s="247"/>
      <c r="M65" s="247"/>
      <c r="N65" s="247"/>
      <c r="O65" s="247"/>
      <c r="P65" s="247"/>
      <c r="Q65" s="247"/>
      <c r="R65" s="247"/>
      <c r="S65" s="247"/>
      <c r="T65" s="247"/>
      <c r="U65" s="247"/>
      <c r="V65" s="247"/>
      <c r="W65" s="247"/>
      <c r="X65" s="247"/>
      <c r="Y65" s="247"/>
      <c r="Z65" s="247"/>
      <c r="AA65" s="247"/>
      <c r="AB65" s="247"/>
      <c r="AC65" s="247"/>
      <c r="AD65" s="247"/>
      <c r="AE65" s="247"/>
      <c r="AF65" s="247"/>
      <c r="AG65" s="247"/>
      <c r="AH65" s="247"/>
      <c r="AI65" s="247"/>
      <c r="AJ65" s="247"/>
      <c r="AK65" s="247"/>
      <c r="AL65" s="247"/>
      <c r="AM65" s="246"/>
      <c r="AN65" s="246"/>
      <c r="AO65" s="246"/>
      <c r="AP65" s="246"/>
      <c r="AQ65" s="246"/>
      <c r="AR65" s="246"/>
      <c r="AS65" s="246"/>
    </row>
    <row r="66" spans="1:45" ht="14.25" customHeight="1">
      <c r="A66" s="248" t="s">
        <v>266</v>
      </c>
      <c r="B66" s="255"/>
      <c r="C66" s="255"/>
      <c r="D66" s="255"/>
      <c r="E66" s="255"/>
      <c r="F66" s="255"/>
      <c r="G66" s="255"/>
      <c r="H66" s="255"/>
      <c r="I66" s="255"/>
      <c r="J66" s="255"/>
      <c r="K66" s="255"/>
      <c r="L66" s="255"/>
      <c r="M66" s="255"/>
      <c r="N66" s="255"/>
      <c r="O66" s="255"/>
      <c r="P66" s="255"/>
      <c r="Q66" s="255"/>
      <c r="R66" s="255">
        <v>13.793719540641181</v>
      </c>
      <c r="S66" s="255">
        <v>20.351532998929994</v>
      </c>
      <c r="T66" s="255">
        <v>17.794847597201869</v>
      </c>
      <c r="U66" s="255">
        <v>19.8244570081566</v>
      </c>
      <c r="V66" s="255">
        <v>24.78459686085332</v>
      </c>
      <c r="W66" s="255">
        <v>36.480104939762718</v>
      </c>
      <c r="X66" s="255">
        <v>47.711342564437253</v>
      </c>
      <c r="Y66" s="255">
        <v>48.875837893711228</v>
      </c>
      <c r="Z66" s="255">
        <v>46.54433536535867</v>
      </c>
      <c r="AA66" s="255">
        <v>54.141547069945197</v>
      </c>
      <c r="AB66" s="255">
        <v>61.70027077496993</v>
      </c>
      <c r="AC66" s="255">
        <v>55.255897018250081</v>
      </c>
      <c r="AD66" s="255">
        <v>57.64592927349522</v>
      </c>
      <c r="AE66" s="255">
        <v>26.038945705124867</v>
      </c>
      <c r="AF66" s="255">
        <v>32.002012337208697</v>
      </c>
      <c r="AG66" s="255">
        <v>12.838235780153919</v>
      </c>
      <c r="AH66" s="255">
        <v>14.896013126783163</v>
      </c>
      <c r="AI66" s="255">
        <v>15.265347210515129</v>
      </c>
      <c r="AJ66" s="255">
        <v>18.07763053501785</v>
      </c>
      <c r="AK66" s="255">
        <v>25.39992176588683</v>
      </c>
      <c r="AL66" s="255">
        <v>25.443401505195283</v>
      </c>
      <c r="AM66" s="255">
        <v>24.350336182331802</v>
      </c>
      <c r="AN66" s="255">
        <v>31.662936855061403</v>
      </c>
      <c r="AO66" s="255">
        <v>39.574975161907759</v>
      </c>
      <c r="AP66" s="255">
        <v>59.177736467048483</v>
      </c>
      <c r="AQ66" s="255">
        <v>50.182058253826831</v>
      </c>
      <c r="AR66" s="255">
        <v>58.151220966927404</v>
      </c>
      <c r="AS66" s="255">
        <v>53.315619379074093</v>
      </c>
    </row>
    <row r="67" spans="1:45" ht="14.25" customHeight="1">
      <c r="A67" s="248"/>
      <c r="B67" s="250"/>
      <c r="C67" s="250"/>
      <c r="D67" s="250"/>
      <c r="E67" s="250"/>
      <c r="F67" s="250"/>
      <c r="G67" s="250"/>
      <c r="H67" s="250"/>
      <c r="I67" s="250"/>
      <c r="J67" s="250"/>
      <c r="K67" s="250"/>
      <c r="L67" s="250"/>
      <c r="M67" s="250"/>
      <c r="N67" s="250"/>
      <c r="O67" s="250"/>
      <c r="P67" s="250"/>
      <c r="Q67" s="250"/>
      <c r="R67" s="250"/>
      <c r="S67" s="250"/>
      <c r="T67" s="250"/>
      <c r="U67" s="250"/>
      <c r="V67" s="250"/>
      <c r="W67" s="250"/>
      <c r="X67" s="250"/>
      <c r="Y67" s="250"/>
      <c r="Z67" s="250"/>
      <c r="AA67" s="250"/>
      <c r="AB67" s="250"/>
      <c r="AC67" s="250"/>
      <c r="AD67" s="250"/>
      <c r="AE67" s="250"/>
      <c r="AF67" s="250"/>
      <c r="AG67" s="250"/>
      <c r="AH67" s="250"/>
      <c r="AI67" s="250"/>
      <c r="AJ67" s="250"/>
      <c r="AK67" s="250"/>
      <c r="AL67" s="250"/>
      <c r="AM67" s="250"/>
      <c r="AN67" s="250"/>
      <c r="AO67" s="250"/>
      <c r="AP67" s="250"/>
      <c r="AQ67" s="250"/>
      <c r="AR67" s="250"/>
      <c r="AS67" s="250"/>
    </row>
    <row r="68" spans="1:45" ht="14.25" customHeight="1">
      <c r="A68" s="255" t="s">
        <v>267</v>
      </c>
      <c r="B68" s="255"/>
      <c r="C68" s="255"/>
      <c r="D68" s="255"/>
      <c r="E68" s="255"/>
      <c r="F68" s="255"/>
      <c r="G68" s="255"/>
      <c r="H68" s="255"/>
      <c r="I68" s="255"/>
      <c r="J68" s="255"/>
      <c r="K68" s="255"/>
      <c r="L68" s="255"/>
      <c r="M68" s="255"/>
      <c r="N68" s="255"/>
      <c r="O68" s="255"/>
      <c r="P68" s="255"/>
      <c r="Q68" s="255"/>
      <c r="R68" s="255">
        <v>67.842112076694249</v>
      </c>
      <c r="S68" s="255">
        <v>70.021203374202258</v>
      </c>
      <c r="T68" s="255">
        <v>71.673275296960128</v>
      </c>
      <c r="U68" s="255">
        <v>72.670644892525544</v>
      </c>
      <c r="V68" s="255">
        <v>74.968604035103311</v>
      </c>
      <c r="W68" s="255">
        <v>72.879805566979172</v>
      </c>
      <c r="X68" s="255">
        <v>74.883772311251306</v>
      </c>
      <c r="Y68" s="255">
        <v>71.024661655766209</v>
      </c>
      <c r="Z68" s="255">
        <v>67.666630854588178</v>
      </c>
      <c r="AA68" s="255">
        <v>71.130882085281854</v>
      </c>
      <c r="AB68" s="255">
        <v>78.688320391663524</v>
      </c>
      <c r="AC68" s="255">
        <v>76.454707858876475</v>
      </c>
      <c r="AD68" s="255">
        <v>80.087845885730744</v>
      </c>
      <c r="AE68" s="255">
        <v>61.199714307418539</v>
      </c>
      <c r="AF68" s="255">
        <v>63.070293008315993</v>
      </c>
      <c r="AG68" s="255">
        <v>50.474491602105338</v>
      </c>
      <c r="AH68" s="255">
        <v>49.46995170601685</v>
      </c>
      <c r="AI68" s="255">
        <v>48.769009120696268</v>
      </c>
      <c r="AJ68" s="255">
        <v>48.328115644589346</v>
      </c>
      <c r="AK68" s="255">
        <v>57.123440686713167</v>
      </c>
      <c r="AL68" s="255">
        <v>60.289554818229369</v>
      </c>
      <c r="AM68" s="255">
        <v>57.958454488156804</v>
      </c>
      <c r="AN68" s="255">
        <v>66.474267034980272</v>
      </c>
      <c r="AO68" s="255">
        <v>71.028240549631732</v>
      </c>
      <c r="AP68" s="255">
        <v>85.078560185888236</v>
      </c>
      <c r="AQ68" s="255">
        <v>78.874257395718644</v>
      </c>
      <c r="AR68" s="255">
        <v>81.834659766537897</v>
      </c>
      <c r="AS68" s="255">
        <v>77.897522372643749</v>
      </c>
    </row>
    <row r="69" spans="1:45" ht="14.25" customHeight="1">
      <c r="A69" s="257" t="s">
        <v>205</v>
      </c>
      <c r="B69" s="255"/>
      <c r="C69" s="255"/>
      <c r="D69" s="255"/>
      <c r="E69" s="255"/>
      <c r="F69" s="255"/>
      <c r="G69" s="255"/>
      <c r="H69" s="255"/>
      <c r="I69" s="255"/>
      <c r="J69" s="255"/>
      <c r="K69" s="255"/>
      <c r="L69" s="255"/>
      <c r="M69" s="255"/>
      <c r="N69" s="255"/>
      <c r="O69" s="255"/>
      <c r="P69" s="255"/>
      <c r="Q69" s="255"/>
      <c r="R69" s="255">
        <v>1.9979607797652672</v>
      </c>
      <c r="S69" s="255">
        <v>2.0094510564389374</v>
      </c>
      <c r="T69" s="255">
        <v>1.9612631113764354</v>
      </c>
      <c r="U69" s="255">
        <v>1.9608787209312282</v>
      </c>
      <c r="V69" s="255">
        <v>1.9626980303276453</v>
      </c>
      <c r="W69" s="255">
        <v>2.0414382000044329</v>
      </c>
      <c r="X69" s="255">
        <v>2.0138840309032484</v>
      </c>
      <c r="Y69" s="255">
        <v>2.1224143735017904</v>
      </c>
      <c r="Z69" s="255">
        <v>2.0303521376992948</v>
      </c>
      <c r="AA69" s="255">
        <v>1.9746511753671601</v>
      </c>
      <c r="AB69" s="255">
        <v>2.0955044806186978</v>
      </c>
      <c r="AC69" s="255">
        <v>2.1193501084037241</v>
      </c>
      <c r="AD69" s="255">
        <v>2.0393445586286743</v>
      </c>
      <c r="AE69" s="255">
        <v>2.0644909568107304</v>
      </c>
      <c r="AF69" s="255">
        <v>1.9621104610503359</v>
      </c>
      <c r="AG69" s="255">
        <v>2.0563416267862795</v>
      </c>
      <c r="AH69" s="255">
        <v>1.8844700000000001</v>
      </c>
      <c r="AI69" s="255">
        <v>1.8084100000000001</v>
      </c>
      <c r="AJ69" s="255">
        <v>1.7308300000000001</v>
      </c>
      <c r="AK69" s="255">
        <v>1.7235</v>
      </c>
      <c r="AL69" s="255">
        <v>1.4707610397256028</v>
      </c>
      <c r="AM69" s="255">
        <v>1.6727324668334669</v>
      </c>
      <c r="AN69" s="255">
        <v>1.56241382568</v>
      </c>
      <c r="AO69" s="255">
        <v>1.5471751029999998</v>
      </c>
      <c r="AP69" s="255">
        <v>1.6317636539999998</v>
      </c>
      <c r="AQ69" s="255">
        <v>1.6470706410000002</v>
      </c>
      <c r="AR69" s="255">
        <v>1.6058704309999998</v>
      </c>
      <c r="AS69" s="255">
        <v>1.449628285</v>
      </c>
    </row>
    <row r="70" spans="1:45" ht="14.25" customHeight="1">
      <c r="A70" s="257" t="s">
        <v>206</v>
      </c>
      <c r="B70" s="255"/>
      <c r="C70" s="255"/>
      <c r="D70" s="255"/>
      <c r="E70" s="255"/>
      <c r="F70" s="255"/>
      <c r="G70" s="255"/>
      <c r="H70" s="255"/>
      <c r="I70" s="255"/>
      <c r="J70" s="255"/>
      <c r="K70" s="255"/>
      <c r="L70" s="255"/>
      <c r="M70" s="255"/>
      <c r="N70" s="255"/>
      <c r="O70" s="255"/>
      <c r="P70" s="255"/>
      <c r="Q70" s="255"/>
      <c r="R70" s="255">
        <v>55.310137550570452</v>
      </c>
      <c r="S70" s="255">
        <v>57.240728262094997</v>
      </c>
      <c r="T70" s="255">
        <v>58.515677789705435</v>
      </c>
      <c r="U70" s="255">
        <v>59.447986342019853</v>
      </c>
      <c r="V70" s="255">
        <v>61.667239825739124</v>
      </c>
      <c r="W70" s="255">
        <v>59.758329780531042</v>
      </c>
      <c r="X70" s="255">
        <v>61.780732939450594</v>
      </c>
      <c r="Y70" s="255">
        <v>57.653317196755218</v>
      </c>
      <c r="Z70" s="255">
        <v>54.256427961054953</v>
      </c>
      <c r="AA70" s="255">
        <v>57.366355686907482</v>
      </c>
      <c r="AB70" s="255">
        <v>62.996561367445558</v>
      </c>
      <c r="AC70" s="255">
        <v>60.459049987924367</v>
      </c>
      <c r="AD70" s="255">
        <v>64.355171284275031</v>
      </c>
      <c r="AE70" s="255">
        <v>45.008788464089655</v>
      </c>
      <c r="AF70" s="255">
        <v>45.931117372686344</v>
      </c>
      <c r="AG70" s="255">
        <v>34.089375482066764</v>
      </c>
      <c r="AH70" s="255">
        <v>32.972454387216843</v>
      </c>
      <c r="AI70" s="255">
        <v>34.71416180189626</v>
      </c>
      <c r="AJ70" s="255">
        <v>34.575823325789344</v>
      </c>
      <c r="AK70" s="255">
        <v>41.271290978913171</v>
      </c>
      <c r="AL70" s="255">
        <v>45.94643691505717</v>
      </c>
      <c r="AM70" s="255">
        <v>44.966201382523337</v>
      </c>
      <c r="AN70" s="255">
        <v>50.732472370034657</v>
      </c>
      <c r="AO70" s="255">
        <v>55.640130464831721</v>
      </c>
      <c r="AP70" s="255">
        <v>68.155752943088231</v>
      </c>
      <c r="AQ70" s="255">
        <v>61.579514200918631</v>
      </c>
      <c r="AR70" s="255">
        <v>65.7357550527379</v>
      </c>
      <c r="AS70" s="255">
        <v>61.780257643843747</v>
      </c>
    </row>
    <row r="71" spans="1:45" ht="14.25" customHeight="1">
      <c r="A71" s="258" t="s">
        <v>268</v>
      </c>
      <c r="B71" s="247"/>
      <c r="C71" s="247"/>
      <c r="D71" s="247"/>
      <c r="E71" s="247"/>
      <c r="F71" s="247"/>
      <c r="G71" s="247"/>
      <c r="H71" s="247"/>
      <c r="I71" s="247"/>
      <c r="J71" s="247"/>
      <c r="K71" s="247"/>
      <c r="L71" s="247"/>
      <c r="M71" s="247"/>
      <c r="N71" s="247"/>
      <c r="O71" s="247"/>
      <c r="P71" s="247"/>
      <c r="Q71" s="247"/>
      <c r="R71" s="246">
        <v>8.2235272158853263</v>
      </c>
      <c r="S71" s="246">
        <v>8.4473508249008002</v>
      </c>
      <c r="T71" s="246">
        <v>8.512694969556728</v>
      </c>
      <c r="U71" s="246">
        <v>8.8725218054723651</v>
      </c>
      <c r="V71" s="246">
        <v>9.2391021012861021</v>
      </c>
      <c r="W71" s="246">
        <v>9.6772006801143498</v>
      </c>
      <c r="X71" s="246">
        <v>9.9286720752545623</v>
      </c>
      <c r="Y71" s="246">
        <v>10.535105285133019</v>
      </c>
      <c r="Z71" s="246">
        <v>10.29629864872458</v>
      </c>
      <c r="AA71" s="246">
        <v>9.9811632370704828</v>
      </c>
      <c r="AB71" s="246">
        <v>10.619257779161142</v>
      </c>
      <c r="AC71" s="246">
        <v>11.127954303577811</v>
      </c>
      <c r="AD71" s="246">
        <v>11.332052965674823</v>
      </c>
      <c r="AE71" s="246">
        <v>10.826246123323907</v>
      </c>
      <c r="AF71" s="246">
        <v>11.17898863002141</v>
      </c>
      <c r="AG71" s="246">
        <v>10.84530842320761</v>
      </c>
      <c r="AH71" s="246">
        <v>9.2176383659999992</v>
      </c>
      <c r="AI71" s="246">
        <v>11.316558795999999</v>
      </c>
      <c r="AJ71" s="246">
        <v>9.0213828599999992</v>
      </c>
      <c r="AK71" s="246">
        <v>10.683380709</v>
      </c>
      <c r="AL71" s="246">
        <v>15.159715991121322</v>
      </c>
      <c r="AM71" s="246">
        <v>15.181835075999999</v>
      </c>
      <c r="AN71" s="246">
        <v>16.638095136939999</v>
      </c>
      <c r="AO71" s="246">
        <v>15.179717480999999</v>
      </c>
      <c r="AP71" s="246">
        <v>15.824089961000002</v>
      </c>
      <c r="AQ71" s="246">
        <v>17.005262796000004</v>
      </c>
      <c r="AR71" s="246">
        <v>15.456639826999998</v>
      </c>
      <c r="AS71" s="246">
        <v>17.100543950999999</v>
      </c>
    </row>
    <row r="72" spans="1:45" ht="14.25" customHeight="1">
      <c r="A72" s="258" t="s">
        <v>269</v>
      </c>
      <c r="B72" s="247"/>
      <c r="C72" s="247"/>
      <c r="D72" s="247"/>
      <c r="E72" s="247"/>
      <c r="F72" s="247"/>
      <c r="G72" s="247"/>
      <c r="H72" s="247"/>
      <c r="I72" s="247"/>
      <c r="J72" s="247"/>
      <c r="K72" s="247"/>
      <c r="L72" s="247"/>
      <c r="M72" s="247"/>
      <c r="N72" s="247"/>
      <c r="O72" s="247"/>
      <c r="P72" s="247"/>
      <c r="Q72" s="247"/>
      <c r="R72" s="246">
        <v>6.0591654697035402</v>
      </c>
      <c r="S72" s="246">
        <v>6.0096877573130758</v>
      </c>
      <c r="T72" s="246">
        <v>5.7892414941491355</v>
      </c>
      <c r="U72" s="246">
        <v>6.1381405187747218</v>
      </c>
      <c r="V72" s="246">
        <v>6.4241924161577755</v>
      </c>
      <c r="W72" s="246">
        <v>6.5885922684920368</v>
      </c>
      <c r="X72" s="246">
        <v>6.5362855549207417</v>
      </c>
      <c r="Y72" s="246">
        <v>6.5541507383150677</v>
      </c>
      <c r="Z72" s="246">
        <v>6.3047207878008846</v>
      </c>
      <c r="AA72" s="246">
        <v>6.4154960919798079</v>
      </c>
      <c r="AB72" s="246">
        <v>6.6858354424470701</v>
      </c>
      <c r="AC72" s="246">
        <v>6.6162950223767831</v>
      </c>
      <c r="AD72" s="246">
        <v>6.5701898250634727</v>
      </c>
      <c r="AE72" s="246">
        <v>5.8515562362057114</v>
      </c>
      <c r="AF72" s="246">
        <v>6.9214042398297586</v>
      </c>
      <c r="AG72" s="246">
        <v>6.4134698524167657</v>
      </c>
      <c r="AH72" s="246">
        <v>5.6958479999999998</v>
      </c>
      <c r="AI72" s="246">
        <v>5.302522999999999</v>
      </c>
      <c r="AJ72" s="246">
        <v>4.9206440000000002</v>
      </c>
      <c r="AK72" s="246">
        <v>4.8230802000000006</v>
      </c>
      <c r="AL72" s="246">
        <v>4.8448096401105714</v>
      </c>
      <c r="AM72" s="246">
        <v>5.0258370000000001</v>
      </c>
      <c r="AN72" s="246">
        <v>5.4526214775972166</v>
      </c>
      <c r="AO72" s="246">
        <v>5.0003570999999996</v>
      </c>
      <c r="AP72" s="246">
        <v>5.1160436499999999</v>
      </c>
      <c r="AQ72" s="246">
        <v>5.031075124</v>
      </c>
      <c r="AR72" s="246">
        <v>5.5554881860000007</v>
      </c>
      <c r="AS72" s="246">
        <v>5.6801535994326402</v>
      </c>
    </row>
    <row r="73" spans="1:45" ht="14.25" customHeight="1">
      <c r="A73" s="258" t="s">
        <v>270</v>
      </c>
      <c r="B73" s="247"/>
      <c r="C73" s="247"/>
      <c r="D73" s="247"/>
      <c r="E73" s="247"/>
      <c r="F73" s="247"/>
      <c r="G73" s="247"/>
      <c r="H73" s="247"/>
      <c r="I73" s="247"/>
      <c r="J73" s="247"/>
      <c r="K73" s="247"/>
      <c r="L73" s="247"/>
      <c r="M73" s="247"/>
      <c r="N73" s="247"/>
      <c r="O73" s="247"/>
      <c r="P73" s="247"/>
      <c r="Q73" s="247"/>
      <c r="R73" s="246">
        <v>34.826729803524302</v>
      </c>
      <c r="S73" s="246">
        <v>36.157758240782947</v>
      </c>
      <c r="T73" s="246">
        <v>37.839008520899661</v>
      </c>
      <c r="U73" s="246">
        <v>37.784009243451536</v>
      </c>
      <c r="V73" s="246">
        <v>39.024424683367144</v>
      </c>
      <c r="W73" s="246">
        <v>36.701209538143914</v>
      </c>
      <c r="X73" s="246">
        <v>37.803530727531637</v>
      </c>
      <c r="Y73" s="246">
        <v>33.392086709417143</v>
      </c>
      <c r="Z73" s="246">
        <v>30.630140956120474</v>
      </c>
      <c r="AA73" s="246">
        <v>33.712432604232838</v>
      </c>
      <c r="AB73" s="246">
        <v>38.753554906526475</v>
      </c>
      <c r="AC73" s="246">
        <v>35.268323473451716</v>
      </c>
      <c r="AD73" s="246">
        <v>39.221351570347942</v>
      </c>
      <c r="AE73" s="246">
        <v>20.795178023804898</v>
      </c>
      <c r="AF73" s="246">
        <v>19.847316331326407</v>
      </c>
      <c r="AG73" s="246">
        <v>9.7514064384423822</v>
      </c>
      <c r="AH73" s="246">
        <v>10.930234253216838</v>
      </c>
      <c r="AI73" s="246">
        <v>11.144123237896265</v>
      </c>
      <c r="AJ73" s="246">
        <v>14.050265597789345</v>
      </c>
      <c r="AK73" s="246">
        <v>19.902808452913174</v>
      </c>
      <c r="AL73" s="246">
        <v>18.865583563382113</v>
      </c>
      <c r="AM73" s="246">
        <v>18.919948604668193</v>
      </c>
      <c r="AN73" s="246">
        <v>22.689511037938594</v>
      </c>
      <c r="AO73" s="246">
        <v>27.82385350770911</v>
      </c>
      <c r="AP73" s="246">
        <v>40.152075760063184</v>
      </c>
      <c r="AQ73" s="246">
        <v>34.051358627725243</v>
      </c>
      <c r="AR73" s="246">
        <v>39.183215406737915</v>
      </c>
      <c r="AS73" s="246">
        <v>32.852045906055523</v>
      </c>
    </row>
    <row r="74" spans="1:45" ht="14.25" customHeight="1">
      <c r="A74" s="258" t="s">
        <v>271</v>
      </c>
      <c r="B74" s="247"/>
      <c r="C74" s="247"/>
      <c r="D74" s="247"/>
      <c r="E74" s="247"/>
      <c r="F74" s="247"/>
      <c r="G74" s="247"/>
      <c r="H74" s="247"/>
      <c r="I74" s="247"/>
      <c r="J74" s="247"/>
      <c r="K74" s="247"/>
      <c r="L74" s="247"/>
      <c r="M74" s="247"/>
      <c r="N74" s="247"/>
      <c r="O74" s="247"/>
      <c r="P74" s="247"/>
      <c r="Q74" s="247"/>
      <c r="R74" s="246">
        <v>2.6185528923863419</v>
      </c>
      <c r="S74" s="246">
        <v>3.1938212444369887</v>
      </c>
      <c r="T74" s="246">
        <v>2.8887470357939948</v>
      </c>
      <c r="U74" s="246">
        <v>2.9396705782160137</v>
      </c>
      <c r="V74" s="246">
        <v>3.0878162724175753</v>
      </c>
      <c r="W74" s="246">
        <v>2.7415204920707552</v>
      </c>
      <c r="X74" s="246">
        <v>3.3567321336892522</v>
      </c>
      <c r="Y74" s="246">
        <v>3.0593752030534143</v>
      </c>
      <c r="Z74" s="246">
        <v>3.0760582136835266</v>
      </c>
      <c r="AA74" s="246">
        <v>3.1872895090411575</v>
      </c>
      <c r="AB74" s="246">
        <v>2.8258199078850885</v>
      </c>
      <c r="AC74" s="246">
        <v>3.4061098038388455</v>
      </c>
      <c r="AD74" s="246">
        <v>3.0273125552839328</v>
      </c>
      <c r="AE74" s="246">
        <v>3.35011601100075</v>
      </c>
      <c r="AF74" s="246">
        <v>3.6823769999999993</v>
      </c>
      <c r="AG74" s="246">
        <v>3.2776809999999994</v>
      </c>
      <c r="AH74" s="246">
        <v>3.1413139999999999</v>
      </c>
      <c r="AI74" s="246">
        <v>3.0036869999999998</v>
      </c>
      <c r="AJ74" s="246">
        <v>3.0108570000000001</v>
      </c>
      <c r="AK74" s="246">
        <v>2.8572058999999999</v>
      </c>
      <c r="AL74" s="246">
        <v>3.0045927882287731</v>
      </c>
      <c r="AM74" s="246">
        <v>2.9467894614563441</v>
      </c>
      <c r="AN74" s="246">
        <v>3.0831693855616975</v>
      </c>
      <c r="AO74" s="246">
        <v>4.4774993121226139</v>
      </c>
      <c r="AP74" s="246">
        <v>3.4400338040250413</v>
      </c>
      <c r="AQ74" s="246">
        <v>2.3818869061933872</v>
      </c>
      <c r="AR74" s="246">
        <v>2.4321942349999999</v>
      </c>
      <c r="AS74" s="246">
        <v>2.4685888603555908</v>
      </c>
    </row>
    <row r="75" spans="1:45" ht="14.25" customHeight="1">
      <c r="A75" s="258" t="s">
        <v>272</v>
      </c>
      <c r="B75" s="247"/>
      <c r="C75" s="247"/>
      <c r="D75" s="247"/>
      <c r="E75" s="247"/>
      <c r="F75" s="247"/>
      <c r="G75" s="247"/>
      <c r="H75" s="247"/>
      <c r="I75" s="247"/>
      <c r="J75" s="247"/>
      <c r="K75" s="247"/>
      <c r="L75" s="247"/>
      <c r="M75" s="247"/>
      <c r="N75" s="247"/>
      <c r="O75" s="247"/>
      <c r="P75" s="247"/>
      <c r="Q75" s="247"/>
      <c r="R75" s="246">
        <v>3.5821621690709384</v>
      </c>
      <c r="S75" s="246">
        <v>3.4321101946611821</v>
      </c>
      <c r="T75" s="246">
        <v>3.485985769305914</v>
      </c>
      <c r="U75" s="246">
        <v>3.7136441961052147</v>
      </c>
      <c r="V75" s="246">
        <v>3.891704352510529</v>
      </c>
      <c r="W75" s="246">
        <v>4.0498068017099866</v>
      </c>
      <c r="X75" s="246">
        <v>4.1555124480544023</v>
      </c>
      <c r="Y75" s="246">
        <v>4.112599260836574</v>
      </c>
      <c r="Z75" s="246">
        <v>3.9492093547254892</v>
      </c>
      <c r="AA75" s="246">
        <v>4.069974244583201</v>
      </c>
      <c r="AB75" s="246">
        <v>4.1120933314257817</v>
      </c>
      <c r="AC75" s="246">
        <v>4.0403673846792065</v>
      </c>
      <c r="AD75" s="246">
        <v>4.2042643679048579</v>
      </c>
      <c r="AE75" s="246">
        <v>4.1856920697543867</v>
      </c>
      <c r="AF75" s="246">
        <v>4.3010311715087717</v>
      </c>
      <c r="AG75" s="246">
        <v>3.8015097680000003</v>
      </c>
      <c r="AH75" s="246">
        <v>3.9874197680000005</v>
      </c>
      <c r="AI75" s="246">
        <v>3.9472697680000004</v>
      </c>
      <c r="AJ75" s="246">
        <v>3.5726738679999999</v>
      </c>
      <c r="AK75" s="246">
        <v>3.0048157170000005</v>
      </c>
      <c r="AL75" s="246">
        <v>4.0717349322143956</v>
      </c>
      <c r="AM75" s="246">
        <v>2.8917912403988004</v>
      </c>
      <c r="AN75" s="246">
        <v>2.8690753319971489</v>
      </c>
      <c r="AO75" s="246">
        <v>3.158703064</v>
      </c>
      <c r="AP75" s="246">
        <v>3.6235097680000004</v>
      </c>
      <c r="AQ75" s="246">
        <v>3.1099307470000004</v>
      </c>
      <c r="AR75" s="246">
        <v>3.1082173979999999</v>
      </c>
      <c r="AS75" s="246">
        <v>3.678925327</v>
      </c>
    </row>
    <row r="76" spans="1:45" ht="14.25" customHeight="1">
      <c r="A76" s="257" t="s">
        <v>207</v>
      </c>
      <c r="B76" s="255"/>
      <c r="C76" s="255"/>
      <c r="D76" s="255"/>
      <c r="E76" s="255"/>
      <c r="F76" s="255"/>
      <c r="G76" s="255"/>
      <c r="H76" s="255"/>
      <c r="I76" s="255"/>
      <c r="J76" s="255"/>
      <c r="K76" s="255"/>
      <c r="L76" s="255"/>
      <c r="M76" s="255"/>
      <c r="N76" s="255"/>
      <c r="O76" s="255"/>
      <c r="P76" s="255"/>
      <c r="Q76" s="255"/>
      <c r="R76" s="255">
        <v>4.3920137463585309</v>
      </c>
      <c r="S76" s="255">
        <v>4.3420240556683174</v>
      </c>
      <c r="T76" s="255">
        <v>4.4533343958782536</v>
      </c>
      <c r="U76" s="255">
        <v>4.6607798295744622</v>
      </c>
      <c r="V76" s="255">
        <v>4.9746661790365394</v>
      </c>
      <c r="W76" s="255">
        <v>5.2030375864436991</v>
      </c>
      <c r="X76" s="255">
        <v>5.3641553408974687</v>
      </c>
      <c r="Y76" s="255">
        <v>5.5359300855092117</v>
      </c>
      <c r="Z76" s="255">
        <v>5.7428507558339241</v>
      </c>
      <c r="AA76" s="255">
        <v>6.0611011165355588</v>
      </c>
      <c r="AB76" s="255">
        <v>6.3204878807307816</v>
      </c>
      <c r="AC76" s="255">
        <v>6.6026278254244257</v>
      </c>
      <c r="AD76" s="255">
        <v>6.792574094319435</v>
      </c>
      <c r="AE76" s="255">
        <v>7.1417558787344193</v>
      </c>
      <c r="AF76" s="255">
        <v>7.8648605379542147</v>
      </c>
      <c r="AG76" s="255">
        <v>7.7361299495615556</v>
      </c>
      <c r="AH76" s="255">
        <v>7.5628472007864964</v>
      </c>
      <c r="AI76" s="255">
        <v>6.5612859723599373</v>
      </c>
      <c r="AJ76" s="255">
        <v>6.510759120888145</v>
      </c>
      <c r="AK76" s="255">
        <v>7.5305639677999991</v>
      </c>
      <c r="AL76" s="255">
        <v>6.8459372713006257</v>
      </c>
      <c r="AM76" s="255">
        <v>5.6472760987999999</v>
      </c>
      <c r="AN76" s="255">
        <v>7.8681867122656186</v>
      </c>
      <c r="AO76" s="255">
        <v>7.6517231868000009</v>
      </c>
      <c r="AP76" s="255">
        <v>8.7122846167999999</v>
      </c>
      <c r="AQ76" s="255">
        <v>8.8401829858000003</v>
      </c>
      <c r="AR76" s="255">
        <v>8.117084608799999</v>
      </c>
      <c r="AS76" s="255">
        <v>7.9195518678000001</v>
      </c>
    </row>
    <row r="77" spans="1:45" ht="14.25" customHeight="1">
      <c r="A77" s="257" t="s">
        <v>208</v>
      </c>
      <c r="B77" s="255"/>
      <c r="C77" s="255"/>
      <c r="D77" s="255"/>
      <c r="E77" s="255"/>
      <c r="F77" s="255"/>
      <c r="G77" s="255"/>
      <c r="H77" s="255"/>
      <c r="I77" s="255"/>
      <c r="J77" s="255"/>
      <c r="K77" s="255"/>
      <c r="L77" s="255"/>
      <c r="M77" s="255"/>
      <c r="N77" s="255"/>
      <c r="O77" s="255"/>
      <c r="P77" s="255"/>
      <c r="Q77" s="255"/>
      <c r="R77" s="255">
        <v>3.492</v>
      </c>
      <c r="S77" s="255">
        <v>3.7669999999999999</v>
      </c>
      <c r="T77" s="255">
        <v>4.2839999999999998</v>
      </c>
      <c r="U77" s="255">
        <v>4.327</v>
      </c>
      <c r="V77" s="255">
        <v>4.53</v>
      </c>
      <c r="W77" s="255">
        <v>4.4539999999999997</v>
      </c>
      <c r="X77" s="255">
        <v>4.6689999999999996</v>
      </c>
      <c r="Y77" s="255">
        <v>4.9569999999999999</v>
      </c>
      <c r="Z77" s="255">
        <v>5.1289999999999996</v>
      </c>
      <c r="AA77" s="255">
        <v>5.5424192999999997</v>
      </c>
      <c r="AB77" s="255">
        <v>7.2573700000000008</v>
      </c>
      <c r="AC77" s="255">
        <v>7.2500140000000002</v>
      </c>
      <c r="AD77" s="255">
        <v>6.871599999999999</v>
      </c>
      <c r="AE77" s="255">
        <v>6.9563000000000006</v>
      </c>
      <c r="AF77" s="255">
        <v>7.2857099999999999</v>
      </c>
      <c r="AG77" s="255">
        <v>6.5697799999999997</v>
      </c>
      <c r="AH77" s="255">
        <v>7.0260400000000001</v>
      </c>
      <c r="AI77" s="255">
        <v>5.6545300000000003</v>
      </c>
      <c r="AJ77" s="255">
        <v>5.4664449999999993</v>
      </c>
      <c r="AK77" s="255">
        <v>6.5601455</v>
      </c>
      <c r="AL77" s="255">
        <v>5.9921861501459679</v>
      </c>
      <c r="AM77" s="255">
        <v>5.6175200000000007</v>
      </c>
      <c r="AN77" s="255">
        <v>6.2763000000000009</v>
      </c>
      <c r="AO77" s="255">
        <v>6.1583528149999998</v>
      </c>
      <c r="AP77" s="255">
        <v>6.557137452000001</v>
      </c>
      <c r="AQ77" s="255">
        <v>6.7829169780000012</v>
      </c>
      <c r="AR77" s="255">
        <v>6.359754884</v>
      </c>
      <c r="AS77" s="255">
        <v>6.7393031060000004</v>
      </c>
    </row>
    <row r="78" spans="1:45" ht="14.25" customHeight="1">
      <c r="A78" s="257" t="s">
        <v>209</v>
      </c>
      <c r="B78" s="255"/>
      <c r="C78" s="255"/>
      <c r="D78" s="255"/>
      <c r="E78" s="255"/>
      <c r="F78" s="255"/>
      <c r="G78" s="255"/>
      <c r="H78" s="255"/>
      <c r="I78" s="255"/>
      <c r="J78" s="255"/>
      <c r="K78" s="255"/>
      <c r="L78" s="255"/>
      <c r="M78" s="255"/>
      <c r="N78" s="255"/>
      <c r="O78" s="255"/>
      <c r="P78" s="255"/>
      <c r="Q78" s="255"/>
      <c r="R78" s="255">
        <v>2.65</v>
      </c>
      <c r="S78" s="255">
        <v>2.6619999999999999</v>
      </c>
      <c r="T78" s="255">
        <v>2.4590000000000001</v>
      </c>
      <c r="U78" s="255">
        <v>2.274</v>
      </c>
      <c r="V78" s="255">
        <v>1.8340000000000001</v>
      </c>
      <c r="W78" s="255">
        <v>1.423</v>
      </c>
      <c r="X78" s="255">
        <v>1.056</v>
      </c>
      <c r="Y78" s="255">
        <v>0.75600000000000001</v>
      </c>
      <c r="Z78" s="255">
        <v>0.50800000000000001</v>
      </c>
      <c r="AA78" s="255">
        <v>0.18635480647165317</v>
      </c>
      <c r="AB78" s="255">
        <v>1.8396662868502146E-2</v>
      </c>
      <c r="AC78" s="255">
        <v>2.3665937123953932E-2</v>
      </c>
      <c r="AD78" s="255">
        <v>2.9155948507601698E-2</v>
      </c>
      <c r="AE78" s="255">
        <v>2.8379007783733465E-2</v>
      </c>
      <c r="AF78" s="255">
        <v>2.6494636625097819E-2</v>
      </c>
      <c r="AG78" s="255">
        <v>2.2864543690736178E-2</v>
      </c>
      <c r="AH78" s="255">
        <v>2.4140118013504921E-2</v>
      </c>
      <c r="AI78" s="255">
        <v>3.0621346440063108E-2</v>
      </c>
      <c r="AJ78" s="255">
        <v>4.425819791185593E-2</v>
      </c>
      <c r="AK78" s="255">
        <v>3.7940239999999993E-2</v>
      </c>
      <c r="AL78" s="255">
        <v>3.4233441999999996E-2</v>
      </c>
      <c r="AM78" s="255">
        <v>5.4724539999999995E-2</v>
      </c>
      <c r="AN78" s="255">
        <v>3.4894126999999997E-2</v>
      </c>
      <c r="AO78" s="255">
        <v>3.0858979999999998E-2</v>
      </c>
      <c r="AP78" s="255">
        <v>2.1621520000000002E-2</v>
      </c>
      <c r="AQ78" s="255">
        <v>2.4572589999999998E-2</v>
      </c>
      <c r="AR78" s="255">
        <v>1.6194789999999997E-2</v>
      </c>
      <c r="AS78" s="255">
        <v>8.7814699999999996E-3</v>
      </c>
    </row>
    <row r="79" spans="1:45" ht="14.25" customHeight="1"/>
    <row r="80" spans="1:45" ht="14.25" customHeight="1">
      <c r="A80" s="255" t="s">
        <v>273</v>
      </c>
      <c r="B80" s="247"/>
      <c r="C80" s="247"/>
      <c r="D80" s="247"/>
      <c r="E80" s="247"/>
      <c r="F80" s="247"/>
      <c r="G80" s="247"/>
      <c r="H80" s="247"/>
      <c r="I80" s="247"/>
      <c r="J80" s="247"/>
      <c r="K80" s="247"/>
      <c r="L80" s="247"/>
      <c r="M80" s="247"/>
      <c r="N80" s="247"/>
      <c r="O80" s="247"/>
      <c r="P80" s="247"/>
      <c r="Q80" s="247"/>
      <c r="R80" s="255"/>
      <c r="S80" s="247"/>
      <c r="T80" s="247"/>
      <c r="U80" s="247"/>
      <c r="V80" s="247"/>
      <c r="W80" s="247"/>
      <c r="X80" s="247"/>
      <c r="Y80" s="247"/>
      <c r="Z80" s="247"/>
      <c r="AA80" s="247"/>
      <c r="AB80" s="247"/>
      <c r="AC80" s="247"/>
      <c r="AD80" s="247"/>
      <c r="AE80" s="247"/>
      <c r="AF80" s="247"/>
      <c r="AG80" s="247"/>
      <c r="AH80" s="247"/>
      <c r="AI80" s="247"/>
      <c r="AJ80" s="247"/>
      <c r="AK80" s="247"/>
      <c r="AL80" s="247"/>
      <c r="AM80" s="247"/>
      <c r="AN80" s="247"/>
      <c r="AO80" s="247"/>
      <c r="AP80" s="247"/>
      <c r="AQ80" s="247"/>
      <c r="AR80" s="247"/>
      <c r="AS80" s="247"/>
    </row>
    <row r="81" spans="1:45" ht="14.25" customHeight="1">
      <c r="A81" s="259" t="s">
        <v>277</v>
      </c>
      <c r="B81" s="247"/>
      <c r="C81" s="247"/>
      <c r="D81" s="247"/>
      <c r="E81" s="247"/>
      <c r="F81" s="247"/>
      <c r="G81" s="247"/>
      <c r="H81" s="247"/>
      <c r="I81" s="247"/>
      <c r="J81" s="247"/>
      <c r="K81" s="247"/>
      <c r="L81" s="247"/>
      <c r="M81" s="247"/>
      <c r="N81" s="247"/>
      <c r="O81" s="247"/>
      <c r="P81" s="247"/>
      <c r="Q81" s="247"/>
      <c r="R81" s="247"/>
      <c r="S81" s="247"/>
      <c r="T81" s="247"/>
      <c r="U81" s="247"/>
      <c r="V81" s="247"/>
      <c r="W81" s="247"/>
      <c r="X81" s="247"/>
      <c r="Y81" s="247"/>
      <c r="Z81" s="247"/>
      <c r="AA81" s="247"/>
      <c r="AB81" s="247"/>
      <c r="AC81" s="247"/>
      <c r="AD81" s="247"/>
      <c r="AE81" s="247"/>
      <c r="AF81" s="247"/>
      <c r="AG81" s="247"/>
      <c r="AH81" s="247"/>
      <c r="AI81" s="247"/>
      <c r="AJ81" s="247"/>
      <c r="AK81" s="247"/>
      <c r="AL81" s="247"/>
      <c r="AM81" s="247"/>
      <c r="AN81" s="247"/>
      <c r="AO81" s="247"/>
      <c r="AP81" s="247"/>
      <c r="AQ81" s="247"/>
      <c r="AR81" s="247"/>
      <c r="AS81" s="247"/>
    </row>
    <row r="82" spans="1:45" ht="14.25" customHeight="1">
      <c r="A82" s="259" t="s">
        <v>278</v>
      </c>
      <c r="B82" s="246"/>
      <c r="C82" s="246"/>
      <c r="D82" s="246"/>
      <c r="E82" s="246"/>
      <c r="F82" s="246"/>
      <c r="G82" s="246"/>
      <c r="H82" s="246"/>
      <c r="I82" s="246"/>
      <c r="J82" s="246"/>
      <c r="K82" s="246"/>
      <c r="L82" s="246"/>
      <c r="M82" s="246"/>
      <c r="N82" s="246"/>
      <c r="O82" s="246"/>
      <c r="P82" s="246"/>
      <c r="Q82" s="246"/>
      <c r="R82" s="246"/>
      <c r="S82" s="246"/>
      <c r="T82" s="246"/>
      <c r="U82" s="246"/>
      <c r="V82" s="246"/>
      <c r="W82" s="246"/>
      <c r="X82" s="246"/>
      <c r="Y82" s="247"/>
      <c r="Z82" s="247"/>
      <c r="AA82" s="247"/>
      <c r="AB82" s="247"/>
      <c r="AC82" s="247"/>
      <c r="AD82" s="247"/>
      <c r="AE82" s="247"/>
      <c r="AF82" s="247"/>
      <c r="AG82" s="247"/>
      <c r="AH82" s="247"/>
      <c r="AI82" s="247"/>
      <c r="AJ82" s="247"/>
      <c r="AK82" s="247"/>
      <c r="AL82" s="247"/>
      <c r="AM82" s="247"/>
      <c r="AN82" s="247"/>
      <c r="AO82" s="247"/>
      <c r="AP82" s="247"/>
      <c r="AQ82" s="247"/>
      <c r="AR82" s="247"/>
      <c r="AS82" s="247"/>
    </row>
    <row r="83" spans="1:45" ht="14.25" customHeight="1">
      <c r="A83" s="260" t="s">
        <v>274</v>
      </c>
      <c r="B83" s="246"/>
      <c r="C83" s="246"/>
      <c r="D83" s="246"/>
      <c r="E83" s="246"/>
      <c r="F83" s="246"/>
      <c r="G83" s="246"/>
      <c r="H83" s="246"/>
      <c r="I83" s="246"/>
      <c r="J83" s="246"/>
      <c r="K83" s="246"/>
      <c r="L83" s="246"/>
      <c r="M83" s="261"/>
      <c r="N83" s="246"/>
      <c r="O83" s="246"/>
      <c r="P83" s="246"/>
      <c r="Q83" s="255"/>
      <c r="R83" s="246"/>
      <c r="S83" s="246"/>
      <c r="T83" s="246"/>
      <c r="U83" s="246"/>
      <c r="V83" s="246"/>
      <c r="W83" s="246"/>
      <c r="X83" s="246"/>
      <c r="Y83" s="247"/>
      <c r="Z83" s="247"/>
      <c r="AA83" s="247"/>
      <c r="AB83" s="247"/>
      <c r="AC83" s="247"/>
      <c r="AD83" s="247"/>
      <c r="AE83" s="247"/>
      <c r="AF83" s="247"/>
      <c r="AG83" s="247"/>
      <c r="AH83" s="247"/>
      <c r="AI83" s="247"/>
      <c r="AJ83" s="247"/>
      <c r="AK83" s="247"/>
      <c r="AL83" s="247"/>
      <c r="AM83" s="247"/>
      <c r="AN83" s="247"/>
      <c r="AO83" s="247"/>
      <c r="AP83" s="247"/>
      <c r="AQ83" s="247"/>
      <c r="AR83" s="247"/>
      <c r="AS83" s="247"/>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FFFF00"/>
  </sheetPr>
  <dimension ref="A3:AS204"/>
  <sheetViews>
    <sheetView topLeftCell="A172" workbookViewId="0">
      <pane xSplit="1" topLeftCell="L1" activePane="topRight" state="frozen"/>
      <selection pane="topRight" activeCell="R185" sqref="R185"/>
    </sheetView>
  </sheetViews>
  <sheetFormatPr defaultColWidth="9.140625" defaultRowHeight="12.75"/>
  <cols>
    <col min="1" max="1" width="61.85546875" style="244" customWidth="1"/>
    <col min="2" max="16384" width="9.140625" style="244"/>
  </cols>
  <sheetData>
    <row r="3" spans="1:45">
      <c r="A3" s="263" t="s">
        <v>279</v>
      </c>
      <c r="B3" s="247"/>
      <c r="C3" s="247"/>
      <c r="D3" s="247"/>
      <c r="E3" s="247"/>
      <c r="F3" s="247"/>
      <c r="G3" s="247"/>
      <c r="H3" s="247"/>
      <c r="I3" s="247"/>
      <c r="J3" s="247"/>
      <c r="K3" s="247"/>
      <c r="L3" s="247"/>
      <c r="M3" s="247"/>
      <c r="N3" s="247"/>
      <c r="O3" s="247"/>
      <c r="P3" s="247"/>
      <c r="Q3" s="247"/>
      <c r="R3" s="247"/>
      <c r="S3" s="247"/>
      <c r="T3" s="247"/>
      <c r="U3" s="247"/>
      <c r="V3" s="247"/>
      <c r="W3" s="247"/>
      <c r="X3" s="247"/>
      <c r="Y3" s="247"/>
      <c r="Z3" s="247"/>
      <c r="AA3" s="247"/>
      <c r="AB3" s="247"/>
      <c r="AC3" s="247"/>
      <c r="AD3" s="247"/>
      <c r="AE3" s="247"/>
      <c r="AF3" s="247"/>
      <c r="AG3" s="247"/>
      <c r="AH3" s="247"/>
      <c r="AI3" s="247"/>
      <c r="AJ3" s="247"/>
      <c r="AK3" s="247"/>
      <c r="AL3" s="247"/>
      <c r="AM3" s="247"/>
      <c r="AN3" s="247"/>
      <c r="AO3" s="247"/>
      <c r="AP3" s="247"/>
      <c r="AQ3" s="247"/>
      <c r="AR3" s="247"/>
      <c r="AS3" s="247"/>
    </row>
    <row r="4" spans="1:45">
      <c r="A4" s="263" t="s">
        <v>238</v>
      </c>
      <c r="B4" s="247"/>
      <c r="C4" s="247"/>
      <c r="D4" s="247"/>
      <c r="E4" s="247"/>
      <c r="F4" s="247"/>
      <c r="G4" s="247"/>
      <c r="H4" s="247"/>
      <c r="I4" s="247"/>
      <c r="J4" s="247"/>
      <c r="K4" s="247"/>
      <c r="L4" s="247"/>
      <c r="M4" s="247"/>
      <c r="N4" s="247"/>
      <c r="O4" s="247"/>
      <c r="P4" s="247"/>
      <c r="Q4" s="247"/>
      <c r="R4" s="247"/>
      <c r="S4" s="247"/>
      <c r="T4" s="247"/>
      <c r="U4" s="247"/>
      <c r="V4" s="247"/>
      <c r="W4" s="247"/>
      <c r="X4" s="247"/>
      <c r="Y4" s="247"/>
      <c r="Z4" s="247"/>
      <c r="AA4" s="247"/>
      <c r="AB4" s="247"/>
      <c r="AC4" s="247"/>
      <c r="AD4" s="247"/>
      <c r="AE4" s="247"/>
      <c r="AF4" s="247"/>
      <c r="AG4" s="247"/>
      <c r="AH4" s="247"/>
      <c r="AI4" s="247"/>
      <c r="AJ4" s="247"/>
      <c r="AK4" s="247"/>
      <c r="AL4" s="247"/>
      <c r="AM4" s="247"/>
      <c r="AN4" s="247"/>
      <c r="AO4" s="247"/>
      <c r="AP4" s="247"/>
      <c r="AQ4" s="247"/>
      <c r="AR4" s="247"/>
      <c r="AS4" s="247"/>
    </row>
    <row r="5" spans="1:45">
      <c r="A5" s="265" t="s">
        <v>239</v>
      </c>
      <c r="B5" s="266">
        <v>1974</v>
      </c>
      <c r="C5" s="266">
        <v>1975</v>
      </c>
      <c r="D5" s="266">
        <v>1976</v>
      </c>
      <c r="E5" s="266">
        <v>1977</v>
      </c>
      <c r="F5" s="266">
        <v>1978</v>
      </c>
      <c r="G5" s="266">
        <v>1979</v>
      </c>
      <c r="H5" s="266">
        <v>1980</v>
      </c>
      <c r="I5" s="266">
        <v>1981</v>
      </c>
      <c r="J5" s="266">
        <v>1982</v>
      </c>
      <c r="K5" s="266">
        <v>1983</v>
      </c>
      <c r="L5" s="266">
        <v>1984</v>
      </c>
      <c r="M5" s="266">
        <v>1985</v>
      </c>
      <c r="N5" s="266">
        <v>1986</v>
      </c>
      <c r="O5" s="266">
        <v>1987</v>
      </c>
      <c r="P5" s="266">
        <v>1988</v>
      </c>
      <c r="Q5" s="266">
        <v>1989</v>
      </c>
      <c r="R5" s="266">
        <v>1990</v>
      </c>
      <c r="S5" s="266">
        <v>1991</v>
      </c>
      <c r="T5" s="266">
        <v>1992</v>
      </c>
      <c r="U5" s="266">
        <v>1993</v>
      </c>
      <c r="V5" s="266">
        <v>1994</v>
      </c>
      <c r="W5" s="266">
        <v>1995</v>
      </c>
      <c r="X5" s="266">
        <v>1996</v>
      </c>
      <c r="Y5" s="266">
        <v>1997</v>
      </c>
      <c r="Z5" s="266">
        <v>1998</v>
      </c>
      <c r="AA5" s="266">
        <v>1999</v>
      </c>
      <c r="AB5" s="266">
        <v>2000</v>
      </c>
      <c r="AC5" s="266">
        <v>2001</v>
      </c>
      <c r="AD5" s="266">
        <v>2002</v>
      </c>
      <c r="AE5" s="266">
        <v>2003</v>
      </c>
      <c r="AF5" s="266">
        <v>2004</v>
      </c>
      <c r="AG5" s="266">
        <v>2005</v>
      </c>
      <c r="AH5" s="266">
        <v>2006</v>
      </c>
      <c r="AI5" s="266">
        <v>2007</v>
      </c>
      <c r="AJ5" s="266">
        <v>2008</v>
      </c>
      <c r="AK5" s="266">
        <v>2009</v>
      </c>
      <c r="AL5" s="266">
        <v>2010</v>
      </c>
      <c r="AM5" s="266">
        <v>2011</v>
      </c>
      <c r="AN5" s="266">
        <v>2012</v>
      </c>
      <c r="AO5" s="266">
        <v>2013</v>
      </c>
      <c r="AP5" s="266">
        <v>2014</v>
      </c>
      <c r="AQ5" s="266">
        <v>2015</v>
      </c>
      <c r="AR5" s="266">
        <v>2016</v>
      </c>
      <c r="AS5" s="266">
        <v>2017</v>
      </c>
    </row>
    <row r="6" spans="1:45">
      <c r="A6" s="265"/>
      <c r="B6" s="267"/>
      <c r="C6" s="267"/>
      <c r="D6" s="267"/>
      <c r="E6" s="267"/>
      <c r="F6" s="267"/>
      <c r="G6" s="267"/>
      <c r="H6" s="267"/>
      <c r="I6" s="267"/>
      <c r="J6" s="267"/>
      <c r="K6" s="267"/>
      <c r="L6" s="267"/>
      <c r="M6" s="267"/>
      <c r="N6" s="267"/>
      <c r="O6" s="267"/>
      <c r="P6" s="267"/>
      <c r="Q6" s="267"/>
      <c r="R6" s="267"/>
      <c r="S6" s="267"/>
      <c r="T6" s="267"/>
      <c r="U6" s="267"/>
      <c r="V6" s="267"/>
      <c r="W6" s="267"/>
      <c r="X6" s="267"/>
      <c r="Y6" s="267"/>
      <c r="Z6" s="267"/>
      <c r="AA6" s="267"/>
      <c r="AB6" s="267"/>
      <c r="AC6" s="267"/>
      <c r="AD6" s="267"/>
      <c r="AE6" s="267"/>
      <c r="AF6" s="267"/>
      <c r="AG6" s="267"/>
      <c r="AH6" s="267"/>
      <c r="AI6" s="267"/>
      <c r="AJ6" s="267"/>
      <c r="AK6" s="267"/>
      <c r="AL6" s="267"/>
      <c r="AM6" s="267"/>
      <c r="AN6" s="267"/>
      <c r="AO6" s="267"/>
      <c r="AP6" s="267"/>
      <c r="AQ6" s="247"/>
      <c r="AR6" s="267"/>
      <c r="AS6" s="247"/>
    </row>
    <row r="7" spans="1:45">
      <c r="A7" s="289" t="s">
        <v>196</v>
      </c>
      <c r="B7" s="278">
        <v>184.98817827426282</v>
      </c>
      <c r="C7" s="278">
        <v>199.43802517013842</v>
      </c>
      <c r="D7" s="278">
        <v>179.13814028282309</v>
      </c>
      <c r="E7" s="278">
        <v>178.62927693538441</v>
      </c>
      <c r="F7" s="278">
        <v>169.30268083891497</v>
      </c>
      <c r="G7" s="278">
        <v>165.22662818252294</v>
      </c>
      <c r="H7" s="278">
        <v>163.85142022370906</v>
      </c>
      <c r="I7" s="278">
        <v>160.56012250982644</v>
      </c>
      <c r="J7" s="278">
        <v>155.87437413169044</v>
      </c>
      <c r="K7" s="278">
        <v>156.13360100838469</v>
      </c>
      <c r="L7" s="278">
        <v>158.4911984238127</v>
      </c>
      <c r="M7" s="278">
        <v>148.245527108564</v>
      </c>
      <c r="N7" s="278">
        <v>160.61768382958221</v>
      </c>
      <c r="O7" s="278">
        <v>171.53116076803178</v>
      </c>
      <c r="P7" s="278">
        <v>168.13306555980165</v>
      </c>
      <c r="Q7" s="278">
        <v>182.52683574896633</v>
      </c>
      <c r="R7" s="278">
        <v>190.72195879002442</v>
      </c>
      <c r="S7" s="278">
        <v>191.73643863516168</v>
      </c>
      <c r="T7" s="278">
        <v>204.95196408698644</v>
      </c>
      <c r="U7" s="278">
        <v>199.43824440992353</v>
      </c>
      <c r="V7" s="278">
        <v>218.24900771243378</v>
      </c>
      <c r="W7" s="278">
        <v>222.08845897344077</v>
      </c>
      <c r="X7" s="278">
        <v>218.17698642689552</v>
      </c>
      <c r="Y7" s="278">
        <v>231.93791523581584</v>
      </c>
      <c r="Z7" s="278">
        <v>236.00009699391939</v>
      </c>
      <c r="AA7" s="278">
        <v>248.10038070744164</v>
      </c>
      <c r="AB7" s="278">
        <v>245.95223841702051</v>
      </c>
      <c r="AC7" s="278">
        <v>249.75960133844868</v>
      </c>
      <c r="AD7" s="278">
        <v>259.03151495661069</v>
      </c>
      <c r="AE7" s="278">
        <v>276.11309475124153</v>
      </c>
      <c r="AF7" s="278">
        <v>281.35757990399748</v>
      </c>
      <c r="AG7" s="278">
        <v>284.54213728355569</v>
      </c>
      <c r="AH7" s="278">
        <v>281.82022596732713</v>
      </c>
      <c r="AI7" s="278">
        <v>283.85318942356923</v>
      </c>
      <c r="AJ7" s="278">
        <v>281.44244154598732</v>
      </c>
      <c r="AK7" s="278">
        <v>275.97108089754948</v>
      </c>
      <c r="AL7" s="278">
        <v>271.11794820800014</v>
      </c>
      <c r="AM7" s="278">
        <v>278.41488787508274</v>
      </c>
      <c r="AN7" s="278">
        <v>275.66701857906764</v>
      </c>
      <c r="AO7" s="278">
        <v>279.89011656201131</v>
      </c>
      <c r="AP7" s="278">
        <v>280.05373300899146</v>
      </c>
      <c r="AQ7" s="278">
        <v>291.19935659296056</v>
      </c>
      <c r="AR7" s="278">
        <v>293.06964251863326</v>
      </c>
      <c r="AS7" s="278">
        <v>243.73578696420444</v>
      </c>
    </row>
    <row r="8" spans="1:45">
      <c r="A8" s="268" t="s">
        <v>280</v>
      </c>
      <c r="B8" s="269">
        <v>7.9837578917246699</v>
      </c>
      <c r="C8" s="269">
        <v>8.2840187837981727</v>
      </c>
      <c r="D8" s="269">
        <v>21.968658661443172</v>
      </c>
      <c r="E8" s="269">
        <v>31.504340431125911</v>
      </c>
      <c r="F8" s="269">
        <v>26.815087422482129</v>
      </c>
      <c r="G8" s="269">
        <v>17.922289372440986</v>
      </c>
      <c r="H8" s="269">
        <v>15.740524848248127</v>
      </c>
      <c r="I8" s="269">
        <v>21.347436846239425</v>
      </c>
      <c r="J8" s="269">
        <v>32.188515116020554</v>
      </c>
      <c r="K8" s="269">
        <v>31.941930377083914</v>
      </c>
      <c r="L8" s="269">
        <v>43.923461102211498</v>
      </c>
      <c r="M8" s="269">
        <v>60.723358291319705</v>
      </c>
      <c r="N8" s="269">
        <v>67.437525549373063</v>
      </c>
      <c r="O8" s="269">
        <v>64.522789412735378</v>
      </c>
      <c r="P8" s="269">
        <v>76.88153407960553</v>
      </c>
      <c r="Q8" s="269">
        <v>85.306383384090083</v>
      </c>
      <c r="R8" s="269">
        <v>88.019010432622608</v>
      </c>
      <c r="S8" s="269">
        <v>93.065466092405529</v>
      </c>
      <c r="T8" s="269">
        <v>88.10271229778661</v>
      </c>
      <c r="U8" s="269">
        <v>92.707116027342607</v>
      </c>
      <c r="V8" s="269">
        <v>89.690587985431293</v>
      </c>
      <c r="W8" s="269">
        <v>75.12533677445559</v>
      </c>
      <c r="X8" s="269">
        <v>98.552763349890157</v>
      </c>
      <c r="Y8" s="269">
        <v>128.38244527446321</v>
      </c>
      <c r="Z8" s="269">
        <v>103.80980813414519</v>
      </c>
      <c r="AA8" s="269">
        <v>93.546463328717053</v>
      </c>
      <c r="AB8" s="269">
        <v>84.97690381223488</v>
      </c>
      <c r="AC8" s="269">
        <v>81.918650718487868</v>
      </c>
      <c r="AD8" s="269">
        <v>75.372524457357244</v>
      </c>
      <c r="AE8" s="269">
        <v>58.338214637780453</v>
      </c>
      <c r="AF8" s="269">
        <v>52.151086816135887</v>
      </c>
      <c r="AG8" s="269">
        <v>48.915383525757157</v>
      </c>
      <c r="AH8" s="269">
        <v>46.164752771837335</v>
      </c>
      <c r="AI8" s="269">
        <v>93.883502194954417</v>
      </c>
      <c r="AJ8" s="269">
        <v>132.47572106156534</v>
      </c>
      <c r="AK8" s="269">
        <v>124.73190269320106</v>
      </c>
      <c r="AL8" s="269">
        <v>123.36542034307135</v>
      </c>
      <c r="AM8" s="269">
        <v>107.03853503047122</v>
      </c>
      <c r="AN8" s="269">
        <v>95.463788973389768</v>
      </c>
      <c r="AO8" s="269">
        <v>83.644078643466571</v>
      </c>
      <c r="AP8" s="269">
        <v>93.777773388364153</v>
      </c>
      <c r="AQ8" s="269">
        <v>97.179310791495368</v>
      </c>
      <c r="AR8" s="269">
        <v>82.493515764944746</v>
      </c>
      <c r="AS8" s="269">
        <v>74.751709044301762</v>
      </c>
    </row>
    <row r="9" spans="1:45">
      <c r="A9" s="274" t="s">
        <v>281</v>
      </c>
      <c r="B9" s="271">
        <v>7.8760028917246698</v>
      </c>
      <c r="C9" s="271">
        <v>8.1384907837981721</v>
      </c>
      <c r="D9" s="271">
        <v>21.576876661443173</v>
      </c>
      <c r="E9" s="271">
        <v>30.95262243112591</v>
      </c>
      <c r="F9" s="271">
        <v>26.136624422482129</v>
      </c>
      <c r="G9" s="271">
        <v>16.750010372440986</v>
      </c>
      <c r="H9" s="271">
        <v>14.887286968248127</v>
      </c>
      <c r="I9" s="271">
        <v>20.045986972239426</v>
      </c>
      <c r="J9" s="271">
        <v>30.651057116020553</v>
      </c>
      <c r="K9" s="271">
        <v>30.201070377083912</v>
      </c>
      <c r="L9" s="271">
        <v>41.329191102211496</v>
      </c>
      <c r="M9" s="271">
        <v>56.063617291319709</v>
      </c>
      <c r="N9" s="271">
        <v>61.999338549373064</v>
      </c>
      <c r="O9" s="271">
        <v>59.080336412735384</v>
      </c>
      <c r="P9" s="271">
        <v>71.102512079605532</v>
      </c>
      <c r="Q9" s="271">
        <v>79.570696384090084</v>
      </c>
      <c r="R9" s="271">
        <v>82.009451432622612</v>
      </c>
      <c r="S9" s="271">
        <v>85.989419092405527</v>
      </c>
      <c r="T9" s="271">
        <v>81.15175572963507</v>
      </c>
      <c r="U9" s="271">
        <v>85.665629438136889</v>
      </c>
      <c r="V9" s="271">
        <v>82.594158203586488</v>
      </c>
      <c r="W9" s="271">
        <v>69.361032042442417</v>
      </c>
      <c r="X9" s="271">
        <v>91.883458447200397</v>
      </c>
      <c r="Y9" s="271">
        <v>121.55947634578663</v>
      </c>
      <c r="Z9" s="271">
        <v>96.337849460559696</v>
      </c>
      <c r="AA9" s="271">
        <v>85.065891085786944</v>
      </c>
      <c r="AB9" s="271">
        <v>75.927845202583555</v>
      </c>
      <c r="AC9" s="271">
        <v>71.176869367990292</v>
      </c>
      <c r="AD9" s="271">
        <v>64.515281548607788</v>
      </c>
      <c r="AE9" s="271">
        <v>50.156490243098219</v>
      </c>
      <c r="AF9" s="271">
        <v>43.353177220074102</v>
      </c>
      <c r="AG9" s="271">
        <v>40.313185701235319</v>
      </c>
      <c r="AH9" s="271">
        <v>38.73777570065468</v>
      </c>
      <c r="AI9" s="271">
        <v>88.433276745102305</v>
      </c>
      <c r="AJ9" s="271">
        <v>128.26218966952041</v>
      </c>
      <c r="AK9" s="271">
        <v>121.1133959905833</v>
      </c>
      <c r="AL9" s="271">
        <v>116.02335128380626</v>
      </c>
      <c r="AM9" s="271">
        <v>99.721879249567237</v>
      </c>
      <c r="AN9" s="271">
        <v>87.267916671814618</v>
      </c>
      <c r="AO9" s="271">
        <v>74.919994758257758</v>
      </c>
      <c r="AP9" s="271">
        <v>83.582856577191905</v>
      </c>
      <c r="AQ9" s="271">
        <v>87.592246214450284</v>
      </c>
      <c r="AR9" s="271">
        <v>74.159864555014863</v>
      </c>
      <c r="AS9" s="271">
        <v>66.031220593350085</v>
      </c>
    </row>
    <row r="10" spans="1:45">
      <c r="A10" s="270" t="s">
        <v>258</v>
      </c>
      <c r="B10" s="271">
        <v>0</v>
      </c>
      <c r="C10" s="271">
        <v>0</v>
      </c>
      <c r="D10" s="271">
        <v>0</v>
      </c>
      <c r="E10" s="271">
        <v>0</v>
      </c>
      <c r="F10" s="271">
        <v>0</v>
      </c>
      <c r="G10" s="271">
        <v>4.4439903317809186</v>
      </c>
      <c r="H10" s="271">
        <v>6.4683159839045885</v>
      </c>
      <c r="I10" s="271">
        <v>9.3109060182466994</v>
      </c>
      <c r="J10" s="271">
        <v>17.676557417111635</v>
      </c>
      <c r="K10" s="271">
        <v>16.778039953770531</v>
      </c>
      <c r="L10" s="271">
        <v>20.376172055930301</v>
      </c>
      <c r="M10" s="271">
        <v>24.006307714193042</v>
      </c>
      <c r="N10" s="271">
        <v>29.169891625524958</v>
      </c>
      <c r="O10" s="271">
        <v>27.80094558464992</v>
      </c>
      <c r="P10" s="271">
        <v>30.167270004608675</v>
      </c>
      <c r="Q10" s="271">
        <v>30.545832877474592</v>
      </c>
      <c r="R10" s="271">
        <v>30.950732688714709</v>
      </c>
      <c r="S10" s="271">
        <v>31.232019867033124</v>
      </c>
      <c r="T10" s="271">
        <v>34.012860565994544</v>
      </c>
      <c r="U10" s="271">
        <v>34.784332979687967</v>
      </c>
      <c r="V10" s="271">
        <v>34.572629321555546</v>
      </c>
      <c r="W10" s="271">
        <v>37.782142049769952</v>
      </c>
      <c r="X10" s="271">
        <v>62.284559427609288</v>
      </c>
      <c r="Y10" s="271">
        <v>93.218769730847228</v>
      </c>
      <c r="Z10" s="271">
        <v>69.713326968392778</v>
      </c>
      <c r="AA10" s="271">
        <v>62.049196716535974</v>
      </c>
      <c r="AB10" s="271">
        <v>58.134836041078628</v>
      </c>
      <c r="AC10" s="271">
        <v>52.567821100790511</v>
      </c>
      <c r="AD10" s="271">
        <v>49.502198552949331</v>
      </c>
      <c r="AE10" s="271">
        <v>37.071270314028723</v>
      </c>
      <c r="AF10" s="271">
        <v>29.070114668125029</v>
      </c>
      <c r="AG10" s="271">
        <v>26.969217885754681</v>
      </c>
      <c r="AH10" s="271">
        <v>21.797109259793363</v>
      </c>
      <c r="AI10" s="271">
        <v>12.102773549715691</v>
      </c>
      <c r="AJ10" s="271">
        <v>10.372988247647845</v>
      </c>
      <c r="AK10" s="271">
        <v>10.60096045482849</v>
      </c>
      <c r="AL10" s="271">
        <v>10.894891765444857</v>
      </c>
      <c r="AM10" s="271">
        <v>7.1454278253504508</v>
      </c>
      <c r="AN10" s="271">
        <v>7.1082353642461049</v>
      </c>
      <c r="AO10" s="271">
        <v>8.0794199441761609</v>
      </c>
      <c r="AP10" s="271">
        <v>9.3306979110131447</v>
      </c>
      <c r="AQ10" s="271">
        <v>6.8918483177885825</v>
      </c>
      <c r="AR10" s="271">
        <v>6.2403413111452295</v>
      </c>
      <c r="AS10" s="271">
        <v>6.6511860818974071</v>
      </c>
    </row>
    <row r="11" spans="1:45">
      <c r="A11" s="270" t="s">
        <v>241</v>
      </c>
      <c r="B11" s="271">
        <v>7.8760028917246698</v>
      </c>
      <c r="C11" s="271">
        <v>8.1384907837981721</v>
      </c>
      <c r="D11" s="271">
        <v>21.576876661443173</v>
      </c>
      <c r="E11" s="271">
        <v>30.95262243112591</v>
      </c>
      <c r="F11" s="271">
        <v>26.136624422482129</v>
      </c>
      <c r="G11" s="271">
        <v>12.306020040660067</v>
      </c>
      <c r="H11" s="271">
        <v>8.4124125316900003</v>
      </c>
      <c r="I11" s="271">
        <v>10.169605065318434</v>
      </c>
      <c r="J11" s="271">
        <v>12.756926845181644</v>
      </c>
      <c r="K11" s="271">
        <v>12.902025270206391</v>
      </c>
      <c r="L11" s="271">
        <v>13.367403672070877</v>
      </c>
      <c r="M11" s="271">
        <v>14.407641156158402</v>
      </c>
      <c r="N11" s="271">
        <v>13.390519928371923</v>
      </c>
      <c r="O11" s="271">
        <v>11.68700752619678</v>
      </c>
      <c r="P11" s="271">
        <v>12.702704729386685</v>
      </c>
      <c r="Q11" s="271">
        <v>12.654285709421217</v>
      </c>
      <c r="R11" s="271">
        <v>11.484952644073129</v>
      </c>
      <c r="S11" s="271">
        <v>11.13355451928526</v>
      </c>
      <c r="T11" s="271">
        <v>11.000978456595554</v>
      </c>
      <c r="U11" s="271">
        <v>10.059500891263539</v>
      </c>
      <c r="V11" s="271">
        <v>9.5956407689754588</v>
      </c>
      <c r="W11" s="271">
        <v>7.839748150796817</v>
      </c>
      <c r="X11" s="271">
        <v>8.0412983244310059</v>
      </c>
      <c r="Y11" s="271">
        <v>6.6598343726363689</v>
      </c>
      <c r="Z11" s="271">
        <v>6.2390332284307517</v>
      </c>
      <c r="AA11" s="271">
        <v>5.6069561451740464</v>
      </c>
      <c r="AB11" s="271">
        <v>4.8189448659619085</v>
      </c>
      <c r="AC11" s="271">
        <v>4.5631998663625284</v>
      </c>
      <c r="AD11" s="271">
        <v>4.247796642212144</v>
      </c>
      <c r="AE11" s="271">
        <v>3.5371792366403834</v>
      </c>
      <c r="AF11" s="271">
        <v>4.9316780999612009</v>
      </c>
      <c r="AG11" s="271">
        <v>4.1379320790666494</v>
      </c>
      <c r="AH11" s="271">
        <v>4.2570965445240434</v>
      </c>
      <c r="AI11" s="271">
        <v>3.599282552018702</v>
      </c>
      <c r="AJ11" s="271">
        <v>3.0583446255595836</v>
      </c>
      <c r="AK11" s="271">
        <v>2.3982512742109297</v>
      </c>
      <c r="AL11" s="271">
        <v>2.5840355600472638</v>
      </c>
      <c r="AM11" s="271">
        <v>2.9157813841144078</v>
      </c>
      <c r="AN11" s="271">
        <v>2.479309893161906</v>
      </c>
      <c r="AO11" s="271">
        <v>2.2831331902983174</v>
      </c>
      <c r="AP11" s="271">
        <v>3.3062444240955799</v>
      </c>
      <c r="AQ11" s="271">
        <v>2.3738674227250449</v>
      </c>
      <c r="AR11" s="271">
        <v>1.8064443671285546</v>
      </c>
      <c r="AS11" s="271">
        <v>1.6165565189853224</v>
      </c>
    </row>
    <row r="12" spans="1:45">
      <c r="A12" s="270" t="s">
        <v>257</v>
      </c>
      <c r="B12" s="271">
        <v>0</v>
      </c>
      <c r="C12" s="271">
        <v>0</v>
      </c>
      <c r="D12" s="271">
        <v>0</v>
      </c>
      <c r="E12" s="271">
        <v>0</v>
      </c>
      <c r="F12" s="271">
        <v>0</v>
      </c>
      <c r="G12" s="271">
        <v>0</v>
      </c>
      <c r="H12" s="271">
        <v>0</v>
      </c>
      <c r="I12" s="271">
        <v>0</v>
      </c>
      <c r="J12" s="271">
        <v>0</v>
      </c>
      <c r="K12" s="271">
        <v>0</v>
      </c>
      <c r="L12" s="271">
        <v>0</v>
      </c>
      <c r="M12" s="271">
        <v>0</v>
      </c>
      <c r="N12" s="271">
        <v>0</v>
      </c>
      <c r="O12" s="271">
        <v>0</v>
      </c>
      <c r="P12" s="271">
        <v>0</v>
      </c>
      <c r="Q12" s="271">
        <v>0</v>
      </c>
      <c r="R12" s="271">
        <v>0</v>
      </c>
      <c r="S12" s="271">
        <v>0</v>
      </c>
      <c r="T12" s="271">
        <v>0</v>
      </c>
      <c r="U12" s="271">
        <v>0</v>
      </c>
      <c r="V12" s="271">
        <v>0</v>
      </c>
      <c r="W12" s="271">
        <v>0</v>
      </c>
      <c r="X12" s="271">
        <v>0</v>
      </c>
      <c r="Y12" s="271">
        <v>0</v>
      </c>
      <c r="Z12" s="271">
        <v>0</v>
      </c>
      <c r="AA12" s="271">
        <v>0</v>
      </c>
      <c r="AB12" s="271">
        <v>0</v>
      </c>
      <c r="AC12" s="271">
        <v>0</v>
      </c>
      <c r="AD12" s="271">
        <v>0</v>
      </c>
      <c r="AE12" s="271">
        <v>0</v>
      </c>
      <c r="AF12" s="271">
        <v>0</v>
      </c>
      <c r="AG12" s="271">
        <v>0</v>
      </c>
      <c r="AH12" s="271">
        <v>5.3897029371875727</v>
      </c>
      <c r="AI12" s="271">
        <v>27.010430294866136</v>
      </c>
      <c r="AJ12" s="271">
        <v>26.392981695383305</v>
      </c>
      <c r="AK12" s="271">
        <v>24.775317460033669</v>
      </c>
      <c r="AL12" s="271">
        <v>24.316910527917958</v>
      </c>
      <c r="AM12" s="271">
        <v>22.57063254838322</v>
      </c>
      <c r="AN12" s="271">
        <v>23.149118540990987</v>
      </c>
      <c r="AO12" s="271">
        <v>23.839081568308213</v>
      </c>
      <c r="AP12" s="271">
        <v>23.878291669086924</v>
      </c>
      <c r="AQ12" s="271">
        <v>18.955019322135865</v>
      </c>
      <c r="AR12" s="271">
        <v>18.541429002913151</v>
      </c>
      <c r="AS12" s="271">
        <v>15.518495632500001</v>
      </c>
    </row>
    <row r="13" spans="1:45">
      <c r="A13" s="270" t="s">
        <v>253</v>
      </c>
      <c r="B13" s="271">
        <v>0</v>
      </c>
      <c r="C13" s="271">
        <v>0</v>
      </c>
      <c r="D13" s="271">
        <v>0</v>
      </c>
      <c r="E13" s="271">
        <v>0</v>
      </c>
      <c r="F13" s="271">
        <v>0</v>
      </c>
      <c r="G13" s="271">
        <v>0</v>
      </c>
      <c r="H13" s="271">
        <v>0</v>
      </c>
      <c r="I13" s="271">
        <v>0</v>
      </c>
      <c r="J13" s="271">
        <v>0</v>
      </c>
      <c r="K13" s="271">
        <v>0</v>
      </c>
      <c r="L13" s="271">
        <v>0</v>
      </c>
      <c r="M13" s="271">
        <v>0</v>
      </c>
      <c r="N13" s="271">
        <v>0</v>
      </c>
      <c r="O13" s="271">
        <v>0</v>
      </c>
      <c r="P13" s="271">
        <v>0</v>
      </c>
      <c r="Q13" s="271">
        <v>0</v>
      </c>
      <c r="R13" s="271">
        <v>0</v>
      </c>
      <c r="S13" s="271">
        <v>0</v>
      </c>
      <c r="T13" s="271">
        <v>0</v>
      </c>
      <c r="U13" s="271">
        <v>0</v>
      </c>
      <c r="V13" s="271">
        <v>0</v>
      </c>
      <c r="W13" s="271">
        <v>0</v>
      </c>
      <c r="X13" s="271">
        <v>0</v>
      </c>
      <c r="Y13" s="271">
        <v>0</v>
      </c>
      <c r="Z13" s="271">
        <v>0</v>
      </c>
      <c r="AA13" s="271">
        <v>0</v>
      </c>
      <c r="AB13" s="271">
        <v>0</v>
      </c>
      <c r="AC13" s="271">
        <v>0</v>
      </c>
      <c r="AD13" s="271">
        <v>0</v>
      </c>
      <c r="AE13" s="271">
        <v>0</v>
      </c>
      <c r="AF13" s="271">
        <v>0</v>
      </c>
      <c r="AG13" s="271">
        <v>0</v>
      </c>
      <c r="AH13" s="271">
        <v>0</v>
      </c>
      <c r="AI13" s="271">
        <v>38.981440402121052</v>
      </c>
      <c r="AJ13" s="271">
        <v>82.749381407798154</v>
      </c>
      <c r="AK13" s="271">
        <v>38.562547639913163</v>
      </c>
      <c r="AL13" s="271">
        <v>21.309402190119673</v>
      </c>
      <c r="AM13" s="271">
        <v>16.167867166650826</v>
      </c>
      <c r="AN13" s="271">
        <v>11.93572543440499</v>
      </c>
      <c r="AO13" s="271">
        <v>8.6191317033773682</v>
      </c>
      <c r="AP13" s="271">
        <v>7.499931032435101</v>
      </c>
      <c r="AQ13" s="271">
        <v>10.191955807489501</v>
      </c>
      <c r="AR13" s="271">
        <v>6.9819669122709955</v>
      </c>
      <c r="AS13" s="271">
        <v>5.1698339381770921</v>
      </c>
    </row>
    <row r="14" spans="1:45">
      <c r="A14" s="270" t="s">
        <v>255</v>
      </c>
      <c r="B14" s="271">
        <v>0</v>
      </c>
      <c r="C14" s="271">
        <v>0</v>
      </c>
      <c r="D14" s="271">
        <v>0</v>
      </c>
      <c r="E14" s="271">
        <v>0</v>
      </c>
      <c r="F14" s="271">
        <v>0</v>
      </c>
      <c r="G14" s="271">
        <v>0</v>
      </c>
      <c r="H14" s="271">
        <v>0</v>
      </c>
      <c r="I14" s="271">
        <v>0</v>
      </c>
      <c r="J14" s="271">
        <v>0</v>
      </c>
      <c r="K14" s="271">
        <v>0</v>
      </c>
      <c r="L14" s="271">
        <v>0</v>
      </c>
      <c r="M14" s="271">
        <v>0</v>
      </c>
      <c r="N14" s="271">
        <v>0</v>
      </c>
      <c r="O14" s="271">
        <v>0</v>
      </c>
      <c r="P14" s="271">
        <v>0</v>
      </c>
      <c r="Q14" s="271">
        <v>0</v>
      </c>
      <c r="R14" s="271">
        <v>0</v>
      </c>
      <c r="S14" s="271">
        <v>0</v>
      </c>
      <c r="T14" s="271">
        <v>0</v>
      </c>
      <c r="U14" s="271">
        <v>0</v>
      </c>
      <c r="V14" s="271">
        <v>0</v>
      </c>
      <c r="W14" s="271">
        <v>0</v>
      </c>
      <c r="X14" s="271">
        <v>0</v>
      </c>
      <c r="Y14" s="271">
        <v>0</v>
      </c>
      <c r="Z14" s="271">
        <v>0</v>
      </c>
      <c r="AA14" s="271">
        <v>0</v>
      </c>
      <c r="AB14" s="271">
        <v>0</v>
      </c>
      <c r="AC14" s="271">
        <v>0</v>
      </c>
      <c r="AD14" s="271">
        <v>0</v>
      </c>
      <c r="AE14" s="271">
        <v>0</v>
      </c>
      <c r="AF14" s="271">
        <v>0</v>
      </c>
      <c r="AG14" s="271">
        <v>0</v>
      </c>
      <c r="AH14" s="271">
        <v>0</v>
      </c>
      <c r="AI14" s="271">
        <v>0</v>
      </c>
      <c r="AJ14" s="271">
        <v>0</v>
      </c>
      <c r="AK14" s="271">
        <v>36.359351313433898</v>
      </c>
      <c r="AL14" s="271">
        <v>38.242002959871549</v>
      </c>
      <c r="AM14" s="271">
        <v>32.94475453943231</v>
      </c>
      <c r="AN14" s="271">
        <v>22.655978304061897</v>
      </c>
      <c r="AO14" s="271">
        <v>12.190419467716229</v>
      </c>
      <c r="AP14" s="271">
        <v>17.880478693355645</v>
      </c>
      <c r="AQ14" s="271">
        <v>28.375570414677782</v>
      </c>
      <c r="AR14" s="271">
        <v>21.392447753738164</v>
      </c>
      <c r="AS14" s="271">
        <v>18.695652283654038</v>
      </c>
    </row>
    <row r="15" spans="1:45">
      <c r="A15" s="270" t="s">
        <v>256</v>
      </c>
      <c r="B15" s="271">
        <v>0</v>
      </c>
      <c r="C15" s="271">
        <v>0</v>
      </c>
      <c r="D15" s="271">
        <v>0</v>
      </c>
      <c r="E15" s="271">
        <v>0</v>
      </c>
      <c r="F15" s="271">
        <v>0</v>
      </c>
      <c r="G15" s="271">
        <v>0</v>
      </c>
      <c r="H15" s="271">
        <v>0</v>
      </c>
      <c r="I15" s="271">
        <v>0</v>
      </c>
      <c r="J15" s="271">
        <v>0</v>
      </c>
      <c r="K15" s="271">
        <v>0</v>
      </c>
      <c r="L15" s="271">
        <v>0</v>
      </c>
      <c r="M15" s="271">
        <v>0</v>
      </c>
      <c r="N15" s="271">
        <v>0</v>
      </c>
      <c r="O15" s="271">
        <v>0</v>
      </c>
      <c r="P15" s="271">
        <v>0</v>
      </c>
      <c r="Q15" s="271">
        <v>0</v>
      </c>
      <c r="R15" s="271">
        <v>0</v>
      </c>
      <c r="S15" s="271">
        <v>0</v>
      </c>
      <c r="T15" s="271">
        <v>0</v>
      </c>
      <c r="U15" s="271">
        <v>0</v>
      </c>
      <c r="V15" s="271">
        <v>0</v>
      </c>
      <c r="W15" s="271">
        <v>0</v>
      </c>
      <c r="X15" s="271">
        <v>0</v>
      </c>
      <c r="Y15" s="271">
        <v>0</v>
      </c>
      <c r="Z15" s="271">
        <v>0</v>
      </c>
      <c r="AA15" s="271">
        <v>0</v>
      </c>
      <c r="AB15" s="271">
        <v>0</v>
      </c>
      <c r="AC15" s="271">
        <v>0</v>
      </c>
      <c r="AD15" s="271">
        <v>0</v>
      </c>
      <c r="AE15" s="271">
        <v>0</v>
      </c>
      <c r="AF15" s="271">
        <v>0</v>
      </c>
      <c r="AG15" s="271">
        <v>0</v>
      </c>
      <c r="AH15" s="271">
        <v>0</v>
      </c>
      <c r="AI15" s="271">
        <v>0</v>
      </c>
      <c r="AJ15" s="271">
        <v>0</v>
      </c>
      <c r="AK15" s="271">
        <v>0.53839429174296294</v>
      </c>
      <c r="AL15" s="271">
        <v>11.170412027537555</v>
      </c>
      <c r="AM15" s="271">
        <v>10.415593569307598</v>
      </c>
      <c r="AN15" s="271">
        <v>9.262444316024947</v>
      </c>
      <c r="AO15" s="271">
        <v>9.4888645926615673</v>
      </c>
      <c r="AP15" s="271">
        <v>9.0100498005003917</v>
      </c>
      <c r="AQ15" s="271">
        <v>8.4961717722169503</v>
      </c>
      <c r="AR15" s="271">
        <v>7.4359399726556283</v>
      </c>
      <c r="AS15" s="271">
        <v>6.759383835701894</v>
      </c>
    </row>
    <row r="16" spans="1:45">
      <c r="A16" s="270" t="s">
        <v>282</v>
      </c>
      <c r="B16" s="271">
        <v>0</v>
      </c>
      <c r="C16" s="271">
        <v>0</v>
      </c>
      <c r="D16" s="271">
        <v>0</v>
      </c>
      <c r="E16" s="271">
        <v>0</v>
      </c>
      <c r="F16" s="271">
        <v>0</v>
      </c>
      <c r="G16" s="271">
        <v>0</v>
      </c>
      <c r="H16" s="271">
        <v>6.5584526535386748E-3</v>
      </c>
      <c r="I16" s="271">
        <v>0.56547588867429388</v>
      </c>
      <c r="J16" s="271">
        <v>0.21757285372727722</v>
      </c>
      <c r="K16" s="271">
        <v>0.25147090261678817</v>
      </c>
      <c r="L16" s="271">
        <v>4.7922080338021145</v>
      </c>
      <c r="M16" s="271">
        <v>17.357059339206153</v>
      </c>
      <c r="N16" s="271">
        <v>19.231747273573767</v>
      </c>
      <c r="O16" s="271">
        <v>19.427623850790205</v>
      </c>
      <c r="P16" s="271">
        <v>22.145454256524371</v>
      </c>
      <c r="Q16" s="271">
        <v>23.445934408859198</v>
      </c>
      <c r="R16" s="271">
        <v>22.080212904837133</v>
      </c>
      <c r="S16" s="271">
        <v>19.481502301949803</v>
      </c>
      <c r="T16" s="271">
        <v>15.648506161881961</v>
      </c>
      <c r="U16" s="271">
        <v>14.744126045389926</v>
      </c>
      <c r="V16" s="271">
        <v>13.627702003279698</v>
      </c>
      <c r="W16" s="271">
        <v>13.56390961206243</v>
      </c>
      <c r="X16" s="271">
        <v>12.052376928115184</v>
      </c>
      <c r="Y16" s="271">
        <v>11.373843992244714</v>
      </c>
      <c r="Z16" s="271">
        <v>11.180217116810587</v>
      </c>
      <c r="AA16" s="271">
        <v>10.376654144597369</v>
      </c>
      <c r="AB16" s="271">
        <v>7.27831909334191</v>
      </c>
      <c r="AC16" s="271">
        <v>6.7763689835877354</v>
      </c>
      <c r="AD16" s="271">
        <v>3.7501385415398696</v>
      </c>
      <c r="AE16" s="271">
        <v>3.4792972632409507</v>
      </c>
      <c r="AF16" s="271">
        <v>3.0572304432966737</v>
      </c>
      <c r="AG16" s="271">
        <v>2.6894997008272923</v>
      </c>
      <c r="AH16" s="271">
        <v>2.1337852504506603</v>
      </c>
      <c r="AI16" s="271">
        <v>1.6489935121692152</v>
      </c>
      <c r="AJ16" s="271">
        <v>1.1413234473997349</v>
      </c>
      <c r="AK16" s="271">
        <v>1.0528224028501505</v>
      </c>
      <c r="AL16" s="271">
        <v>0.84287561967592217</v>
      </c>
      <c r="AM16" s="271">
        <v>0.74744338520961418</v>
      </c>
      <c r="AN16" s="271">
        <v>0.77256026151981405</v>
      </c>
      <c r="AO16" s="271">
        <v>0.58063756413501055</v>
      </c>
      <c r="AP16" s="271">
        <v>0.40469019122894428</v>
      </c>
      <c r="AQ16" s="271">
        <v>0.24000947095222905</v>
      </c>
      <c r="AR16" s="271">
        <v>0.10769464880350729</v>
      </c>
      <c r="AS16" s="271">
        <v>7.8167605939904791E-3</v>
      </c>
    </row>
    <row r="17" spans="1:45">
      <c r="A17" s="270" t="s">
        <v>249</v>
      </c>
      <c r="B17" s="271">
        <v>0</v>
      </c>
      <c r="C17" s="271">
        <v>0</v>
      </c>
      <c r="D17" s="271">
        <v>0</v>
      </c>
      <c r="E17" s="271">
        <v>0</v>
      </c>
      <c r="F17" s="271">
        <v>0</v>
      </c>
      <c r="G17" s="271">
        <v>0</v>
      </c>
      <c r="H17" s="271">
        <v>0</v>
      </c>
      <c r="I17" s="271">
        <v>0</v>
      </c>
      <c r="J17" s="271">
        <v>0</v>
      </c>
      <c r="K17" s="271">
        <v>0</v>
      </c>
      <c r="L17" s="271">
        <v>0</v>
      </c>
      <c r="M17" s="271">
        <v>0</v>
      </c>
      <c r="N17" s="271">
        <v>0</v>
      </c>
      <c r="O17" s="271">
        <v>0</v>
      </c>
      <c r="P17" s="271">
        <v>0</v>
      </c>
      <c r="Q17" s="271">
        <v>0</v>
      </c>
      <c r="R17" s="271">
        <v>0</v>
      </c>
      <c r="S17" s="271">
        <v>0</v>
      </c>
      <c r="T17" s="271">
        <v>0</v>
      </c>
      <c r="U17" s="271">
        <v>0</v>
      </c>
      <c r="V17" s="271">
        <v>0</v>
      </c>
      <c r="W17" s="271">
        <v>0</v>
      </c>
      <c r="X17" s="271">
        <v>0</v>
      </c>
      <c r="Y17" s="271">
        <v>4.5828242995085297E-2</v>
      </c>
      <c r="Z17" s="271">
        <v>0.18435726147891457</v>
      </c>
      <c r="AA17" s="271">
        <v>0</v>
      </c>
      <c r="AB17" s="271">
        <v>0</v>
      </c>
      <c r="AC17" s="271">
        <v>0.32007473131273856</v>
      </c>
      <c r="AD17" s="271">
        <v>0.8811393469116402</v>
      </c>
      <c r="AE17" s="271">
        <v>0.68858842936699605</v>
      </c>
      <c r="AF17" s="271">
        <v>0.63854289440035006</v>
      </c>
      <c r="AG17" s="271">
        <v>0.4615759754305343</v>
      </c>
      <c r="AH17" s="271">
        <v>0.43020710843151505</v>
      </c>
      <c r="AI17" s="271">
        <v>0.54403471424646432</v>
      </c>
      <c r="AJ17" s="271">
        <v>0.71955573592174893</v>
      </c>
      <c r="AK17" s="271">
        <v>1.6324254630900501</v>
      </c>
      <c r="AL17" s="271">
        <v>1.3345217376396199</v>
      </c>
      <c r="AM17" s="271">
        <v>1.3218990901884478</v>
      </c>
      <c r="AN17" s="271">
        <v>2.2187601491098317</v>
      </c>
      <c r="AO17" s="271">
        <v>2.9311142555869942</v>
      </c>
      <c r="AP17" s="271">
        <v>4.4166610998568592</v>
      </c>
      <c r="AQ17" s="271">
        <v>4.8908368795550796</v>
      </c>
      <c r="AR17" s="271">
        <v>5.499430026827838</v>
      </c>
      <c r="AS17" s="271">
        <v>5.6274754163199843</v>
      </c>
    </row>
    <row r="18" spans="1:45">
      <c r="A18" s="270" t="s">
        <v>251</v>
      </c>
      <c r="B18" s="271">
        <v>0</v>
      </c>
      <c r="C18" s="271">
        <v>0</v>
      </c>
      <c r="D18" s="271">
        <v>0</v>
      </c>
      <c r="E18" s="271">
        <v>0</v>
      </c>
      <c r="F18" s="271">
        <v>0</v>
      </c>
      <c r="G18" s="271">
        <v>0</v>
      </c>
      <c r="H18" s="271">
        <v>0</v>
      </c>
      <c r="I18" s="271">
        <v>0</v>
      </c>
      <c r="J18" s="271">
        <v>0</v>
      </c>
      <c r="K18" s="271">
        <v>0</v>
      </c>
      <c r="L18" s="271">
        <v>0</v>
      </c>
      <c r="M18" s="271">
        <v>0</v>
      </c>
      <c r="N18" s="271">
        <v>0</v>
      </c>
      <c r="O18" s="271">
        <v>0</v>
      </c>
      <c r="P18" s="271">
        <v>0</v>
      </c>
      <c r="Q18" s="271">
        <v>0</v>
      </c>
      <c r="R18" s="271">
        <v>0</v>
      </c>
      <c r="S18" s="271">
        <v>0</v>
      </c>
      <c r="T18" s="271">
        <v>0</v>
      </c>
      <c r="U18" s="271">
        <v>0</v>
      </c>
      <c r="V18" s="271">
        <v>0</v>
      </c>
      <c r="W18" s="271">
        <v>0</v>
      </c>
      <c r="X18" s="271">
        <v>0</v>
      </c>
      <c r="Y18" s="271">
        <v>0</v>
      </c>
      <c r="Z18" s="271">
        <v>0</v>
      </c>
      <c r="AA18" s="271">
        <v>0</v>
      </c>
      <c r="AB18" s="271">
        <v>0</v>
      </c>
      <c r="AC18" s="271">
        <v>0</v>
      </c>
      <c r="AD18" s="271">
        <v>0</v>
      </c>
      <c r="AE18" s="271">
        <v>0</v>
      </c>
      <c r="AF18" s="271">
        <v>0</v>
      </c>
      <c r="AG18" s="271">
        <v>3.3313970659750703E-3</v>
      </c>
      <c r="AH18" s="271">
        <v>0.34500762143139035</v>
      </c>
      <c r="AI18" s="271">
        <v>1.2383016606767474</v>
      </c>
      <c r="AJ18" s="271">
        <v>1.1217281025963131</v>
      </c>
      <c r="AK18" s="271">
        <v>1.8476623528379892</v>
      </c>
      <c r="AL18" s="271">
        <v>1.4042831646343807</v>
      </c>
      <c r="AM18" s="271">
        <v>1.1117222331145</v>
      </c>
      <c r="AN18" s="271">
        <v>1.5146059955523377</v>
      </c>
      <c r="AO18" s="271">
        <v>1.4889528863090062</v>
      </c>
      <c r="AP18" s="271">
        <v>1.4713721549098351</v>
      </c>
      <c r="AQ18" s="271">
        <v>1.4849178383316792</v>
      </c>
      <c r="AR18" s="271">
        <v>1.6297601558146049</v>
      </c>
      <c r="AS18" s="271">
        <v>1.6921001205669413</v>
      </c>
    </row>
    <row r="19" spans="1:45">
      <c r="A19" s="270" t="s">
        <v>252</v>
      </c>
      <c r="B19" s="271">
        <v>0</v>
      </c>
      <c r="C19" s="271">
        <v>0</v>
      </c>
      <c r="D19" s="271">
        <v>0</v>
      </c>
      <c r="E19" s="271">
        <v>0</v>
      </c>
      <c r="F19" s="271">
        <v>0</v>
      </c>
      <c r="G19" s="271">
        <v>0</v>
      </c>
      <c r="H19" s="271">
        <v>0</v>
      </c>
      <c r="I19" s="271">
        <v>0</v>
      </c>
      <c r="J19" s="271">
        <v>0</v>
      </c>
      <c r="K19" s="271">
        <v>0</v>
      </c>
      <c r="L19" s="271">
        <v>0</v>
      </c>
      <c r="M19" s="271">
        <v>0</v>
      </c>
      <c r="N19" s="271">
        <v>0</v>
      </c>
      <c r="O19" s="271">
        <v>0</v>
      </c>
      <c r="P19" s="271">
        <v>0</v>
      </c>
      <c r="Q19" s="271">
        <v>0</v>
      </c>
      <c r="R19" s="271">
        <v>0</v>
      </c>
      <c r="S19" s="271">
        <v>0</v>
      </c>
      <c r="T19" s="271">
        <v>0</v>
      </c>
      <c r="U19" s="271">
        <v>0</v>
      </c>
      <c r="V19" s="271">
        <v>0</v>
      </c>
      <c r="W19" s="271">
        <v>0</v>
      </c>
      <c r="X19" s="271">
        <v>0</v>
      </c>
      <c r="Y19" s="271">
        <v>0</v>
      </c>
      <c r="Z19" s="271">
        <v>0</v>
      </c>
      <c r="AA19" s="271">
        <v>0</v>
      </c>
      <c r="AB19" s="271">
        <v>0</v>
      </c>
      <c r="AC19" s="271">
        <v>0</v>
      </c>
      <c r="AD19" s="271">
        <v>0</v>
      </c>
      <c r="AE19" s="271">
        <v>0</v>
      </c>
      <c r="AF19" s="271">
        <v>0</v>
      </c>
      <c r="AG19" s="271">
        <v>0</v>
      </c>
      <c r="AH19" s="271">
        <v>0</v>
      </c>
      <c r="AI19" s="271">
        <v>0</v>
      </c>
      <c r="AJ19" s="271">
        <v>0</v>
      </c>
      <c r="AK19" s="271">
        <v>0.77690458318657463</v>
      </c>
      <c r="AL19" s="271">
        <v>1.47585405766046</v>
      </c>
      <c r="AM19" s="271">
        <v>1.0340123680745177</v>
      </c>
      <c r="AN19" s="271">
        <v>0.73616345046722786</v>
      </c>
      <c r="AO19" s="271">
        <v>0.83112455517153749</v>
      </c>
      <c r="AP19" s="271">
        <v>1.2798667623845212</v>
      </c>
      <c r="AQ19" s="271">
        <v>1.1292909212877067</v>
      </c>
      <c r="AR19" s="271">
        <v>0.77462293930196313</v>
      </c>
      <c r="AS19" s="271">
        <v>0.59938191139802677</v>
      </c>
    </row>
    <row r="20" spans="1:45" ht="15">
      <c r="A20" s="270" t="s">
        <v>307</v>
      </c>
      <c r="B20" s="271">
        <v>0</v>
      </c>
      <c r="C20" s="271">
        <v>0</v>
      </c>
      <c r="D20" s="271">
        <v>0</v>
      </c>
      <c r="E20" s="271">
        <v>0</v>
      </c>
      <c r="F20" s="271">
        <v>0</v>
      </c>
      <c r="G20" s="271">
        <v>0</v>
      </c>
      <c r="H20" s="271">
        <v>0</v>
      </c>
      <c r="I20" s="271">
        <v>0</v>
      </c>
      <c r="J20" s="271">
        <v>0</v>
      </c>
      <c r="K20" s="271">
        <v>2.6435147684626448E-2</v>
      </c>
      <c r="L20" s="271">
        <v>2.5404250560434886E-2</v>
      </c>
      <c r="M20" s="271">
        <v>0.17057665629926785</v>
      </c>
      <c r="N20" s="271">
        <v>0.13725658853521921</v>
      </c>
      <c r="O20" s="271">
        <v>0.16475945109847265</v>
      </c>
      <c r="P20" s="271">
        <v>0.15809543754566291</v>
      </c>
      <c r="Q20" s="271">
        <v>0.158463615090017</v>
      </c>
      <c r="R20" s="271">
        <v>0.26829097657085366</v>
      </c>
      <c r="S20" s="271">
        <v>0.41165931234235142</v>
      </c>
      <c r="T20" s="271">
        <v>1.0927319480697795</v>
      </c>
      <c r="U20" s="271">
        <v>1.8532096908712079</v>
      </c>
      <c r="V20" s="271">
        <v>1.9118093583917126</v>
      </c>
      <c r="W20" s="271">
        <v>2.8604098158788993</v>
      </c>
      <c r="X20" s="271">
        <v>3.9196925519914312</v>
      </c>
      <c r="Y20" s="271">
        <v>4.7232581974795833</v>
      </c>
      <c r="Z20" s="271">
        <v>3.6482259960058379</v>
      </c>
      <c r="AA20" s="271">
        <v>2.9827854866951307</v>
      </c>
      <c r="AB20" s="271">
        <v>2.8109507822906878</v>
      </c>
      <c r="AC20" s="271">
        <v>2.8804575948892066</v>
      </c>
      <c r="AD20" s="271">
        <v>2.4358168797838822</v>
      </c>
      <c r="AE20" s="271">
        <v>1.9805283424160751</v>
      </c>
      <c r="AF20" s="271">
        <v>2.4354768578026338</v>
      </c>
      <c r="AG20" s="271">
        <v>2.3215010843694137</v>
      </c>
      <c r="AH20" s="271">
        <v>1.558854294349052</v>
      </c>
      <c r="AI20" s="271">
        <v>1.1477953895448052</v>
      </c>
      <c r="AJ20" s="271">
        <v>0.98432447909201515</v>
      </c>
      <c r="AK20" s="271">
        <v>1.0384111120913375</v>
      </c>
      <c r="AL20" s="271">
        <v>0.94895320360969149</v>
      </c>
      <c r="AM20" s="271">
        <v>0.85190347929525789</v>
      </c>
      <c r="AN20" s="271">
        <v>1.0133040249660894</v>
      </c>
      <c r="AO20" s="271">
        <v>0.70704999513170952</v>
      </c>
      <c r="AP20" s="271">
        <v>0.65816528404875296</v>
      </c>
      <c r="AQ20" s="271">
        <v>0.87532503270640283</v>
      </c>
      <c r="AR20" s="271">
        <v>0.90687452036110805</v>
      </c>
      <c r="AS20" s="271">
        <v>0.82066689821865024</v>
      </c>
    </row>
    <row r="21" spans="1:45">
      <c r="A21" s="270" t="s">
        <v>244</v>
      </c>
      <c r="B21" s="271">
        <v>0</v>
      </c>
      <c r="C21" s="271">
        <v>0</v>
      </c>
      <c r="D21" s="271">
        <v>0</v>
      </c>
      <c r="E21" s="271">
        <v>0</v>
      </c>
      <c r="F21" s="271">
        <v>0</v>
      </c>
      <c r="G21" s="271">
        <v>0</v>
      </c>
      <c r="H21" s="271">
        <v>0</v>
      </c>
      <c r="I21" s="271">
        <v>0</v>
      </c>
      <c r="J21" s="271">
        <v>0</v>
      </c>
      <c r="K21" s="271">
        <v>0</v>
      </c>
      <c r="L21" s="271">
        <v>0</v>
      </c>
      <c r="M21" s="271">
        <v>0</v>
      </c>
      <c r="N21" s="271">
        <v>0</v>
      </c>
      <c r="O21" s="271">
        <v>0</v>
      </c>
      <c r="P21" s="271">
        <v>0</v>
      </c>
      <c r="Q21" s="271">
        <v>0</v>
      </c>
      <c r="R21" s="271">
        <v>0</v>
      </c>
      <c r="S21" s="271">
        <v>0</v>
      </c>
      <c r="T21" s="271">
        <v>0</v>
      </c>
      <c r="U21" s="271">
        <v>0</v>
      </c>
      <c r="V21" s="271">
        <v>0</v>
      </c>
      <c r="W21" s="271">
        <v>0</v>
      </c>
      <c r="X21" s="271">
        <v>0</v>
      </c>
      <c r="Y21" s="271">
        <v>0</v>
      </c>
      <c r="Z21" s="271">
        <v>0</v>
      </c>
      <c r="AA21" s="271">
        <v>2.1980213828385473E-2</v>
      </c>
      <c r="AB21" s="271">
        <v>4.3444978756272791E-3</v>
      </c>
      <c r="AC21" s="271">
        <v>0.57281099956787462</v>
      </c>
      <c r="AD21" s="271">
        <v>1.0137039347952546</v>
      </c>
      <c r="AE21" s="271">
        <v>1.4604508306154698</v>
      </c>
      <c r="AF21" s="271">
        <v>1.9965177883408431</v>
      </c>
      <c r="AG21" s="271">
        <v>1.6891261737331507</v>
      </c>
      <c r="AH21" s="271">
        <v>1.5510500523872255</v>
      </c>
      <c r="AI21" s="271">
        <v>0.66982589648038748</v>
      </c>
      <c r="AJ21" s="271">
        <v>0.43540708249200583</v>
      </c>
      <c r="AK21" s="271">
        <v>0.57426805683050042</v>
      </c>
      <c r="AL21" s="271">
        <v>0.54004914344352961</v>
      </c>
      <c r="AM21" s="271">
        <v>0.88302982845601785</v>
      </c>
      <c r="AN21" s="271">
        <v>1.105344016154558</v>
      </c>
      <c r="AO21" s="271">
        <v>0.70844262123464286</v>
      </c>
      <c r="AP21" s="271">
        <v>0.26783665297428128</v>
      </c>
      <c r="AQ21" s="271">
        <v>0.34182915664827046</v>
      </c>
      <c r="AR21" s="271">
        <v>0.36155491483365532</v>
      </c>
      <c r="AS21" s="271">
        <v>0.48757787869454028</v>
      </c>
    </row>
    <row r="22" spans="1:45">
      <c r="A22" s="270" t="s">
        <v>242</v>
      </c>
      <c r="B22" s="271">
        <v>0</v>
      </c>
      <c r="C22" s="271">
        <v>0</v>
      </c>
      <c r="D22" s="271">
        <v>0</v>
      </c>
      <c r="E22" s="271">
        <v>0</v>
      </c>
      <c r="F22" s="271">
        <v>0</v>
      </c>
      <c r="G22" s="271">
        <v>0</v>
      </c>
      <c r="H22" s="271">
        <v>0</v>
      </c>
      <c r="I22" s="271">
        <v>0</v>
      </c>
      <c r="J22" s="271">
        <v>0</v>
      </c>
      <c r="K22" s="271">
        <v>0</v>
      </c>
      <c r="L22" s="271">
        <v>0</v>
      </c>
      <c r="M22" s="271">
        <v>0</v>
      </c>
      <c r="N22" s="271">
        <v>0</v>
      </c>
      <c r="O22" s="271">
        <v>0</v>
      </c>
      <c r="P22" s="271">
        <v>0</v>
      </c>
      <c r="Q22" s="271">
        <v>0</v>
      </c>
      <c r="R22" s="271">
        <v>0</v>
      </c>
      <c r="S22" s="271">
        <v>0</v>
      </c>
      <c r="T22" s="271">
        <v>0</v>
      </c>
      <c r="U22" s="271">
        <v>0</v>
      </c>
      <c r="V22" s="271">
        <v>0</v>
      </c>
      <c r="W22" s="271">
        <v>0</v>
      </c>
      <c r="X22" s="271">
        <v>0</v>
      </c>
      <c r="Y22" s="271">
        <v>0</v>
      </c>
      <c r="Z22" s="271">
        <v>0</v>
      </c>
      <c r="AA22" s="271">
        <v>0</v>
      </c>
      <c r="AB22" s="271">
        <v>0</v>
      </c>
      <c r="AC22" s="271">
        <v>0</v>
      </c>
      <c r="AD22" s="271">
        <v>0</v>
      </c>
      <c r="AE22" s="271">
        <v>7.5595954587802296E-3</v>
      </c>
      <c r="AF22" s="271">
        <v>5.4851018212544914E-2</v>
      </c>
      <c r="AG22" s="271">
        <v>0.47604354844849089</v>
      </c>
      <c r="AH22" s="271">
        <v>0.15660668917863785</v>
      </c>
      <c r="AI22" s="271">
        <v>0.74242259587043968</v>
      </c>
      <c r="AJ22" s="271">
        <v>0.98348578873275239</v>
      </c>
      <c r="AK22" s="271">
        <v>0.72969434677240042</v>
      </c>
      <c r="AL22" s="271">
        <v>0.70582470634858163</v>
      </c>
      <c r="AM22" s="271">
        <v>1.3682750802572565</v>
      </c>
      <c r="AN22" s="271">
        <v>1.9512507121455545</v>
      </c>
      <c r="AO22" s="271">
        <v>2.0684332031619923</v>
      </c>
      <c r="AP22" s="271">
        <v>2.7421085843292743</v>
      </c>
      <c r="AQ22" s="271">
        <v>2.4576152482821101</v>
      </c>
      <c r="AR22" s="271">
        <v>1.8018838199805913</v>
      </c>
      <c r="AS22" s="271">
        <v>1.5490490117768456</v>
      </c>
    </row>
    <row r="23" spans="1:45">
      <c r="A23" s="270" t="s">
        <v>247</v>
      </c>
      <c r="B23" s="271">
        <v>0</v>
      </c>
      <c r="C23" s="271">
        <v>0</v>
      </c>
      <c r="D23" s="271">
        <v>0</v>
      </c>
      <c r="E23" s="271">
        <v>0</v>
      </c>
      <c r="F23" s="271">
        <v>0</v>
      </c>
      <c r="G23" s="271">
        <v>0</v>
      </c>
      <c r="H23" s="271">
        <v>0</v>
      </c>
      <c r="I23" s="271">
        <v>0</v>
      </c>
      <c r="J23" s="271">
        <v>0</v>
      </c>
      <c r="K23" s="271">
        <v>0</v>
      </c>
      <c r="L23" s="271">
        <v>0</v>
      </c>
      <c r="M23" s="271">
        <v>0</v>
      </c>
      <c r="N23" s="271">
        <v>0</v>
      </c>
      <c r="O23" s="271">
        <v>0</v>
      </c>
      <c r="P23" s="271">
        <v>0</v>
      </c>
      <c r="Q23" s="271">
        <v>0</v>
      </c>
      <c r="R23" s="271">
        <v>0</v>
      </c>
      <c r="S23" s="271">
        <v>0</v>
      </c>
      <c r="T23" s="271">
        <v>0</v>
      </c>
      <c r="U23" s="271">
        <v>0</v>
      </c>
      <c r="V23" s="271">
        <v>0</v>
      </c>
      <c r="W23" s="271">
        <v>0</v>
      </c>
      <c r="X23" s="271">
        <v>1.3627361456980833</v>
      </c>
      <c r="Y23" s="271">
        <v>2.4647288395323939</v>
      </c>
      <c r="Z23" s="271">
        <v>2.4862304176019285</v>
      </c>
      <c r="AA23" s="271">
        <v>2.3252999420164224</v>
      </c>
      <c r="AB23" s="271">
        <v>1.8257932473770826</v>
      </c>
      <c r="AC23" s="271">
        <v>1.9268212100873612</v>
      </c>
      <c r="AD23" s="271">
        <v>1.6449075400900566</v>
      </c>
      <c r="AE23" s="271">
        <v>1.4087951859260386</v>
      </c>
      <c r="AF23" s="271">
        <v>0.83292846495272976</v>
      </c>
      <c r="AG23" s="271">
        <v>0.65123277644536859</v>
      </c>
      <c r="AH23" s="271">
        <v>0.5406296236040129</v>
      </c>
      <c r="AI23" s="271">
        <v>0.29255402768175592</v>
      </c>
      <c r="AJ23" s="271">
        <v>8.4644061117588348E-2</v>
      </c>
      <c r="AK23" s="271">
        <v>7.3635546861755853E-5</v>
      </c>
      <c r="AL23" s="271">
        <v>0</v>
      </c>
      <c r="AM23" s="271">
        <v>3.0232461533540918E-3</v>
      </c>
      <c r="AN23" s="271">
        <v>1.082880408256654E-2</v>
      </c>
      <c r="AO23" s="271">
        <v>0</v>
      </c>
      <c r="AP23" s="271">
        <v>0</v>
      </c>
      <c r="AQ23" s="271">
        <v>0</v>
      </c>
      <c r="AR23" s="271">
        <v>0</v>
      </c>
      <c r="AS23" s="271">
        <v>0</v>
      </c>
    </row>
    <row r="24" spans="1:45">
      <c r="A24" s="270" t="s">
        <v>248</v>
      </c>
      <c r="B24" s="271">
        <v>0</v>
      </c>
      <c r="C24" s="271">
        <v>0</v>
      </c>
      <c r="D24" s="271">
        <v>0</v>
      </c>
      <c r="E24" s="271">
        <v>0</v>
      </c>
      <c r="F24" s="271">
        <v>0</v>
      </c>
      <c r="G24" s="271">
        <v>0</v>
      </c>
      <c r="H24" s="271">
        <v>0</v>
      </c>
      <c r="I24" s="271">
        <v>0</v>
      </c>
      <c r="J24" s="271">
        <v>0</v>
      </c>
      <c r="K24" s="271">
        <v>0</v>
      </c>
      <c r="L24" s="271">
        <v>0</v>
      </c>
      <c r="M24" s="271">
        <v>0</v>
      </c>
      <c r="N24" s="271">
        <v>0</v>
      </c>
      <c r="O24" s="271">
        <v>0</v>
      </c>
      <c r="P24" s="271">
        <v>5.9289876515401279</v>
      </c>
      <c r="Q24" s="271">
        <v>12.766179773245053</v>
      </c>
      <c r="R24" s="271">
        <v>17.225262218426781</v>
      </c>
      <c r="S24" s="271">
        <v>23.624463870248821</v>
      </c>
      <c r="T24" s="271">
        <v>19.375471570538441</v>
      </c>
      <c r="U24" s="271">
        <v>24.22445983092425</v>
      </c>
      <c r="V24" s="271">
        <v>22.886376751384073</v>
      </c>
      <c r="W24" s="271">
        <v>7.3148224139343281</v>
      </c>
      <c r="X24" s="271">
        <v>4.2227950693554117</v>
      </c>
      <c r="Y24" s="271">
        <v>3.0732129700512529</v>
      </c>
      <c r="Z24" s="271">
        <v>2.8864584718389033</v>
      </c>
      <c r="AA24" s="271">
        <v>1.7030184369396069</v>
      </c>
      <c r="AB24" s="271">
        <v>1.0514218710195369</v>
      </c>
      <c r="AC24" s="271">
        <v>0.93774176838825785</v>
      </c>
      <c r="AD24" s="271">
        <v>0.73133934740967832</v>
      </c>
      <c r="AE24" s="271">
        <v>0.45630812145572108</v>
      </c>
      <c r="AF24" s="271">
        <v>0.30424512969974971</v>
      </c>
      <c r="AG24" s="271">
        <v>0.33433227503415675</v>
      </c>
      <c r="AH24" s="271">
        <v>0.4625016343363581</v>
      </c>
      <c r="AI24" s="271">
        <v>0.34100976082641582</v>
      </c>
      <c r="AJ24" s="271">
        <v>0.1269886763496017</v>
      </c>
      <c r="AK24" s="271">
        <v>0.1282541125441862</v>
      </c>
      <c r="AL24" s="271">
        <v>0.15456374238860301</v>
      </c>
      <c r="AM24" s="271">
        <v>6.933781696357201E-2</v>
      </c>
      <c r="AN24" s="271">
        <v>1.1836155043911229E-3</v>
      </c>
      <c r="AO24" s="271">
        <v>0.13894778137829733</v>
      </c>
      <c r="AP24" s="271">
        <v>0.33405265456687011</v>
      </c>
      <c r="AQ24" s="271">
        <v>0.25743379941969591</v>
      </c>
      <c r="AR24" s="271">
        <v>0.20295421148966958</v>
      </c>
      <c r="AS24" s="271">
        <v>0.21326448142033105</v>
      </c>
    </row>
    <row r="25" spans="1:45">
      <c r="A25" s="270" t="s">
        <v>283</v>
      </c>
      <c r="B25" s="271">
        <v>0</v>
      </c>
      <c r="C25" s="271">
        <v>0</v>
      </c>
      <c r="D25" s="271">
        <v>0</v>
      </c>
      <c r="E25" s="271">
        <v>0</v>
      </c>
      <c r="F25" s="271">
        <v>0</v>
      </c>
      <c r="G25" s="271">
        <v>0</v>
      </c>
      <c r="H25" s="271">
        <v>0</v>
      </c>
      <c r="I25" s="271">
        <v>0</v>
      </c>
      <c r="J25" s="271">
        <v>0</v>
      </c>
      <c r="K25" s="271">
        <v>0</v>
      </c>
      <c r="L25" s="271">
        <v>0</v>
      </c>
      <c r="M25" s="271">
        <v>0</v>
      </c>
      <c r="N25" s="271">
        <v>0</v>
      </c>
      <c r="O25" s="271">
        <v>0</v>
      </c>
      <c r="P25" s="271">
        <v>0</v>
      </c>
      <c r="Q25" s="271">
        <v>0</v>
      </c>
      <c r="R25" s="271">
        <v>0</v>
      </c>
      <c r="S25" s="271">
        <v>0</v>
      </c>
      <c r="T25" s="271">
        <v>0</v>
      </c>
      <c r="U25" s="271">
        <v>0</v>
      </c>
      <c r="V25" s="271">
        <v>0</v>
      </c>
      <c r="W25" s="271">
        <v>0</v>
      </c>
      <c r="X25" s="271">
        <v>0</v>
      </c>
      <c r="Y25" s="271">
        <v>0</v>
      </c>
      <c r="Z25" s="271">
        <v>0</v>
      </c>
      <c r="AA25" s="271">
        <v>0</v>
      </c>
      <c r="AB25" s="271">
        <v>0</v>
      </c>
      <c r="AC25" s="271">
        <v>0</v>
      </c>
      <c r="AD25" s="271">
        <v>0</v>
      </c>
      <c r="AE25" s="271">
        <v>0</v>
      </c>
      <c r="AF25" s="271">
        <v>0</v>
      </c>
      <c r="AG25" s="271">
        <v>0</v>
      </c>
      <c r="AH25" s="271">
        <v>0</v>
      </c>
      <c r="AI25" s="271">
        <v>0</v>
      </c>
      <c r="AJ25" s="271">
        <v>0</v>
      </c>
      <c r="AK25" s="271">
        <v>0</v>
      </c>
      <c r="AL25" s="271">
        <v>0</v>
      </c>
      <c r="AM25" s="271">
        <v>7.0974942558707677E-2</v>
      </c>
      <c r="AN25" s="271">
        <v>1.2108430449505649</v>
      </c>
      <c r="AO25" s="271">
        <v>0.4627776362747561</v>
      </c>
      <c r="AP25" s="271">
        <v>0.30496699229621582</v>
      </c>
      <c r="AQ25" s="271">
        <v>0.13330182934738699</v>
      </c>
      <c r="AR25" s="271">
        <v>0.28804530482286717</v>
      </c>
      <c r="AS25" s="271">
        <v>0.14348742212379456</v>
      </c>
    </row>
    <row r="26" spans="1:45">
      <c r="A26" s="270" t="s">
        <v>246</v>
      </c>
      <c r="B26" s="271">
        <v>0</v>
      </c>
      <c r="C26" s="271">
        <v>0</v>
      </c>
      <c r="D26" s="271">
        <v>0</v>
      </c>
      <c r="E26" s="271">
        <v>0</v>
      </c>
      <c r="F26" s="271">
        <v>0</v>
      </c>
      <c r="G26" s="271">
        <v>0</v>
      </c>
      <c r="H26" s="271">
        <v>0</v>
      </c>
      <c r="I26" s="271">
        <v>0</v>
      </c>
      <c r="J26" s="271">
        <v>0</v>
      </c>
      <c r="K26" s="271">
        <v>0</v>
      </c>
      <c r="L26" s="271">
        <v>0</v>
      </c>
      <c r="M26" s="271">
        <v>0</v>
      </c>
      <c r="N26" s="271">
        <v>0</v>
      </c>
      <c r="O26" s="271">
        <v>0</v>
      </c>
      <c r="P26" s="271">
        <v>0</v>
      </c>
      <c r="Q26" s="271">
        <v>0</v>
      </c>
      <c r="R26" s="271">
        <v>0</v>
      </c>
      <c r="S26" s="271">
        <v>0</v>
      </c>
      <c r="T26" s="271">
        <v>0</v>
      </c>
      <c r="U26" s="271">
        <v>0</v>
      </c>
      <c r="V26" s="271">
        <v>0</v>
      </c>
      <c r="W26" s="271">
        <v>0</v>
      </c>
      <c r="X26" s="271">
        <v>0</v>
      </c>
      <c r="Y26" s="271">
        <v>0</v>
      </c>
      <c r="Z26" s="271">
        <v>0</v>
      </c>
      <c r="AA26" s="271">
        <v>0</v>
      </c>
      <c r="AB26" s="271">
        <v>0</v>
      </c>
      <c r="AC26" s="271">
        <v>0</v>
      </c>
      <c r="AD26" s="271">
        <v>0</v>
      </c>
      <c r="AE26" s="271">
        <v>3.8402981244917707E-2</v>
      </c>
      <c r="AF26" s="271">
        <v>1.1648544629462012E-3</v>
      </c>
      <c r="AG26" s="271">
        <v>0.14115426611365053</v>
      </c>
      <c r="AH26" s="271">
        <v>0.11065376679648078</v>
      </c>
      <c r="AI26" s="271">
        <v>8.3892719776498675E-2</v>
      </c>
      <c r="AJ26" s="271">
        <v>8.0980715826236477E-2</v>
      </c>
      <c r="AK26" s="271">
        <v>9.363041068925107E-2</v>
      </c>
      <c r="AL26" s="271">
        <v>9.4277813215082829E-2</v>
      </c>
      <c r="AM26" s="271">
        <v>7.9128881642650709E-2</v>
      </c>
      <c r="AN26" s="271">
        <v>6.8605911024220936E-2</v>
      </c>
      <c r="AO26" s="271">
        <v>4.1217042164339392E-2</v>
      </c>
      <c r="AP26" s="271">
        <v>1.9947831815373657E-2</v>
      </c>
      <c r="AQ26" s="271">
        <v>0</v>
      </c>
      <c r="AR26" s="271">
        <v>0</v>
      </c>
      <c r="AS26" s="271">
        <v>1.8334378360488651E-2</v>
      </c>
    </row>
    <row r="27" spans="1:45">
      <c r="A27" s="270" t="s">
        <v>164</v>
      </c>
      <c r="B27" s="271">
        <v>0</v>
      </c>
      <c r="C27" s="271">
        <v>0</v>
      </c>
      <c r="D27" s="271">
        <v>0</v>
      </c>
      <c r="E27" s="271">
        <v>0</v>
      </c>
      <c r="F27" s="271">
        <v>0</v>
      </c>
      <c r="G27" s="271">
        <v>0</v>
      </c>
      <c r="H27" s="271">
        <v>0</v>
      </c>
      <c r="I27" s="271">
        <v>0</v>
      </c>
      <c r="J27" s="271">
        <v>0</v>
      </c>
      <c r="K27" s="271">
        <v>0.24309910280557645</v>
      </c>
      <c r="L27" s="271">
        <v>2.7680030898477739</v>
      </c>
      <c r="M27" s="271">
        <v>0.12203242546284088</v>
      </c>
      <c r="N27" s="271">
        <v>6.9923133367197465E-2</v>
      </c>
      <c r="O27" s="271">
        <v>0</v>
      </c>
      <c r="P27" s="271">
        <v>0</v>
      </c>
      <c r="Q27" s="271">
        <v>0</v>
      </c>
      <c r="R27" s="271">
        <v>0</v>
      </c>
      <c r="S27" s="271">
        <v>0.10621922154616925</v>
      </c>
      <c r="T27" s="271">
        <v>2.1207026554790787E-2</v>
      </c>
      <c r="U27" s="271">
        <v>0</v>
      </c>
      <c r="V27" s="271">
        <v>0</v>
      </c>
      <c r="W27" s="271">
        <v>0</v>
      </c>
      <c r="X27" s="271">
        <v>0</v>
      </c>
      <c r="Y27" s="271">
        <v>0</v>
      </c>
      <c r="Z27" s="271">
        <v>0</v>
      </c>
      <c r="AA27" s="271">
        <v>0</v>
      </c>
      <c r="AB27" s="271">
        <v>3.2348036381790735E-3</v>
      </c>
      <c r="AC27" s="271">
        <v>0.63157311300406604</v>
      </c>
      <c r="AD27" s="271">
        <v>0.30824076291592917</v>
      </c>
      <c r="AE27" s="271">
        <v>2.8109942704169555E-2</v>
      </c>
      <c r="AF27" s="271">
        <v>3.0427000819386762E-2</v>
      </c>
      <c r="AG27" s="271">
        <v>0.43823853894594578</v>
      </c>
      <c r="AH27" s="271">
        <v>4.5709181843704982E-3</v>
      </c>
      <c r="AI27" s="271">
        <v>3.0519669107988534E-2</v>
      </c>
      <c r="AJ27" s="271">
        <v>1.005560360354707E-2</v>
      </c>
      <c r="AK27" s="271">
        <v>4.4270799808714401E-3</v>
      </c>
      <c r="AL27" s="271">
        <v>4.4930642515481622E-3</v>
      </c>
      <c r="AM27" s="271">
        <v>2.1071864414523134E-2</v>
      </c>
      <c r="AN27" s="271">
        <v>7.3654833446639145E-2</v>
      </c>
      <c r="AO27" s="271">
        <v>0.46124675117162894</v>
      </c>
      <c r="AP27" s="271">
        <v>0.77749483829420285</v>
      </c>
      <c r="AQ27" s="271">
        <v>0.4972529808859889</v>
      </c>
      <c r="AR27" s="271">
        <v>0.18847469292730068</v>
      </c>
      <c r="AS27" s="271">
        <v>0.46095802296073884</v>
      </c>
    </row>
    <row r="28" spans="1:45">
      <c r="A28" s="274" t="s">
        <v>95</v>
      </c>
      <c r="B28" s="271">
        <v>0.10775500000000002</v>
      </c>
      <c r="C28" s="271">
        <v>0.14552799999999996</v>
      </c>
      <c r="D28" s="271">
        <v>0.39178200000000007</v>
      </c>
      <c r="E28" s="271">
        <v>0.55171799999999993</v>
      </c>
      <c r="F28" s="271">
        <v>0.67846300000000004</v>
      </c>
      <c r="G28" s="271">
        <v>1.1722790000000001</v>
      </c>
      <c r="H28" s="271">
        <v>0.85323788000000012</v>
      </c>
      <c r="I28" s="271">
        <v>1.301449874</v>
      </c>
      <c r="J28" s="271">
        <v>1.537458</v>
      </c>
      <c r="K28" s="271">
        <v>1.7408599999999999</v>
      </c>
      <c r="L28" s="271">
        <v>2.5942699999999999</v>
      </c>
      <c r="M28" s="271">
        <v>4.6597409999999995</v>
      </c>
      <c r="N28" s="271">
        <v>5.4381869999999992</v>
      </c>
      <c r="O28" s="271">
        <v>5.4424529999999995</v>
      </c>
      <c r="P28" s="271">
        <v>5.7790219999999994</v>
      </c>
      <c r="Q28" s="271">
        <v>5.7356870000000004</v>
      </c>
      <c r="R28" s="271">
        <v>6.0095589999999994</v>
      </c>
      <c r="S28" s="271">
        <v>7.0760470000000009</v>
      </c>
      <c r="T28" s="271">
        <v>6.9509565681515362</v>
      </c>
      <c r="U28" s="271">
        <v>7.0414865892057108</v>
      </c>
      <c r="V28" s="271">
        <v>7.0964297818448037</v>
      </c>
      <c r="W28" s="271">
        <v>5.7643047320131782</v>
      </c>
      <c r="X28" s="271">
        <v>6.6693049026897544</v>
      </c>
      <c r="Y28" s="271">
        <v>6.8229689286765653</v>
      </c>
      <c r="Z28" s="271">
        <v>7.4719586735854957</v>
      </c>
      <c r="AA28" s="271">
        <v>8.4805722429301031</v>
      </c>
      <c r="AB28" s="271">
        <v>9.0490586096513272</v>
      </c>
      <c r="AC28" s="271">
        <v>10.741781350497581</v>
      </c>
      <c r="AD28" s="271">
        <v>10.85724290874945</v>
      </c>
      <c r="AE28" s="271">
        <v>8.1817243946822344</v>
      </c>
      <c r="AF28" s="271">
        <v>8.797909596061789</v>
      </c>
      <c r="AG28" s="271">
        <v>8.6021978245218396</v>
      </c>
      <c r="AH28" s="271">
        <v>7.4269770711826579</v>
      </c>
      <c r="AI28" s="271">
        <v>5.450225449852117</v>
      </c>
      <c r="AJ28" s="271">
        <v>4.213531392044934</v>
      </c>
      <c r="AK28" s="271">
        <v>3.618506702617764</v>
      </c>
      <c r="AL28" s="271">
        <v>7.3420690592650812</v>
      </c>
      <c r="AM28" s="271">
        <v>7.3166557809039912</v>
      </c>
      <c r="AN28" s="271">
        <v>8.1958723015751556</v>
      </c>
      <c r="AO28" s="271">
        <v>8.7240838852088096</v>
      </c>
      <c r="AP28" s="271">
        <v>10.194916811172241</v>
      </c>
      <c r="AQ28" s="271">
        <v>9.5870645770450889</v>
      </c>
      <c r="AR28" s="271">
        <v>8.3336512099298776</v>
      </c>
      <c r="AS28" s="271">
        <v>8.7204884509516827</v>
      </c>
    </row>
    <row r="29" spans="1:45">
      <c r="A29" s="270" t="s">
        <v>258</v>
      </c>
      <c r="B29" s="272">
        <v>0</v>
      </c>
      <c r="C29" s="272">
        <v>0</v>
      </c>
      <c r="D29" s="272">
        <v>0</v>
      </c>
      <c r="E29" s="272">
        <v>0</v>
      </c>
      <c r="F29" s="272">
        <v>0</v>
      </c>
      <c r="G29" s="272">
        <v>0</v>
      </c>
      <c r="H29" s="272">
        <v>6.2760879999999991E-2</v>
      </c>
      <c r="I29" s="272">
        <v>0.14601987400000002</v>
      </c>
      <c r="J29" s="272">
        <v>0.37630800000000009</v>
      </c>
      <c r="K29" s="272">
        <v>0.55360999999999994</v>
      </c>
      <c r="L29" s="272">
        <v>1.2446200000000001</v>
      </c>
      <c r="M29" s="272">
        <v>2.7968509999999998</v>
      </c>
      <c r="N29" s="272">
        <v>3.3115869999999998</v>
      </c>
      <c r="O29" s="272">
        <v>3.5840909999999995</v>
      </c>
      <c r="P29" s="272">
        <v>3.759992</v>
      </c>
      <c r="Q29" s="272">
        <v>4.0836870000000003</v>
      </c>
      <c r="R29" s="272">
        <v>4.2725589999999993</v>
      </c>
      <c r="S29" s="272">
        <v>4.7550470000000002</v>
      </c>
      <c r="T29" s="272">
        <v>5.4090549999999995</v>
      </c>
      <c r="U29" s="272">
        <v>5.7906330000000006</v>
      </c>
      <c r="V29" s="272">
        <v>5.8093720000000006</v>
      </c>
      <c r="W29" s="272">
        <v>5.3348160000000009</v>
      </c>
      <c r="X29" s="272">
        <v>6.1973549999999999</v>
      </c>
      <c r="Y29" s="272">
        <v>6.7324329999999994</v>
      </c>
      <c r="Z29" s="272">
        <v>6.7708170000000001</v>
      </c>
      <c r="AA29" s="272">
        <v>7.4808200000000014</v>
      </c>
      <c r="AB29" s="272">
        <v>7.3960109999999997</v>
      </c>
      <c r="AC29" s="272">
        <v>8.088610000000001</v>
      </c>
      <c r="AD29" s="272">
        <v>7.8531320000000004</v>
      </c>
      <c r="AE29" s="272">
        <v>5.3623680000000009</v>
      </c>
      <c r="AF29" s="272">
        <v>4.9958149999999995</v>
      </c>
      <c r="AG29" s="272">
        <v>4.6690089999999991</v>
      </c>
      <c r="AH29" s="272">
        <v>3.9930660000000002</v>
      </c>
      <c r="AI29" s="272">
        <v>2.1769459999999996</v>
      </c>
      <c r="AJ29" s="272">
        <v>1.8312130000000002</v>
      </c>
      <c r="AK29" s="272">
        <v>1.9891100000000002</v>
      </c>
      <c r="AL29" s="272">
        <v>2.0506610000000003</v>
      </c>
      <c r="AM29" s="272">
        <v>1.3028230000000001</v>
      </c>
      <c r="AN29" s="272">
        <v>1.4433979725000001</v>
      </c>
      <c r="AO29" s="272">
        <v>1.8209022000000001</v>
      </c>
      <c r="AP29" s="272">
        <v>2.3467260000000003</v>
      </c>
      <c r="AQ29" s="272">
        <v>1.6031360000000001</v>
      </c>
      <c r="AR29" s="272">
        <v>1.6458390000000001</v>
      </c>
      <c r="AS29" s="272">
        <v>1.6539249999999999</v>
      </c>
    </row>
    <row r="30" spans="1:45">
      <c r="A30" s="270" t="s">
        <v>257</v>
      </c>
      <c r="B30" s="272">
        <v>0</v>
      </c>
      <c r="C30" s="272">
        <v>0</v>
      </c>
      <c r="D30" s="272">
        <v>0</v>
      </c>
      <c r="E30" s="272">
        <v>0</v>
      </c>
      <c r="F30" s="272">
        <v>0</v>
      </c>
      <c r="G30" s="272">
        <v>0</v>
      </c>
      <c r="H30" s="272">
        <v>0</v>
      </c>
      <c r="I30" s="272">
        <v>0</v>
      </c>
      <c r="J30" s="272">
        <v>0</v>
      </c>
      <c r="K30" s="272">
        <v>0</v>
      </c>
      <c r="L30" s="272">
        <v>0</v>
      </c>
      <c r="M30" s="272">
        <v>0</v>
      </c>
      <c r="N30" s="272">
        <v>0</v>
      </c>
      <c r="O30" s="272">
        <v>0</v>
      </c>
      <c r="P30" s="272">
        <v>0</v>
      </c>
      <c r="Q30" s="272">
        <v>0</v>
      </c>
      <c r="R30" s="272">
        <v>0</v>
      </c>
      <c r="S30" s="272">
        <v>0</v>
      </c>
      <c r="T30" s="272">
        <v>0</v>
      </c>
      <c r="U30" s="272">
        <v>0</v>
      </c>
      <c r="V30" s="272">
        <v>0</v>
      </c>
      <c r="W30" s="272">
        <v>0</v>
      </c>
      <c r="X30" s="272">
        <v>0</v>
      </c>
      <c r="Y30" s="272">
        <v>0</v>
      </c>
      <c r="Z30" s="272">
        <v>0</v>
      </c>
      <c r="AA30" s="272">
        <v>0</v>
      </c>
      <c r="AB30" s="272">
        <v>0</v>
      </c>
      <c r="AC30" s="272">
        <v>0</v>
      </c>
      <c r="AD30" s="272">
        <v>0</v>
      </c>
      <c r="AE30" s="272">
        <v>0</v>
      </c>
      <c r="AF30" s="272">
        <v>0</v>
      </c>
      <c r="AG30" s="272">
        <v>0</v>
      </c>
      <c r="AH30" s="272">
        <v>0</v>
      </c>
      <c r="AI30" s="272">
        <v>0</v>
      </c>
      <c r="AJ30" s="272">
        <v>0</v>
      </c>
      <c r="AK30" s="272">
        <v>0</v>
      </c>
      <c r="AL30" s="272">
        <v>0</v>
      </c>
      <c r="AM30" s="272">
        <v>0</v>
      </c>
      <c r="AN30" s="272">
        <v>0.98941945350416671</v>
      </c>
      <c r="AO30" s="272">
        <v>1.0492839996199177</v>
      </c>
      <c r="AP30" s="272">
        <v>1.3668932520497803</v>
      </c>
      <c r="AQ30" s="272">
        <v>1.477082957430454</v>
      </c>
      <c r="AR30" s="272">
        <v>1.3213948758052707</v>
      </c>
      <c r="AS30" s="272">
        <v>1.1364345900439237</v>
      </c>
    </row>
    <row r="31" spans="1:45">
      <c r="A31" s="270" t="s">
        <v>241</v>
      </c>
      <c r="B31" s="272">
        <v>0.10775500000000002</v>
      </c>
      <c r="C31" s="272">
        <v>0.14552799999999996</v>
      </c>
      <c r="D31" s="272">
        <v>0.39178200000000007</v>
      </c>
      <c r="E31" s="272">
        <v>0.55171799999999993</v>
      </c>
      <c r="F31" s="272">
        <v>0.67846300000000004</v>
      </c>
      <c r="G31" s="272">
        <v>1.1722790000000001</v>
      </c>
      <c r="H31" s="272">
        <v>0.7904770000000001</v>
      </c>
      <c r="I31" s="272">
        <v>1.15543</v>
      </c>
      <c r="J31" s="272">
        <v>1.1611499999999999</v>
      </c>
      <c r="K31" s="272">
        <v>1.1872499999999999</v>
      </c>
      <c r="L31" s="272">
        <v>1.34965</v>
      </c>
      <c r="M31" s="272">
        <v>1.8628899999999999</v>
      </c>
      <c r="N31" s="272">
        <v>2.1265999999999998</v>
      </c>
      <c r="O31" s="272">
        <v>1.8583619999999998</v>
      </c>
      <c r="P31" s="272">
        <v>2.0190299999999999</v>
      </c>
      <c r="Q31" s="272">
        <v>1.6520000000000001</v>
      </c>
      <c r="R31" s="272">
        <v>1.7369999999999999</v>
      </c>
      <c r="S31" s="272">
        <v>2.3210000000000006</v>
      </c>
      <c r="T31" s="272">
        <v>2.2829999999999995</v>
      </c>
      <c r="U31" s="272">
        <v>2.1890000000000001</v>
      </c>
      <c r="V31" s="272">
        <v>2.3340000000000001</v>
      </c>
      <c r="W31" s="272">
        <v>2.2779999999999996</v>
      </c>
      <c r="X31" s="272">
        <v>2.323</v>
      </c>
      <c r="Y31" s="272">
        <v>2.1390000000000002</v>
      </c>
      <c r="Z31" s="272">
        <v>1.875</v>
      </c>
      <c r="AA31" s="272">
        <v>1.6889999999999998</v>
      </c>
      <c r="AB31" s="272">
        <v>2.1786630590277261</v>
      </c>
      <c r="AC31" s="272">
        <v>2.5160578062220891</v>
      </c>
      <c r="AD31" s="272">
        <v>2.551033698161278</v>
      </c>
      <c r="AE31" s="272">
        <v>2.5350403098341889</v>
      </c>
      <c r="AF31" s="272">
        <v>2.6589790604179564</v>
      </c>
      <c r="AG31" s="272">
        <v>2.6930325245736793</v>
      </c>
      <c r="AH31" s="272">
        <v>2.7703034301352778</v>
      </c>
      <c r="AI31" s="272">
        <v>2.571349826091148</v>
      </c>
      <c r="AJ31" s="272">
        <v>2.1003515404897124</v>
      </c>
      <c r="AK31" s="272">
        <v>1.4851789548149834</v>
      </c>
      <c r="AL31" s="272">
        <v>1.8063218634266875</v>
      </c>
      <c r="AM31" s="272">
        <v>1.8662292018759148</v>
      </c>
      <c r="AN31" s="272">
        <v>1.7420829483221647</v>
      </c>
      <c r="AO31" s="272">
        <v>1.3774557933077138</v>
      </c>
      <c r="AP31" s="272">
        <v>1.8293795118569236</v>
      </c>
      <c r="AQ31" s="272">
        <v>1.5439921615430701</v>
      </c>
      <c r="AR31" s="272">
        <v>1.2546814009066631</v>
      </c>
      <c r="AS31" s="272">
        <v>1.2228648609077601</v>
      </c>
    </row>
    <row r="32" spans="1:45">
      <c r="A32" s="270" t="s">
        <v>256</v>
      </c>
      <c r="B32" s="272">
        <v>0</v>
      </c>
      <c r="C32" s="272">
        <v>0</v>
      </c>
      <c r="D32" s="272">
        <v>0</v>
      </c>
      <c r="E32" s="272">
        <v>0</v>
      </c>
      <c r="F32" s="272">
        <v>0</v>
      </c>
      <c r="G32" s="272">
        <v>0</v>
      </c>
      <c r="H32" s="272">
        <v>0</v>
      </c>
      <c r="I32" s="272">
        <v>0</v>
      </c>
      <c r="J32" s="272">
        <v>0</v>
      </c>
      <c r="K32" s="272">
        <v>0</v>
      </c>
      <c r="L32" s="272">
        <v>0</v>
      </c>
      <c r="M32" s="272">
        <v>0</v>
      </c>
      <c r="N32" s="272">
        <v>0</v>
      </c>
      <c r="O32" s="272">
        <v>0</v>
      </c>
      <c r="P32" s="272">
        <v>0</v>
      </c>
      <c r="Q32" s="272">
        <v>0</v>
      </c>
      <c r="R32" s="272">
        <v>0</v>
      </c>
      <c r="S32" s="272">
        <v>0</v>
      </c>
      <c r="T32" s="272">
        <v>0</v>
      </c>
      <c r="U32" s="272">
        <v>0</v>
      </c>
      <c r="V32" s="272">
        <v>0</v>
      </c>
      <c r="W32" s="272">
        <v>0</v>
      </c>
      <c r="X32" s="272">
        <v>0</v>
      </c>
      <c r="Y32" s="272">
        <v>0</v>
      </c>
      <c r="Z32" s="272">
        <v>0</v>
      </c>
      <c r="AA32" s="272">
        <v>0</v>
      </c>
      <c r="AB32" s="272">
        <v>0</v>
      </c>
      <c r="AC32" s="272">
        <v>0</v>
      </c>
      <c r="AD32" s="272">
        <v>0</v>
      </c>
      <c r="AE32" s="272">
        <v>0</v>
      </c>
      <c r="AF32" s="272">
        <v>0</v>
      </c>
      <c r="AG32" s="272">
        <v>0</v>
      </c>
      <c r="AH32" s="272">
        <v>0</v>
      </c>
      <c r="AI32" s="272">
        <v>0</v>
      </c>
      <c r="AJ32" s="272">
        <v>0</v>
      </c>
      <c r="AK32" s="272">
        <v>5.2272237598828694E-2</v>
      </c>
      <c r="AL32" s="272">
        <v>3.4350794895183023</v>
      </c>
      <c r="AM32" s="272">
        <v>4.1168292026923865</v>
      </c>
      <c r="AN32" s="272">
        <v>3.9484670999999989</v>
      </c>
      <c r="AO32" s="272">
        <v>4.4790150000000004</v>
      </c>
      <c r="AP32" s="272">
        <v>4.7063900000000007</v>
      </c>
      <c r="AQ32" s="272">
        <v>4.9385380000000012</v>
      </c>
      <c r="AR32" s="272">
        <v>4.0623620000000003</v>
      </c>
      <c r="AS32" s="272">
        <v>4.6747989999999993</v>
      </c>
    </row>
    <row r="33" spans="1:45">
      <c r="A33" s="270" t="s">
        <v>284</v>
      </c>
      <c r="B33" s="272">
        <v>0</v>
      </c>
      <c r="C33" s="272">
        <v>0</v>
      </c>
      <c r="D33" s="272">
        <v>0</v>
      </c>
      <c r="E33" s="272">
        <v>0</v>
      </c>
      <c r="F33" s="272">
        <v>0</v>
      </c>
      <c r="G33" s="272">
        <v>0</v>
      </c>
      <c r="H33" s="272">
        <v>0</v>
      </c>
      <c r="I33" s="272">
        <v>0</v>
      </c>
      <c r="J33" s="272">
        <v>0</v>
      </c>
      <c r="K33" s="272">
        <v>0</v>
      </c>
      <c r="L33" s="272">
        <v>0</v>
      </c>
      <c r="M33" s="272">
        <v>0</v>
      </c>
      <c r="N33" s="272">
        <v>0</v>
      </c>
      <c r="O33" s="272">
        <v>0</v>
      </c>
      <c r="P33" s="272">
        <v>0</v>
      </c>
      <c r="Q33" s="272">
        <v>0</v>
      </c>
      <c r="R33" s="272">
        <v>0</v>
      </c>
      <c r="S33" s="272">
        <v>0</v>
      </c>
      <c r="T33" s="272">
        <v>0</v>
      </c>
      <c r="U33" s="272">
        <v>0</v>
      </c>
      <c r="V33" s="272">
        <v>0</v>
      </c>
      <c r="W33" s="272">
        <v>0</v>
      </c>
      <c r="X33" s="272">
        <v>0.42203980099502486</v>
      </c>
      <c r="Y33" s="272">
        <v>0.91189054726368146</v>
      </c>
      <c r="Z33" s="272">
        <v>0.89786069651741296</v>
      </c>
      <c r="AA33" s="272">
        <v>0.8461917833071142</v>
      </c>
      <c r="AB33" s="272">
        <v>0.89526881733297281</v>
      </c>
      <c r="AC33" s="272">
        <v>0.92877086942190501</v>
      </c>
      <c r="AD33" s="272">
        <v>0.9022444820923371</v>
      </c>
      <c r="AE33" s="272">
        <v>1.0169824747952239</v>
      </c>
      <c r="AF33" s="272">
        <v>1.2112660463067124</v>
      </c>
      <c r="AG33" s="272">
        <v>0.95060606731937314</v>
      </c>
      <c r="AH33" s="272">
        <v>0.716063178212345</v>
      </c>
      <c r="AI33" s="272">
        <v>0.55928330250007852</v>
      </c>
      <c r="AJ33" s="272">
        <v>0.15912213287681751</v>
      </c>
      <c r="AK33" s="272">
        <v>0</v>
      </c>
      <c r="AL33" s="272">
        <v>0</v>
      </c>
      <c r="AM33" s="272">
        <v>0</v>
      </c>
      <c r="AN33" s="272">
        <v>0</v>
      </c>
      <c r="AO33" s="272">
        <v>0</v>
      </c>
      <c r="AP33" s="272">
        <v>0</v>
      </c>
      <c r="AQ33" s="272">
        <v>0</v>
      </c>
      <c r="AR33" s="272">
        <v>0</v>
      </c>
      <c r="AS33" s="272">
        <v>0</v>
      </c>
    </row>
    <row r="34" spans="1:45">
      <c r="A34" s="270" t="s">
        <v>285</v>
      </c>
      <c r="B34" s="272">
        <v>0</v>
      </c>
      <c r="C34" s="272">
        <v>0</v>
      </c>
      <c r="D34" s="272">
        <v>0</v>
      </c>
      <c r="E34" s="272">
        <v>0</v>
      </c>
      <c r="F34" s="272">
        <v>0</v>
      </c>
      <c r="G34" s="272">
        <v>0</v>
      </c>
      <c r="H34" s="272">
        <v>0</v>
      </c>
      <c r="I34" s="272">
        <v>0</v>
      </c>
      <c r="J34" s="272">
        <v>0</v>
      </c>
      <c r="K34" s="272">
        <v>0</v>
      </c>
      <c r="L34" s="272">
        <v>0</v>
      </c>
      <c r="M34" s="272">
        <v>0</v>
      </c>
      <c r="N34" s="272">
        <v>0</v>
      </c>
      <c r="O34" s="272">
        <v>0</v>
      </c>
      <c r="P34" s="272">
        <v>0</v>
      </c>
      <c r="Q34" s="272">
        <v>0</v>
      </c>
      <c r="R34" s="272">
        <v>0</v>
      </c>
      <c r="S34" s="272">
        <v>0</v>
      </c>
      <c r="T34" s="272">
        <v>0</v>
      </c>
      <c r="U34" s="272">
        <v>0</v>
      </c>
      <c r="V34" s="272">
        <v>0</v>
      </c>
      <c r="W34" s="272">
        <v>0</v>
      </c>
      <c r="X34" s="272">
        <v>0</v>
      </c>
      <c r="Y34" s="272">
        <v>0</v>
      </c>
      <c r="Z34" s="272">
        <v>0</v>
      </c>
      <c r="AA34" s="272">
        <v>0</v>
      </c>
      <c r="AB34" s="272">
        <v>0</v>
      </c>
      <c r="AC34" s="272">
        <v>0</v>
      </c>
      <c r="AD34" s="272">
        <v>7.577038640945008E-2</v>
      </c>
      <c r="AE34" s="272">
        <v>0.18040363594593908</v>
      </c>
      <c r="AF34" s="272">
        <v>0.24531267199085513</v>
      </c>
      <c r="AG34" s="272">
        <v>0.44553746176861336</v>
      </c>
      <c r="AH34" s="272">
        <v>0.36055699430648475</v>
      </c>
      <c r="AI34" s="272">
        <v>0.2195058701216229</v>
      </c>
      <c r="AJ34" s="272">
        <v>0.12116001861388595</v>
      </c>
      <c r="AK34" s="272">
        <v>9.204794242210719E-2</v>
      </c>
      <c r="AL34" s="272">
        <v>5.0029178190516319E-2</v>
      </c>
      <c r="AM34" s="272">
        <v>4.4535754673903798E-2</v>
      </c>
      <c r="AN34" s="272">
        <v>7.2504827248825066E-2</v>
      </c>
      <c r="AO34" s="272">
        <v>4.2238764441177371E-2</v>
      </c>
      <c r="AP34" s="272">
        <v>2.2624000000000002E-2</v>
      </c>
      <c r="AQ34" s="272">
        <v>4.8753999999999992E-2</v>
      </c>
      <c r="AR34" s="272">
        <v>4.9384999999999998E-2</v>
      </c>
      <c r="AS34" s="272">
        <v>3.2465000000000001E-2</v>
      </c>
    </row>
    <row r="35" spans="1:45">
      <c r="A35" s="270" t="s">
        <v>242</v>
      </c>
      <c r="B35" s="272">
        <v>0</v>
      </c>
      <c r="C35" s="272">
        <v>0</v>
      </c>
      <c r="D35" s="272">
        <v>0</v>
      </c>
      <c r="E35" s="272">
        <v>0</v>
      </c>
      <c r="F35" s="272">
        <v>0</v>
      </c>
      <c r="G35" s="272">
        <v>0</v>
      </c>
      <c r="H35" s="272">
        <v>0</v>
      </c>
      <c r="I35" s="272">
        <v>0</v>
      </c>
      <c r="J35" s="272">
        <v>0</v>
      </c>
      <c r="K35" s="272">
        <v>0</v>
      </c>
      <c r="L35" s="272">
        <v>0</v>
      </c>
      <c r="M35" s="272">
        <v>0</v>
      </c>
      <c r="N35" s="272">
        <v>0</v>
      </c>
      <c r="O35" s="272">
        <v>0</v>
      </c>
      <c r="P35" s="272">
        <v>0</v>
      </c>
      <c r="Q35" s="272">
        <v>0</v>
      </c>
      <c r="R35" s="272">
        <v>0</v>
      </c>
      <c r="S35" s="272">
        <v>0</v>
      </c>
      <c r="T35" s="272">
        <v>0</v>
      </c>
      <c r="U35" s="272">
        <v>0</v>
      </c>
      <c r="V35" s="272">
        <v>0</v>
      </c>
      <c r="W35" s="272">
        <v>0</v>
      </c>
      <c r="X35" s="272">
        <v>0</v>
      </c>
      <c r="Y35" s="272">
        <v>0</v>
      </c>
      <c r="Z35" s="272">
        <v>0</v>
      </c>
      <c r="AA35" s="272">
        <v>0</v>
      </c>
      <c r="AB35" s="272">
        <v>0</v>
      </c>
      <c r="AC35" s="272">
        <v>0</v>
      </c>
      <c r="AD35" s="272">
        <v>0</v>
      </c>
      <c r="AE35" s="272">
        <v>0</v>
      </c>
      <c r="AF35" s="272">
        <v>0</v>
      </c>
      <c r="AG35" s="272">
        <v>0</v>
      </c>
      <c r="AH35" s="272">
        <v>0</v>
      </c>
      <c r="AI35" s="272">
        <v>1.0117051399999998E-3</v>
      </c>
      <c r="AJ35" s="272">
        <v>1.6205281901999997E-2</v>
      </c>
      <c r="AK35" s="272">
        <v>0</v>
      </c>
      <c r="AL35" s="272">
        <v>0</v>
      </c>
      <c r="AM35" s="272">
        <v>0</v>
      </c>
      <c r="AN35" s="272">
        <v>0</v>
      </c>
      <c r="AO35" s="272">
        <v>0</v>
      </c>
      <c r="AP35" s="272">
        <v>0</v>
      </c>
      <c r="AQ35" s="272">
        <v>0</v>
      </c>
      <c r="AR35" s="272">
        <v>0</v>
      </c>
      <c r="AS35" s="272">
        <v>0</v>
      </c>
    </row>
    <row r="36" spans="1:45">
      <c r="A36" s="270" t="s">
        <v>286</v>
      </c>
      <c r="B36" s="272">
        <v>0</v>
      </c>
      <c r="C36" s="272">
        <v>0</v>
      </c>
      <c r="D36" s="272">
        <v>0</v>
      </c>
      <c r="E36" s="272">
        <v>0</v>
      </c>
      <c r="F36" s="272">
        <v>0</v>
      </c>
      <c r="G36" s="272">
        <v>0</v>
      </c>
      <c r="H36" s="272">
        <v>0</v>
      </c>
      <c r="I36" s="272">
        <v>0</v>
      </c>
      <c r="J36" s="272">
        <v>0</v>
      </c>
      <c r="K36" s="272">
        <v>0</v>
      </c>
      <c r="L36" s="272">
        <v>0</v>
      </c>
      <c r="M36" s="272">
        <v>0</v>
      </c>
      <c r="N36" s="272">
        <v>0</v>
      </c>
      <c r="O36" s="272">
        <v>0</v>
      </c>
      <c r="P36" s="272">
        <v>0</v>
      </c>
      <c r="Q36" s="272">
        <v>0</v>
      </c>
      <c r="R36" s="272">
        <v>0</v>
      </c>
      <c r="S36" s="272">
        <v>0</v>
      </c>
      <c r="T36" s="272">
        <v>-0.74109843184846269</v>
      </c>
      <c r="U36" s="272">
        <v>-0.93814641079428984</v>
      </c>
      <c r="V36" s="272">
        <v>-1.0469422181551975</v>
      </c>
      <c r="W36" s="272">
        <v>-1.8485112679868225</v>
      </c>
      <c r="X36" s="272">
        <v>-2.2730898983052708</v>
      </c>
      <c r="Y36" s="272">
        <v>-2.9603546185871155</v>
      </c>
      <c r="Z36" s="272">
        <v>-2.071719022931918</v>
      </c>
      <c r="AA36" s="272">
        <v>-1.5354395403770134</v>
      </c>
      <c r="AB36" s="272">
        <v>-1.4208842667093704</v>
      </c>
      <c r="AC36" s="272">
        <v>-0.79165732514641285</v>
      </c>
      <c r="AD36" s="272">
        <v>-0.52493765791361646</v>
      </c>
      <c r="AE36" s="272">
        <v>-0.91307002589311848</v>
      </c>
      <c r="AF36" s="272">
        <v>-0.31346318265373352</v>
      </c>
      <c r="AG36" s="272">
        <v>-0.1559872291398243</v>
      </c>
      <c r="AH36" s="272">
        <v>-0.41301253147144951</v>
      </c>
      <c r="AI36" s="272">
        <v>-7.7871254000732068E-2</v>
      </c>
      <c r="AJ36" s="272">
        <v>-1.4520581837481698E-2</v>
      </c>
      <c r="AK36" s="272">
        <v>-1.0243221815519765E-4</v>
      </c>
      <c r="AL36" s="272">
        <v>-2.2471870424597364E-5</v>
      </c>
      <c r="AM36" s="272">
        <v>-1.3761378338213762E-2</v>
      </c>
      <c r="AN36" s="272">
        <v>0</v>
      </c>
      <c r="AO36" s="272">
        <v>-4.4811872159999995E-2</v>
      </c>
      <c r="AP36" s="272">
        <v>-7.7095952734463319E-2</v>
      </c>
      <c r="AQ36" s="272">
        <v>-2.4438541928436915E-2</v>
      </c>
      <c r="AR36" s="272">
        <v>-1.1066782056074751E-5</v>
      </c>
      <c r="AS36" s="272">
        <v>0</v>
      </c>
    </row>
    <row r="37" spans="1:45">
      <c r="A37" s="268" t="s">
        <v>287</v>
      </c>
      <c r="B37" s="273">
        <v>0</v>
      </c>
      <c r="C37" s="273">
        <v>0</v>
      </c>
      <c r="D37" s="273">
        <v>0</v>
      </c>
      <c r="E37" s="273">
        <v>0</v>
      </c>
      <c r="F37" s="273">
        <v>0</v>
      </c>
      <c r="G37" s="273">
        <v>0</v>
      </c>
      <c r="H37" s="273">
        <v>0</v>
      </c>
      <c r="I37" s="273">
        <v>0</v>
      </c>
      <c r="J37" s="273">
        <v>0</v>
      </c>
      <c r="K37" s="273">
        <v>0</v>
      </c>
      <c r="L37" s="273">
        <v>0</v>
      </c>
      <c r="M37" s="273">
        <v>2.3347669458389282</v>
      </c>
      <c r="N37" s="273">
        <v>27.207661042213442</v>
      </c>
      <c r="O37" s="273">
        <v>22.869171242551129</v>
      </c>
      <c r="P37" s="273">
        <v>29.007848360335267</v>
      </c>
      <c r="Q37" s="273">
        <v>30.068372228567387</v>
      </c>
      <c r="R37" s="273">
        <v>30.336106165101494</v>
      </c>
      <c r="S37" s="273">
        <v>23.966750720393172</v>
      </c>
      <c r="T37" s="273">
        <v>31.084023868518763</v>
      </c>
      <c r="U37" s="273">
        <v>28.298915233538537</v>
      </c>
      <c r="V37" s="273">
        <v>21.951703069034501</v>
      </c>
      <c r="W37" s="273">
        <v>13.650176102764098</v>
      </c>
      <c r="X37" s="273">
        <v>8.2994792481732205</v>
      </c>
      <c r="Y37" s="273">
        <v>0.6713920818244058</v>
      </c>
      <c r="Z37" s="273">
        <v>0</v>
      </c>
      <c r="AA37" s="273">
        <v>0</v>
      </c>
      <c r="AB37" s="273">
        <v>0</v>
      </c>
      <c r="AC37" s="273">
        <v>0</v>
      </c>
      <c r="AD37" s="273">
        <v>0</v>
      </c>
      <c r="AE37" s="273">
        <v>0</v>
      </c>
      <c r="AF37" s="273">
        <v>0</v>
      </c>
      <c r="AG37" s="273">
        <v>0</v>
      </c>
      <c r="AH37" s="273">
        <v>0</v>
      </c>
      <c r="AI37" s="273">
        <v>0</v>
      </c>
      <c r="AJ37" s="273">
        <v>0</v>
      </c>
      <c r="AK37" s="273">
        <v>0</v>
      </c>
      <c r="AL37" s="273">
        <v>0</v>
      </c>
      <c r="AM37" s="273">
        <v>0</v>
      </c>
      <c r="AN37" s="273">
        <v>0</v>
      </c>
      <c r="AO37" s="273">
        <v>0</v>
      </c>
      <c r="AP37" s="273">
        <v>0</v>
      </c>
      <c r="AQ37" s="273">
        <v>0</v>
      </c>
      <c r="AR37" s="273">
        <v>0</v>
      </c>
      <c r="AS37" s="273">
        <v>0</v>
      </c>
    </row>
    <row r="38" spans="1:45" ht="15">
      <c r="A38" s="270" t="s">
        <v>308</v>
      </c>
      <c r="B38" s="273">
        <v>0</v>
      </c>
      <c r="C38" s="273">
        <v>0</v>
      </c>
      <c r="D38" s="273">
        <v>0</v>
      </c>
      <c r="E38" s="273">
        <v>0</v>
      </c>
      <c r="F38" s="273">
        <v>0</v>
      </c>
      <c r="G38" s="273">
        <v>0</v>
      </c>
      <c r="H38" s="273">
        <v>0</v>
      </c>
      <c r="I38" s="273">
        <v>0</v>
      </c>
      <c r="J38" s="273">
        <v>0</v>
      </c>
      <c r="K38" s="273">
        <v>0</v>
      </c>
      <c r="L38" s="273">
        <v>0</v>
      </c>
      <c r="M38" s="273">
        <v>2.3347669458389282</v>
      </c>
      <c r="N38" s="273">
        <v>27.207661042213442</v>
      </c>
      <c r="O38" s="273">
        <v>22.869171242551129</v>
      </c>
      <c r="P38" s="273">
        <v>29.007848360335267</v>
      </c>
      <c r="Q38" s="273">
        <v>30.068372228567387</v>
      </c>
      <c r="R38" s="273">
        <v>30.336106165101494</v>
      </c>
      <c r="S38" s="273">
        <v>23.966750720393172</v>
      </c>
      <c r="T38" s="273">
        <v>31.084023868518763</v>
      </c>
      <c r="U38" s="273">
        <v>28.298915233538537</v>
      </c>
      <c r="V38" s="273">
        <v>21.951703069034501</v>
      </c>
      <c r="W38" s="273">
        <v>13.650176102764098</v>
      </c>
      <c r="X38" s="273">
        <v>8.2994792481732205</v>
      </c>
      <c r="Y38" s="273">
        <v>0.6713920818244058</v>
      </c>
      <c r="Z38" s="273">
        <v>0</v>
      </c>
      <c r="AA38" s="273">
        <v>0</v>
      </c>
      <c r="AB38" s="273">
        <v>0</v>
      </c>
      <c r="AC38" s="273">
        <v>0</v>
      </c>
      <c r="AD38" s="273">
        <v>0</v>
      </c>
      <c r="AE38" s="273">
        <v>0</v>
      </c>
      <c r="AF38" s="273">
        <v>0</v>
      </c>
      <c r="AG38" s="273">
        <v>0</v>
      </c>
      <c r="AH38" s="273">
        <v>0</v>
      </c>
      <c r="AI38" s="273">
        <v>0</v>
      </c>
      <c r="AJ38" s="273">
        <v>0</v>
      </c>
      <c r="AK38" s="273">
        <v>0</v>
      </c>
      <c r="AL38" s="273">
        <v>0</v>
      </c>
      <c r="AM38" s="273">
        <v>0</v>
      </c>
      <c r="AN38" s="273">
        <v>0</v>
      </c>
      <c r="AO38" s="273">
        <v>0</v>
      </c>
      <c r="AP38" s="273">
        <v>0</v>
      </c>
      <c r="AQ38" s="273">
        <v>0</v>
      </c>
      <c r="AR38" s="273">
        <v>0</v>
      </c>
      <c r="AS38" s="273">
        <v>0</v>
      </c>
    </row>
    <row r="39" spans="1:45">
      <c r="A39" s="268" t="s">
        <v>61</v>
      </c>
      <c r="B39" s="269">
        <v>199.2737768283508</v>
      </c>
      <c r="C39" s="269">
        <v>215.18096460163318</v>
      </c>
      <c r="D39" s="269">
        <v>176.9836588588733</v>
      </c>
      <c r="E39" s="269">
        <v>177.85675579958192</v>
      </c>
      <c r="F39" s="269">
        <v>160.56356539828033</v>
      </c>
      <c r="G39" s="269">
        <v>182.03038655252442</v>
      </c>
      <c r="H39" s="269">
        <v>178.88010845237795</v>
      </c>
      <c r="I39" s="269">
        <v>153.34529204150451</v>
      </c>
      <c r="J39" s="269">
        <v>139.53246903055663</v>
      </c>
      <c r="K39" s="269">
        <v>141.38621636917267</v>
      </c>
      <c r="L39" s="269">
        <v>142.46088666886061</v>
      </c>
      <c r="M39" s="269">
        <v>138.79078934919312</v>
      </c>
      <c r="N39" s="269">
        <v>97.288081051783152</v>
      </c>
      <c r="O39" s="269">
        <v>136.17524715297392</v>
      </c>
      <c r="P39" s="269">
        <v>127.19133420674117</v>
      </c>
      <c r="Q39" s="269">
        <v>156.21632269849243</v>
      </c>
      <c r="R39" s="269">
        <v>169.46802965890163</v>
      </c>
      <c r="S39" s="269">
        <v>172.29555384701024</v>
      </c>
      <c r="T39" s="269">
        <v>169.07309526100087</v>
      </c>
      <c r="U39" s="269">
        <v>185.63410333766794</v>
      </c>
      <c r="V39" s="269">
        <v>208.37272261269234</v>
      </c>
      <c r="W39" s="269">
        <v>216.80244642728303</v>
      </c>
      <c r="X39" s="269">
        <v>232.68443826066462</v>
      </c>
      <c r="Y39" s="269">
        <v>239.61513520524215</v>
      </c>
      <c r="Z39" s="269">
        <v>261.94067406360347</v>
      </c>
      <c r="AA39" s="269">
        <v>275.80652362947194</v>
      </c>
      <c r="AB39" s="269">
        <v>267.4899649102482</v>
      </c>
      <c r="AC39" s="269">
        <v>270.41390980029865</v>
      </c>
      <c r="AD39" s="269">
        <v>287.15932824281748</v>
      </c>
      <c r="AE39" s="269">
        <v>304.13109595582949</v>
      </c>
      <c r="AF39" s="269">
        <v>315.45459567774373</v>
      </c>
      <c r="AG39" s="269">
        <v>308.92549985290555</v>
      </c>
      <c r="AH39" s="269">
        <v>309.39653546920005</v>
      </c>
      <c r="AI39" s="269">
        <v>323.24846233376212</v>
      </c>
      <c r="AJ39" s="269">
        <v>326.37452509221566</v>
      </c>
      <c r="AK39" s="269">
        <v>317.30780729934224</v>
      </c>
      <c r="AL39" s="269">
        <v>312.26199914832034</v>
      </c>
      <c r="AM39" s="269">
        <v>325.97383444091759</v>
      </c>
      <c r="AN39" s="269">
        <v>329.38199704699701</v>
      </c>
      <c r="AO39" s="269">
        <v>337.22639021478739</v>
      </c>
      <c r="AP39" s="269">
        <v>333.23362250854223</v>
      </c>
      <c r="AQ39" s="269">
        <v>335.52523133962234</v>
      </c>
      <c r="AR39" s="269">
        <v>353.56691415888105</v>
      </c>
      <c r="AS39" s="269">
        <v>267.48990119327163</v>
      </c>
    </row>
    <row r="40" spans="1:45">
      <c r="A40" s="274" t="s">
        <v>288</v>
      </c>
      <c r="B40" s="273">
        <v>116.10727728124999</v>
      </c>
      <c r="C40" s="273">
        <v>89.056911500000012</v>
      </c>
      <c r="D40" s="273">
        <v>90.688363062011732</v>
      </c>
      <c r="E40" s="273">
        <v>89.356495807617193</v>
      </c>
      <c r="F40" s="273">
        <v>71.907940398437503</v>
      </c>
      <c r="G40" s="273">
        <v>92.768379337890636</v>
      </c>
      <c r="H40" s="273">
        <v>90.755619890624999</v>
      </c>
      <c r="I40" s="273">
        <v>85.379502617187498</v>
      </c>
      <c r="J40" s="273">
        <v>68.491124445190437</v>
      </c>
      <c r="K40" s="273">
        <v>69.329573215820318</v>
      </c>
      <c r="L40" s="273">
        <v>71.573543223632811</v>
      </c>
      <c r="M40" s="273">
        <v>40.177680593749997</v>
      </c>
      <c r="N40" s="273">
        <v>48.651606000000001</v>
      </c>
      <c r="O40" s="273">
        <v>104.33952754785156</v>
      </c>
      <c r="P40" s="273">
        <v>112.81217388330077</v>
      </c>
      <c r="Q40" s="273">
        <v>137.87892049999999</v>
      </c>
      <c r="R40" s="273">
        <v>143.28209803125</v>
      </c>
      <c r="S40" s="273">
        <v>143.8394080913086</v>
      </c>
      <c r="T40" s="273">
        <v>141.51951609375001</v>
      </c>
      <c r="U40" s="273">
        <v>158.37991230273437</v>
      </c>
      <c r="V40" s="273">
        <v>175.83826475000001</v>
      </c>
      <c r="W40" s="273">
        <v>169.36785651562499</v>
      </c>
      <c r="X40" s="273">
        <v>165.547307875</v>
      </c>
      <c r="Y40" s="273">
        <v>168.31421009374998</v>
      </c>
      <c r="Z40" s="273">
        <v>202.50735049999997</v>
      </c>
      <c r="AA40" s="273">
        <v>198.79951643750002</v>
      </c>
      <c r="AB40" s="273">
        <v>203.29804126562502</v>
      </c>
      <c r="AC40" s="273">
        <v>191.45494115625002</v>
      </c>
      <c r="AD40" s="273">
        <v>205.28856153125</v>
      </c>
      <c r="AE40" s="273">
        <v>217.65685319921874</v>
      </c>
      <c r="AF40" s="273">
        <v>200.89439368749998</v>
      </c>
      <c r="AG40" s="273">
        <v>204.027697453125</v>
      </c>
      <c r="AH40" s="273">
        <v>208.34212314062501</v>
      </c>
      <c r="AI40" s="273">
        <v>200.16848481249997</v>
      </c>
      <c r="AJ40" s="273">
        <v>213.19651741601564</v>
      </c>
      <c r="AK40" s="273">
        <v>206.71046976562499</v>
      </c>
      <c r="AL40" s="273">
        <v>223.60231374999998</v>
      </c>
      <c r="AM40" s="273">
        <v>235.4700098125</v>
      </c>
      <c r="AN40" s="273">
        <v>241.29816249999999</v>
      </c>
      <c r="AO40" s="273">
        <v>236.13492418749996</v>
      </c>
      <c r="AP40" s="273">
        <v>225.33347249999997</v>
      </c>
      <c r="AQ40" s="273">
        <v>233.44466962500002</v>
      </c>
      <c r="AR40" s="273">
        <v>237.30389393749999</v>
      </c>
      <c r="AS40" s="273">
        <v>178.672466875</v>
      </c>
    </row>
    <row r="41" spans="1:45">
      <c r="A41" s="274" t="s">
        <v>289</v>
      </c>
      <c r="B41" s="273">
        <v>39.424044437499994</v>
      </c>
      <c r="C41" s="273">
        <v>45.168194365234385</v>
      </c>
      <c r="D41" s="273">
        <v>45.449559316406251</v>
      </c>
      <c r="E41" s="273">
        <v>33.935733931640627</v>
      </c>
      <c r="F41" s="273">
        <v>34.657217892578124</v>
      </c>
      <c r="G41" s="273">
        <v>32.014570831054691</v>
      </c>
      <c r="H41" s="273">
        <v>30.302315417968753</v>
      </c>
      <c r="I41" s="273">
        <v>20.977456485351563</v>
      </c>
      <c r="J41" s="273">
        <v>13.958375056640625</v>
      </c>
      <c r="K41" s="273">
        <v>9.8140200253906258</v>
      </c>
      <c r="L41" s="273">
        <v>8.9033607109375001</v>
      </c>
      <c r="M41" s="273">
        <v>3.4409993481445311</v>
      </c>
      <c r="N41" s="273">
        <v>0</v>
      </c>
      <c r="O41" s="273">
        <v>0.84151399999999998</v>
      </c>
      <c r="P41" s="273">
        <v>0</v>
      </c>
      <c r="Q41" s="273">
        <v>0.76977993749999996</v>
      </c>
      <c r="R41" s="273">
        <v>1.9505045000000001</v>
      </c>
      <c r="S41" s="273">
        <v>5.5622292812499996</v>
      </c>
      <c r="T41" s="273">
        <v>3.6301296249999999</v>
      </c>
      <c r="U41" s="273">
        <v>3.9397038125000003</v>
      </c>
      <c r="V41" s="273">
        <v>3.0264223437500002</v>
      </c>
      <c r="W41" s="273">
        <v>5.1178892500000002</v>
      </c>
      <c r="X41" s="273">
        <v>10.933408046875002</v>
      </c>
      <c r="Y41" s="273">
        <v>13.393521906250001</v>
      </c>
      <c r="Z41" s="273">
        <v>16.540230718750003</v>
      </c>
      <c r="AA41" s="273">
        <v>11.843760562499998</v>
      </c>
      <c r="AB41" s="273">
        <v>9.8421768188476566</v>
      </c>
      <c r="AC41" s="273">
        <v>19.471645352294921</v>
      </c>
      <c r="AD41" s="273">
        <v>20.051519875</v>
      </c>
      <c r="AE41" s="273">
        <v>17.655926328124998</v>
      </c>
      <c r="AF41" s="273">
        <v>16.119905962890623</v>
      </c>
      <c r="AG41" s="273">
        <v>14.691077601562499</v>
      </c>
      <c r="AH41" s="273">
        <v>7.48554346484375</v>
      </c>
      <c r="AI41" s="273">
        <v>11.88820528125</v>
      </c>
      <c r="AJ41" s="273">
        <v>11.0310060546875</v>
      </c>
      <c r="AK41" s="273">
        <v>11.563468054687499</v>
      </c>
      <c r="AL41" s="273">
        <v>9.0515975156249997</v>
      </c>
      <c r="AM41" s="273">
        <v>4.5847847812499998</v>
      </c>
      <c r="AN41" s="273">
        <v>6.4058163749999997</v>
      </c>
      <c r="AO41" s="273">
        <v>6.90996294921875</v>
      </c>
      <c r="AP41" s="273">
        <v>9.1065519393310552</v>
      </c>
      <c r="AQ41" s="273">
        <v>9.6582628320312516</v>
      </c>
      <c r="AR41" s="273">
        <v>7.8823934882812496</v>
      </c>
      <c r="AS41" s="273">
        <v>6.1735870556640622</v>
      </c>
    </row>
    <row r="42" spans="1:45">
      <c r="A42" s="274" t="s">
        <v>95</v>
      </c>
      <c r="B42" s="273">
        <v>0</v>
      </c>
      <c r="C42" s="273">
        <v>0</v>
      </c>
      <c r="D42" s="273">
        <v>0</v>
      </c>
      <c r="E42" s="273">
        <v>0</v>
      </c>
      <c r="F42" s="273">
        <v>0</v>
      </c>
      <c r="G42" s="273">
        <v>0</v>
      </c>
      <c r="H42" s="273">
        <v>0</v>
      </c>
      <c r="I42" s="273">
        <v>0</v>
      </c>
      <c r="J42" s="273">
        <v>0</v>
      </c>
      <c r="K42" s="273">
        <v>0</v>
      </c>
      <c r="L42" s="273">
        <v>0</v>
      </c>
      <c r="M42" s="273">
        <v>0</v>
      </c>
      <c r="N42" s="273">
        <v>0</v>
      </c>
      <c r="O42" s="273">
        <v>0</v>
      </c>
      <c r="P42" s="273">
        <v>0</v>
      </c>
      <c r="Q42" s="273">
        <v>0</v>
      </c>
      <c r="R42" s="273">
        <v>0</v>
      </c>
      <c r="S42" s="273">
        <v>0</v>
      </c>
      <c r="T42" s="273">
        <v>0</v>
      </c>
      <c r="U42" s="273">
        <v>0</v>
      </c>
      <c r="V42" s="273">
        <v>0</v>
      </c>
      <c r="W42" s="273">
        <v>0</v>
      </c>
      <c r="X42" s="273">
        <v>0</v>
      </c>
      <c r="Y42" s="273">
        <v>0</v>
      </c>
      <c r="Z42" s="273">
        <v>0</v>
      </c>
      <c r="AA42" s="273">
        <v>0</v>
      </c>
      <c r="AB42" s="273">
        <v>0</v>
      </c>
      <c r="AC42" s="273">
        <v>0</v>
      </c>
      <c r="AD42" s="273">
        <v>0</v>
      </c>
      <c r="AE42" s="273">
        <v>0.54274377537335283</v>
      </c>
      <c r="AF42" s="273">
        <v>0.39209709736456805</v>
      </c>
      <c r="AG42" s="273">
        <v>0.57273794390922406</v>
      </c>
      <c r="AH42" s="273">
        <v>1.9077597619399707</v>
      </c>
      <c r="AI42" s="273">
        <v>4.1323980357284045</v>
      </c>
      <c r="AJ42" s="273">
        <v>4.9877212812774534</v>
      </c>
      <c r="AK42" s="273">
        <v>4.6479022987701315</v>
      </c>
      <c r="AL42" s="273">
        <v>0.49110015748169833</v>
      </c>
      <c r="AM42" s="273">
        <v>0.29857959367862369</v>
      </c>
      <c r="AN42" s="273">
        <v>0.89034409986090779</v>
      </c>
      <c r="AO42" s="273">
        <v>0</v>
      </c>
      <c r="AP42" s="273">
        <v>9.1029102104685219E-2</v>
      </c>
      <c r="AQ42" s="273">
        <v>0.37271439298682285</v>
      </c>
      <c r="AR42" s="273">
        <v>1.1983657314385066</v>
      </c>
      <c r="AS42" s="273">
        <v>0.83711954884333817</v>
      </c>
    </row>
    <row r="43" spans="1:45">
      <c r="A43" s="274" t="s">
        <v>160</v>
      </c>
      <c r="B43" s="273">
        <v>17.560807746124265</v>
      </c>
      <c r="C43" s="273">
        <v>33.091294317836763</v>
      </c>
      <c r="D43" s="273">
        <v>12.761869310455323</v>
      </c>
      <c r="E43" s="273">
        <v>20.055269410324094</v>
      </c>
      <c r="F43" s="273">
        <v>20.177727407264712</v>
      </c>
      <c r="G43" s="273">
        <v>19.315629668579099</v>
      </c>
      <c r="H43" s="273">
        <v>20.06819946472168</v>
      </c>
      <c r="I43" s="273">
        <v>17.697091752090454</v>
      </c>
      <c r="J43" s="273">
        <v>19.044365668334962</v>
      </c>
      <c r="K43" s="273">
        <v>25.141657907600397</v>
      </c>
      <c r="L43" s="273">
        <v>21.694554483509066</v>
      </c>
      <c r="M43" s="273">
        <v>38.779115013275153</v>
      </c>
      <c r="N43" s="273">
        <v>5.2165219097518918</v>
      </c>
      <c r="O43" s="273">
        <v>22.417741356697086</v>
      </c>
      <c r="P43" s="273">
        <v>10.367806208515169</v>
      </c>
      <c r="Q43" s="273">
        <v>12.801556083259584</v>
      </c>
      <c r="R43" s="273">
        <v>13.281370675031036</v>
      </c>
      <c r="S43" s="273">
        <v>14.12182891739883</v>
      </c>
      <c r="T43" s="273">
        <v>10.59381282422556</v>
      </c>
      <c r="U43" s="273">
        <v>14.935805252687262</v>
      </c>
      <c r="V43" s="273">
        <v>18.66605748976956</v>
      </c>
      <c r="W43" s="273">
        <v>25.405336828479633</v>
      </c>
      <c r="X43" s="273">
        <v>30.701095137523033</v>
      </c>
      <c r="Y43" s="273">
        <v>32.031492536253438</v>
      </c>
      <c r="Z43" s="273">
        <v>28.215232833457229</v>
      </c>
      <c r="AA43" s="273">
        <v>42.130933037322507</v>
      </c>
      <c r="AB43" s="273">
        <v>35.024196928412536</v>
      </c>
      <c r="AC43" s="273">
        <v>36.609211345489072</v>
      </c>
      <c r="AD43" s="273">
        <v>37.57437808284169</v>
      </c>
      <c r="AE43" s="273">
        <v>36.511200612541884</v>
      </c>
      <c r="AF43" s="273">
        <v>41.069319039898829</v>
      </c>
      <c r="AG43" s="273">
        <v>39.489828771262822</v>
      </c>
      <c r="AH43" s="273">
        <v>40.900992161602048</v>
      </c>
      <c r="AI43" s="273">
        <v>47.988478017984363</v>
      </c>
      <c r="AJ43" s="273">
        <v>40.232856494199865</v>
      </c>
      <c r="AK43" s="273">
        <v>47.160850434728445</v>
      </c>
      <c r="AL43" s="273">
        <v>42.919489148512938</v>
      </c>
      <c r="AM43" s="273">
        <v>45.054489609454791</v>
      </c>
      <c r="AN43" s="273">
        <v>51.683900767966293</v>
      </c>
      <c r="AO43" s="273">
        <v>52.630007611706674</v>
      </c>
      <c r="AP43" s="273">
        <v>50.735586400912098</v>
      </c>
      <c r="AQ43" s="273">
        <v>48.560672144569317</v>
      </c>
      <c r="AR43" s="273">
        <v>44.140039208690546</v>
      </c>
      <c r="AS43" s="273">
        <v>35.234106067803985</v>
      </c>
    </row>
    <row r="44" spans="1:45" ht="15">
      <c r="A44" s="275" t="s">
        <v>309</v>
      </c>
      <c r="B44" s="273">
        <v>2.5436053962707521E-2</v>
      </c>
      <c r="C44" s="273">
        <v>0.74435655332565309</v>
      </c>
      <c r="D44" s="273">
        <v>0</v>
      </c>
      <c r="E44" s="273">
        <v>0</v>
      </c>
      <c r="F44" s="273">
        <v>0</v>
      </c>
      <c r="G44" s="273">
        <v>3.9702770576477052E-2</v>
      </c>
      <c r="H44" s="273">
        <v>0</v>
      </c>
      <c r="I44" s="273">
        <v>0</v>
      </c>
      <c r="J44" s="273">
        <v>0</v>
      </c>
      <c r="K44" s="273">
        <v>0.20996477016448978</v>
      </c>
      <c r="L44" s="273">
        <v>0.42598350889205933</v>
      </c>
      <c r="M44" s="273">
        <v>1.9687130327224731</v>
      </c>
      <c r="N44" s="273">
        <v>0</v>
      </c>
      <c r="O44" s="273">
        <v>0</v>
      </c>
      <c r="P44" s="273">
        <v>3.8013290977478029E-3</v>
      </c>
      <c r="Q44" s="273">
        <v>0</v>
      </c>
      <c r="R44" s="273">
        <v>1.3734171680955012</v>
      </c>
      <c r="S44" s="273">
        <v>1.3688978358647397</v>
      </c>
      <c r="T44" s="273">
        <v>0.38330762842911731</v>
      </c>
      <c r="U44" s="273">
        <v>0.54213492717639988</v>
      </c>
      <c r="V44" s="273">
        <v>1.1022516763116637</v>
      </c>
      <c r="W44" s="273">
        <v>7.5031804061211389</v>
      </c>
      <c r="X44" s="273">
        <v>20.627815099114343</v>
      </c>
      <c r="Y44" s="273">
        <v>21.869466433304584</v>
      </c>
      <c r="Z44" s="273">
        <v>21.768578327905715</v>
      </c>
      <c r="AA44" s="273">
        <v>31.700429814980957</v>
      </c>
      <c r="AB44" s="273">
        <v>27.890886117142784</v>
      </c>
      <c r="AC44" s="273">
        <v>30.216880375812291</v>
      </c>
      <c r="AD44" s="273">
        <v>30.592858962316996</v>
      </c>
      <c r="AE44" s="273">
        <v>27.603760785411353</v>
      </c>
      <c r="AF44" s="273">
        <v>29.822806966724375</v>
      </c>
      <c r="AG44" s="273">
        <v>28.34675476126295</v>
      </c>
      <c r="AH44" s="273">
        <v>29.778621257557518</v>
      </c>
      <c r="AI44" s="273">
        <v>36.149409782477427</v>
      </c>
      <c r="AJ44" s="273">
        <v>30.366521061952596</v>
      </c>
      <c r="AK44" s="273">
        <v>37.849711943720308</v>
      </c>
      <c r="AL44" s="273">
        <v>34.45166777363896</v>
      </c>
      <c r="AM44" s="273">
        <v>34.209136192770565</v>
      </c>
      <c r="AN44" s="273">
        <v>39.045288506924692</v>
      </c>
      <c r="AO44" s="273">
        <v>39.503531789941931</v>
      </c>
      <c r="AP44" s="273">
        <v>37.812894216246775</v>
      </c>
      <c r="AQ44" s="273">
        <v>35.999764655124252</v>
      </c>
      <c r="AR44" s="273">
        <v>32.838812882925325</v>
      </c>
      <c r="AS44" s="273">
        <v>26.116990381848932</v>
      </c>
    </row>
    <row r="45" spans="1:45" ht="15">
      <c r="A45" s="275" t="s">
        <v>310</v>
      </c>
      <c r="B45" s="273">
        <v>17.535371692161558</v>
      </c>
      <c r="C45" s="273">
        <v>32.346937764511111</v>
      </c>
      <c r="D45" s="273">
        <v>12.761869310455323</v>
      </c>
      <c r="E45" s="273">
        <v>20.055269410324094</v>
      </c>
      <c r="F45" s="273">
        <v>20.177727407264712</v>
      </c>
      <c r="G45" s="273">
        <v>19.275926898002623</v>
      </c>
      <c r="H45" s="273">
        <v>20.06819946472168</v>
      </c>
      <c r="I45" s="273">
        <v>17.697091752090454</v>
      </c>
      <c r="J45" s="273">
        <v>19.044365668334962</v>
      </c>
      <c r="K45" s="273">
        <v>24.931693137435907</v>
      </c>
      <c r="L45" s="273">
        <v>21.268570974617006</v>
      </c>
      <c r="M45" s="273">
        <v>36.810401980552676</v>
      </c>
      <c r="N45" s="273">
        <v>5.2165219097518918</v>
      </c>
      <c r="O45" s="273">
        <v>22.417741356697086</v>
      </c>
      <c r="P45" s="273">
        <v>10.364004879417422</v>
      </c>
      <c r="Q45" s="273">
        <v>12.801556083259584</v>
      </c>
      <c r="R45" s="273">
        <v>11.907953506935534</v>
      </c>
      <c r="S45" s="273">
        <v>12.75293108153409</v>
      </c>
      <c r="T45" s="273">
        <v>10.210505195796443</v>
      </c>
      <c r="U45" s="273">
        <v>14.393670325510861</v>
      </c>
      <c r="V45" s="273">
        <v>17.563805813457897</v>
      </c>
      <c r="W45" s="273">
        <v>17.902156422358495</v>
      </c>
      <c r="X45" s="273">
        <v>10.073280038408692</v>
      </c>
      <c r="Y45" s="273">
        <v>10.162026102948857</v>
      </c>
      <c r="Z45" s="273">
        <v>6.4466545055515123</v>
      </c>
      <c r="AA45" s="273">
        <v>10.430503222341546</v>
      </c>
      <c r="AB45" s="273">
        <v>7.1333108112697552</v>
      </c>
      <c r="AC45" s="273">
        <v>6.3923309696767827</v>
      </c>
      <c r="AD45" s="273">
        <v>6.9815191205246947</v>
      </c>
      <c r="AE45" s="273">
        <v>8.9074398271305277</v>
      </c>
      <c r="AF45" s="273">
        <v>11.246512073174458</v>
      </c>
      <c r="AG45" s="273">
        <v>11.143074009999873</v>
      </c>
      <c r="AH45" s="273">
        <v>11.122370904044526</v>
      </c>
      <c r="AI45" s="273">
        <v>11.839068235506939</v>
      </c>
      <c r="AJ45" s="273">
        <v>9.8663354322472721</v>
      </c>
      <c r="AK45" s="273">
        <v>9.311138491008137</v>
      </c>
      <c r="AL45" s="273">
        <v>8.4678213748739815</v>
      </c>
      <c r="AM45" s="273">
        <v>10.845353416684224</v>
      </c>
      <c r="AN45" s="273">
        <v>12.638612261041605</v>
      </c>
      <c r="AO45" s="273">
        <v>13.126475821764746</v>
      </c>
      <c r="AP45" s="273">
        <v>12.922692184665323</v>
      </c>
      <c r="AQ45" s="273">
        <v>12.560907489445064</v>
      </c>
      <c r="AR45" s="273">
        <v>11.301226325765221</v>
      </c>
      <c r="AS45" s="273">
        <v>9.1171156859550528</v>
      </c>
    </row>
    <row r="46" spans="1:45">
      <c r="A46" s="274" t="s">
        <v>161</v>
      </c>
      <c r="B46" s="273">
        <v>13.20003036</v>
      </c>
      <c r="C46" s="273">
        <v>20.517379519999995</v>
      </c>
      <c r="D46" s="273">
        <v>15.01794162</v>
      </c>
      <c r="E46" s="273">
        <v>19.841381560000002</v>
      </c>
      <c r="F46" s="273">
        <v>17.562796679999998</v>
      </c>
      <c r="G46" s="273">
        <v>18.366113259999999</v>
      </c>
      <c r="H46" s="273">
        <v>16.802517379999998</v>
      </c>
      <c r="I46" s="273">
        <v>12.064738179999999</v>
      </c>
      <c r="J46" s="273">
        <v>19.892143479999998</v>
      </c>
      <c r="K46" s="273">
        <v>19.34153298</v>
      </c>
      <c r="L46" s="273">
        <v>20.353322879999997</v>
      </c>
      <c r="M46" s="273">
        <v>31.567660959999998</v>
      </c>
      <c r="N46" s="273">
        <v>20.43056928</v>
      </c>
      <c r="O46" s="273">
        <v>2.5351532799999994</v>
      </c>
      <c r="P46" s="273">
        <v>0.23192311999999995</v>
      </c>
      <c r="Q46" s="273">
        <v>8.1844399999999994E-3</v>
      </c>
      <c r="R46" s="273">
        <v>0.42933944469799135</v>
      </c>
      <c r="S46" s="273">
        <v>0.18138023722878771</v>
      </c>
      <c r="T46" s="273">
        <v>1.528744141722006</v>
      </c>
      <c r="U46" s="273">
        <v>1.5185731721535679E-2</v>
      </c>
      <c r="V46" s="273">
        <v>1.8168188274942951</v>
      </c>
      <c r="W46" s="273">
        <v>3.8500049569219197</v>
      </c>
      <c r="X46" s="273">
        <v>11.654276636199789</v>
      </c>
      <c r="Y46" s="273">
        <v>12.129287856584616</v>
      </c>
      <c r="Z46" s="273">
        <v>2.7025732850918285</v>
      </c>
      <c r="AA46" s="273">
        <v>10.730745302700525</v>
      </c>
      <c r="AB46" s="273">
        <v>6.7798258732991084</v>
      </c>
      <c r="AC46" s="273">
        <v>10.863932308234862</v>
      </c>
      <c r="AD46" s="273">
        <v>12.103212017909748</v>
      </c>
      <c r="AE46" s="273">
        <v>15.139408873261679</v>
      </c>
      <c r="AF46" s="273">
        <v>35.91419692178313</v>
      </c>
      <c r="AG46" s="273">
        <v>32.453677130754009</v>
      </c>
      <c r="AH46" s="273">
        <v>34.287917605621615</v>
      </c>
      <c r="AI46" s="273">
        <v>40.412270880921788</v>
      </c>
      <c r="AJ46" s="273">
        <v>37.815153034983226</v>
      </c>
      <c r="AK46" s="273">
        <v>32.419502712152521</v>
      </c>
      <c r="AL46" s="273">
        <v>26.044536209851195</v>
      </c>
      <c r="AM46" s="273">
        <v>32.214523525790732</v>
      </c>
      <c r="AN46" s="273">
        <v>21.570310179255031</v>
      </c>
      <c r="AO46" s="273">
        <v>29.215016312646046</v>
      </c>
      <c r="AP46" s="273">
        <v>34.960625097616543</v>
      </c>
      <c r="AQ46" s="273">
        <v>33.495105422206237</v>
      </c>
      <c r="AR46" s="273">
        <v>47.318765549621773</v>
      </c>
      <c r="AS46" s="273">
        <v>32.532678079910283</v>
      </c>
    </row>
    <row r="47" spans="1:45">
      <c r="A47" s="274" t="s">
        <v>162</v>
      </c>
      <c r="B47" s="273">
        <v>0.2036506796875</v>
      </c>
      <c r="C47" s="273">
        <v>5.4058328815307615</v>
      </c>
      <c r="D47" s="273">
        <v>0</v>
      </c>
      <c r="E47" s="273">
        <v>0</v>
      </c>
      <c r="F47" s="273">
        <v>0</v>
      </c>
      <c r="G47" s="273">
        <v>0</v>
      </c>
      <c r="H47" s="273">
        <v>3.3834039062500001E-2</v>
      </c>
      <c r="I47" s="273">
        <v>2.7516496093749999E-2</v>
      </c>
      <c r="J47" s="273">
        <v>1.5273391503906251</v>
      </c>
      <c r="K47" s="273">
        <v>1.5798746718750001</v>
      </c>
      <c r="L47" s="273">
        <v>2.1705698007812502</v>
      </c>
      <c r="M47" s="273">
        <v>3.6022362724609374</v>
      </c>
      <c r="N47" s="273">
        <v>3.5349653320312502</v>
      </c>
      <c r="O47" s="273">
        <v>0</v>
      </c>
      <c r="P47" s="273">
        <v>0.50197534765624996</v>
      </c>
      <c r="Q47" s="273">
        <v>0.24259410937499998</v>
      </c>
      <c r="R47" s="273">
        <v>0</v>
      </c>
      <c r="S47" s="273">
        <v>0.39037140625</v>
      </c>
      <c r="T47" s="273">
        <v>2.280569896484375</v>
      </c>
      <c r="U47" s="273">
        <v>0.13216861523437501</v>
      </c>
      <c r="V47" s="273">
        <v>4.115201953125E-2</v>
      </c>
      <c r="W47" s="273">
        <v>0.10239976611328126</v>
      </c>
      <c r="X47" s="273">
        <v>0.82092551171875006</v>
      </c>
      <c r="Y47" s="273">
        <v>0</v>
      </c>
      <c r="Z47" s="273">
        <v>0</v>
      </c>
      <c r="AA47" s="273">
        <v>0</v>
      </c>
      <c r="AB47" s="273">
        <v>0</v>
      </c>
      <c r="AC47" s="273">
        <v>0</v>
      </c>
      <c r="AD47" s="273">
        <v>0</v>
      </c>
      <c r="AE47" s="273">
        <v>1.1696000703125</v>
      </c>
      <c r="AF47" s="273">
        <v>0</v>
      </c>
      <c r="AG47" s="273">
        <v>0</v>
      </c>
      <c r="AH47" s="273">
        <v>0</v>
      </c>
      <c r="AI47" s="273">
        <v>1.3426912109375E-2</v>
      </c>
      <c r="AJ47" s="273">
        <v>0.34349159374999999</v>
      </c>
      <c r="AK47" s="273">
        <v>7.9112001953125007E-3</v>
      </c>
      <c r="AL47" s="273">
        <v>0</v>
      </c>
      <c r="AM47" s="273">
        <v>0</v>
      </c>
      <c r="AN47" s="273">
        <v>0.9027008125</v>
      </c>
      <c r="AO47" s="273">
        <v>0</v>
      </c>
      <c r="AP47" s="273">
        <v>0.27485881249999999</v>
      </c>
      <c r="AQ47" s="273">
        <v>0</v>
      </c>
      <c r="AR47" s="273">
        <v>0</v>
      </c>
      <c r="AS47" s="273">
        <v>0</v>
      </c>
    </row>
    <row r="48" spans="1:45">
      <c r="A48" s="274" t="s">
        <v>290</v>
      </c>
      <c r="B48" s="273">
        <v>12.003146689999999</v>
      </c>
      <c r="C48" s="273">
        <v>20.549636809999999</v>
      </c>
      <c r="D48" s="273">
        <v>13.065925549999999</v>
      </c>
      <c r="E48" s="273">
        <v>14.667875089999999</v>
      </c>
      <c r="F48" s="273">
        <v>16.154597020000001</v>
      </c>
      <c r="G48" s="273">
        <v>17.81846208</v>
      </c>
      <c r="H48" s="273">
        <v>17.67475026</v>
      </c>
      <c r="I48" s="273">
        <v>14.209888959999997</v>
      </c>
      <c r="J48" s="273">
        <v>13.729899229999999</v>
      </c>
      <c r="K48" s="273">
        <v>13.21557112</v>
      </c>
      <c r="L48" s="273">
        <v>15.57213157</v>
      </c>
      <c r="M48" s="273">
        <v>17.26812031</v>
      </c>
      <c r="N48" s="273">
        <v>17.649389530000001</v>
      </c>
      <c r="O48" s="273">
        <v>4.2143015199999994</v>
      </c>
      <c r="P48" s="273">
        <v>1.0117612199999999</v>
      </c>
      <c r="Q48" s="273">
        <v>1.8176579599999998</v>
      </c>
      <c r="R48" s="273">
        <v>1.8286145458025489</v>
      </c>
      <c r="S48" s="273">
        <v>0.82312691357401457</v>
      </c>
      <c r="T48" s="273">
        <v>2.1530175921724641</v>
      </c>
      <c r="U48" s="273">
        <v>0.97832748858168794</v>
      </c>
      <c r="V48" s="273">
        <v>1.0774797868415882</v>
      </c>
      <c r="W48" s="273">
        <v>3.8644415099845388</v>
      </c>
      <c r="X48" s="273">
        <v>5.1438417409091013</v>
      </c>
      <c r="Y48" s="273">
        <v>5.7077814985002995</v>
      </c>
      <c r="Z48" s="273">
        <v>4.7230504512800504</v>
      </c>
      <c r="AA48" s="273">
        <v>5.3739349184161993</v>
      </c>
      <c r="AB48" s="273">
        <v>5.4953144400184719</v>
      </c>
      <c r="AC48" s="273">
        <v>6.185544404326226</v>
      </c>
      <c r="AD48" s="273">
        <v>5.7654750622931541</v>
      </c>
      <c r="AE48" s="273">
        <v>8.8813160951652605</v>
      </c>
      <c r="AF48" s="273">
        <v>13.762979921919921</v>
      </c>
      <c r="AG48" s="273">
        <v>10.608907738119605</v>
      </c>
      <c r="AH48" s="273">
        <v>9.7020791652561531</v>
      </c>
      <c r="AI48" s="273">
        <v>11.853919335162759</v>
      </c>
      <c r="AJ48" s="273">
        <v>11.488784576676943</v>
      </c>
      <c r="AK48" s="273">
        <v>8.8720483156051664</v>
      </c>
      <c r="AL48" s="273">
        <v>2.7197483399941373</v>
      </c>
      <c r="AM48" s="273">
        <v>1.2130336338684109</v>
      </c>
      <c r="AN48" s="273">
        <v>1.21860622354763</v>
      </c>
      <c r="AO48" s="273">
        <v>3.7830992787159277</v>
      </c>
      <c r="AP48" s="273">
        <v>6.9659827498278943</v>
      </c>
      <c r="AQ48" s="273">
        <v>3.17891328220372</v>
      </c>
      <c r="AR48" s="273">
        <v>9.8276402433489078</v>
      </c>
      <c r="AS48" s="273">
        <v>10.295847566049956</v>
      </c>
    </row>
    <row r="49" spans="1:45">
      <c r="A49" s="275" t="s">
        <v>291</v>
      </c>
      <c r="B49" s="273">
        <v>9.03412799</v>
      </c>
      <c r="C49" s="273">
        <v>16.742955009999999</v>
      </c>
      <c r="D49" s="273">
        <v>10.74740675</v>
      </c>
      <c r="E49" s="273">
        <v>11.12216909</v>
      </c>
      <c r="F49" s="273">
        <v>13.483283119999999</v>
      </c>
      <c r="G49" s="273">
        <v>15.007372279999998</v>
      </c>
      <c r="H49" s="273">
        <v>14.51186246</v>
      </c>
      <c r="I49" s="273">
        <v>13.312270559999998</v>
      </c>
      <c r="J49" s="273">
        <v>12.31814413</v>
      </c>
      <c r="K49" s="273">
        <v>11.80237062</v>
      </c>
      <c r="L49" s="273">
        <v>14.170718369999999</v>
      </c>
      <c r="M49" s="273">
        <v>15.839667409999999</v>
      </c>
      <c r="N49" s="273">
        <v>16.771518929999999</v>
      </c>
      <c r="O49" s="273">
        <v>3.4325856199999998</v>
      </c>
      <c r="P49" s="273">
        <v>0.33182372000000004</v>
      </c>
      <c r="Q49" s="273">
        <v>0.8837194599999999</v>
      </c>
      <c r="R49" s="273">
        <v>1.042583145802549</v>
      </c>
      <c r="S49" s="273">
        <v>0.14068251357401451</v>
      </c>
      <c r="T49" s="273">
        <v>1.4467339921724645</v>
      </c>
      <c r="U49" s="273">
        <v>6.0643188581688018E-2</v>
      </c>
      <c r="V49" s="273">
        <v>0.28894148684158838</v>
      </c>
      <c r="W49" s="273">
        <v>3.1150662099845388</v>
      </c>
      <c r="X49" s="273">
        <v>4.3524244409091022</v>
      </c>
      <c r="Y49" s="273">
        <v>4.8729364985002999</v>
      </c>
      <c r="Z49" s="273">
        <v>3.9395732512800503</v>
      </c>
      <c r="AA49" s="273">
        <v>4.6647660184161994</v>
      </c>
      <c r="AB49" s="273">
        <v>4.692065840018472</v>
      </c>
      <c r="AC49" s="273">
        <v>5.4378260043262259</v>
      </c>
      <c r="AD49" s="273">
        <v>5.1361958622931541</v>
      </c>
      <c r="AE49" s="273">
        <v>8.2785248951652601</v>
      </c>
      <c r="AF49" s="273">
        <v>13.06521032191992</v>
      </c>
      <c r="AG49" s="273">
        <v>9.9438697381196057</v>
      </c>
      <c r="AH49" s="273">
        <v>9.0073840652561525</v>
      </c>
      <c r="AI49" s="273">
        <v>11.230269735162759</v>
      </c>
      <c r="AJ49" s="273">
        <v>10.880317376676944</v>
      </c>
      <c r="AK49" s="273">
        <v>8.271443795124819</v>
      </c>
      <c r="AL49" s="273">
        <v>2.1674839503823211</v>
      </c>
      <c r="AM49" s="273">
        <v>0.66329411271362571</v>
      </c>
      <c r="AN49" s="273">
        <v>0.69168422354763004</v>
      </c>
      <c r="AO49" s="273">
        <v>3.2943010787159279</v>
      </c>
      <c r="AP49" s="273">
        <v>6.494969349827894</v>
      </c>
      <c r="AQ49" s="273">
        <v>2.7960197822037203</v>
      </c>
      <c r="AR49" s="273">
        <v>9.3911558433489084</v>
      </c>
      <c r="AS49" s="273">
        <v>10.008358166049955</v>
      </c>
    </row>
    <row r="50" spans="1:45">
      <c r="A50" s="275" t="s">
        <v>292</v>
      </c>
      <c r="B50" s="273">
        <v>1.5008762999999998</v>
      </c>
      <c r="C50" s="273">
        <v>1.9034465999999999</v>
      </c>
      <c r="D50" s="273">
        <v>1.1633907999999999</v>
      </c>
      <c r="E50" s="273">
        <v>1.7998595999999998</v>
      </c>
      <c r="F50" s="273">
        <v>1.5300130999999999</v>
      </c>
      <c r="G50" s="273">
        <v>1.3237378</v>
      </c>
      <c r="H50" s="273">
        <v>1.7647629999999999</v>
      </c>
      <c r="I50" s="273">
        <v>0.3492632</v>
      </c>
      <c r="J50" s="273">
        <v>0.81389109999999998</v>
      </c>
      <c r="K50" s="273">
        <v>0.73622450000000006</v>
      </c>
      <c r="L50" s="273">
        <v>0.70931079999999991</v>
      </c>
      <c r="M50" s="273">
        <v>0.87452970000000008</v>
      </c>
      <c r="N50" s="273">
        <v>0.60629140000000004</v>
      </c>
      <c r="O50" s="273">
        <v>0.7348055</v>
      </c>
      <c r="P50" s="273">
        <v>0.67993749999999997</v>
      </c>
      <c r="Q50" s="273">
        <v>0.93393849999999989</v>
      </c>
      <c r="R50" s="273">
        <v>0.78603139999999994</v>
      </c>
      <c r="S50" s="273">
        <v>0.68244440000000006</v>
      </c>
      <c r="T50" s="273">
        <v>0.7062835999999999</v>
      </c>
      <c r="U50" s="273">
        <v>0.87954349999999992</v>
      </c>
      <c r="V50" s="273">
        <v>0.78853829999999991</v>
      </c>
      <c r="W50" s="273">
        <v>0.74700889999999998</v>
      </c>
      <c r="X50" s="273">
        <v>0.79109249999999998</v>
      </c>
      <c r="Y50" s="273">
        <v>0.83484499999999995</v>
      </c>
      <c r="Z50" s="273">
        <v>0.78347719999999998</v>
      </c>
      <c r="AA50" s="273">
        <v>0.70916889999999999</v>
      </c>
      <c r="AB50" s="273">
        <v>0.80324859999999998</v>
      </c>
      <c r="AC50" s="273">
        <v>0.74771840000000001</v>
      </c>
      <c r="AD50" s="273">
        <v>0.62927919999999993</v>
      </c>
      <c r="AE50" s="273">
        <v>0.60279119999999997</v>
      </c>
      <c r="AF50" s="273">
        <v>0.69776959999999999</v>
      </c>
      <c r="AG50" s="273">
        <v>0.66503800000000002</v>
      </c>
      <c r="AH50" s="273">
        <v>0.69469510000000001</v>
      </c>
      <c r="AI50" s="273">
        <v>0.62360320000000002</v>
      </c>
      <c r="AJ50" s="273">
        <v>0.60846719999999999</v>
      </c>
      <c r="AK50" s="273">
        <v>0.60060452048034663</v>
      </c>
      <c r="AL50" s="273">
        <v>0.55226438961181634</v>
      </c>
      <c r="AM50" s="273">
        <v>0.54973952115478508</v>
      </c>
      <c r="AN50" s="273">
        <v>0.526922</v>
      </c>
      <c r="AO50" s="273">
        <v>0.48879819999999996</v>
      </c>
      <c r="AP50" s="273">
        <v>0.47101339999999997</v>
      </c>
      <c r="AQ50" s="273">
        <v>0.38289349999999994</v>
      </c>
      <c r="AR50" s="273">
        <v>0.43648439999999999</v>
      </c>
      <c r="AS50" s="273">
        <v>0.28748939999999995</v>
      </c>
    </row>
    <row r="51" spans="1:45">
      <c r="A51" s="275" t="s">
        <v>293</v>
      </c>
      <c r="B51" s="273">
        <v>1.4681423999999996</v>
      </c>
      <c r="C51" s="273">
        <v>1.9032351999999999</v>
      </c>
      <c r="D51" s="273">
        <v>1.1551279999999999</v>
      </c>
      <c r="E51" s="273">
        <v>1.7458463999999998</v>
      </c>
      <c r="F51" s="273">
        <v>1.1413008</v>
      </c>
      <c r="G51" s="273">
        <v>1.4873519999999998</v>
      </c>
      <c r="H51" s="273">
        <v>1.3981247999999999</v>
      </c>
      <c r="I51" s="273">
        <v>0.54835519999999993</v>
      </c>
      <c r="J51" s="273">
        <v>0.59786399999999995</v>
      </c>
      <c r="K51" s="273">
        <v>0.67697599999999991</v>
      </c>
      <c r="L51" s="273">
        <v>0.69210240000000001</v>
      </c>
      <c r="M51" s="273">
        <v>0.55392319999999995</v>
      </c>
      <c r="N51" s="273">
        <v>0.27157919999999997</v>
      </c>
      <c r="O51" s="273">
        <v>4.6910399999999998E-2</v>
      </c>
      <c r="P51" s="273">
        <v>0</v>
      </c>
      <c r="Q51" s="273">
        <v>0</v>
      </c>
      <c r="R51" s="273">
        <v>0</v>
      </c>
      <c r="S51" s="273">
        <v>0</v>
      </c>
      <c r="T51" s="273">
        <v>0</v>
      </c>
      <c r="U51" s="273">
        <v>3.8140799999999996E-2</v>
      </c>
      <c r="V51" s="273">
        <v>0</v>
      </c>
      <c r="W51" s="273">
        <v>2.3663999999999998E-3</v>
      </c>
      <c r="X51" s="273">
        <v>3.2479999999999998E-4</v>
      </c>
      <c r="Y51" s="273">
        <v>0</v>
      </c>
      <c r="Z51" s="273">
        <v>0</v>
      </c>
      <c r="AA51" s="273">
        <v>0</v>
      </c>
      <c r="AB51" s="273">
        <v>0</v>
      </c>
      <c r="AC51" s="273">
        <v>0</v>
      </c>
      <c r="AD51" s="273">
        <v>0</v>
      </c>
      <c r="AE51" s="273">
        <v>0</v>
      </c>
      <c r="AF51" s="273">
        <v>0</v>
      </c>
      <c r="AG51" s="273">
        <v>0</v>
      </c>
      <c r="AH51" s="273">
        <v>0</v>
      </c>
      <c r="AI51" s="273">
        <v>4.6399999999999996E-5</v>
      </c>
      <c r="AJ51" s="273">
        <v>0</v>
      </c>
      <c r="AK51" s="273">
        <v>0</v>
      </c>
      <c r="AL51" s="273">
        <v>0</v>
      </c>
      <c r="AM51" s="273">
        <v>0</v>
      </c>
      <c r="AN51" s="273">
        <v>0</v>
      </c>
      <c r="AO51" s="273">
        <v>0</v>
      </c>
      <c r="AP51" s="273">
        <v>0</v>
      </c>
      <c r="AQ51" s="273">
        <v>0</v>
      </c>
      <c r="AR51" s="273">
        <v>0</v>
      </c>
      <c r="AS51" s="273">
        <v>0</v>
      </c>
    </row>
    <row r="52" spans="1:45" ht="15">
      <c r="A52" s="274" t="s">
        <v>311</v>
      </c>
      <c r="B52" s="273">
        <v>0.77481963378906249</v>
      </c>
      <c r="C52" s="273">
        <v>1.39171520703125</v>
      </c>
      <c r="D52" s="273">
        <v>0</v>
      </c>
      <c r="E52" s="273">
        <v>0</v>
      </c>
      <c r="F52" s="273">
        <v>0.103286</v>
      </c>
      <c r="G52" s="273">
        <v>1.7472313750000001</v>
      </c>
      <c r="H52" s="273">
        <v>3.2428719999999998</v>
      </c>
      <c r="I52" s="273">
        <v>2.9890975507812501</v>
      </c>
      <c r="J52" s="273">
        <v>2.8892220000000002</v>
      </c>
      <c r="K52" s="273">
        <v>2.9639864484863283</v>
      </c>
      <c r="L52" s="273">
        <v>2.1934040000000001</v>
      </c>
      <c r="M52" s="273">
        <v>3.9549768515624999</v>
      </c>
      <c r="N52" s="273">
        <v>1.805029</v>
      </c>
      <c r="O52" s="273">
        <v>1.8270094484252928</v>
      </c>
      <c r="P52" s="273">
        <v>2.2656944272689818</v>
      </c>
      <c r="Q52" s="273">
        <v>2.6976296683578491</v>
      </c>
      <c r="R52" s="273">
        <v>8.6961024621200558</v>
      </c>
      <c r="S52" s="273">
        <v>7.3772089999999997</v>
      </c>
      <c r="T52" s="273">
        <v>7.3673050876464838</v>
      </c>
      <c r="U52" s="273">
        <v>7.2530001342086798</v>
      </c>
      <c r="V52" s="273">
        <v>7.9065273953056341</v>
      </c>
      <c r="W52" s="273">
        <v>9.0945176001586905</v>
      </c>
      <c r="X52" s="273">
        <v>7.8835833124389652</v>
      </c>
      <c r="Y52" s="273">
        <v>8.0388413139038093</v>
      </c>
      <c r="Z52" s="273">
        <v>7.2522362750244147</v>
      </c>
      <c r="AA52" s="273">
        <v>6.927633371032714</v>
      </c>
      <c r="AB52" s="273">
        <v>7.0504095840454104</v>
      </c>
      <c r="AC52" s="273">
        <v>5.828635233703614</v>
      </c>
      <c r="AD52" s="273">
        <v>6.3761816735229484</v>
      </c>
      <c r="AE52" s="273">
        <v>6.5740470018310555</v>
      </c>
      <c r="AF52" s="273">
        <v>7.3017030463867183</v>
      </c>
      <c r="AG52" s="273">
        <v>7.0815732141723631</v>
      </c>
      <c r="AH52" s="273">
        <v>6.7701201693115234</v>
      </c>
      <c r="AI52" s="273">
        <v>6.7912790581054683</v>
      </c>
      <c r="AJ52" s="273">
        <v>7.2789946406250001</v>
      </c>
      <c r="AK52" s="273">
        <v>5.9256545175781259</v>
      </c>
      <c r="AL52" s="273">
        <v>7.4332140268554694</v>
      </c>
      <c r="AM52" s="273">
        <v>7.1384134843750005</v>
      </c>
      <c r="AN52" s="273">
        <v>5.4121560888671878</v>
      </c>
      <c r="AO52" s="273">
        <v>8.5533798749999992</v>
      </c>
      <c r="AP52" s="273">
        <v>5.765515906250001</v>
      </c>
      <c r="AQ52" s="273">
        <v>6.8148936406249998</v>
      </c>
      <c r="AR52" s="273">
        <v>5.8958159999999999</v>
      </c>
      <c r="AS52" s="273">
        <v>3.7440960000000003</v>
      </c>
    </row>
    <row r="53" spans="1:45">
      <c r="A53" s="268" t="s">
        <v>63</v>
      </c>
      <c r="B53" s="269">
        <v>0</v>
      </c>
      <c r="C53" s="269">
        <v>0</v>
      </c>
      <c r="D53" s="269">
        <v>0</v>
      </c>
      <c r="E53" s="269">
        <v>1.4848081875000001</v>
      </c>
      <c r="F53" s="269">
        <v>1.8126218124999998</v>
      </c>
      <c r="G53" s="269">
        <v>2.6481344423828124</v>
      </c>
      <c r="H53" s="269">
        <v>0.877966625</v>
      </c>
      <c r="I53" s="269">
        <v>0.87673043750000001</v>
      </c>
      <c r="J53" s="269">
        <v>0</v>
      </c>
      <c r="K53" s="269">
        <v>0.60931393749999996</v>
      </c>
      <c r="L53" s="269">
        <v>3.4261272499999995</v>
      </c>
      <c r="M53" s="269">
        <v>32.542289943847656</v>
      </c>
      <c r="N53" s="269">
        <v>14.263620524262926</v>
      </c>
      <c r="O53" s="269">
        <v>19.639901497717752</v>
      </c>
      <c r="P53" s="269">
        <v>40.785858696815446</v>
      </c>
      <c r="Q53" s="269">
        <v>62.029147192590258</v>
      </c>
      <c r="R53" s="269">
        <v>62.621708582701096</v>
      </c>
      <c r="S53" s="269">
        <v>67.310823009640373</v>
      </c>
      <c r="T53" s="269">
        <v>52.773118484254333</v>
      </c>
      <c r="U53" s="269">
        <v>67.526334825481413</v>
      </c>
      <c r="V53" s="269">
        <v>60.07259798939679</v>
      </c>
      <c r="W53" s="269">
        <v>45.477671757194571</v>
      </c>
      <c r="X53" s="269">
        <v>63.158706012169006</v>
      </c>
      <c r="Y53" s="269">
        <v>88.095686118609223</v>
      </c>
      <c r="Z53" s="269">
        <v>81.59646550533634</v>
      </c>
      <c r="AA53" s="269">
        <v>74.713983159157181</v>
      </c>
      <c r="AB53" s="269">
        <v>65.789025719492599</v>
      </c>
      <c r="AC53" s="269">
        <v>65.375082245830754</v>
      </c>
      <c r="AD53" s="269">
        <v>60.640980263391803</v>
      </c>
      <c r="AE53" s="269">
        <v>45.937686947811848</v>
      </c>
      <c r="AF53" s="269">
        <v>37.778314636247487</v>
      </c>
      <c r="AG53" s="269">
        <v>36.628435120498914</v>
      </c>
      <c r="AH53" s="269">
        <v>35.405516532852523</v>
      </c>
      <c r="AI53" s="269">
        <v>80.544403689994198</v>
      </c>
      <c r="AJ53" s="269">
        <v>128.93323874380286</v>
      </c>
      <c r="AK53" s="269">
        <v>116.43392926019925</v>
      </c>
      <c r="AL53" s="269">
        <v>115.59804925330756</v>
      </c>
      <c r="AM53" s="269">
        <v>106.59814308153781</v>
      </c>
      <c r="AN53" s="269">
        <v>95.952181636443854</v>
      </c>
      <c r="AO53" s="269">
        <v>79.067945385512019</v>
      </c>
      <c r="AP53" s="269">
        <v>86.62650460228457</v>
      </c>
      <c r="AQ53" s="269">
        <v>92.92101397967572</v>
      </c>
      <c r="AR53" s="269">
        <v>72.581271376950568</v>
      </c>
      <c r="AS53" s="269">
        <v>49.306585394139638</v>
      </c>
    </row>
    <row r="54" spans="1:45">
      <c r="A54" s="274" t="s">
        <v>288</v>
      </c>
      <c r="B54" s="273">
        <v>0</v>
      </c>
      <c r="C54" s="273">
        <v>0</v>
      </c>
      <c r="D54" s="273">
        <v>0</v>
      </c>
      <c r="E54" s="273">
        <v>0</v>
      </c>
      <c r="F54" s="273">
        <v>0</v>
      </c>
      <c r="G54" s="273">
        <v>0</v>
      </c>
      <c r="H54" s="273">
        <v>0</v>
      </c>
      <c r="I54" s="273">
        <v>0</v>
      </c>
      <c r="J54" s="273">
        <v>0</v>
      </c>
      <c r="K54" s="273">
        <v>0</v>
      </c>
      <c r="L54" s="273">
        <v>0</v>
      </c>
      <c r="M54" s="273">
        <v>29.020004037597658</v>
      </c>
      <c r="N54" s="273">
        <v>9.9478712656250003</v>
      </c>
      <c r="O54" s="273">
        <v>4.6564025625000003</v>
      </c>
      <c r="P54" s="273">
        <v>14.463389336914062</v>
      </c>
      <c r="Q54" s="273">
        <v>27.559712384765621</v>
      </c>
      <c r="R54" s="273">
        <v>40.238019843749996</v>
      </c>
      <c r="S54" s="273">
        <v>44.882903093750002</v>
      </c>
      <c r="T54" s="273">
        <v>40.527795824218749</v>
      </c>
      <c r="U54" s="273">
        <v>47.581198048828121</v>
      </c>
      <c r="V54" s="273">
        <v>51.351307750000004</v>
      </c>
      <c r="W54" s="273">
        <v>44.115269937500003</v>
      </c>
      <c r="X54" s="273">
        <v>56.831082195312497</v>
      </c>
      <c r="Y54" s="273">
        <v>77.735502600585932</v>
      </c>
      <c r="Z54" s="273">
        <v>71.555510960937497</v>
      </c>
      <c r="AA54" s="273">
        <v>65.422305496093742</v>
      </c>
      <c r="AB54" s="273">
        <v>56.632997376586914</v>
      </c>
      <c r="AC54" s="273">
        <v>58.818669925964358</v>
      </c>
      <c r="AD54" s="273">
        <v>50.86051038641358</v>
      </c>
      <c r="AE54" s="273">
        <v>41.929323768402099</v>
      </c>
      <c r="AF54" s="273">
        <v>33.542043628265375</v>
      </c>
      <c r="AG54" s="273">
        <v>28.612225735565183</v>
      </c>
      <c r="AH54" s="273">
        <v>31.252846103088377</v>
      </c>
      <c r="AI54" s="273">
        <v>75.181388013854985</v>
      </c>
      <c r="AJ54" s="273">
        <v>119.83174163566589</v>
      </c>
      <c r="AK54" s="273">
        <v>107.37595826014328</v>
      </c>
      <c r="AL54" s="273">
        <v>110.51781066411591</v>
      </c>
      <c r="AM54" s="273">
        <v>95.498100487152101</v>
      </c>
      <c r="AN54" s="273">
        <v>82.728898512886047</v>
      </c>
      <c r="AO54" s="273">
        <v>67.625829577255246</v>
      </c>
      <c r="AP54" s="273">
        <v>78.509821195632938</v>
      </c>
      <c r="AQ54" s="273">
        <v>81.832312495483407</v>
      </c>
      <c r="AR54" s="273">
        <v>66.267644284484874</v>
      </c>
      <c r="AS54" s="273">
        <v>45.924131391983032</v>
      </c>
    </row>
    <row r="55" spans="1:45">
      <c r="A55" s="274" t="s">
        <v>289</v>
      </c>
      <c r="B55" s="273">
        <v>0</v>
      </c>
      <c r="C55" s="273">
        <v>0</v>
      </c>
      <c r="D55" s="273">
        <v>0</v>
      </c>
      <c r="E55" s="273">
        <v>0</v>
      </c>
      <c r="F55" s="273">
        <v>0</v>
      </c>
      <c r="G55" s="273">
        <v>0</v>
      </c>
      <c r="H55" s="273">
        <v>0</v>
      </c>
      <c r="I55" s="273">
        <v>0</v>
      </c>
      <c r="J55" s="273">
        <v>0</v>
      </c>
      <c r="K55" s="273">
        <v>0</v>
      </c>
      <c r="L55" s="273">
        <v>0</v>
      </c>
      <c r="M55" s="273">
        <v>0</v>
      </c>
      <c r="N55" s="273">
        <v>0</v>
      </c>
      <c r="O55" s="273">
        <v>0</v>
      </c>
      <c r="P55" s="273">
        <v>0</v>
      </c>
      <c r="Q55" s="273">
        <v>0</v>
      </c>
      <c r="R55" s="273">
        <v>0</v>
      </c>
      <c r="S55" s="273">
        <v>0.20970009375000001</v>
      </c>
      <c r="T55" s="273">
        <v>0</v>
      </c>
      <c r="U55" s="273">
        <v>0</v>
      </c>
      <c r="V55" s="273">
        <v>0</v>
      </c>
      <c r="W55" s="273">
        <v>0</v>
      </c>
      <c r="X55" s="273">
        <v>0</v>
      </c>
      <c r="Y55" s="273">
        <v>0</v>
      </c>
      <c r="Z55" s="273">
        <v>0</v>
      </c>
      <c r="AA55" s="273">
        <v>0</v>
      </c>
      <c r="AB55" s="273">
        <v>0</v>
      </c>
      <c r="AC55" s="273">
        <v>0</v>
      </c>
      <c r="AD55" s="273">
        <v>0</v>
      </c>
      <c r="AE55" s="273">
        <v>0</v>
      </c>
      <c r="AF55" s="273">
        <v>0</v>
      </c>
      <c r="AG55" s="273">
        <v>0</v>
      </c>
      <c r="AH55" s="273">
        <v>0</v>
      </c>
      <c r="AI55" s="273">
        <v>0</v>
      </c>
      <c r="AJ55" s="273">
        <v>0</v>
      </c>
      <c r="AK55" s="273">
        <v>0</v>
      </c>
      <c r="AL55" s="273">
        <v>0</v>
      </c>
      <c r="AM55" s="273">
        <v>0</v>
      </c>
      <c r="AN55" s="273">
        <v>0</v>
      </c>
      <c r="AO55" s="273">
        <v>0</v>
      </c>
      <c r="AP55" s="273">
        <v>0</v>
      </c>
      <c r="AQ55" s="273">
        <v>2.747143560546875</v>
      </c>
      <c r="AR55" s="273">
        <v>0</v>
      </c>
      <c r="AS55" s="273">
        <v>0</v>
      </c>
    </row>
    <row r="56" spans="1:45">
      <c r="A56" s="274" t="s">
        <v>95</v>
      </c>
      <c r="B56" s="273">
        <v>0</v>
      </c>
      <c r="C56" s="273">
        <v>0</v>
      </c>
      <c r="D56" s="273">
        <v>0</v>
      </c>
      <c r="E56" s="273">
        <v>0</v>
      </c>
      <c r="F56" s="273">
        <v>0</v>
      </c>
      <c r="G56" s="273">
        <v>0</v>
      </c>
      <c r="H56" s="273">
        <v>0</v>
      </c>
      <c r="I56" s="273">
        <v>0</v>
      </c>
      <c r="J56" s="273">
        <v>0</v>
      </c>
      <c r="K56" s="273">
        <v>0</v>
      </c>
      <c r="L56" s="273">
        <v>0</v>
      </c>
      <c r="M56" s="273">
        <v>0</v>
      </c>
      <c r="N56" s="273">
        <v>0</v>
      </c>
      <c r="O56" s="273">
        <v>4.6985344961285591E-2</v>
      </c>
      <c r="P56" s="273">
        <v>0.1198690477758646</v>
      </c>
      <c r="Q56" s="273">
        <v>0.35639847628772259</v>
      </c>
      <c r="R56" s="273">
        <v>0.53493201732635498</v>
      </c>
      <c r="S56" s="273">
        <v>0.88899707174231324</v>
      </c>
      <c r="T56" s="273">
        <v>1.2090360175695463</v>
      </c>
      <c r="U56" s="273">
        <v>1.3280628477306</v>
      </c>
      <c r="V56" s="273">
        <v>1.1683397071742314</v>
      </c>
      <c r="W56" s="273">
        <v>0.67415611273792087</v>
      </c>
      <c r="X56" s="273">
        <v>1.9365813433382137</v>
      </c>
      <c r="Y56" s="273">
        <v>3.1113415849194728</v>
      </c>
      <c r="Z56" s="273">
        <v>3.6361955783308932</v>
      </c>
      <c r="AA56" s="273">
        <v>4.3468993484626646</v>
      </c>
      <c r="AB56" s="273">
        <v>3.9980173865300142</v>
      </c>
      <c r="AC56" s="273">
        <v>4.1753229136163981</v>
      </c>
      <c r="AD56" s="273">
        <v>3.3564084443631037</v>
      </c>
      <c r="AE56" s="273">
        <v>1.2415360784788081</v>
      </c>
      <c r="AF56" s="273">
        <v>0.68041196029445628</v>
      </c>
      <c r="AG56" s="273">
        <v>0.55315941704475313</v>
      </c>
      <c r="AH56" s="273">
        <v>0.29583245627811161</v>
      </c>
      <c r="AI56" s="273">
        <v>3.824168820408654E-3</v>
      </c>
      <c r="AJ56" s="273">
        <v>2.7955989888426062E-3</v>
      </c>
      <c r="AK56" s="273">
        <v>3.2175761669339669E-3</v>
      </c>
      <c r="AL56" s="273">
        <v>0.70298828518284673</v>
      </c>
      <c r="AM56" s="273">
        <v>0.64012688527086381</v>
      </c>
      <c r="AN56" s="273">
        <v>1.4110292329328022</v>
      </c>
      <c r="AO56" s="273">
        <v>1.7205400738817773</v>
      </c>
      <c r="AP56" s="273">
        <v>2.8601410901793556</v>
      </c>
      <c r="AQ56" s="273">
        <v>1.8327805635797949</v>
      </c>
      <c r="AR56" s="273">
        <v>1.2169504127781845</v>
      </c>
      <c r="AS56" s="273">
        <v>0.30314479119692533</v>
      </c>
    </row>
    <row r="57" spans="1:45">
      <c r="A57" s="274" t="s">
        <v>160</v>
      </c>
      <c r="B57" s="273">
        <v>0</v>
      </c>
      <c r="C57" s="273">
        <v>0</v>
      </c>
      <c r="D57" s="273">
        <v>0</v>
      </c>
      <c r="E57" s="273">
        <v>0</v>
      </c>
      <c r="F57" s="273">
        <v>0</v>
      </c>
      <c r="G57" s="273">
        <v>0</v>
      </c>
      <c r="H57" s="273">
        <v>0</v>
      </c>
      <c r="I57" s="273">
        <v>0</v>
      </c>
      <c r="J57" s="273">
        <v>0</v>
      </c>
      <c r="K57" s="273">
        <v>0</v>
      </c>
      <c r="L57" s="273">
        <v>0</v>
      </c>
      <c r="M57" s="273">
        <v>0</v>
      </c>
      <c r="N57" s="273">
        <v>3.5402106336379253</v>
      </c>
      <c r="O57" s="273">
        <v>11.796931917756465</v>
      </c>
      <c r="P57" s="273">
        <v>10.290997712125519</v>
      </c>
      <c r="Q57" s="273">
        <v>11.646458273880658</v>
      </c>
      <c r="R57" s="273">
        <v>5.5850789014404896</v>
      </c>
      <c r="S57" s="273">
        <v>3.8284127684583478</v>
      </c>
      <c r="T57" s="273">
        <v>3.4962127506292928</v>
      </c>
      <c r="U57" s="273">
        <v>5.7279359279930109</v>
      </c>
      <c r="V57" s="273">
        <v>1.0643437546426291</v>
      </c>
      <c r="W57" s="273">
        <v>0.58218149537135944</v>
      </c>
      <c r="X57" s="273">
        <v>1.9588744834954077</v>
      </c>
      <c r="Y57" s="273">
        <v>2.7133024057727875</v>
      </c>
      <c r="Z57" s="273">
        <v>1.387590595751452</v>
      </c>
      <c r="AA57" s="273">
        <v>0.71124891562026005</v>
      </c>
      <c r="AB57" s="273">
        <v>0.61422106707020985</v>
      </c>
      <c r="AC57" s="273">
        <v>0</v>
      </c>
      <c r="AD57" s="273">
        <v>0.64443144318914192</v>
      </c>
      <c r="AE57" s="273">
        <v>0.61586095863958845</v>
      </c>
      <c r="AF57" s="273">
        <v>0</v>
      </c>
      <c r="AG57" s="273">
        <v>0.5635430885667998</v>
      </c>
      <c r="AH57" s="273">
        <v>0</v>
      </c>
      <c r="AI57" s="273">
        <v>0.68086994481880103</v>
      </c>
      <c r="AJ57" s="273">
        <v>1.3065921076065448</v>
      </c>
      <c r="AK57" s="273">
        <v>0.239297892639037</v>
      </c>
      <c r="AL57" s="273">
        <v>1.6182994253212468</v>
      </c>
      <c r="AM57" s="273">
        <v>0</v>
      </c>
      <c r="AN57" s="273">
        <v>0</v>
      </c>
      <c r="AO57" s="273">
        <v>0</v>
      </c>
      <c r="AP57" s="273">
        <v>0</v>
      </c>
      <c r="AQ57" s="273">
        <v>0</v>
      </c>
      <c r="AR57" s="273">
        <v>0</v>
      </c>
      <c r="AS57" s="273">
        <v>0.69970164122701584</v>
      </c>
    </row>
    <row r="58" spans="1:45" ht="15">
      <c r="A58" s="275" t="s">
        <v>309</v>
      </c>
      <c r="B58" s="273">
        <v>0</v>
      </c>
      <c r="C58" s="273">
        <v>0</v>
      </c>
      <c r="D58" s="273">
        <v>0</v>
      </c>
      <c r="E58" s="273">
        <v>0</v>
      </c>
      <c r="F58" s="273">
        <v>0</v>
      </c>
      <c r="G58" s="273">
        <v>0</v>
      </c>
      <c r="H58" s="273">
        <v>0</v>
      </c>
      <c r="I58" s="273">
        <v>0</v>
      </c>
      <c r="J58" s="273">
        <v>0</v>
      </c>
      <c r="K58" s="273">
        <v>0</v>
      </c>
      <c r="L58" s="273">
        <v>0</v>
      </c>
      <c r="M58" s="273">
        <v>0</v>
      </c>
      <c r="N58" s="273">
        <v>0</v>
      </c>
      <c r="O58" s="273">
        <v>0</v>
      </c>
      <c r="P58" s="273">
        <v>9.8599906597137466E-2</v>
      </c>
      <c r="Q58" s="273">
        <v>0.3074852870178223</v>
      </c>
      <c r="R58" s="273">
        <v>0.33747550369176049</v>
      </c>
      <c r="S58" s="273">
        <v>0.28309173316645886</v>
      </c>
      <c r="T58" s="273">
        <v>7.5935635686092962E-2</v>
      </c>
      <c r="U58" s="273">
        <v>5.9723932939092131E-2</v>
      </c>
      <c r="V58" s="273">
        <v>9.6581293231275019E-3</v>
      </c>
      <c r="W58" s="273">
        <v>9.7004989702401026E-2</v>
      </c>
      <c r="X58" s="273">
        <v>0</v>
      </c>
      <c r="Y58" s="273">
        <v>0</v>
      </c>
      <c r="Z58" s="273">
        <v>4.5704788717848442E-3</v>
      </c>
      <c r="AA58" s="273">
        <v>5.6552788246541164E-4</v>
      </c>
      <c r="AB58" s="273">
        <v>0.61422106707020985</v>
      </c>
      <c r="AC58" s="273">
        <v>0</v>
      </c>
      <c r="AD58" s="273">
        <v>4.7023270892901814E-2</v>
      </c>
      <c r="AE58" s="273">
        <v>0</v>
      </c>
      <c r="AF58" s="273">
        <v>0</v>
      </c>
      <c r="AG58" s="273">
        <v>0</v>
      </c>
      <c r="AH58" s="273">
        <v>0</v>
      </c>
      <c r="AI58" s="273">
        <v>0</v>
      </c>
      <c r="AJ58" s="273">
        <v>0</v>
      </c>
      <c r="AK58" s="273">
        <v>0.239297892639037</v>
      </c>
      <c r="AL58" s="273">
        <v>0</v>
      </c>
      <c r="AM58" s="273">
        <v>0</v>
      </c>
      <c r="AN58" s="273">
        <v>0</v>
      </c>
      <c r="AO58" s="273">
        <v>0</v>
      </c>
      <c r="AP58" s="273">
        <v>0</v>
      </c>
      <c r="AQ58" s="273">
        <v>0</v>
      </c>
      <c r="AR58" s="273">
        <v>0</v>
      </c>
      <c r="AS58" s="273">
        <v>0.69970164122701584</v>
      </c>
    </row>
    <row r="59" spans="1:45" ht="15">
      <c r="A59" s="275" t="s">
        <v>310</v>
      </c>
      <c r="B59" s="273">
        <v>0</v>
      </c>
      <c r="C59" s="273">
        <v>0</v>
      </c>
      <c r="D59" s="273">
        <v>0</v>
      </c>
      <c r="E59" s="273">
        <v>0</v>
      </c>
      <c r="F59" s="273">
        <v>0</v>
      </c>
      <c r="G59" s="273">
        <v>0</v>
      </c>
      <c r="H59" s="273">
        <v>0</v>
      </c>
      <c r="I59" s="273">
        <v>0</v>
      </c>
      <c r="J59" s="273">
        <v>0</v>
      </c>
      <c r="K59" s="273">
        <v>0</v>
      </c>
      <c r="L59" s="273">
        <v>0</v>
      </c>
      <c r="M59" s="273">
        <v>0</v>
      </c>
      <c r="N59" s="273">
        <v>0</v>
      </c>
      <c r="O59" s="273">
        <v>0</v>
      </c>
      <c r="P59" s="273">
        <v>0.75848454135894783</v>
      </c>
      <c r="Q59" s="273">
        <v>1.8625413029861453</v>
      </c>
      <c r="R59" s="273">
        <v>1.5062858495374252</v>
      </c>
      <c r="S59" s="273">
        <v>1.7512430911275279</v>
      </c>
      <c r="T59" s="273">
        <v>0.70408167014160083</v>
      </c>
      <c r="U59" s="273">
        <v>1.2245063347592853</v>
      </c>
      <c r="V59" s="273">
        <v>1.0546856253195016</v>
      </c>
      <c r="W59" s="273">
        <v>0.48517650566895837</v>
      </c>
      <c r="X59" s="273">
        <v>1.9588744834954077</v>
      </c>
      <c r="Y59" s="273">
        <v>2.7133024057727875</v>
      </c>
      <c r="Z59" s="273">
        <v>1.3830201168796672</v>
      </c>
      <c r="AA59" s="273">
        <v>0.7106833877377946</v>
      </c>
      <c r="AB59" s="273">
        <v>0</v>
      </c>
      <c r="AC59" s="273">
        <v>0</v>
      </c>
      <c r="AD59" s="273">
        <v>0.5974081722962401</v>
      </c>
      <c r="AE59" s="273">
        <v>0.61586095863958845</v>
      </c>
      <c r="AF59" s="273">
        <v>0</v>
      </c>
      <c r="AG59" s="273">
        <v>0.5635430885667998</v>
      </c>
      <c r="AH59" s="273">
        <v>0</v>
      </c>
      <c r="AI59" s="273">
        <v>0.68086994481880103</v>
      </c>
      <c r="AJ59" s="273">
        <v>1.3065921076065448</v>
      </c>
      <c r="AK59" s="273">
        <v>0</v>
      </c>
      <c r="AL59" s="273">
        <v>1.6182994253212468</v>
      </c>
      <c r="AM59" s="273">
        <v>0</v>
      </c>
      <c r="AN59" s="273">
        <v>0</v>
      </c>
      <c r="AO59" s="273">
        <v>0</v>
      </c>
      <c r="AP59" s="273">
        <v>0</v>
      </c>
      <c r="AQ59" s="273">
        <v>0</v>
      </c>
      <c r="AR59" s="273">
        <v>0</v>
      </c>
      <c r="AS59" s="273">
        <v>0</v>
      </c>
    </row>
    <row r="60" spans="1:45" ht="15">
      <c r="A60" s="275" t="s">
        <v>312</v>
      </c>
      <c r="B60" s="273">
        <v>0</v>
      </c>
      <c r="C60" s="273">
        <v>0</v>
      </c>
      <c r="D60" s="273">
        <v>0</v>
      </c>
      <c r="E60" s="273">
        <v>0</v>
      </c>
      <c r="F60" s="273">
        <v>0</v>
      </c>
      <c r="G60" s="273">
        <v>0</v>
      </c>
      <c r="H60" s="273">
        <v>0</v>
      </c>
      <c r="I60" s="273">
        <v>0</v>
      </c>
      <c r="J60" s="273">
        <v>0</v>
      </c>
      <c r="K60" s="273">
        <v>0</v>
      </c>
      <c r="L60" s="273">
        <v>0</v>
      </c>
      <c r="M60" s="273">
        <v>0</v>
      </c>
      <c r="N60" s="273">
        <v>3.5402106336379253</v>
      </c>
      <c r="O60" s="273">
        <v>11.796931917756465</v>
      </c>
      <c r="P60" s="273">
        <v>9.4339132641694334</v>
      </c>
      <c r="Q60" s="273">
        <v>9.4764316838766902</v>
      </c>
      <c r="R60" s="273">
        <v>3.7413175482113035</v>
      </c>
      <c r="S60" s="273">
        <v>1.7940779441643611</v>
      </c>
      <c r="T60" s="273">
        <v>2.716195444801599</v>
      </c>
      <c r="U60" s="273">
        <v>4.4437056602946337</v>
      </c>
      <c r="V60" s="273">
        <v>0</v>
      </c>
      <c r="W60" s="273">
        <v>0</v>
      </c>
      <c r="X60" s="273">
        <v>0</v>
      </c>
      <c r="Y60" s="273">
        <v>0</v>
      </c>
      <c r="Z60" s="273">
        <v>0</v>
      </c>
      <c r="AA60" s="273">
        <v>0</v>
      </c>
      <c r="AB60" s="273">
        <v>0</v>
      </c>
      <c r="AC60" s="273">
        <v>0</v>
      </c>
      <c r="AD60" s="273">
        <v>0</v>
      </c>
      <c r="AE60" s="273">
        <v>0</v>
      </c>
      <c r="AF60" s="273">
        <v>0</v>
      </c>
      <c r="AG60" s="273">
        <v>0</v>
      </c>
      <c r="AH60" s="273">
        <v>0</v>
      </c>
      <c r="AI60" s="273">
        <v>0</v>
      </c>
      <c r="AJ60" s="273">
        <v>0</v>
      </c>
      <c r="AK60" s="273">
        <v>0</v>
      </c>
      <c r="AL60" s="273">
        <v>0</v>
      </c>
      <c r="AM60" s="273">
        <v>0</v>
      </c>
      <c r="AN60" s="273">
        <v>0</v>
      </c>
      <c r="AO60" s="273">
        <v>0</v>
      </c>
      <c r="AP60" s="273">
        <v>0</v>
      </c>
      <c r="AQ60" s="273">
        <v>0</v>
      </c>
      <c r="AR60" s="273">
        <v>0</v>
      </c>
      <c r="AS60" s="273">
        <v>0</v>
      </c>
    </row>
    <row r="61" spans="1:45">
      <c r="A61" s="274" t="s">
        <v>161</v>
      </c>
      <c r="B61" s="273">
        <v>0</v>
      </c>
      <c r="C61" s="273">
        <v>0</v>
      </c>
      <c r="D61" s="273">
        <v>0</v>
      </c>
      <c r="E61" s="273">
        <v>0</v>
      </c>
      <c r="F61" s="273">
        <v>0</v>
      </c>
      <c r="G61" s="273">
        <v>0</v>
      </c>
      <c r="H61" s="273">
        <v>0</v>
      </c>
      <c r="I61" s="273">
        <v>0</v>
      </c>
      <c r="J61" s="273">
        <v>0</v>
      </c>
      <c r="K61" s="273">
        <v>0</v>
      </c>
      <c r="L61" s="273">
        <v>0</v>
      </c>
      <c r="M61" s="273">
        <v>0</v>
      </c>
      <c r="N61" s="273">
        <v>0</v>
      </c>
      <c r="O61" s="273">
        <v>1.5303523399999999</v>
      </c>
      <c r="P61" s="273">
        <v>10.270506619999999</v>
      </c>
      <c r="Q61" s="273">
        <v>15.818637339999999</v>
      </c>
      <c r="R61" s="273">
        <v>10.734721560805518</v>
      </c>
      <c r="S61" s="273">
        <v>13.972360861561542</v>
      </c>
      <c r="T61" s="273">
        <v>4.4056857837427259</v>
      </c>
      <c r="U61" s="273">
        <v>8.5213452831035426</v>
      </c>
      <c r="V61" s="273">
        <v>3.9460935292844574</v>
      </c>
      <c r="W61" s="273">
        <v>6.7014484993549259E-3</v>
      </c>
      <c r="X61" s="273">
        <v>8.4835705892025534E-2</v>
      </c>
      <c r="Y61" s="273">
        <v>1.9752815169723392</v>
      </c>
      <c r="Z61" s="273">
        <v>2.8703916076331213</v>
      </c>
      <c r="AA61" s="273">
        <v>0.92493150178284544</v>
      </c>
      <c r="AB61" s="273">
        <v>0.22171249477421279</v>
      </c>
      <c r="AC61" s="273">
        <v>0</v>
      </c>
      <c r="AD61" s="273">
        <v>0.31841314308924812</v>
      </c>
      <c r="AE61" s="273">
        <v>0.29908890791635206</v>
      </c>
      <c r="AF61" s="273">
        <v>0.23949271956265453</v>
      </c>
      <c r="AG61" s="273">
        <v>0.15156162932217856</v>
      </c>
      <c r="AH61" s="273">
        <v>9.523989111030343E-3</v>
      </c>
      <c r="AI61" s="273">
        <v>0</v>
      </c>
      <c r="AJ61" s="273">
        <v>7.5042140415756617E-3</v>
      </c>
      <c r="AK61" s="273">
        <v>0</v>
      </c>
      <c r="AL61" s="273">
        <v>8.1352536875751343E-3</v>
      </c>
      <c r="AM61" s="273">
        <v>0</v>
      </c>
      <c r="AN61" s="273">
        <v>0</v>
      </c>
      <c r="AO61" s="273">
        <v>0</v>
      </c>
      <c r="AP61" s="273">
        <v>0.1382686602222766</v>
      </c>
      <c r="AQ61" s="273">
        <v>0.95052511006564944</v>
      </c>
      <c r="AR61" s="273">
        <v>0</v>
      </c>
      <c r="AS61" s="273">
        <v>0.32259556973266601</v>
      </c>
    </row>
    <row r="62" spans="1:45">
      <c r="A62" s="274" t="s">
        <v>162</v>
      </c>
      <c r="B62" s="273">
        <v>0</v>
      </c>
      <c r="C62" s="273">
        <v>0</v>
      </c>
      <c r="D62" s="273">
        <v>0</v>
      </c>
      <c r="E62" s="273">
        <v>1.4848081875000001</v>
      </c>
      <c r="F62" s="273">
        <v>1.8126218124999998</v>
      </c>
      <c r="G62" s="273">
        <v>1.7977634423828124</v>
      </c>
      <c r="H62" s="273">
        <v>0.877966625</v>
      </c>
      <c r="I62" s="273">
        <v>0.87673043750000001</v>
      </c>
      <c r="J62" s="273">
        <v>0</v>
      </c>
      <c r="K62" s="273">
        <v>0.60931393749999996</v>
      </c>
      <c r="L62" s="273">
        <v>3.4261272499999995</v>
      </c>
      <c r="M62" s="273">
        <v>3.52228590625</v>
      </c>
      <c r="N62" s="273">
        <v>0.77553862500000004</v>
      </c>
      <c r="O62" s="273">
        <v>0.59159331250000002</v>
      </c>
      <c r="P62" s="273">
        <v>0</v>
      </c>
      <c r="Q62" s="273">
        <v>1.1600048476562501</v>
      </c>
      <c r="R62" s="273">
        <v>0.69891764453125005</v>
      </c>
      <c r="S62" s="273">
        <v>1.05836475</v>
      </c>
      <c r="T62" s="273">
        <v>1.60886542578125</v>
      </c>
      <c r="U62" s="273">
        <v>1.1560016484375</v>
      </c>
      <c r="V62" s="273">
        <v>0.72802004687499999</v>
      </c>
      <c r="W62" s="273">
        <v>0</v>
      </c>
      <c r="X62" s="273">
        <v>2.2129565312500001</v>
      </c>
      <c r="Y62" s="273">
        <v>1.6314088437500001</v>
      </c>
      <c r="Z62" s="273">
        <v>1.9693488437500002</v>
      </c>
      <c r="AA62" s="273">
        <v>3.1686174218750001</v>
      </c>
      <c r="AB62" s="273">
        <v>4.317305078125</v>
      </c>
      <c r="AC62" s="273">
        <v>2.3810894062500001</v>
      </c>
      <c r="AD62" s="273">
        <v>5.2737458593750004</v>
      </c>
      <c r="AE62" s="273">
        <v>1.8518772343749998</v>
      </c>
      <c r="AF62" s="273">
        <v>3.316366328125</v>
      </c>
      <c r="AG62" s="273">
        <v>6.7479452500000008</v>
      </c>
      <c r="AH62" s="273">
        <v>3.8473139843749999</v>
      </c>
      <c r="AI62" s="273">
        <v>4.6783215625000008</v>
      </c>
      <c r="AJ62" s="273">
        <v>7.7846051875000004</v>
      </c>
      <c r="AK62" s="273">
        <v>8.8154555312500005</v>
      </c>
      <c r="AL62" s="273">
        <v>2.750815625</v>
      </c>
      <c r="AM62" s="273">
        <v>9.8974059375000003</v>
      </c>
      <c r="AN62" s="273">
        <v>11.812253890625</v>
      </c>
      <c r="AO62" s="273">
        <v>9.7215757343750013</v>
      </c>
      <c r="AP62" s="273">
        <v>5.1182736562500004</v>
      </c>
      <c r="AQ62" s="273">
        <v>5.5582522500000007</v>
      </c>
      <c r="AR62" s="273">
        <v>5.0966766796874996</v>
      </c>
      <c r="AS62" s="273">
        <v>2.0570119999999998</v>
      </c>
    </row>
    <row r="63" spans="1:45">
      <c r="A63" s="274" t="s">
        <v>290</v>
      </c>
      <c r="B63" s="273">
        <v>0</v>
      </c>
      <c r="C63" s="273">
        <v>0</v>
      </c>
      <c r="D63" s="273">
        <v>0</v>
      </c>
      <c r="E63" s="273">
        <v>0</v>
      </c>
      <c r="F63" s="273">
        <v>0</v>
      </c>
      <c r="G63" s="273">
        <v>0</v>
      </c>
      <c r="H63" s="273">
        <v>0</v>
      </c>
      <c r="I63" s="273">
        <v>0</v>
      </c>
      <c r="J63" s="273">
        <v>0</v>
      </c>
      <c r="K63" s="273">
        <v>0</v>
      </c>
      <c r="L63" s="273">
        <v>0</v>
      </c>
      <c r="M63" s="273">
        <v>0</v>
      </c>
      <c r="N63" s="273">
        <v>0</v>
      </c>
      <c r="O63" s="273">
        <v>1.0176360199999999</v>
      </c>
      <c r="P63" s="273">
        <v>5.6410959800000002</v>
      </c>
      <c r="Q63" s="273">
        <v>5.4879358699999994</v>
      </c>
      <c r="R63" s="273">
        <v>4.8300386148474876</v>
      </c>
      <c r="S63" s="273">
        <v>2.4700843703781721</v>
      </c>
      <c r="T63" s="273">
        <v>1.5139753815315196</v>
      </c>
      <c r="U63" s="273">
        <v>3.0628982930214486</v>
      </c>
      <c r="V63" s="273">
        <v>1.8010763249556268</v>
      </c>
      <c r="W63" s="273">
        <v>2.0415999999999998E-3</v>
      </c>
      <c r="X63" s="273">
        <v>3.2479999999999998E-4</v>
      </c>
      <c r="Y63" s="273">
        <v>0.60249943418681162</v>
      </c>
      <c r="Z63" s="273">
        <v>9.5829833606231984E-2</v>
      </c>
      <c r="AA63" s="273">
        <v>0.1399804753226617</v>
      </c>
      <c r="AB63" s="273">
        <v>0</v>
      </c>
      <c r="AC63" s="273">
        <v>0</v>
      </c>
      <c r="AD63" s="273">
        <v>0.18747098696173609</v>
      </c>
      <c r="AE63" s="273">
        <v>0</v>
      </c>
      <c r="AF63" s="273">
        <v>0</v>
      </c>
      <c r="AG63" s="273">
        <v>0</v>
      </c>
      <c r="AH63" s="273">
        <v>0</v>
      </c>
      <c r="AI63" s="273">
        <v>0</v>
      </c>
      <c r="AJ63" s="273">
        <v>0</v>
      </c>
      <c r="AK63" s="273">
        <v>0</v>
      </c>
      <c r="AL63" s="273">
        <v>0</v>
      </c>
      <c r="AM63" s="273">
        <v>0.56250977161485805</v>
      </c>
      <c r="AN63" s="273">
        <v>0</v>
      </c>
      <c r="AO63" s="273">
        <v>0</v>
      </c>
      <c r="AP63" s="273">
        <v>0</v>
      </c>
      <c r="AQ63" s="273">
        <v>0</v>
      </c>
      <c r="AR63" s="273">
        <v>0</v>
      </c>
      <c r="AS63" s="273">
        <v>0</v>
      </c>
    </row>
    <row r="64" spans="1:45">
      <c r="A64" s="275" t="s">
        <v>291</v>
      </c>
      <c r="B64" s="273">
        <v>0</v>
      </c>
      <c r="C64" s="273">
        <v>0</v>
      </c>
      <c r="D64" s="273">
        <v>0</v>
      </c>
      <c r="E64" s="273">
        <v>0</v>
      </c>
      <c r="F64" s="273">
        <v>0</v>
      </c>
      <c r="G64" s="273">
        <v>0</v>
      </c>
      <c r="H64" s="273">
        <v>0</v>
      </c>
      <c r="I64" s="273">
        <v>0</v>
      </c>
      <c r="J64" s="273">
        <v>0</v>
      </c>
      <c r="K64" s="273">
        <v>0</v>
      </c>
      <c r="L64" s="273">
        <v>0</v>
      </c>
      <c r="M64" s="273">
        <v>0</v>
      </c>
      <c r="N64" s="273">
        <v>0</v>
      </c>
      <c r="O64" s="273">
        <v>1.0176360199999999</v>
      </c>
      <c r="P64" s="273">
        <v>5.6410959800000002</v>
      </c>
      <c r="Q64" s="273">
        <v>5.4879358699999994</v>
      </c>
      <c r="R64" s="273">
        <v>4.8300386148474876</v>
      </c>
      <c r="S64" s="273">
        <v>2.4700843703781721</v>
      </c>
      <c r="T64" s="273">
        <v>1.5139753815315196</v>
      </c>
      <c r="U64" s="273">
        <v>3.0628982930214486</v>
      </c>
      <c r="V64" s="273">
        <v>1.8010763249556268</v>
      </c>
      <c r="W64" s="273">
        <v>0</v>
      </c>
      <c r="X64" s="273">
        <v>0</v>
      </c>
      <c r="Y64" s="273">
        <v>0.60249943418681162</v>
      </c>
      <c r="Z64" s="273">
        <v>9.5829833606231984E-2</v>
      </c>
      <c r="AA64" s="273">
        <v>0.1399804753226617</v>
      </c>
      <c r="AB64" s="273">
        <v>0</v>
      </c>
      <c r="AC64" s="273">
        <v>0</v>
      </c>
      <c r="AD64" s="273">
        <v>0.18747098696173609</v>
      </c>
      <c r="AE64" s="273">
        <v>0</v>
      </c>
      <c r="AF64" s="273">
        <v>0</v>
      </c>
      <c r="AG64" s="273">
        <v>0</v>
      </c>
      <c r="AH64" s="273">
        <v>0</v>
      </c>
      <c r="AI64" s="273">
        <v>0</v>
      </c>
      <c r="AJ64" s="273">
        <v>0</v>
      </c>
      <c r="AK64" s="273">
        <v>0</v>
      </c>
      <c r="AL64" s="273">
        <v>0</v>
      </c>
      <c r="AM64" s="273">
        <v>0.56250977161485805</v>
      </c>
      <c r="AN64" s="273">
        <v>0</v>
      </c>
      <c r="AO64" s="273">
        <v>0</v>
      </c>
      <c r="AP64" s="273">
        <v>0</v>
      </c>
      <c r="AQ64" s="273">
        <v>0</v>
      </c>
      <c r="AR64" s="273">
        <v>0</v>
      </c>
      <c r="AS64" s="273">
        <v>0</v>
      </c>
    </row>
    <row r="65" spans="1:45">
      <c r="A65" s="275" t="s">
        <v>292</v>
      </c>
      <c r="B65" s="273">
        <v>0</v>
      </c>
      <c r="C65" s="273">
        <v>0</v>
      </c>
      <c r="D65" s="273">
        <v>0</v>
      </c>
      <c r="E65" s="273">
        <v>0</v>
      </c>
      <c r="F65" s="273">
        <v>0</v>
      </c>
      <c r="G65" s="273">
        <v>0</v>
      </c>
      <c r="H65" s="273">
        <v>0</v>
      </c>
      <c r="I65" s="273">
        <v>0</v>
      </c>
      <c r="J65" s="273">
        <v>0</v>
      </c>
      <c r="K65" s="273">
        <v>0</v>
      </c>
      <c r="L65" s="273">
        <v>0</v>
      </c>
      <c r="M65" s="273">
        <v>0</v>
      </c>
      <c r="N65" s="273">
        <v>0</v>
      </c>
      <c r="O65" s="273">
        <v>0</v>
      </c>
      <c r="P65" s="273">
        <v>0</v>
      </c>
      <c r="Q65" s="273">
        <v>0</v>
      </c>
      <c r="R65" s="273">
        <v>0</v>
      </c>
      <c r="S65" s="273">
        <v>0</v>
      </c>
      <c r="T65" s="273">
        <v>0</v>
      </c>
      <c r="U65" s="273">
        <v>0</v>
      </c>
      <c r="V65" s="273">
        <v>0</v>
      </c>
      <c r="W65" s="273">
        <v>0</v>
      </c>
      <c r="X65" s="273">
        <v>0</v>
      </c>
      <c r="Y65" s="273">
        <v>0</v>
      </c>
      <c r="Z65" s="273">
        <v>0</v>
      </c>
      <c r="AA65" s="273">
        <v>0</v>
      </c>
      <c r="AB65" s="273">
        <v>0</v>
      </c>
      <c r="AC65" s="273">
        <v>0</v>
      </c>
      <c r="AD65" s="273">
        <v>0</v>
      </c>
      <c r="AE65" s="273">
        <v>0</v>
      </c>
      <c r="AF65" s="273">
        <v>0</v>
      </c>
      <c r="AG65" s="273">
        <v>0</v>
      </c>
      <c r="AH65" s="273">
        <v>0</v>
      </c>
      <c r="AI65" s="273">
        <v>0</v>
      </c>
      <c r="AJ65" s="273">
        <v>0</v>
      </c>
      <c r="AK65" s="273">
        <v>0</v>
      </c>
      <c r="AL65" s="273">
        <v>0</v>
      </c>
      <c r="AM65" s="273">
        <v>0</v>
      </c>
      <c r="AN65" s="273">
        <v>0</v>
      </c>
      <c r="AO65" s="273">
        <v>0</v>
      </c>
      <c r="AP65" s="273">
        <v>0</v>
      </c>
      <c r="AQ65" s="273">
        <v>0</v>
      </c>
      <c r="AR65" s="273">
        <v>0</v>
      </c>
      <c r="AS65" s="273">
        <v>0</v>
      </c>
    </row>
    <row r="66" spans="1:45">
      <c r="A66" s="275" t="s">
        <v>293</v>
      </c>
      <c r="B66" s="273">
        <v>0</v>
      </c>
      <c r="C66" s="273">
        <v>0</v>
      </c>
      <c r="D66" s="273">
        <v>0</v>
      </c>
      <c r="E66" s="273">
        <v>0</v>
      </c>
      <c r="F66" s="273">
        <v>0</v>
      </c>
      <c r="G66" s="273">
        <v>0</v>
      </c>
      <c r="H66" s="273">
        <v>0</v>
      </c>
      <c r="I66" s="273">
        <v>0</v>
      </c>
      <c r="J66" s="273">
        <v>0</v>
      </c>
      <c r="K66" s="273">
        <v>0</v>
      </c>
      <c r="L66" s="273">
        <v>0</v>
      </c>
      <c r="M66" s="273">
        <v>0</v>
      </c>
      <c r="N66" s="273">
        <v>0</v>
      </c>
      <c r="O66" s="273">
        <v>0</v>
      </c>
      <c r="P66" s="273">
        <v>0</v>
      </c>
      <c r="Q66" s="273">
        <v>0</v>
      </c>
      <c r="R66" s="273">
        <v>0</v>
      </c>
      <c r="S66" s="273">
        <v>0</v>
      </c>
      <c r="T66" s="273">
        <v>0</v>
      </c>
      <c r="U66" s="273">
        <v>0</v>
      </c>
      <c r="V66" s="273">
        <v>0</v>
      </c>
      <c r="W66" s="273">
        <v>2.0415999999999998E-3</v>
      </c>
      <c r="X66" s="273">
        <v>3.2479999999999998E-4</v>
      </c>
      <c r="Y66" s="273">
        <v>0</v>
      </c>
      <c r="Z66" s="273">
        <v>0</v>
      </c>
      <c r="AA66" s="273">
        <v>0</v>
      </c>
      <c r="AB66" s="273">
        <v>0</v>
      </c>
      <c r="AC66" s="273">
        <v>0</v>
      </c>
      <c r="AD66" s="273">
        <v>0</v>
      </c>
      <c r="AE66" s="273">
        <v>0</v>
      </c>
      <c r="AF66" s="273">
        <v>0</v>
      </c>
      <c r="AG66" s="273">
        <v>0</v>
      </c>
      <c r="AH66" s="273">
        <v>0</v>
      </c>
      <c r="AI66" s="273">
        <v>0</v>
      </c>
      <c r="AJ66" s="273">
        <v>0</v>
      </c>
      <c r="AK66" s="273">
        <v>0</v>
      </c>
      <c r="AL66" s="273">
        <v>0</v>
      </c>
      <c r="AM66" s="273">
        <v>0</v>
      </c>
      <c r="AN66" s="273">
        <v>0</v>
      </c>
      <c r="AO66" s="273">
        <v>0</v>
      </c>
      <c r="AP66" s="273">
        <v>0</v>
      </c>
      <c r="AQ66" s="273">
        <v>0</v>
      </c>
      <c r="AR66" s="273">
        <v>0</v>
      </c>
      <c r="AS66" s="273">
        <v>0</v>
      </c>
    </row>
    <row r="67" spans="1:45" ht="15">
      <c r="A67" s="274" t="s">
        <v>311</v>
      </c>
      <c r="B67" s="273">
        <v>0</v>
      </c>
      <c r="C67" s="273">
        <v>0</v>
      </c>
      <c r="D67" s="273">
        <v>0</v>
      </c>
      <c r="E67" s="273">
        <v>0</v>
      </c>
      <c r="F67" s="273">
        <v>0</v>
      </c>
      <c r="G67" s="273">
        <v>0.85037099999999999</v>
      </c>
      <c r="H67" s="273">
        <v>0</v>
      </c>
      <c r="I67" s="273">
        <v>0</v>
      </c>
      <c r="J67" s="273">
        <v>0</v>
      </c>
      <c r="K67" s="273">
        <v>0</v>
      </c>
      <c r="L67" s="273">
        <v>0</v>
      </c>
      <c r="M67" s="273">
        <v>0</v>
      </c>
      <c r="N67" s="273">
        <v>0</v>
      </c>
      <c r="O67" s="273">
        <v>0</v>
      </c>
      <c r="P67" s="273">
        <v>0</v>
      </c>
      <c r="Q67" s="273">
        <v>0</v>
      </c>
      <c r="R67" s="273">
        <v>0</v>
      </c>
      <c r="S67" s="273">
        <v>0</v>
      </c>
      <c r="T67" s="273">
        <v>1.154730078125E-2</v>
      </c>
      <c r="U67" s="273">
        <v>0.14889277636718751</v>
      </c>
      <c r="V67" s="273">
        <v>1.341687646484375E-2</v>
      </c>
      <c r="W67" s="273">
        <v>9.7321163085937495E-2</v>
      </c>
      <c r="X67" s="273">
        <v>0.13405095288085936</v>
      </c>
      <c r="Y67" s="273">
        <v>0.32634973242187498</v>
      </c>
      <c r="Z67" s="273">
        <v>8.1598085327148434E-2</v>
      </c>
      <c r="AA67" s="273">
        <v>0</v>
      </c>
      <c r="AB67" s="273">
        <v>4.7723164062500002E-3</v>
      </c>
      <c r="AC67" s="273">
        <v>0</v>
      </c>
      <c r="AD67" s="273">
        <v>0</v>
      </c>
      <c r="AE67" s="273">
        <v>0</v>
      </c>
      <c r="AF67" s="273">
        <v>0</v>
      </c>
      <c r="AG67" s="273">
        <v>0</v>
      </c>
      <c r="AH67" s="273">
        <v>0</v>
      </c>
      <c r="AI67" s="273">
        <v>0</v>
      </c>
      <c r="AJ67" s="273">
        <v>0</v>
      </c>
      <c r="AK67" s="273">
        <v>0</v>
      </c>
      <c r="AL67" s="273">
        <v>0</v>
      </c>
      <c r="AM67" s="273">
        <v>0</v>
      </c>
      <c r="AN67" s="273">
        <v>0</v>
      </c>
      <c r="AO67" s="273">
        <v>0</v>
      </c>
      <c r="AP67" s="273">
        <v>0</v>
      </c>
      <c r="AQ67" s="273">
        <v>0</v>
      </c>
      <c r="AR67" s="273">
        <v>0</v>
      </c>
      <c r="AS67" s="273">
        <v>0</v>
      </c>
    </row>
    <row r="68" spans="1:45">
      <c r="A68" s="268" t="s">
        <v>200</v>
      </c>
      <c r="B68" s="269">
        <v>2.2920400834094226</v>
      </c>
      <c r="C68" s="269">
        <v>2.9663804220722954</v>
      </c>
      <c r="D68" s="269">
        <v>-4.584544810626527</v>
      </c>
      <c r="E68" s="269">
        <v>7.0470871174870302</v>
      </c>
      <c r="F68" s="269">
        <v>-5.3807355502482617</v>
      </c>
      <c r="G68" s="269">
        <v>2.9356160960430904</v>
      </c>
      <c r="H68" s="269">
        <v>6.0737787068885796</v>
      </c>
      <c r="I68" s="269">
        <v>-8.5200668114585891</v>
      </c>
      <c r="J68" s="269">
        <v>-6.3866535782592759</v>
      </c>
      <c r="K68" s="269">
        <v>0.37184516622480129</v>
      </c>
      <c r="L68" s="269">
        <v>5.110951098600407</v>
      </c>
      <c r="M68" s="269">
        <v>0.95156036715251435</v>
      </c>
      <c r="N68" s="269">
        <v>-2.326415535786734</v>
      </c>
      <c r="O68" s="269">
        <v>9.4062866944733088</v>
      </c>
      <c r="P68" s="269">
        <v>-4.7266014792833726</v>
      </c>
      <c r="Q68" s="269">
        <v>0.40880917726534516</v>
      </c>
      <c r="R68" s="269">
        <v>1.7611753468603171</v>
      </c>
      <c r="S68" s="269">
        <v>5.9121886256971541</v>
      </c>
      <c r="T68" s="269">
        <v>-2.005059185614781</v>
      </c>
      <c r="U68" s="269">
        <v>0.83083431518695394</v>
      </c>
      <c r="V68" s="269">
        <v>1.2483141557992696</v>
      </c>
      <c r="W68" s="269">
        <v>-4.8684703951879076</v>
      </c>
      <c r="X68" s="269">
        <v>17.60531198519967</v>
      </c>
      <c r="Y68" s="269">
        <v>4.5311496189565581</v>
      </c>
      <c r="Z68" s="269">
        <v>1.6714685998436685</v>
      </c>
      <c r="AA68" s="269">
        <v>14.234336354671965</v>
      </c>
      <c r="AB68" s="269">
        <v>-3.8209202065198324</v>
      </c>
      <c r="AC68" s="269">
        <v>-3.4836870509630073</v>
      </c>
      <c r="AD68" s="269">
        <v>0.50775183730024331</v>
      </c>
      <c r="AE68" s="269">
        <v>-1.1628676170300838</v>
      </c>
      <c r="AF68" s="269">
        <v>6.2483048425323657</v>
      </c>
      <c r="AG68" s="269">
        <v>-6.233564373921852</v>
      </c>
      <c r="AH68" s="269">
        <v>0.52127105492847714</v>
      </c>
      <c r="AI68" s="269">
        <v>6.7409595892110721</v>
      </c>
      <c r="AJ68" s="269">
        <v>-1.6615720242878076</v>
      </c>
      <c r="AK68" s="269">
        <v>1.7534110183967255</v>
      </c>
      <c r="AL68" s="269">
        <v>0.3646818740422747</v>
      </c>
      <c r="AM68" s="269">
        <v>-3.2562556279138843</v>
      </c>
      <c r="AN68" s="269">
        <v>-2.4598137039526824</v>
      </c>
      <c r="AO68" s="269">
        <v>7.9624684905084298</v>
      </c>
      <c r="AP68" s="269">
        <v>-0.77833006457939902</v>
      </c>
      <c r="AQ68" s="269">
        <v>-9.2966366396083036</v>
      </c>
      <c r="AR68" s="269">
        <v>13.106111713072643</v>
      </c>
      <c r="AS68" s="269">
        <v>-5.7589610788719998</v>
      </c>
    </row>
    <row r="69" spans="1:45">
      <c r="A69" s="274" t="s">
        <v>288</v>
      </c>
      <c r="B69" s="273">
        <v>1.525786694580078</v>
      </c>
      <c r="C69" s="273">
        <v>3.9462925324707028</v>
      </c>
      <c r="D69" s="273">
        <v>-7.6260068559570318</v>
      </c>
      <c r="E69" s="273">
        <v>4.3412198847656249</v>
      </c>
      <c r="F69" s="273">
        <v>-3.4632820880737305</v>
      </c>
      <c r="G69" s="273">
        <v>0.62471692102050813</v>
      </c>
      <c r="H69" s="273">
        <v>0.99583929632568347</v>
      </c>
      <c r="I69" s="273">
        <v>-1.2586362518310548</v>
      </c>
      <c r="J69" s="273">
        <v>5.0817184111328126</v>
      </c>
      <c r="K69" s="273">
        <v>-2.6085184866104121</v>
      </c>
      <c r="L69" s="273">
        <v>2.9550497287559514</v>
      </c>
      <c r="M69" s="273">
        <v>1.9554497034606939</v>
      </c>
      <c r="N69" s="273">
        <v>-1.8505475072326665</v>
      </c>
      <c r="O69" s="273">
        <v>5.5015745732421877</v>
      </c>
      <c r="P69" s="273">
        <v>-1.512608815917968</v>
      </c>
      <c r="Q69" s="273">
        <v>0.49119800219726528</v>
      </c>
      <c r="R69" s="273">
        <v>-3.4591744446334833</v>
      </c>
      <c r="S69" s="273">
        <v>2.1786667782745366</v>
      </c>
      <c r="T69" s="273">
        <v>0.44966197982406508</v>
      </c>
      <c r="U69" s="273">
        <v>0.33222446530151339</v>
      </c>
      <c r="V69" s="273">
        <v>-0.31366039714241101</v>
      </c>
      <c r="W69" s="273">
        <v>-3.4186794677581784</v>
      </c>
      <c r="X69" s="273">
        <v>4.0669079822196963</v>
      </c>
      <c r="Y69" s="273">
        <v>-0.8164435049209593</v>
      </c>
      <c r="Z69" s="273">
        <v>6.4904176539115888</v>
      </c>
      <c r="AA69" s="273">
        <v>2.3987679966430675</v>
      </c>
      <c r="AB69" s="273">
        <v>-0.50430061657333347</v>
      </c>
      <c r="AC69" s="273">
        <v>-4.729091441261291</v>
      </c>
      <c r="AD69" s="273">
        <v>-3.2710575244598381</v>
      </c>
      <c r="AE69" s="273">
        <v>5.8511871919097915</v>
      </c>
      <c r="AF69" s="273">
        <v>-1.9611493492164609</v>
      </c>
      <c r="AG69" s="273">
        <v>-1.3294135688323978</v>
      </c>
      <c r="AH69" s="273">
        <v>-5.7843667188645087E-2</v>
      </c>
      <c r="AI69" s="273">
        <v>4.6725254804782868</v>
      </c>
      <c r="AJ69" s="273">
        <v>-2.1712132698822035</v>
      </c>
      <c r="AK69" s="273">
        <v>2.6233431193828558</v>
      </c>
      <c r="AL69" s="273">
        <v>1.929366904958723</v>
      </c>
      <c r="AM69" s="273">
        <v>-7.0437500850982664</v>
      </c>
      <c r="AN69" s="273">
        <v>-2.4927278898849474</v>
      </c>
      <c r="AO69" s="273">
        <v>3.3713285473690036</v>
      </c>
      <c r="AP69" s="273">
        <v>1.2146539609413143</v>
      </c>
      <c r="AQ69" s="273">
        <v>-6.5287151653556812</v>
      </c>
      <c r="AR69" s="273">
        <v>2.0019465507049583</v>
      </c>
      <c r="AS69" s="273">
        <v>3.7627367619781489</v>
      </c>
    </row>
    <row r="70" spans="1:45">
      <c r="A70" s="274" t="s">
        <v>289</v>
      </c>
      <c r="B70" s="273">
        <v>-1.4248498325195318</v>
      </c>
      <c r="C70" s="273">
        <v>3.3910643554687425E-2</v>
      </c>
      <c r="D70" s="273">
        <v>2.9846173276367178</v>
      </c>
      <c r="E70" s="273">
        <v>-0.48314257369995112</v>
      </c>
      <c r="F70" s="273">
        <v>7.6316819488525089E-2</v>
      </c>
      <c r="G70" s="273">
        <v>-1.9331434540100096</v>
      </c>
      <c r="H70" s="273">
        <v>0.81272818356323229</v>
      </c>
      <c r="I70" s="273">
        <v>-0.21934320230102533</v>
      </c>
      <c r="J70" s="273">
        <v>-0.53139790591430658</v>
      </c>
      <c r="K70" s="273">
        <v>-0.77233035159301744</v>
      </c>
      <c r="L70" s="273">
        <v>0.41836490628051792</v>
      </c>
      <c r="M70" s="273">
        <v>-0.28620322857666003</v>
      </c>
      <c r="N70" s="273">
        <v>3.7522478263549806</v>
      </c>
      <c r="O70" s="273">
        <v>-2.2001194355163576</v>
      </c>
      <c r="P70" s="273">
        <v>0.29363014059448211</v>
      </c>
      <c r="Q70" s="273">
        <v>-0.2515710284652708</v>
      </c>
      <c r="R70" s="273">
        <v>1.422352731994629</v>
      </c>
      <c r="S70" s="273">
        <v>1.1184895838394162</v>
      </c>
      <c r="T70" s="273">
        <v>-0.98817325456237748</v>
      </c>
      <c r="U70" s="273">
        <v>2.825143784576416</v>
      </c>
      <c r="V70" s="273">
        <v>-4.1232499595870973</v>
      </c>
      <c r="W70" s="273">
        <v>0.23601108875274646</v>
      </c>
      <c r="X70" s="273">
        <v>2.5478828681373602</v>
      </c>
      <c r="Y70" s="273">
        <v>-0.18241927722930917</v>
      </c>
      <c r="Z70" s="273">
        <v>-1.7428810562324522</v>
      </c>
      <c r="AA70" s="273">
        <v>0.70436771648406971</v>
      </c>
      <c r="AB70" s="273">
        <v>0.28804402716064459</v>
      </c>
      <c r="AC70" s="273">
        <v>1.1496923662948608</v>
      </c>
      <c r="AD70" s="273">
        <v>-9.3516274932861521E-2</v>
      </c>
      <c r="AE70" s="273">
        <v>-2.1285555436744694</v>
      </c>
      <c r="AF70" s="273">
        <v>2.1664618469696046</v>
      </c>
      <c r="AG70" s="273">
        <v>-2.2858595914306639</v>
      </c>
      <c r="AH70" s="273">
        <v>0.81000469453430179</v>
      </c>
      <c r="AI70" s="273">
        <v>-0.2718314439201357</v>
      </c>
      <c r="AJ70" s="273">
        <v>0.57364810905456509</v>
      </c>
      <c r="AK70" s="273">
        <v>0.12802801190185537</v>
      </c>
      <c r="AL70" s="273">
        <v>-1.1931092609939573</v>
      </c>
      <c r="AM70" s="273">
        <v>1.3513939475708008</v>
      </c>
      <c r="AN70" s="273">
        <v>-1.3647917531738294</v>
      </c>
      <c r="AO70" s="273">
        <v>3.1391096273231511</v>
      </c>
      <c r="AP70" s="273">
        <v>-0.46874884279632623</v>
      </c>
      <c r="AQ70" s="273">
        <v>-0.21211982443618738</v>
      </c>
      <c r="AR70" s="273">
        <v>0.35600396182250982</v>
      </c>
      <c r="AS70" s="273">
        <v>-2.9206486411590573</v>
      </c>
    </row>
    <row r="71" spans="1:45">
      <c r="A71" s="274" t="s">
        <v>95</v>
      </c>
      <c r="B71" s="273">
        <v>0</v>
      </c>
      <c r="C71" s="273">
        <v>0</v>
      </c>
      <c r="D71" s="273">
        <v>0</v>
      </c>
      <c r="E71" s="273">
        <v>0</v>
      </c>
      <c r="F71" s="273">
        <v>0</v>
      </c>
      <c r="G71" s="273">
        <v>0</v>
      </c>
      <c r="H71" s="273">
        <v>0</v>
      </c>
      <c r="I71" s="273">
        <v>0</v>
      </c>
      <c r="J71" s="273">
        <v>0</v>
      </c>
      <c r="K71" s="273">
        <v>-4.5635183016105516E-4</v>
      </c>
      <c r="L71" s="273">
        <v>-1.1734761346998538E-3</v>
      </c>
      <c r="M71" s="273">
        <v>-1.043089897510981E-2</v>
      </c>
      <c r="N71" s="273">
        <v>-3.0314800146412886E-3</v>
      </c>
      <c r="O71" s="273">
        <v>-9.0213052181551973E-3</v>
      </c>
      <c r="P71" s="273">
        <v>3.2086722478964769E-3</v>
      </c>
      <c r="Q71" s="273">
        <v>-2.6023512503660319E-3</v>
      </c>
      <c r="R71" s="273">
        <v>-1.6748546787701317E-2</v>
      </c>
      <c r="S71" s="273">
        <v>4.1149935967789167E-2</v>
      </c>
      <c r="T71" s="273">
        <v>-2.7325557370424594E-2</v>
      </c>
      <c r="U71" s="273">
        <v>3.9866579795020535E-5</v>
      </c>
      <c r="V71" s="273">
        <v>-1.9417433873467733E-2</v>
      </c>
      <c r="W71" s="273">
        <v>1.1058620195426597E-2</v>
      </c>
      <c r="X71" s="273">
        <v>-8.4322635372034126E-3</v>
      </c>
      <c r="Y71" s="273">
        <v>2.2339534272628355E-2</v>
      </c>
      <c r="Z71" s="273">
        <v>2.2360860359837816E-2</v>
      </c>
      <c r="AA71" s="273">
        <v>-1.2418904308057477E-3</v>
      </c>
      <c r="AB71" s="273">
        <v>1.5475633382513298E-2</v>
      </c>
      <c r="AC71" s="273">
        <v>9.0302250547995289E-4</v>
      </c>
      <c r="AD71" s="273">
        <v>-1.8051986158245843E-2</v>
      </c>
      <c r="AE71" s="273">
        <v>-5.3879610920668973E-2</v>
      </c>
      <c r="AF71" s="273">
        <v>3.2882722316669194E-2</v>
      </c>
      <c r="AG71" s="273">
        <v>2.9211025864523905E-2</v>
      </c>
      <c r="AH71" s="273">
        <v>-4.6030824282319568E-2</v>
      </c>
      <c r="AI71" s="273">
        <v>-5.3208133009047566E-2</v>
      </c>
      <c r="AJ71" s="273">
        <v>0.20268533709116807</v>
      </c>
      <c r="AK71" s="273">
        <v>-0.10837965881102235</v>
      </c>
      <c r="AL71" s="273">
        <v>1.6077536554583875E-2</v>
      </c>
      <c r="AM71" s="273">
        <v>1.3128521715143508E-2</v>
      </c>
      <c r="AN71" s="273">
        <v>0.2488694416636448</v>
      </c>
      <c r="AO71" s="273">
        <v>-0.15155528661238904</v>
      </c>
      <c r="AP71" s="273">
        <v>-1.66929647504723E-2</v>
      </c>
      <c r="AQ71" s="273">
        <v>-0.12789665375470805</v>
      </c>
      <c r="AR71" s="273">
        <v>4.4508181754847834E-3</v>
      </c>
      <c r="AS71" s="273">
        <v>8.2095777975209575E-2</v>
      </c>
    </row>
    <row r="72" spans="1:45">
      <c r="A72" s="274" t="s">
        <v>160</v>
      </c>
      <c r="B72" s="273">
        <v>-0.79801543954849263</v>
      </c>
      <c r="C72" s="273">
        <v>-2.9836853757286073</v>
      </c>
      <c r="D72" s="273">
        <v>1.1631638384628296</v>
      </c>
      <c r="E72" s="273">
        <v>0.39692121120452883</v>
      </c>
      <c r="F72" s="273">
        <v>-0.70548230298995906</v>
      </c>
      <c r="G72" s="273">
        <v>1.1842115625762939</v>
      </c>
      <c r="H72" s="273">
        <v>-1.3877387046816736E-3</v>
      </c>
      <c r="I72" s="273">
        <v>-0.81449035909652712</v>
      </c>
      <c r="J72" s="273">
        <v>-5.9986617372131334</v>
      </c>
      <c r="K72" s="273">
        <v>5.0116779117965704</v>
      </c>
      <c r="L72" s="273">
        <v>1.4704628204536436</v>
      </c>
      <c r="M72" s="273">
        <v>-1.8818650736999518</v>
      </c>
      <c r="N72" s="273">
        <v>-2.640125383348539</v>
      </c>
      <c r="O72" s="273">
        <v>2.5928307011994911</v>
      </c>
      <c r="P72" s="273">
        <v>-1.9529724811882523</v>
      </c>
      <c r="Q72" s="273">
        <v>0.32814007188592093</v>
      </c>
      <c r="R72" s="273">
        <v>2.7426945464260495</v>
      </c>
      <c r="S72" s="273">
        <v>0.21346034756986842</v>
      </c>
      <c r="T72" s="273">
        <v>-1.1668646033502332</v>
      </c>
      <c r="U72" s="273">
        <v>-1.9125732837333942</v>
      </c>
      <c r="V72" s="273">
        <v>2.4985355033476844</v>
      </c>
      <c r="W72" s="273">
        <v>0.83124856923390789</v>
      </c>
      <c r="X72" s="273">
        <v>12.700945958822121</v>
      </c>
      <c r="Y72" s="273">
        <v>1.5850916922511338E-2</v>
      </c>
      <c r="Z72" s="273">
        <v>-0.8169380582606538</v>
      </c>
      <c r="AA72" s="273">
        <v>5.1603983209770652</v>
      </c>
      <c r="AB72" s="273">
        <v>-1.8440740361522756</v>
      </c>
      <c r="AC72" s="273">
        <v>0.59511328220595683</v>
      </c>
      <c r="AD72" s="273">
        <v>1.3073487462017557</v>
      </c>
      <c r="AE72" s="273">
        <v>-3.5737728673552982</v>
      </c>
      <c r="AF72" s="273">
        <v>3.8641568592334243</v>
      </c>
      <c r="AG72" s="273">
        <v>-0.66803794534940786</v>
      </c>
      <c r="AH72" s="273">
        <v>-1.0683170993678457</v>
      </c>
      <c r="AI72" s="273">
        <v>1.4714468453824048</v>
      </c>
      <c r="AJ72" s="273">
        <v>0.20248432873165423</v>
      </c>
      <c r="AK72" s="273">
        <v>0.1323821057233584</v>
      </c>
      <c r="AL72" s="273">
        <v>0.74493691864564648</v>
      </c>
      <c r="AM72" s="273">
        <v>-1.554956986226216</v>
      </c>
      <c r="AN72" s="273">
        <v>0.31458098666471335</v>
      </c>
      <c r="AO72" s="273">
        <v>1.162175309464309</v>
      </c>
      <c r="AP72" s="273">
        <v>-0.97688105660558988</v>
      </c>
      <c r="AQ72" s="273">
        <v>-0.9319338474388893</v>
      </c>
      <c r="AR72" s="273">
        <v>3.686581531501715</v>
      </c>
      <c r="AS72" s="273">
        <v>-2.6913110640932847</v>
      </c>
    </row>
    <row r="73" spans="1:45" ht="15">
      <c r="A73" s="275" t="s">
        <v>309</v>
      </c>
      <c r="B73" s="273">
        <v>0.68738354684829717</v>
      </c>
      <c r="C73" s="273">
        <v>-1.268376808948517</v>
      </c>
      <c r="D73" s="273">
        <v>1.2483377037048427E-2</v>
      </c>
      <c r="E73" s="273">
        <v>0.27144305557250981</v>
      </c>
      <c r="F73" s="273">
        <v>-0.19734060316085805</v>
      </c>
      <c r="G73" s="273">
        <v>-0.22620254631042475</v>
      </c>
      <c r="H73" s="273">
        <v>5.4579577045440697E-2</v>
      </c>
      <c r="I73" s="273">
        <v>-0.11230346334457403</v>
      </c>
      <c r="J73" s="273">
        <v>-0.54279225116729735</v>
      </c>
      <c r="K73" s="273">
        <v>0.83338274219512942</v>
      </c>
      <c r="L73" s="273">
        <v>0.24286269235610963</v>
      </c>
      <c r="M73" s="273">
        <v>-0.44325374479293822</v>
      </c>
      <c r="N73" s="273">
        <v>-0.51285091827392582</v>
      </c>
      <c r="O73" s="273">
        <v>0.10104026601791383</v>
      </c>
      <c r="P73" s="273">
        <v>-3.0082122859954874E-2</v>
      </c>
      <c r="Q73" s="273">
        <v>0.40660142349243156</v>
      </c>
      <c r="R73" s="273">
        <v>1.1151282349495755</v>
      </c>
      <c r="S73" s="273">
        <v>0.57340110258928645</v>
      </c>
      <c r="T73" s="273">
        <v>1.0324135496166942</v>
      </c>
      <c r="U73" s="273">
        <v>-1.5376437983213773</v>
      </c>
      <c r="V73" s="273">
        <v>0.20649551621106246</v>
      </c>
      <c r="W73" s="273">
        <v>0.69025319203205071</v>
      </c>
      <c r="X73" s="273">
        <v>0.69503678738163832</v>
      </c>
      <c r="Y73" s="273">
        <v>2.759250262177575</v>
      </c>
      <c r="Z73" s="273">
        <v>0.1501190276856339</v>
      </c>
      <c r="AA73" s="273">
        <v>3.5918560908319841</v>
      </c>
      <c r="AB73" s="273">
        <v>-1.4525663780399065</v>
      </c>
      <c r="AC73" s="273">
        <v>0.33889456280043806</v>
      </c>
      <c r="AD73" s="273">
        <v>0.49287179621948252</v>
      </c>
      <c r="AE73" s="273">
        <v>-1.8123355349661801</v>
      </c>
      <c r="AF73" s="273">
        <v>2.1782224939989763</v>
      </c>
      <c r="AG73" s="273">
        <v>8.9346313884862694E-2</v>
      </c>
      <c r="AH73" s="273">
        <v>-1.4118228032449747</v>
      </c>
      <c r="AI73" s="273">
        <v>1.9353796118113293</v>
      </c>
      <c r="AJ73" s="273">
        <v>0.53627701132352135</v>
      </c>
      <c r="AK73" s="273">
        <v>-0.18469395133520028</v>
      </c>
      <c r="AL73" s="273">
        <v>0.25912819643712981</v>
      </c>
      <c r="AM73" s="273">
        <v>-1.3969940420452129</v>
      </c>
      <c r="AN73" s="273">
        <v>0.66061910048985273</v>
      </c>
      <c r="AO73" s="273">
        <v>-0.7384079564210182</v>
      </c>
      <c r="AP73" s="273">
        <v>0.6441132644060279</v>
      </c>
      <c r="AQ73" s="273">
        <v>-0.25029526141644154</v>
      </c>
      <c r="AR73" s="273">
        <v>2.3860478865152257</v>
      </c>
      <c r="AS73" s="273">
        <v>-1.7385433071995078</v>
      </c>
    </row>
    <row r="74" spans="1:45" ht="15">
      <c r="A74" s="275" t="s">
        <v>310</v>
      </c>
      <c r="B74" s="273">
        <v>-1.4853989863967898</v>
      </c>
      <c r="C74" s="273">
        <v>-1.7153085667800902</v>
      </c>
      <c r="D74" s="273">
        <v>1.1506804614257811</v>
      </c>
      <c r="E74" s="273">
        <v>0.12547815563201903</v>
      </c>
      <c r="F74" s="273">
        <v>-0.50814169982910107</v>
      </c>
      <c r="G74" s="273">
        <v>1.4104141088867186</v>
      </c>
      <c r="H74" s="273">
        <v>-5.5967315750122371E-2</v>
      </c>
      <c r="I74" s="273">
        <v>-0.70218689575195303</v>
      </c>
      <c r="J74" s="273">
        <v>-5.4558694860458363</v>
      </c>
      <c r="K74" s="273">
        <v>4.1782951696014408</v>
      </c>
      <c r="L74" s="273">
        <v>1.2276001280975339</v>
      </c>
      <c r="M74" s="273">
        <v>-2.2437891477966314</v>
      </c>
      <c r="N74" s="273">
        <v>-2.5022958557891846</v>
      </c>
      <c r="O74" s="273">
        <v>1.5463684399795543</v>
      </c>
      <c r="P74" s="273">
        <v>-1.4844551868057252</v>
      </c>
      <c r="Q74" s="273">
        <v>7.7627516365051108E-2</v>
      </c>
      <c r="R74" s="273">
        <v>1.5561709984150363</v>
      </c>
      <c r="S74" s="273">
        <v>8.8543348832193836E-2</v>
      </c>
      <c r="T74" s="273">
        <v>-2.7164040742035045</v>
      </c>
      <c r="U74" s="273">
        <v>-4.8262669888805565E-2</v>
      </c>
      <c r="V74" s="273">
        <v>1.3648595721163812</v>
      </c>
      <c r="W74" s="273">
        <v>1.0739495857439483</v>
      </c>
      <c r="X74" s="273">
        <v>12.636415245907543</v>
      </c>
      <c r="Y74" s="273">
        <v>-2.3513097603537063</v>
      </c>
      <c r="Z74" s="273">
        <v>-0.45794343430056361</v>
      </c>
      <c r="AA74" s="273">
        <v>1.5685422301450813</v>
      </c>
      <c r="AB74" s="273">
        <v>-0.39150765811236909</v>
      </c>
      <c r="AC74" s="273">
        <v>0.25621871940551877</v>
      </c>
      <c r="AD74" s="273">
        <v>0.81447694998227305</v>
      </c>
      <c r="AE74" s="273">
        <v>-1.7614373323891181</v>
      </c>
      <c r="AF74" s="273">
        <v>1.6859343652344483</v>
      </c>
      <c r="AG74" s="273">
        <v>-0.75738425923427055</v>
      </c>
      <c r="AH74" s="273">
        <v>0.34350570387712892</v>
      </c>
      <c r="AI74" s="273">
        <v>-0.46393276642892456</v>
      </c>
      <c r="AJ74" s="273">
        <v>-0.33379268259186712</v>
      </c>
      <c r="AK74" s="273">
        <v>0.31707605705855868</v>
      </c>
      <c r="AL74" s="273">
        <v>0.48563684278166219</v>
      </c>
      <c r="AM74" s="273">
        <v>-0.15796294418100321</v>
      </c>
      <c r="AN74" s="273">
        <v>-0.34603811382513938</v>
      </c>
      <c r="AO74" s="273">
        <v>1.9005832658853272</v>
      </c>
      <c r="AP74" s="273">
        <v>-1.6209943210116178</v>
      </c>
      <c r="AQ74" s="273">
        <v>-0.68163858602244776</v>
      </c>
      <c r="AR74" s="273">
        <v>1.3005336449864893</v>
      </c>
      <c r="AS74" s="273">
        <v>-0.95276775689377702</v>
      </c>
    </row>
    <row r="75" spans="1:45" ht="15">
      <c r="A75" s="275" t="s">
        <v>312</v>
      </c>
      <c r="B75" s="273">
        <v>0</v>
      </c>
      <c r="C75" s="273">
        <v>0</v>
      </c>
      <c r="D75" s="273">
        <v>0</v>
      </c>
      <c r="E75" s="273">
        <v>0</v>
      </c>
      <c r="F75" s="273">
        <v>0</v>
      </c>
      <c r="G75" s="273">
        <v>0</v>
      </c>
      <c r="H75" s="273">
        <v>0</v>
      </c>
      <c r="I75" s="273">
        <v>0</v>
      </c>
      <c r="J75" s="273">
        <v>0</v>
      </c>
      <c r="K75" s="273">
        <v>0</v>
      </c>
      <c r="L75" s="273">
        <v>0</v>
      </c>
      <c r="M75" s="273">
        <v>0.80517781888961792</v>
      </c>
      <c r="N75" s="273">
        <v>0.37502139071457097</v>
      </c>
      <c r="O75" s="273">
        <v>0.94542199520202308</v>
      </c>
      <c r="P75" s="273">
        <v>-0.43843517152257228</v>
      </c>
      <c r="Q75" s="273">
        <v>-0.15608886797156174</v>
      </c>
      <c r="R75" s="273">
        <v>7.1395313061438204E-2</v>
      </c>
      <c r="S75" s="273">
        <v>-0.44848410385161186</v>
      </c>
      <c r="T75" s="273">
        <v>0.51712592123657708</v>
      </c>
      <c r="U75" s="273">
        <v>-0.32666681552321131</v>
      </c>
      <c r="V75" s="273">
        <v>0.92718041502024073</v>
      </c>
      <c r="W75" s="273">
        <v>-0.9329542085420911</v>
      </c>
      <c r="X75" s="273">
        <v>-0.63050607446705964</v>
      </c>
      <c r="Y75" s="273">
        <v>-0.39208958490135731</v>
      </c>
      <c r="Z75" s="273">
        <v>-0.50911365164572409</v>
      </c>
      <c r="AA75" s="273">
        <v>0</v>
      </c>
      <c r="AB75" s="273">
        <v>0</v>
      </c>
      <c r="AC75" s="273">
        <v>0</v>
      </c>
      <c r="AD75" s="273">
        <v>0</v>
      </c>
      <c r="AE75" s="273">
        <v>0</v>
      </c>
      <c r="AF75" s="273">
        <v>0</v>
      </c>
      <c r="AG75" s="273">
        <v>0</v>
      </c>
      <c r="AH75" s="273">
        <v>0</v>
      </c>
      <c r="AI75" s="273">
        <v>0</v>
      </c>
      <c r="AJ75" s="273">
        <v>0</v>
      </c>
      <c r="AK75" s="273">
        <v>0</v>
      </c>
      <c r="AL75" s="273">
        <v>1.718794268544519E-4</v>
      </c>
      <c r="AM75" s="273">
        <v>0</v>
      </c>
      <c r="AN75" s="273">
        <v>0</v>
      </c>
      <c r="AO75" s="273">
        <v>0</v>
      </c>
      <c r="AP75" s="273">
        <v>0</v>
      </c>
      <c r="AQ75" s="273">
        <v>0</v>
      </c>
      <c r="AR75" s="273">
        <v>0</v>
      </c>
      <c r="AS75" s="273">
        <v>0</v>
      </c>
    </row>
    <row r="76" spans="1:45">
      <c r="A76" s="274" t="s">
        <v>161</v>
      </c>
      <c r="B76" s="273">
        <v>0.83839932000000017</v>
      </c>
      <c r="C76" s="273">
        <v>0.95063649999999955</v>
      </c>
      <c r="D76" s="273">
        <v>-0.45506405999999988</v>
      </c>
      <c r="E76" s="273">
        <v>1.2117109400000001</v>
      </c>
      <c r="F76" s="273">
        <v>-1.6155073000000006</v>
      </c>
      <c r="G76" s="273">
        <v>2.5739603999999998</v>
      </c>
      <c r="H76" s="273">
        <v>0.82249023999999959</v>
      </c>
      <c r="I76" s="273">
        <v>-3.4176474200000002</v>
      </c>
      <c r="J76" s="273">
        <v>-2.0047280000000005</v>
      </c>
      <c r="K76" s="273">
        <v>0.77959089999999964</v>
      </c>
      <c r="L76" s="273">
        <v>0.88129865999999901</v>
      </c>
      <c r="M76" s="273">
        <v>-0.88920721999999985</v>
      </c>
      <c r="N76" s="273">
        <v>0.12736460000000022</v>
      </c>
      <c r="O76" s="273">
        <v>1.3284541599999997</v>
      </c>
      <c r="P76" s="273">
        <v>-0.97413227999999941</v>
      </c>
      <c r="Q76" s="273">
        <v>-1.0532178800000005</v>
      </c>
      <c r="R76" s="273">
        <v>1.3806308286126496</v>
      </c>
      <c r="S76" s="273">
        <v>0.5498574362586266</v>
      </c>
      <c r="T76" s="273">
        <v>1.4259341307544091</v>
      </c>
      <c r="U76" s="273">
        <v>1.5346279668350715</v>
      </c>
      <c r="V76" s="273">
        <v>-0.19634855233936466</v>
      </c>
      <c r="W76" s="273">
        <v>-1.0689494177746544</v>
      </c>
      <c r="X76" s="273">
        <v>-5.5965154343156465E-2</v>
      </c>
      <c r="Y76" s="273">
        <v>2.1045085234941601</v>
      </c>
      <c r="Z76" s="273">
        <v>-2.5050433150187486</v>
      </c>
      <c r="AA76" s="273">
        <v>6.203401048037513</v>
      </c>
      <c r="AB76" s="273">
        <v>1.0939761255306379E-2</v>
      </c>
      <c r="AC76" s="273">
        <v>-0.75270497684217919</v>
      </c>
      <c r="AD76" s="273">
        <v>1.8115335709480134</v>
      </c>
      <c r="AE76" s="273">
        <v>-1.6534503314106828</v>
      </c>
      <c r="AF76" s="273">
        <v>1.5332002029644984</v>
      </c>
      <c r="AG76" s="273">
        <v>-0.9430079396634411</v>
      </c>
      <c r="AH76" s="273">
        <v>0.83069331948227221</v>
      </c>
      <c r="AI76" s="273">
        <v>1.1570959914692758</v>
      </c>
      <c r="AJ76" s="273">
        <v>0.1447764221191794</v>
      </c>
      <c r="AK76" s="273">
        <v>-1.5625696488498955</v>
      </c>
      <c r="AL76" s="273">
        <v>-0.96562455765819077</v>
      </c>
      <c r="AM76" s="273">
        <v>2.4118290888450904</v>
      </c>
      <c r="AN76" s="273">
        <v>-4.0989213610915343E-2</v>
      </c>
      <c r="AO76" s="273">
        <v>0.40508544319049278</v>
      </c>
      <c r="AP76" s="273">
        <v>-0.78500032087847194</v>
      </c>
      <c r="AQ76" s="273">
        <v>6.5085689387513801E-2</v>
      </c>
      <c r="AR76" s="273">
        <v>3.0028017509520097</v>
      </c>
      <c r="AS76" s="273">
        <v>-2.5521930940434401</v>
      </c>
    </row>
    <row r="77" spans="1:45">
      <c r="A77" s="274" t="s">
        <v>162</v>
      </c>
      <c r="B77" s="273">
        <v>1.9345978822021483</v>
      </c>
      <c r="C77" s="273">
        <v>-5.6882669396057128</v>
      </c>
      <c r="D77" s="273">
        <v>-0.45301129150390618</v>
      </c>
      <c r="E77" s="273">
        <v>1.4501526483764646</v>
      </c>
      <c r="F77" s="273">
        <v>1.6033648193359507E-2</v>
      </c>
      <c r="G77" s="273">
        <v>-0.55144518963623068</v>
      </c>
      <c r="H77" s="273">
        <v>1.5188406540527344</v>
      </c>
      <c r="I77" s="273">
        <v>-1.7358787778320313</v>
      </c>
      <c r="J77" s="273">
        <v>-0.97045845605468772</v>
      </c>
      <c r="K77" s="273">
        <v>-1.521409971801758</v>
      </c>
      <c r="L77" s="273">
        <v>0.33038253076171875</v>
      </c>
      <c r="M77" s="273">
        <v>0.22100387431335444</v>
      </c>
      <c r="N77" s="273">
        <v>-9.1112133441925036E-2</v>
      </c>
      <c r="O77" s="273">
        <v>0.76170811474609379</v>
      </c>
      <c r="P77" s="273">
        <v>-0.6865552382812502</v>
      </c>
      <c r="Q77" s="273">
        <v>0.92864026208496098</v>
      </c>
      <c r="R77" s="273">
        <v>-0.87360328936767551</v>
      </c>
      <c r="S77" s="273">
        <v>1.2902235922851562</v>
      </c>
      <c r="T77" s="273">
        <v>-2.0395661580924984</v>
      </c>
      <c r="U77" s="273">
        <v>0.44872362158203138</v>
      </c>
      <c r="V77" s="273">
        <v>1.2336834756088257</v>
      </c>
      <c r="W77" s="273">
        <v>-0.21098625588989267</v>
      </c>
      <c r="X77" s="273">
        <v>-0.85412045298767092</v>
      </c>
      <c r="Y77" s="273">
        <v>1.0161785752563475</v>
      </c>
      <c r="Z77" s="273">
        <v>0.43093387054443344</v>
      </c>
      <c r="AA77" s="273">
        <v>2.7745608398437593E-2</v>
      </c>
      <c r="AB77" s="273">
        <v>-0.54060251593017572</v>
      </c>
      <c r="AC77" s="273">
        <v>0.67210637951660135</v>
      </c>
      <c r="AD77" s="273">
        <v>-0.67118985577392598</v>
      </c>
      <c r="AE77" s="273">
        <v>0.92992368176269524</v>
      </c>
      <c r="AF77" s="273">
        <v>-0.4612259432678224</v>
      </c>
      <c r="AG77" s="273">
        <v>-0.49639107673263555</v>
      </c>
      <c r="AH77" s="273">
        <v>0.81649401733398441</v>
      </c>
      <c r="AI77" s="273">
        <v>-0.34749544067382809</v>
      </c>
      <c r="AJ77" s="273">
        <v>-0.39455319726562499</v>
      </c>
      <c r="AK77" s="273">
        <v>0.37449642071914657</v>
      </c>
      <c r="AL77" s="273">
        <v>-0.69898286614990224</v>
      </c>
      <c r="AM77" s="273">
        <v>0.9202228728027344</v>
      </c>
      <c r="AN77" s="273">
        <v>0.3179223897705078</v>
      </c>
      <c r="AO77" s="273">
        <v>-6.2378897949218748E-2</v>
      </c>
      <c r="AP77" s="273">
        <v>0.94783952856445297</v>
      </c>
      <c r="AQ77" s="273">
        <v>-0.36887461285400391</v>
      </c>
      <c r="AR77" s="273">
        <v>1.0375956816406251</v>
      </c>
      <c r="AS77" s="273">
        <v>-0.90897505126953126</v>
      </c>
    </row>
    <row r="78" spans="1:45">
      <c r="A78" s="274" t="s">
        <v>290</v>
      </c>
      <c r="B78" s="273">
        <v>4.788529999999995E-2</v>
      </c>
      <c r="C78" s="273">
        <v>7.0875283800000002</v>
      </c>
      <c r="D78" s="273">
        <v>-0.77135745999999994</v>
      </c>
      <c r="E78" s="273">
        <v>0.26611014000000011</v>
      </c>
      <c r="F78" s="273">
        <v>0.14157393000000015</v>
      </c>
      <c r="G78" s="273">
        <v>0.59612957999999983</v>
      </c>
      <c r="H78" s="273">
        <v>1.1632934100000001</v>
      </c>
      <c r="I78" s="273">
        <v>-0.68668958000000013</v>
      </c>
      <c r="J78" s="273">
        <v>-0.48926879999999995</v>
      </c>
      <c r="K78" s="273">
        <v>-0.96459440000000019</v>
      </c>
      <c r="L78" s="273">
        <v>-0.28881197000000003</v>
      </c>
      <c r="M78" s="273">
        <v>0.5364467599999998</v>
      </c>
      <c r="N78" s="273">
        <v>-0.82550430000000019</v>
      </c>
      <c r="O78" s="273">
        <v>1.38030086</v>
      </c>
      <c r="P78" s="273">
        <v>-0.29909732</v>
      </c>
      <c r="Q78" s="273">
        <v>0.26003241999999965</v>
      </c>
      <c r="R78" s="273">
        <v>7.8623312847941329E-3</v>
      </c>
      <c r="S78" s="273">
        <v>1.4469601896533113</v>
      </c>
      <c r="T78" s="273">
        <v>-0.46493542865401716</v>
      </c>
      <c r="U78" s="273">
        <v>-2.1482073365834466</v>
      </c>
      <c r="V78" s="273">
        <v>2.3333366528112229</v>
      </c>
      <c r="W78" s="273">
        <v>-0.94107956423486061</v>
      </c>
      <c r="X78" s="273">
        <v>-1.1199953008135053</v>
      </c>
      <c r="Y78" s="273">
        <v>2.4867834840041971</v>
      </c>
      <c r="Z78" s="273">
        <v>-1.3700747136070046</v>
      </c>
      <c r="AA78" s="273">
        <v>0.5851868333178063</v>
      </c>
      <c r="AB78" s="273">
        <v>-0.61454895922000663</v>
      </c>
      <c r="AC78" s="273">
        <v>-0.21251027949754839</v>
      </c>
      <c r="AD78" s="273">
        <v>1.614794634936497</v>
      </c>
      <c r="AE78" s="273">
        <v>-1.1495882081422326</v>
      </c>
      <c r="AF78" s="273">
        <v>1.6582609211349915</v>
      </c>
      <c r="AG78" s="273">
        <v>-0.52942833628002761</v>
      </c>
      <c r="AH78" s="273">
        <v>-0.62249951372658141</v>
      </c>
      <c r="AI78" s="273">
        <v>6.8714373216481953E-4</v>
      </c>
      <c r="AJ78" s="273">
        <v>-2.0195805907085064E-3</v>
      </c>
      <c r="AK78" s="273">
        <v>-0.10141326054835698</v>
      </c>
      <c r="AL78" s="273">
        <v>0.13031003721686593</v>
      </c>
      <c r="AM78" s="273">
        <v>0.17199315112963082</v>
      </c>
      <c r="AN78" s="273">
        <v>0.68907915932517516</v>
      </c>
      <c r="AO78" s="273">
        <v>-0.80547178476288039</v>
      </c>
      <c r="AP78" s="273">
        <v>-1.1243555699813931E-2</v>
      </c>
      <c r="AQ78" s="273">
        <v>0.23435166478200706</v>
      </c>
      <c r="AR78" s="273">
        <v>0.12028177038715893</v>
      </c>
      <c r="AS78" s="273">
        <v>0.50513551915450516</v>
      </c>
    </row>
    <row r="79" spans="1:45">
      <c r="A79" s="275" t="s">
        <v>291</v>
      </c>
      <c r="B79" s="273">
        <v>-0.18501630000000008</v>
      </c>
      <c r="C79" s="273">
        <v>6.4572079800000006</v>
      </c>
      <c r="D79" s="273">
        <v>-0.20671746000000008</v>
      </c>
      <c r="E79" s="273">
        <v>-0.23685795999999998</v>
      </c>
      <c r="F79" s="273">
        <v>1.7574230000000135E-2</v>
      </c>
      <c r="G79" s="273">
        <v>-5.870442000000009E-2</v>
      </c>
      <c r="H79" s="273">
        <v>0.36507101000000003</v>
      </c>
      <c r="I79" s="273">
        <v>0.36845601999999977</v>
      </c>
      <c r="J79" s="273">
        <v>-0.20031840000000001</v>
      </c>
      <c r="K79" s="273">
        <v>-0.84810730000000023</v>
      </c>
      <c r="L79" s="273">
        <v>-0.21659427000000009</v>
      </c>
      <c r="M79" s="273">
        <v>0.49606625999999976</v>
      </c>
      <c r="N79" s="273">
        <v>-0.62367650000000019</v>
      </c>
      <c r="O79" s="273">
        <v>1.2310307599999999</v>
      </c>
      <c r="P79" s="273">
        <v>-0.32115862000000001</v>
      </c>
      <c r="Q79" s="273">
        <v>0.41158011999999966</v>
      </c>
      <c r="R79" s="273">
        <v>2.0356431284794141E-2</v>
      </c>
      <c r="S79" s="273">
        <v>1.4335422896533112</v>
      </c>
      <c r="T79" s="273">
        <v>-0.32655462865401719</v>
      </c>
      <c r="U79" s="273">
        <v>-2.0129551365834466</v>
      </c>
      <c r="V79" s="273">
        <v>2.210738352811223</v>
      </c>
      <c r="W79" s="273">
        <v>-0.71143686423486052</v>
      </c>
      <c r="X79" s="273">
        <v>-1.1364872008135052</v>
      </c>
      <c r="Y79" s="273">
        <v>2.3277839840041974</v>
      </c>
      <c r="Z79" s="273">
        <v>-1.3135304136070047</v>
      </c>
      <c r="AA79" s="273">
        <v>0.54200773331780627</v>
      </c>
      <c r="AB79" s="273">
        <v>-0.44389215922000669</v>
      </c>
      <c r="AC79" s="273">
        <v>-0.32039177949754838</v>
      </c>
      <c r="AD79" s="273">
        <v>1.595864134936497</v>
      </c>
      <c r="AE79" s="273">
        <v>-1.0157217081422327</v>
      </c>
      <c r="AF79" s="273">
        <v>1.5749724211349916</v>
      </c>
      <c r="AG79" s="273">
        <v>-0.66027583628002762</v>
      </c>
      <c r="AH79" s="273">
        <v>-0.6868021137265814</v>
      </c>
      <c r="AI79" s="273">
        <v>3.2913143732164835E-2</v>
      </c>
      <c r="AJ79" s="273">
        <v>4.7340869409291497E-2</v>
      </c>
      <c r="AK79" s="273">
        <v>-8.8644872242692907E-2</v>
      </c>
      <c r="AL79" s="273">
        <v>0.10225842273017161</v>
      </c>
      <c r="AM79" s="273">
        <v>0.17215634041185737</v>
      </c>
      <c r="AN79" s="273">
        <v>0.71079835932517521</v>
      </c>
      <c r="AO79" s="273">
        <v>-0.81176268476288038</v>
      </c>
      <c r="AP79" s="273">
        <v>-4.8657855699813929E-2</v>
      </c>
      <c r="AQ79" s="273">
        <v>0.28440226478200709</v>
      </c>
      <c r="AR79" s="273">
        <v>9.9185970387158928E-2</v>
      </c>
      <c r="AS79" s="273">
        <v>0.5210283191545052</v>
      </c>
    </row>
    <row r="80" spans="1:45">
      <c r="A80" s="275" t="s">
        <v>292</v>
      </c>
      <c r="B80" s="273">
        <v>7.9085599999999992E-2</v>
      </c>
      <c r="C80" s="273">
        <v>0.11824999999999998</v>
      </c>
      <c r="D80" s="273">
        <v>-0.20963359999999998</v>
      </c>
      <c r="E80" s="273">
        <v>5.5672100000000002E-2</v>
      </c>
      <c r="F80" s="273">
        <v>0.19851810000000003</v>
      </c>
      <c r="G80" s="273">
        <v>0.55795079999999997</v>
      </c>
      <c r="H80" s="273">
        <v>0.50251520000000005</v>
      </c>
      <c r="I80" s="273">
        <v>-0.67355199999999993</v>
      </c>
      <c r="J80" s="273">
        <v>-8.6275199999999996E-2</v>
      </c>
      <c r="K80" s="273">
        <v>-0.10363429999999998</v>
      </c>
      <c r="L80" s="273">
        <v>-6.9294499999999995E-2</v>
      </c>
      <c r="M80" s="273">
        <v>2.7481300000000028E-2</v>
      </c>
      <c r="N80" s="273">
        <v>-6.7639000000000019E-2</v>
      </c>
      <c r="O80" s="273">
        <v>4.6401300000000006E-2</v>
      </c>
      <c r="P80" s="273">
        <v>-6.1962999999999879E-3</v>
      </c>
      <c r="Q80" s="273">
        <v>8.2633099999999987E-2</v>
      </c>
      <c r="R80" s="273">
        <v>1.6413099999999986E-2</v>
      </c>
      <c r="S80" s="273">
        <v>-9.3181000000000028E-3</v>
      </c>
      <c r="T80" s="273">
        <v>-7.6436799999999999E-2</v>
      </c>
      <c r="U80" s="273">
        <v>1.2392600000000045E-2</v>
      </c>
      <c r="V80" s="273">
        <v>4.1955099999999995E-2</v>
      </c>
      <c r="W80" s="273">
        <v>-0.10533710000000002</v>
      </c>
      <c r="X80" s="273">
        <v>-3.8312999999999954E-3</v>
      </c>
      <c r="Y80" s="273">
        <v>0.12122989999999996</v>
      </c>
      <c r="Z80" s="273">
        <v>-5.2739499999999981E-2</v>
      </c>
      <c r="AA80" s="273">
        <v>8.4335900000000005E-2</v>
      </c>
      <c r="AB80" s="273">
        <v>-0.16081999999999996</v>
      </c>
      <c r="AC80" s="273">
        <v>0.10249909999999998</v>
      </c>
      <c r="AD80" s="273">
        <v>1.2156099999999989E-2</v>
      </c>
      <c r="AE80" s="273">
        <v>-0.1415689</v>
      </c>
      <c r="AF80" s="273">
        <v>6.3429300000000008E-2</v>
      </c>
      <c r="AG80" s="273">
        <v>0.17798989999999998</v>
      </c>
      <c r="AH80" s="273">
        <v>5.0800199999999997E-2</v>
      </c>
      <c r="AI80" s="273">
        <v>-6.2246800000000019E-2</v>
      </c>
      <c r="AJ80" s="273">
        <v>-5.0729250000000004E-2</v>
      </c>
      <c r="AK80" s="273">
        <v>-4.2881988305664059E-2</v>
      </c>
      <c r="AL80" s="273">
        <v>2.1694814486694323E-2</v>
      </c>
      <c r="AM80" s="273">
        <v>2.5441071777342408E-4</v>
      </c>
      <c r="AN80" s="273">
        <v>-2.6488000000000136E-3</v>
      </c>
      <c r="AO80" s="273">
        <v>6.290900000000009E-3</v>
      </c>
      <c r="AP80" s="273">
        <v>3.7414299999999998E-2</v>
      </c>
      <c r="AQ80" s="273">
        <v>-5.0421800000000003E-2</v>
      </c>
      <c r="AR80" s="273">
        <v>2.1095799999999991E-2</v>
      </c>
      <c r="AS80" s="273">
        <v>-1.5892799999999995E-2</v>
      </c>
    </row>
    <row r="81" spans="1:45">
      <c r="A81" s="275" t="s">
        <v>293</v>
      </c>
      <c r="B81" s="273">
        <v>0.15381600000000004</v>
      </c>
      <c r="C81" s="273">
        <v>0.51207040000000004</v>
      </c>
      <c r="D81" s="273">
        <v>-0.35500639999999994</v>
      </c>
      <c r="E81" s="273">
        <v>0.44729600000000008</v>
      </c>
      <c r="F81" s="273">
        <v>-7.4518400000000012E-2</v>
      </c>
      <c r="G81" s="273">
        <v>9.6883199999999975E-2</v>
      </c>
      <c r="H81" s="273">
        <v>0.2957072</v>
      </c>
      <c r="I81" s="273">
        <v>-0.38159359999999998</v>
      </c>
      <c r="J81" s="273">
        <v>-0.20267519999999997</v>
      </c>
      <c r="K81" s="273">
        <v>-1.2852800000000032E-2</v>
      </c>
      <c r="L81" s="273">
        <v>-2.9231999999999869E-3</v>
      </c>
      <c r="M81" s="273">
        <v>1.28992E-2</v>
      </c>
      <c r="N81" s="273">
        <v>-0.1341888</v>
      </c>
      <c r="O81" s="273">
        <v>0.1028688</v>
      </c>
      <c r="P81" s="273">
        <v>2.8257600000000008E-2</v>
      </c>
      <c r="Q81" s="273">
        <v>-0.23418080000000002</v>
      </c>
      <c r="R81" s="273">
        <v>-2.8907199999999994E-2</v>
      </c>
      <c r="S81" s="273">
        <v>2.2736000000000006E-2</v>
      </c>
      <c r="T81" s="273">
        <v>-6.1943999999999999E-2</v>
      </c>
      <c r="U81" s="273">
        <v>-0.14764480000000002</v>
      </c>
      <c r="V81" s="273">
        <v>8.0643199999999998E-2</v>
      </c>
      <c r="W81" s="273">
        <v>-0.12430559999999999</v>
      </c>
      <c r="X81" s="273">
        <v>2.03232E-2</v>
      </c>
      <c r="Y81" s="273">
        <v>3.7769600000000007E-2</v>
      </c>
      <c r="Z81" s="273">
        <v>-3.804800000000004E-3</v>
      </c>
      <c r="AA81" s="273">
        <v>-4.1156800000000007E-2</v>
      </c>
      <c r="AB81" s="273">
        <v>-9.8367999999999928E-3</v>
      </c>
      <c r="AC81" s="273">
        <v>5.3824000000000025E-3</v>
      </c>
      <c r="AD81" s="273">
        <v>6.7743999999999981E-3</v>
      </c>
      <c r="AE81" s="273">
        <v>7.7024000000000025E-3</v>
      </c>
      <c r="AF81" s="273">
        <v>1.9859199999999997E-2</v>
      </c>
      <c r="AG81" s="273">
        <v>-4.7142399999999987E-2</v>
      </c>
      <c r="AH81" s="273">
        <v>1.3502399999999998E-2</v>
      </c>
      <c r="AI81" s="273">
        <v>3.0020800000000004E-2</v>
      </c>
      <c r="AJ81" s="273">
        <v>1.3687999999999999E-3</v>
      </c>
      <c r="AK81" s="273">
        <v>3.011359999999999E-2</v>
      </c>
      <c r="AL81" s="273">
        <v>6.3568000000000062E-3</v>
      </c>
      <c r="AM81" s="273">
        <v>-4.1759999999999714E-4</v>
      </c>
      <c r="AN81" s="273">
        <v>-1.9070400000000001E-2</v>
      </c>
      <c r="AO81" s="273">
        <v>0</v>
      </c>
      <c r="AP81" s="273">
        <v>0</v>
      </c>
      <c r="AQ81" s="273">
        <v>3.7119999999999997E-4</v>
      </c>
      <c r="AR81" s="273">
        <v>0</v>
      </c>
      <c r="AS81" s="273">
        <v>0</v>
      </c>
    </row>
    <row r="82" spans="1:45" ht="15">
      <c r="A82" s="274" t="s">
        <v>311</v>
      </c>
      <c r="B82" s="273">
        <v>0.16823615869522085</v>
      </c>
      <c r="C82" s="273">
        <v>-0.38003531861877432</v>
      </c>
      <c r="D82" s="273">
        <v>0.57311369073486329</v>
      </c>
      <c r="E82" s="273">
        <v>-0.13588513315963743</v>
      </c>
      <c r="F82" s="273">
        <v>0.16961174313354488</v>
      </c>
      <c r="G82" s="273">
        <v>0.44118627609252931</v>
      </c>
      <c r="H82" s="273">
        <v>0.76197466165161132</v>
      </c>
      <c r="I82" s="273">
        <v>-0.38738122039794931</v>
      </c>
      <c r="J82" s="273">
        <v>-1.4738570902099608</v>
      </c>
      <c r="K82" s="273">
        <v>0.44788591626358026</v>
      </c>
      <c r="L82" s="273">
        <v>-0.65462210151672373</v>
      </c>
      <c r="M82" s="273">
        <v>1.3063664506301877</v>
      </c>
      <c r="N82" s="273">
        <v>-0.79570715810394277</v>
      </c>
      <c r="O82" s="273">
        <v>5.0559026020050135E-2</v>
      </c>
      <c r="P82" s="273">
        <v>0.40192584326171876</v>
      </c>
      <c r="Q82" s="273">
        <v>-0.29181031918716427</v>
      </c>
      <c r="R82" s="273">
        <v>0.55716118933105474</v>
      </c>
      <c r="S82" s="273">
        <v>-0.92661923815155023</v>
      </c>
      <c r="T82" s="273">
        <v>0.80620970583629603</v>
      </c>
      <c r="U82" s="273">
        <v>-0.24914476937103275</v>
      </c>
      <c r="V82" s="273">
        <v>-0.16456513302612308</v>
      </c>
      <c r="W82" s="273">
        <v>-0.30709396771240238</v>
      </c>
      <c r="X82" s="273">
        <v>0.32808834770202644</v>
      </c>
      <c r="Y82" s="273">
        <v>-0.11564863284301752</v>
      </c>
      <c r="Z82" s="273">
        <v>1.1626933581466676</v>
      </c>
      <c r="AA82" s="273">
        <v>-0.84428927875518811</v>
      </c>
      <c r="AB82" s="273">
        <v>-0.63185350044250499</v>
      </c>
      <c r="AC82" s="273">
        <v>-0.20719540388488772</v>
      </c>
      <c r="AD82" s="273">
        <v>-0.17210947346115113</v>
      </c>
      <c r="AE82" s="273">
        <v>0.61526807080078127</v>
      </c>
      <c r="AF82" s="273">
        <v>-0.58428241760253907</v>
      </c>
      <c r="AG82" s="273">
        <v>-1.063694149780281E-2</v>
      </c>
      <c r="AH82" s="273">
        <v>-0.1412298718566895</v>
      </c>
      <c r="AI82" s="273">
        <v>0.11173914575195315</v>
      </c>
      <c r="AJ82" s="273">
        <v>-0.21738017354583739</v>
      </c>
      <c r="AK82" s="273">
        <v>0.26752392887878407</v>
      </c>
      <c r="AL82" s="273">
        <v>0.40170716146850582</v>
      </c>
      <c r="AM82" s="273">
        <v>0.47388386134719845</v>
      </c>
      <c r="AN82" s="273">
        <v>-0.13175682470703121</v>
      </c>
      <c r="AO82" s="273">
        <v>0.90417553248596194</v>
      </c>
      <c r="AP82" s="273">
        <v>-0.68225681335449195</v>
      </c>
      <c r="AQ82" s="273">
        <v>-1.4265338899383544</v>
      </c>
      <c r="AR82" s="273">
        <v>2.8964496478881832</v>
      </c>
      <c r="AS82" s="273">
        <v>-1.0358012874145506</v>
      </c>
    </row>
    <row r="83" spans="1:45" ht="15">
      <c r="A83" s="268" t="s">
        <v>313</v>
      </c>
      <c r="B83" s="269">
        <v>0.88023674348861702</v>
      </c>
      <c r="C83" s="269">
        <v>-0.14646565404281592</v>
      </c>
      <c r="D83" s="269">
        <v>0.76573867571380627</v>
      </c>
      <c r="E83" s="269">
        <v>-0.22622059835876412</v>
      </c>
      <c r="F83" s="269">
        <v>-0.78079137624237038</v>
      </c>
      <c r="G83" s="269">
        <v>-0.38646828240509012</v>
      </c>
      <c r="H83" s="269">
        <v>4.4138852478028401E-3</v>
      </c>
      <c r="I83" s="269">
        <v>3.4979909012146211E-2</v>
      </c>
      <c r="J83" s="269">
        <v>2.0014752734580998</v>
      </c>
      <c r="K83" s="269">
        <v>-1.7763573277262878</v>
      </c>
      <c r="L83" s="269">
        <v>0.58729280972732523</v>
      </c>
      <c r="M83" s="269">
        <v>1.0380936100961307</v>
      </c>
      <c r="N83" s="269">
        <v>0.19957403387072969</v>
      </c>
      <c r="O83" s="269">
        <v>-1.3061978733119379</v>
      </c>
      <c r="P83" s="269">
        <v>1.0387847593152986</v>
      </c>
      <c r="Q83" s="269">
        <v>1.5949960104406282</v>
      </c>
      <c r="R83" s="269">
        <v>-1.3059141986201601</v>
      </c>
      <c r="S83" s="269">
        <v>-7.758249541448099</v>
      </c>
      <c r="T83" s="269">
        <v>1.7394877972445482</v>
      </c>
      <c r="U83" s="269">
        <v>7.0426565891374215</v>
      </c>
      <c r="V83" s="269">
        <v>2.3860644188304221</v>
      </c>
      <c r="W83" s="269">
        <v>3.4264743247762373</v>
      </c>
      <c r="X83" s="269">
        <v>1.661745175765174</v>
      </c>
      <c r="Y83" s="269">
        <v>4.5886562658049215</v>
      </c>
      <c r="Z83" s="269">
        <v>5.5648168753073337</v>
      </c>
      <c r="AA83" s="269">
        <v>-7.3503688631932338</v>
      </c>
      <c r="AB83" s="269">
        <v>7.8618294496590329</v>
      </c>
      <c r="AC83" s="269">
        <v>0.97286596565886174</v>
      </c>
      <c r="AD83" s="269">
        <v>1.6784916969204573</v>
      </c>
      <c r="AE83" s="269">
        <v>0.43578335356516384</v>
      </c>
      <c r="AF83" s="269">
        <v>-0.46042956841745142</v>
      </c>
      <c r="AG83" s="269">
        <v>-3.0890419831993521</v>
      </c>
      <c r="AH83" s="269">
        <v>-7.2471936441762139</v>
      </c>
      <c r="AI83" s="269">
        <v>-0.9469063146247586</v>
      </c>
      <c r="AJ83" s="269">
        <v>1.3373330578705378</v>
      </c>
      <c r="AK83" s="269">
        <v>0.38432614614605354</v>
      </c>
      <c r="AL83" s="269">
        <v>0.17800756961916372</v>
      </c>
      <c r="AM83" s="269">
        <v>2.0738427908326575</v>
      </c>
      <c r="AN83" s="269">
        <v>5.8829813585441091</v>
      </c>
      <c r="AO83" s="269">
        <v>4.2213203500597452</v>
      </c>
      <c r="AP83" s="269">
        <v>10.762382194891655</v>
      </c>
      <c r="AQ83" s="269">
        <v>3.4983664390368046</v>
      </c>
      <c r="AR83" s="269">
        <v>-4.3895070555243354</v>
      </c>
      <c r="AS83" s="269">
        <v>6.6205657617644871</v>
      </c>
    </row>
    <row r="84" spans="1:45">
      <c r="A84" s="274" t="s">
        <v>288</v>
      </c>
      <c r="B84" s="273">
        <v>-4.8526500000000007E-2</v>
      </c>
      <c r="C84" s="273">
        <v>-0.58830199999999999</v>
      </c>
      <c r="D84" s="273">
        <v>0.50966850000000008</v>
      </c>
      <c r="E84" s="273">
        <v>-0.45455024999999993</v>
      </c>
      <c r="F84" s="273">
        <v>-1.0699205000000001</v>
      </c>
      <c r="G84" s="273">
        <v>-5.5505937499999982E-3</v>
      </c>
      <c r="H84" s="273">
        <v>-8.4865312499998354E-3</v>
      </c>
      <c r="I84" s="273">
        <v>-2.9033593749998587E-3</v>
      </c>
      <c r="J84" s="273">
        <v>1.9131488750000003</v>
      </c>
      <c r="K84" s="273">
        <v>-1.7857610510253905</v>
      </c>
      <c r="L84" s="273">
        <v>0.4647001297607421</v>
      </c>
      <c r="M84" s="273">
        <v>0.60714157922363277</v>
      </c>
      <c r="N84" s="273">
        <v>0.26962600195312497</v>
      </c>
      <c r="O84" s="273">
        <v>-0.70394245629882812</v>
      </c>
      <c r="P84" s="273">
        <v>1.2118143603515623</v>
      </c>
      <c r="Q84" s="273">
        <v>0.85496245605468735</v>
      </c>
      <c r="R84" s="273">
        <v>-0.38313553308105469</v>
      </c>
      <c r="S84" s="273">
        <v>-0.20471511999511716</v>
      </c>
      <c r="T84" s="273">
        <v>4.2774233398437556E-2</v>
      </c>
      <c r="U84" s="273">
        <v>-8.5477208984375053E-2</v>
      </c>
      <c r="V84" s="273">
        <v>4.1307929238281247</v>
      </c>
      <c r="W84" s="273">
        <v>1.3649057226562498</v>
      </c>
      <c r="X84" s="273">
        <v>1.77080190625</v>
      </c>
      <c r="Y84" s="273">
        <v>-0.28892643750000002</v>
      </c>
      <c r="Z84" s="273">
        <v>1.2285922744140625</v>
      </c>
      <c r="AA84" s="273">
        <v>0.74527359594726561</v>
      </c>
      <c r="AB84" s="273">
        <v>1.4856612343750002</v>
      </c>
      <c r="AC84" s="273">
        <v>-1.7277778041687011</v>
      </c>
      <c r="AD84" s="273">
        <v>4.4518108306884852E-2</v>
      </c>
      <c r="AE84" s="273">
        <v>-0.36112178124999994</v>
      </c>
      <c r="AF84" s="273">
        <v>-1.5044169042968751</v>
      </c>
      <c r="AG84" s="273">
        <v>-0.42430821875000008</v>
      </c>
      <c r="AH84" s="273">
        <v>-2.9333846171875004</v>
      </c>
      <c r="AI84" s="273">
        <v>0.71717126953124999</v>
      </c>
      <c r="AJ84" s="273">
        <v>0.35858471679687498</v>
      </c>
      <c r="AK84" s="273">
        <v>-1.7519179116210937</v>
      </c>
      <c r="AL84" s="273">
        <v>1.098868234375</v>
      </c>
      <c r="AM84" s="273">
        <v>-2.00754991015625</v>
      </c>
      <c r="AN84" s="273">
        <v>-2.0271407296447754</v>
      </c>
      <c r="AO84" s="273">
        <v>0.97159021368408205</v>
      </c>
      <c r="AP84" s="273">
        <v>-1.1174635111083986</v>
      </c>
      <c r="AQ84" s="273">
        <v>-5.1264903310546872</v>
      </c>
      <c r="AR84" s="273">
        <v>-3.9188104298095703</v>
      </c>
      <c r="AS84" s="273">
        <v>-0.70302147534179693</v>
      </c>
    </row>
    <row r="85" spans="1:45">
      <c r="A85" s="274" t="s">
        <v>289</v>
      </c>
      <c r="B85" s="273">
        <v>0</v>
      </c>
      <c r="C85" s="273">
        <v>0</v>
      </c>
      <c r="D85" s="273">
        <v>0</v>
      </c>
      <c r="E85" s="273">
        <v>0</v>
      </c>
      <c r="F85" s="273">
        <v>0</v>
      </c>
      <c r="G85" s="273">
        <v>1.7400194213867189E-2</v>
      </c>
      <c r="H85" s="273">
        <v>-3.9138381408691407E-2</v>
      </c>
      <c r="I85" s="273">
        <v>-7.157697424316406E-2</v>
      </c>
      <c r="J85" s="273">
        <v>-3.9861383300781254E-2</v>
      </c>
      <c r="K85" s="273">
        <v>0</v>
      </c>
      <c r="L85" s="273">
        <v>0</v>
      </c>
      <c r="M85" s="273">
        <v>0</v>
      </c>
      <c r="N85" s="273">
        <v>-0.43679275781249999</v>
      </c>
      <c r="O85" s="273">
        <v>0</v>
      </c>
      <c r="P85" s="273">
        <v>0</v>
      </c>
      <c r="Q85" s="273">
        <v>0</v>
      </c>
      <c r="R85" s="273">
        <v>0.77238056249999998</v>
      </c>
      <c r="S85" s="273">
        <v>-4.0027776250000002</v>
      </c>
      <c r="T85" s="273">
        <v>-0.94183698071289057</v>
      </c>
      <c r="U85" s="273">
        <v>3.2179886661376953</v>
      </c>
      <c r="V85" s="273">
        <v>0.38826774804687503</v>
      </c>
      <c r="W85" s="273">
        <v>0</v>
      </c>
      <c r="X85" s="273">
        <v>-0.42284446874999998</v>
      </c>
      <c r="Y85" s="273">
        <v>-0.97322023437499994</v>
      </c>
      <c r="Z85" s="273">
        <v>-2.0628498779296876E-2</v>
      </c>
      <c r="AA85" s="273">
        <v>-1.0002359375E-2</v>
      </c>
      <c r="AB85" s="273">
        <v>-4.1287597656250001E-2</v>
      </c>
      <c r="AC85" s="273">
        <v>-0.81477164550781245</v>
      </c>
      <c r="AD85" s="273">
        <v>5.5235199218750003E-2</v>
      </c>
      <c r="AE85" s="273">
        <v>-0.28347809374999999</v>
      </c>
      <c r="AF85" s="273">
        <v>0</v>
      </c>
      <c r="AG85" s="273">
        <v>-1.3173780058593751</v>
      </c>
      <c r="AH85" s="273">
        <v>-5.6271957890624993</v>
      </c>
      <c r="AI85" s="273">
        <v>-0.47002784375000001</v>
      </c>
      <c r="AJ85" s="273">
        <v>-0.59057267187499995</v>
      </c>
      <c r="AK85" s="273">
        <v>-5.2277613281250003E-2</v>
      </c>
      <c r="AL85" s="273">
        <v>0</v>
      </c>
      <c r="AM85" s="273">
        <v>0</v>
      </c>
      <c r="AN85" s="273">
        <v>0</v>
      </c>
      <c r="AO85" s="273">
        <v>0</v>
      </c>
      <c r="AP85" s="273">
        <v>0</v>
      </c>
      <c r="AQ85" s="273">
        <v>-2.747143560546875</v>
      </c>
      <c r="AR85" s="273">
        <v>0</v>
      </c>
      <c r="AS85" s="273">
        <v>0</v>
      </c>
    </row>
    <row r="86" spans="1:45">
      <c r="A86" s="274" t="s">
        <v>160</v>
      </c>
      <c r="B86" s="273">
        <v>-5.7902364902496228E-2</v>
      </c>
      <c r="C86" s="273">
        <v>0.16266411951065091</v>
      </c>
      <c r="D86" s="273">
        <v>0.21074992870330789</v>
      </c>
      <c r="E86" s="273">
        <v>2.2745570144653893E-2</v>
      </c>
      <c r="F86" s="273">
        <v>0.21428969715118409</v>
      </c>
      <c r="G86" s="273">
        <v>0.21614074260711685</v>
      </c>
      <c r="H86" s="273">
        <v>-1.1715209503173812E-2</v>
      </c>
      <c r="I86" s="273">
        <v>-5.56293211746215E-2</v>
      </c>
      <c r="J86" s="273">
        <v>3.6674022178649845E-2</v>
      </c>
      <c r="K86" s="273">
        <v>7.0406797847747837E-2</v>
      </c>
      <c r="L86" s="273">
        <v>-2.8316587638856638E-3</v>
      </c>
      <c r="M86" s="273">
        <v>0.51680797512054466</v>
      </c>
      <c r="N86" s="273">
        <v>0.44849273332141326</v>
      </c>
      <c r="O86" s="273">
        <v>-0.49492861117143477</v>
      </c>
      <c r="P86" s="273">
        <v>-0.21434022403553121</v>
      </c>
      <c r="Q86" s="273">
        <v>0.17610948896754511</v>
      </c>
      <c r="R86" s="273">
        <v>8.7987516719321285E-2</v>
      </c>
      <c r="S86" s="273">
        <v>-1.2951878179399747</v>
      </c>
      <c r="T86" s="273">
        <v>0.75110614744644266</v>
      </c>
      <c r="U86" s="273">
        <v>2.7081420888577039</v>
      </c>
      <c r="V86" s="273">
        <v>-2.3662821124912572</v>
      </c>
      <c r="W86" s="273">
        <v>0.60982093754838873</v>
      </c>
      <c r="X86" s="273">
        <v>0.2836712653548954</v>
      </c>
      <c r="Y86" s="273">
        <v>1.1317101487913346</v>
      </c>
      <c r="Z86" s="273">
        <v>2.0873509852380403</v>
      </c>
      <c r="AA86" s="273">
        <v>-5.0804446117114948</v>
      </c>
      <c r="AB86" s="273">
        <v>2.6571565353335718</v>
      </c>
      <c r="AC86" s="273">
        <v>3.797838983472845</v>
      </c>
      <c r="AD86" s="273">
        <v>0.15142484105281481</v>
      </c>
      <c r="AE86" s="273">
        <v>0.23165147116479057</v>
      </c>
      <c r="AF86" s="273">
        <v>1.1321534886396001</v>
      </c>
      <c r="AG86" s="273">
        <v>2.1628882998979204</v>
      </c>
      <c r="AH86" s="273">
        <v>0.58417345267068788</v>
      </c>
      <c r="AI86" s="273">
        <v>0.55211478901800581</v>
      </c>
      <c r="AJ86" s="273">
        <v>-0.31160192238557277</v>
      </c>
      <c r="AK86" s="273">
        <v>1.3874993229987509</v>
      </c>
      <c r="AL86" s="273">
        <v>0.70985154538698614</v>
      </c>
      <c r="AM86" s="273">
        <v>-0.56194336580181192</v>
      </c>
      <c r="AN86" s="273">
        <v>4.5654198168227413</v>
      </c>
      <c r="AO86" s="273">
        <v>5.1587205553610742</v>
      </c>
      <c r="AP86" s="273">
        <v>6.3521897562988281</v>
      </c>
      <c r="AQ86" s="273">
        <v>8.7687225552031336</v>
      </c>
      <c r="AR86" s="273">
        <v>-1.6672132347899402</v>
      </c>
      <c r="AS86" s="273">
        <v>-0.94860725649764865</v>
      </c>
    </row>
    <row r="87" spans="1:45" ht="15">
      <c r="A87" s="275" t="s">
        <v>309</v>
      </c>
      <c r="B87" s="273">
        <v>4.6929988861105221E-5</v>
      </c>
      <c r="C87" s="273">
        <v>-4.6929988861021954E-5</v>
      </c>
      <c r="D87" s="273">
        <v>9.3859977722099419E-5</v>
      </c>
      <c r="E87" s="273">
        <v>-5.5511151231257827E-17</v>
      </c>
      <c r="F87" s="273">
        <v>0</v>
      </c>
      <c r="G87" s="273">
        <v>-0.12117323123931885</v>
      </c>
      <c r="H87" s="273">
        <v>-2.3371134452819825E-2</v>
      </c>
      <c r="I87" s="273">
        <v>-2.6937813606262191E-2</v>
      </c>
      <c r="J87" s="273">
        <v>-9.8552976608276398E-3</v>
      </c>
      <c r="K87" s="273">
        <v>-8.400468006134032E-3</v>
      </c>
      <c r="L87" s="273">
        <v>4.692998886104971E-5</v>
      </c>
      <c r="M87" s="273">
        <v>0.10897143413543703</v>
      </c>
      <c r="N87" s="273">
        <v>-1.1638637237548793E-2</v>
      </c>
      <c r="O87" s="273">
        <v>-2.3371134452819818E-2</v>
      </c>
      <c r="P87" s="273">
        <v>5.0684387969970879E-3</v>
      </c>
      <c r="Q87" s="273">
        <v>2.6421583728790249E-2</v>
      </c>
      <c r="R87" s="273">
        <v>-7.0828775085719914E-3</v>
      </c>
      <c r="S87" s="273">
        <v>-6.6611706532305721</v>
      </c>
      <c r="T87" s="273">
        <v>-10.498773317530674</v>
      </c>
      <c r="U87" s="273">
        <v>-10.987176723842376</v>
      </c>
      <c r="V87" s="273">
        <v>-13.047473135981726</v>
      </c>
      <c r="W87" s="273">
        <v>-3.1836302305537272</v>
      </c>
      <c r="X87" s="273">
        <v>-7.2351231964730474</v>
      </c>
      <c r="Y87" s="273">
        <v>-0.18854452247963494</v>
      </c>
      <c r="Z87" s="273">
        <v>0.98350108753366039</v>
      </c>
      <c r="AA87" s="273">
        <v>-3.8200465914067778</v>
      </c>
      <c r="AB87" s="273">
        <v>2.0384656052060812</v>
      </c>
      <c r="AC87" s="273">
        <v>3.1552512557713279</v>
      </c>
      <c r="AD87" s="273">
        <v>-0.12319436667227632</v>
      </c>
      <c r="AE87" s="273">
        <v>-2.2660672029913176E-2</v>
      </c>
      <c r="AF87" s="273">
        <v>0.60846531070404497</v>
      </c>
      <c r="AG87" s="273">
        <v>3.3581874150261517</v>
      </c>
      <c r="AH87" s="273">
        <v>0.23907092162213125</v>
      </c>
      <c r="AI87" s="273">
        <v>7.7520680416641105E-2</v>
      </c>
      <c r="AJ87" s="273">
        <v>-0.60789982733215608</v>
      </c>
      <c r="AK87" s="273">
        <v>0.48610195328333217</v>
      </c>
      <c r="AL87" s="273">
        <v>-4.5315477244492475E-2</v>
      </c>
      <c r="AM87" s="273">
        <v>-0.32876702111651862</v>
      </c>
      <c r="AN87" s="273">
        <v>-1.6273259915242311E-2</v>
      </c>
      <c r="AO87" s="273">
        <v>-1.4866958507508024</v>
      </c>
      <c r="AP87" s="273">
        <v>0.41413128149815936</v>
      </c>
      <c r="AQ87" s="273">
        <v>3.343886323189019</v>
      </c>
      <c r="AR87" s="273">
        <v>-1.7820074966889734</v>
      </c>
      <c r="AS87" s="273">
        <v>-2.4352814303041637</v>
      </c>
    </row>
    <row r="88" spans="1:45" ht="15">
      <c r="A88" s="275" t="s">
        <v>310</v>
      </c>
      <c r="B88" s="273">
        <v>-5.7949294891357334E-2</v>
      </c>
      <c r="C88" s="273">
        <v>0.16271104949951193</v>
      </c>
      <c r="D88" s="273">
        <v>0.21065606872558579</v>
      </c>
      <c r="E88" s="273">
        <v>2.2745570144653948E-2</v>
      </c>
      <c r="F88" s="273">
        <v>0.21428969715118409</v>
      </c>
      <c r="G88" s="273">
        <v>0.33731397384643569</v>
      </c>
      <c r="H88" s="273">
        <v>1.1655924949646013E-2</v>
      </c>
      <c r="I88" s="273">
        <v>-2.8691507568359309E-2</v>
      </c>
      <c r="J88" s="273">
        <v>4.6529319839477487E-2</v>
      </c>
      <c r="K88" s="273">
        <v>7.8807265853881869E-2</v>
      </c>
      <c r="L88" s="273">
        <v>-2.8785887527467136E-3</v>
      </c>
      <c r="M88" s="273">
        <v>6.2337962989807316E-2</v>
      </c>
      <c r="N88" s="273">
        <v>-7.4088267898559379E-3</v>
      </c>
      <c r="O88" s="273">
        <v>-0.34618569000244159</v>
      </c>
      <c r="P88" s="273">
        <v>-9.7352927818298352E-2</v>
      </c>
      <c r="Q88" s="273">
        <v>2.2698380165100174E-2</v>
      </c>
      <c r="R88" s="273">
        <v>0.16609487069477463</v>
      </c>
      <c r="S88" s="273">
        <v>-0.87972557931357787</v>
      </c>
      <c r="T88" s="273">
        <v>-0.58269315920121356</v>
      </c>
      <c r="U88" s="273">
        <v>1.5515624372447885</v>
      </c>
      <c r="V88" s="273">
        <v>-1.8586885255284504</v>
      </c>
      <c r="W88" s="273">
        <v>4.6032462412130493E-2</v>
      </c>
      <c r="X88" s="273">
        <v>0.13914886521165351</v>
      </c>
      <c r="Y88" s="273">
        <v>0.45762928158243216</v>
      </c>
      <c r="Z88" s="273">
        <v>0.82839608858629565</v>
      </c>
      <c r="AA88" s="273">
        <v>-1.2603980203047171</v>
      </c>
      <c r="AB88" s="273">
        <v>0.61869093012749043</v>
      </c>
      <c r="AC88" s="273">
        <v>0.64258772770151706</v>
      </c>
      <c r="AD88" s="273">
        <v>0.27461920772509113</v>
      </c>
      <c r="AE88" s="273">
        <v>0.25431214319470374</v>
      </c>
      <c r="AF88" s="273">
        <v>0.523688177935555</v>
      </c>
      <c r="AG88" s="273">
        <v>-1.1952991151282313</v>
      </c>
      <c r="AH88" s="273">
        <v>0.34510253104855659</v>
      </c>
      <c r="AI88" s="273">
        <v>0.47459410860136475</v>
      </c>
      <c r="AJ88" s="273">
        <v>0.29629790494658331</v>
      </c>
      <c r="AK88" s="273">
        <v>0.90139736971541884</v>
      </c>
      <c r="AL88" s="273">
        <v>0.75533890205833309</v>
      </c>
      <c r="AM88" s="273">
        <v>-0.23317634468529327</v>
      </c>
      <c r="AN88" s="273">
        <v>4.5816930767379835</v>
      </c>
      <c r="AO88" s="273">
        <v>6.6454164061118766</v>
      </c>
      <c r="AP88" s="273">
        <v>5.9380584748006688</v>
      </c>
      <c r="AQ88" s="273">
        <v>5.4248362320141146</v>
      </c>
      <c r="AR88" s="273">
        <v>0.11479426189903327</v>
      </c>
      <c r="AS88" s="273">
        <v>1.486674173806515</v>
      </c>
    </row>
    <row r="89" spans="1:45" ht="15">
      <c r="A89" s="275" t="s">
        <v>312</v>
      </c>
      <c r="B89" s="273">
        <v>0</v>
      </c>
      <c r="C89" s="273">
        <v>0</v>
      </c>
      <c r="D89" s="273">
        <v>0</v>
      </c>
      <c r="E89" s="273">
        <v>0</v>
      </c>
      <c r="F89" s="273">
        <v>0</v>
      </c>
      <c r="G89" s="273">
        <v>0</v>
      </c>
      <c r="H89" s="273">
        <v>0</v>
      </c>
      <c r="I89" s="273">
        <v>0</v>
      </c>
      <c r="J89" s="273">
        <v>0</v>
      </c>
      <c r="K89" s="273">
        <v>0</v>
      </c>
      <c r="L89" s="273">
        <v>0</v>
      </c>
      <c r="M89" s="273">
        <v>0.34549857799530032</v>
      </c>
      <c r="N89" s="273">
        <v>0.46754019734881802</v>
      </c>
      <c r="O89" s="273">
        <v>-0.12537178671617338</v>
      </c>
      <c r="P89" s="273">
        <v>-0.12205573501422995</v>
      </c>
      <c r="Q89" s="273">
        <v>0.12698952507365469</v>
      </c>
      <c r="R89" s="273">
        <v>-7.1024476466881342E-2</v>
      </c>
      <c r="S89" s="273">
        <v>6.2457084146041755</v>
      </c>
      <c r="T89" s="273">
        <v>11.832572624178329</v>
      </c>
      <c r="U89" s="273">
        <v>12.143756375455292</v>
      </c>
      <c r="V89" s="273">
        <v>12.539879549018918</v>
      </c>
      <c r="W89" s="273">
        <v>3.7474187056899853</v>
      </c>
      <c r="X89" s="273">
        <v>7.3796455966162888</v>
      </c>
      <c r="Y89" s="273">
        <v>0.86262538968853741</v>
      </c>
      <c r="Z89" s="273">
        <v>0.27545380911808448</v>
      </c>
      <c r="AA89" s="273">
        <v>0</v>
      </c>
      <c r="AB89" s="273">
        <v>0</v>
      </c>
      <c r="AC89" s="273">
        <v>0</v>
      </c>
      <c r="AD89" s="273">
        <v>0</v>
      </c>
      <c r="AE89" s="273">
        <v>0</v>
      </c>
      <c r="AF89" s="273">
        <v>0</v>
      </c>
      <c r="AG89" s="273">
        <v>0</v>
      </c>
      <c r="AH89" s="273">
        <v>0</v>
      </c>
      <c r="AI89" s="273">
        <v>0</v>
      </c>
      <c r="AJ89" s="273">
        <v>0</v>
      </c>
      <c r="AK89" s="273">
        <v>0</v>
      </c>
      <c r="AL89" s="273">
        <v>-1.718794268544519E-4</v>
      </c>
      <c r="AM89" s="273">
        <v>0</v>
      </c>
      <c r="AN89" s="273">
        <v>0</v>
      </c>
      <c r="AO89" s="273">
        <v>0</v>
      </c>
      <c r="AP89" s="273">
        <v>0</v>
      </c>
      <c r="AQ89" s="273">
        <v>0</v>
      </c>
      <c r="AR89" s="273">
        <v>0</v>
      </c>
      <c r="AS89" s="273">
        <v>0</v>
      </c>
    </row>
    <row r="90" spans="1:45">
      <c r="A90" s="274" t="s">
        <v>161</v>
      </c>
      <c r="B90" s="273">
        <v>-0.34190728000000004</v>
      </c>
      <c r="C90" s="273">
        <v>1.6782700000000095E-2</v>
      </c>
      <c r="D90" s="273">
        <v>0.2281067800000002</v>
      </c>
      <c r="E90" s="273">
        <v>0.17504585999999989</v>
      </c>
      <c r="F90" s="273">
        <v>4.7635280000000085E-2</v>
      </c>
      <c r="G90" s="273">
        <v>0.29086948000000007</v>
      </c>
      <c r="H90" s="273">
        <v>4.0968179999999965E-2</v>
      </c>
      <c r="I90" s="273">
        <v>-7.1728800000000009E-2</v>
      </c>
      <c r="J90" s="273">
        <v>-7.963735999999999E-2</v>
      </c>
      <c r="K90" s="273">
        <v>5.7566959999999834E-2</v>
      </c>
      <c r="L90" s="273">
        <v>1.2322640000000079E-2</v>
      </c>
      <c r="M90" s="273">
        <v>-0.20736979999999983</v>
      </c>
      <c r="N90" s="273">
        <v>0.27362697999999996</v>
      </c>
      <c r="O90" s="273">
        <v>-6.1567220000000089E-2</v>
      </c>
      <c r="P90" s="273">
        <v>-7.8028060000000177E-2</v>
      </c>
      <c r="Q90" s="273">
        <v>9.2971559999999898E-2</v>
      </c>
      <c r="R90" s="273">
        <v>-1.777208145803046</v>
      </c>
      <c r="S90" s="273">
        <v>-1.5687149564257807</v>
      </c>
      <c r="T90" s="273">
        <v>1.64770543612154</v>
      </c>
      <c r="U90" s="273">
        <v>0.20180556733558858</v>
      </c>
      <c r="V90" s="273">
        <v>0.96884194814609914</v>
      </c>
      <c r="W90" s="273">
        <v>0.84246781134747617</v>
      </c>
      <c r="X90" s="273">
        <v>2.9735757352384762E-2</v>
      </c>
      <c r="Y90" s="273">
        <v>3.4679332120564812</v>
      </c>
      <c r="Z90" s="273">
        <v>1.5341889889109483</v>
      </c>
      <c r="AA90" s="273">
        <v>-3.7328471381429149</v>
      </c>
      <c r="AB90" s="273">
        <v>2.2512661193263974</v>
      </c>
      <c r="AC90" s="273">
        <v>-0.27330848225462567</v>
      </c>
      <c r="AD90" s="273">
        <v>-2.2352785116580565E-2</v>
      </c>
      <c r="AE90" s="273">
        <v>-1.0169570233330896</v>
      </c>
      <c r="AF90" s="273">
        <v>-0.55772214704168144</v>
      </c>
      <c r="AG90" s="273">
        <v>-2.1947386558199571</v>
      </c>
      <c r="AH90" s="273">
        <v>1.0151748200992969</v>
      </c>
      <c r="AI90" s="273">
        <v>-0.48573134077459978</v>
      </c>
      <c r="AJ90" s="273">
        <v>-1.6261494555886378</v>
      </c>
      <c r="AK90" s="273">
        <v>0.65758873981918775</v>
      </c>
      <c r="AL90" s="273">
        <v>-1.1179617070094301</v>
      </c>
      <c r="AM90" s="273">
        <v>0.98646891123548341</v>
      </c>
      <c r="AN90" s="273">
        <v>1.1102170807990159</v>
      </c>
      <c r="AO90" s="273">
        <v>-1.9277441204776182</v>
      </c>
      <c r="AP90" s="273">
        <v>0.60545675150554612</v>
      </c>
      <c r="AQ90" s="273">
        <v>0.71087275061562494</v>
      </c>
      <c r="AR90" s="273">
        <v>-0.7825310788362182</v>
      </c>
      <c r="AS90" s="273">
        <v>3.5098821002769465</v>
      </c>
    </row>
    <row r="91" spans="1:45">
      <c r="A91" s="274" t="s">
        <v>162</v>
      </c>
      <c r="B91" s="273">
        <v>1.193560666015625</v>
      </c>
      <c r="C91" s="273">
        <v>2.0334439086913958E-2</v>
      </c>
      <c r="D91" s="273">
        <v>-0.18511893728637688</v>
      </c>
      <c r="E91" s="273">
        <v>2.7654202209472734E-2</v>
      </c>
      <c r="F91" s="273">
        <v>2.4950863922119156E-2</v>
      </c>
      <c r="G91" s="273">
        <v>-5.6188115234375086E-2</v>
      </c>
      <c r="H91" s="273">
        <v>-9.7458046203613313E-2</v>
      </c>
      <c r="I91" s="273">
        <v>0.1496734461364746</v>
      </c>
      <c r="J91" s="273">
        <v>7.1599925598144515E-2</v>
      </c>
      <c r="K91" s="273">
        <v>-0.13592468170928945</v>
      </c>
      <c r="L91" s="273">
        <v>0.150194513671875</v>
      </c>
      <c r="M91" s="273">
        <v>0.16470980810546876</v>
      </c>
      <c r="N91" s="273">
        <v>-2.7611200256347598E-2</v>
      </c>
      <c r="O91" s="273">
        <v>-8.3182544433593755E-2</v>
      </c>
      <c r="P91" s="273">
        <v>-1.0903522491455042E-2</v>
      </c>
      <c r="Q91" s="273">
        <v>0.28335307198333748</v>
      </c>
      <c r="R91" s="273">
        <v>-0.16070061692428583</v>
      </c>
      <c r="S91" s="273">
        <v>-0.82444997665405262</v>
      </c>
      <c r="T91" s="273">
        <v>-0.53788587792968745</v>
      </c>
      <c r="U91" s="273">
        <v>-0.35344659423828118</v>
      </c>
      <c r="V91" s="273">
        <v>-0.35160330378723154</v>
      </c>
      <c r="W91" s="273">
        <v>-0.27291517236328128</v>
      </c>
      <c r="X91" s="273">
        <v>-0.56846735375976576</v>
      </c>
      <c r="Y91" s="273">
        <v>0.69562123925781261</v>
      </c>
      <c r="Z91" s="273">
        <v>0.65007507998657177</v>
      </c>
      <c r="AA91" s="273">
        <v>-1.3837465336914063</v>
      </c>
      <c r="AB91" s="273">
        <v>0.55746265185546862</v>
      </c>
      <c r="AC91" s="273">
        <v>-0.37966441601562528</v>
      </c>
      <c r="AD91" s="273">
        <v>0.71080893542480461</v>
      </c>
      <c r="AE91" s="273">
        <v>1.8013068710937503</v>
      </c>
      <c r="AF91" s="273">
        <v>-4.7948497436523296E-2</v>
      </c>
      <c r="AG91" s="273">
        <v>-1.2372319941406247</v>
      </c>
      <c r="AH91" s="273">
        <v>-0.48491136816406255</v>
      </c>
      <c r="AI91" s="273">
        <v>-0.96140345507812519</v>
      </c>
      <c r="AJ91" s="273">
        <v>2.1493353242187498</v>
      </c>
      <c r="AK91" s="273">
        <v>-9.7444232910156192E-2</v>
      </c>
      <c r="AL91" s="273">
        <v>-0.98419035156250001</v>
      </c>
      <c r="AM91" s="273">
        <v>4.209922512943268</v>
      </c>
      <c r="AN91" s="273">
        <v>1.8269642929687497</v>
      </c>
      <c r="AO91" s="273">
        <v>-0.28465042089843751</v>
      </c>
      <c r="AP91" s="273">
        <v>4.1172242860717772</v>
      </c>
      <c r="AQ91" s="273">
        <v>2.0753573204956055</v>
      </c>
      <c r="AR91" s="273">
        <v>3.55968743762207</v>
      </c>
      <c r="AS91" s="273">
        <v>3.2923458859863279</v>
      </c>
    </row>
    <row r="92" spans="1:45">
      <c r="A92" s="274" t="s">
        <v>290</v>
      </c>
      <c r="B92" s="273">
        <v>0.10736960000000001</v>
      </c>
      <c r="C92" s="273">
        <v>0.23863519999999999</v>
      </c>
      <c r="D92" s="273">
        <v>0</v>
      </c>
      <c r="E92" s="273">
        <v>0</v>
      </c>
      <c r="F92" s="273">
        <v>0</v>
      </c>
      <c r="G92" s="273">
        <v>4.1713200000000001E-3</v>
      </c>
      <c r="H92" s="273">
        <v>2.1801699999999999E-3</v>
      </c>
      <c r="I92" s="273">
        <v>3.8593370000000002E-2</v>
      </c>
      <c r="J92" s="273">
        <v>1.3505459999999999E-2</v>
      </c>
      <c r="K92" s="273">
        <v>-4.1237630000000004E-2</v>
      </c>
      <c r="L92" s="273">
        <v>-0.10835725</v>
      </c>
      <c r="M92" s="273">
        <v>-5.7256790000000002E-2</v>
      </c>
      <c r="N92" s="273">
        <v>-1.8554299999999947E-3</v>
      </c>
      <c r="O92" s="273">
        <v>2.8482979999999998E-2</v>
      </c>
      <c r="P92" s="273">
        <v>-1.6985999999994186E-4</v>
      </c>
      <c r="Q92" s="273">
        <v>6.0285999999999187E-3</v>
      </c>
      <c r="R92" s="273">
        <v>-2.8180970617520753E-2</v>
      </c>
      <c r="S92" s="273">
        <v>-0.25895358718122052</v>
      </c>
      <c r="T92" s="273">
        <v>0.56039563707744411</v>
      </c>
      <c r="U92" s="273">
        <v>1.0281179274509649</v>
      </c>
      <c r="V92" s="273">
        <v>-0.55781795272835022</v>
      </c>
      <c r="W92" s="273">
        <v>0.72308349555810714</v>
      </c>
      <c r="X92" s="273">
        <v>0.32293291672976893</v>
      </c>
      <c r="Y92" s="273">
        <v>2.9778797107984353E-2</v>
      </c>
      <c r="Z92" s="273">
        <v>0.11626544641591474</v>
      </c>
      <c r="AA92" s="273">
        <v>1.6040300056797305</v>
      </c>
      <c r="AB92" s="273">
        <v>0.85577996955961055</v>
      </c>
      <c r="AC92" s="273">
        <v>-0.18044291913479679</v>
      </c>
      <c r="AD92" s="273">
        <v>0.31044456588046326</v>
      </c>
      <c r="AE92" s="273">
        <v>8.5593766329165558E-2</v>
      </c>
      <c r="AF92" s="273">
        <v>0.27126273683521585</v>
      </c>
      <c r="AG92" s="273">
        <v>-5.0565940387667221E-2</v>
      </c>
      <c r="AH92" s="273">
        <v>0.63564740629598804</v>
      </c>
      <c r="AI92" s="273">
        <v>0.19144209015917937</v>
      </c>
      <c r="AJ92" s="273">
        <v>1.5137528361743386</v>
      </c>
      <c r="AK92" s="273">
        <v>-0.24916936247266655</v>
      </c>
      <c r="AL92" s="273">
        <v>0.50991696344985971</v>
      </c>
      <c r="AM92" s="273">
        <v>-0.78656666122103969</v>
      </c>
      <c r="AN92" s="273">
        <v>0.11745329383861247</v>
      </c>
      <c r="AO92" s="273">
        <v>0.1339760161284376</v>
      </c>
      <c r="AP92" s="273">
        <v>0.69993926466296419</v>
      </c>
      <c r="AQ92" s="273">
        <v>-0.4005023298556849</v>
      </c>
      <c r="AR92" s="273">
        <v>-0.73171507124387991</v>
      </c>
      <c r="AS92" s="273">
        <v>2.9165316753094075</v>
      </c>
    </row>
    <row r="93" spans="1:45">
      <c r="A93" s="275" t="s">
        <v>291</v>
      </c>
      <c r="B93" s="273">
        <v>0</v>
      </c>
      <c r="C93" s="273">
        <v>0</v>
      </c>
      <c r="D93" s="273">
        <v>0</v>
      </c>
      <c r="E93" s="273">
        <v>0</v>
      </c>
      <c r="F93" s="273">
        <v>0</v>
      </c>
      <c r="G93" s="273">
        <v>3.0604199999999999E-3</v>
      </c>
      <c r="H93" s="273">
        <v>9.7377E-4</v>
      </c>
      <c r="I93" s="273">
        <v>7.9292699999999987E-3</v>
      </c>
      <c r="J93" s="273">
        <v>8.3465999999999998E-4</v>
      </c>
      <c r="K93" s="273">
        <v>-4.075923E-2</v>
      </c>
      <c r="L93" s="273">
        <v>6.7236500000000003E-3</v>
      </c>
      <c r="M93" s="273">
        <v>-1.2519899999999999E-3</v>
      </c>
      <c r="N93" s="273">
        <v>5.1007000000000678E-4</v>
      </c>
      <c r="O93" s="273">
        <v>3.6817779999999994E-2</v>
      </c>
      <c r="P93" s="273">
        <v>-2.6894599999999422E-3</v>
      </c>
      <c r="Q93" s="273">
        <v>6.7236499999999921E-2</v>
      </c>
      <c r="R93" s="273">
        <v>-9.7840706175207626E-3</v>
      </c>
      <c r="S93" s="273">
        <v>5.2553012818779471E-2</v>
      </c>
      <c r="T93" s="273">
        <v>0.71422513707744417</v>
      </c>
      <c r="U93" s="273">
        <v>1.0723366274509649</v>
      </c>
      <c r="V93" s="273">
        <v>-0.16988925272835015</v>
      </c>
      <c r="W93" s="273">
        <v>0.77067309555810715</v>
      </c>
      <c r="X93" s="273">
        <v>0.46444921672976891</v>
      </c>
      <c r="Y93" s="273">
        <v>-4.4464902892015656E-2</v>
      </c>
      <c r="Z93" s="273">
        <v>7.246234641591473E-2</v>
      </c>
      <c r="AA93" s="273">
        <v>1.5781595056797306</v>
      </c>
      <c r="AB93" s="273">
        <v>0.70808286955961064</v>
      </c>
      <c r="AC93" s="273">
        <v>-0.23135551913479679</v>
      </c>
      <c r="AD93" s="273">
        <v>0.29532466588046324</v>
      </c>
      <c r="AE93" s="273">
        <v>7.0134266329165557E-2</v>
      </c>
      <c r="AF93" s="273">
        <v>0.33148483683521585</v>
      </c>
      <c r="AG93" s="273">
        <v>-4.7900740387667229E-2</v>
      </c>
      <c r="AH93" s="273">
        <v>0.59319140629598799</v>
      </c>
      <c r="AI93" s="273">
        <v>0.17926569015917937</v>
      </c>
      <c r="AJ93" s="273">
        <v>1.1228792361743387</v>
      </c>
      <c r="AK93" s="273">
        <v>-0.24773263337110404</v>
      </c>
      <c r="AL93" s="273">
        <v>0.48124176344985969</v>
      </c>
      <c r="AM93" s="273">
        <v>-0.80249615165072719</v>
      </c>
      <c r="AN93" s="273">
        <v>0.12610919383861247</v>
      </c>
      <c r="AO93" s="273">
        <v>0.19242261612843758</v>
      </c>
      <c r="AP93" s="273">
        <v>0.79482306466296415</v>
      </c>
      <c r="AQ93" s="273">
        <v>-0.27189362985568488</v>
      </c>
      <c r="AR93" s="273">
        <v>-0.57033197124387991</v>
      </c>
      <c r="AS93" s="273">
        <v>3.0269303753094077</v>
      </c>
    </row>
    <row r="94" spans="1:45">
      <c r="A94" s="275" t="s">
        <v>292</v>
      </c>
      <c r="B94" s="273">
        <v>0</v>
      </c>
      <c r="C94" s="273">
        <v>0</v>
      </c>
      <c r="D94" s="273">
        <v>0</v>
      </c>
      <c r="E94" s="273">
        <v>0</v>
      </c>
      <c r="F94" s="273">
        <v>0</v>
      </c>
      <c r="G94" s="273">
        <v>-1.4190000000000001E-4</v>
      </c>
      <c r="H94" s="273">
        <v>0</v>
      </c>
      <c r="I94" s="273">
        <v>-3.3109999999999997E-4</v>
      </c>
      <c r="J94" s="273">
        <v>1.8919999999999999E-4</v>
      </c>
      <c r="K94" s="273">
        <v>-7.5679999999999996E-4</v>
      </c>
      <c r="L94" s="273">
        <v>-0.1150809</v>
      </c>
      <c r="M94" s="273">
        <v>0</v>
      </c>
      <c r="N94" s="273">
        <v>4.7300000000000025E-5</v>
      </c>
      <c r="O94" s="273">
        <v>-3.9731999999999996E-3</v>
      </c>
      <c r="P94" s="273">
        <v>-1.7027999999999998E-3</v>
      </c>
      <c r="Q94" s="273">
        <v>-2.2278299999999997E-2</v>
      </c>
      <c r="R94" s="273">
        <v>-1.1825000000000002E-3</v>
      </c>
      <c r="S94" s="273">
        <v>-1.2297999999999999E-3</v>
      </c>
      <c r="T94" s="273">
        <v>-7.0950000000000006E-4</v>
      </c>
      <c r="U94" s="273">
        <v>-2.4123E-3</v>
      </c>
      <c r="V94" s="273">
        <v>-3.7366999999999899E-3</v>
      </c>
      <c r="W94" s="273">
        <v>-6.4327999999999989E-3</v>
      </c>
      <c r="X94" s="273">
        <v>-4.6826999999999997E-3</v>
      </c>
      <c r="Y94" s="273">
        <v>-4.6826999999999997E-3</v>
      </c>
      <c r="Z94" s="273">
        <v>-2.9184099999999998E-2</v>
      </c>
      <c r="AA94" s="273">
        <v>-4.498230000000001E-2</v>
      </c>
      <c r="AB94" s="273">
        <v>0.10760749999999999</v>
      </c>
      <c r="AC94" s="273">
        <v>-4.2570000000000038E-3</v>
      </c>
      <c r="AD94" s="273">
        <v>-1.2534500000000001E-2</v>
      </c>
      <c r="AE94" s="273">
        <v>-9.3180999999999993E-3</v>
      </c>
      <c r="AF94" s="273">
        <v>-0.13873089999999999</v>
      </c>
      <c r="AG94" s="273">
        <v>-5.9597999999999998E-2</v>
      </c>
      <c r="AH94" s="273">
        <v>0</v>
      </c>
      <c r="AI94" s="273">
        <v>-3.3110000000000001E-2</v>
      </c>
      <c r="AJ94" s="273">
        <v>0</v>
      </c>
      <c r="AK94" s="273">
        <v>0</v>
      </c>
      <c r="AL94" s="273">
        <v>0</v>
      </c>
      <c r="AM94" s="273">
        <v>0</v>
      </c>
      <c r="AN94" s="273">
        <v>-8.6558999999999994E-3</v>
      </c>
      <c r="AO94" s="273">
        <v>-5.7611399999999993E-2</v>
      </c>
      <c r="AP94" s="273">
        <v>-9.488379999999999E-2</v>
      </c>
      <c r="AQ94" s="273">
        <v>-0.12860869999999999</v>
      </c>
      <c r="AR94" s="273">
        <v>-0.16115109999999999</v>
      </c>
      <c r="AS94" s="273">
        <v>-0.1079859</v>
      </c>
    </row>
    <row r="95" spans="1:45">
      <c r="A95" s="275" t="s">
        <v>293</v>
      </c>
      <c r="B95" s="273">
        <v>0.10736960000000001</v>
      </c>
      <c r="C95" s="273">
        <v>0.23863519999999999</v>
      </c>
      <c r="D95" s="273">
        <v>0</v>
      </c>
      <c r="E95" s="273">
        <v>0</v>
      </c>
      <c r="F95" s="273">
        <v>0</v>
      </c>
      <c r="G95" s="273">
        <v>1.2528000000000001E-3</v>
      </c>
      <c r="H95" s="273">
        <v>1.2063999999999998E-3</v>
      </c>
      <c r="I95" s="273">
        <v>3.0995200000000001E-2</v>
      </c>
      <c r="J95" s="273">
        <v>1.2481599999999999E-2</v>
      </c>
      <c r="K95" s="273">
        <v>2.7839999999999999E-4</v>
      </c>
      <c r="L95" s="273">
        <v>0</v>
      </c>
      <c r="M95" s="273">
        <v>-5.60048E-2</v>
      </c>
      <c r="N95" s="273">
        <v>-2.4128000000000014E-3</v>
      </c>
      <c r="O95" s="273">
        <v>-4.3615999999999993E-3</v>
      </c>
      <c r="P95" s="273">
        <v>4.2224000000000003E-3</v>
      </c>
      <c r="Q95" s="273">
        <v>-3.8929600000000002E-2</v>
      </c>
      <c r="R95" s="273">
        <v>-1.7214399999999991E-2</v>
      </c>
      <c r="S95" s="273">
        <v>-0.31027679999999996</v>
      </c>
      <c r="T95" s="273">
        <v>-0.15312000000000001</v>
      </c>
      <c r="U95" s="273">
        <v>-4.1806399999999994E-2</v>
      </c>
      <c r="V95" s="273">
        <v>-0.38419200000000003</v>
      </c>
      <c r="W95" s="273">
        <v>-4.1156799999999993E-2</v>
      </c>
      <c r="X95" s="273">
        <v>-0.1368336</v>
      </c>
      <c r="Y95" s="273">
        <v>7.8926400000000008E-2</v>
      </c>
      <c r="Z95" s="273">
        <v>7.2987200000000002E-2</v>
      </c>
      <c r="AA95" s="273">
        <v>7.0852799999999994E-2</v>
      </c>
      <c r="AB95" s="273">
        <v>4.0089599999999996E-2</v>
      </c>
      <c r="AC95" s="273">
        <v>5.5169600000000006E-2</v>
      </c>
      <c r="AD95" s="273">
        <v>2.7654399999999999E-2</v>
      </c>
      <c r="AE95" s="273">
        <v>2.47776E-2</v>
      </c>
      <c r="AF95" s="273">
        <v>7.850879999999999E-2</v>
      </c>
      <c r="AG95" s="273">
        <v>5.6932800000000006E-2</v>
      </c>
      <c r="AH95" s="273">
        <v>4.2455999999999994E-2</v>
      </c>
      <c r="AI95" s="273">
        <v>4.5286399999999997E-2</v>
      </c>
      <c r="AJ95" s="273">
        <v>0.39087359999999999</v>
      </c>
      <c r="AK95" s="273">
        <v>-1.4367291015625003E-3</v>
      </c>
      <c r="AL95" s="273">
        <v>2.8675200000000001E-2</v>
      </c>
      <c r="AM95" s="273">
        <v>1.5929490429687498E-2</v>
      </c>
      <c r="AN95" s="273">
        <v>0</v>
      </c>
      <c r="AO95" s="273">
        <v>-8.3519999999999992E-4</v>
      </c>
      <c r="AP95" s="273">
        <v>0</v>
      </c>
      <c r="AQ95" s="273">
        <v>0</v>
      </c>
      <c r="AR95" s="273">
        <v>-2.3199999999999997E-4</v>
      </c>
      <c r="AS95" s="273">
        <v>-2.4128000000000001E-3</v>
      </c>
    </row>
    <row r="96" spans="1:45" ht="15">
      <c r="A96" s="274" t="s">
        <v>311</v>
      </c>
      <c r="B96" s="273">
        <v>2.7642622375488292E-2</v>
      </c>
      <c r="C96" s="273">
        <v>3.4198873596191157E-3</v>
      </c>
      <c r="D96" s="273">
        <v>2.3324042968749931E-3</v>
      </c>
      <c r="E96" s="273">
        <v>2.8840192871092962E-3</v>
      </c>
      <c r="F96" s="273">
        <v>2.2532826843263409E-3</v>
      </c>
      <c r="G96" s="273">
        <v>-0.85331131024169915</v>
      </c>
      <c r="H96" s="273">
        <v>0.11806370361328125</v>
      </c>
      <c r="I96" s="273">
        <v>4.8551547668457033E-2</v>
      </c>
      <c r="J96" s="273">
        <v>8.6045733982086203E-2</v>
      </c>
      <c r="K96" s="273">
        <v>5.859227716064451E-2</v>
      </c>
      <c r="L96" s="273">
        <v>7.1264435058593728E-2</v>
      </c>
      <c r="M96" s="273">
        <v>1.4060837646484303E-2</v>
      </c>
      <c r="N96" s="273">
        <v>-0.32591229333496097</v>
      </c>
      <c r="O96" s="273">
        <v>8.9399785919189734E-3</v>
      </c>
      <c r="P96" s="273">
        <v>0.13041206549072265</v>
      </c>
      <c r="Q96" s="273">
        <v>0.18157083343505862</v>
      </c>
      <c r="R96" s="273">
        <v>0.18294298858642574</v>
      </c>
      <c r="S96" s="273">
        <v>0.39654954174804685</v>
      </c>
      <c r="T96" s="273">
        <v>0.21722920184326172</v>
      </c>
      <c r="U96" s="273">
        <v>0.32552614257812496</v>
      </c>
      <c r="V96" s="273">
        <v>0.17386516781616213</v>
      </c>
      <c r="W96" s="273">
        <v>0.15911153002929687</v>
      </c>
      <c r="X96" s="273">
        <v>0.2459151525878906</v>
      </c>
      <c r="Y96" s="273">
        <v>0.52575954046630857</v>
      </c>
      <c r="Z96" s="273">
        <v>-3.1027400878906208E-2</v>
      </c>
      <c r="AA96" s="273">
        <v>0.50736817810058588</v>
      </c>
      <c r="AB96" s="273">
        <v>9.5790536865234352E-2</v>
      </c>
      <c r="AC96" s="273">
        <v>0.55099224926757806</v>
      </c>
      <c r="AD96" s="273">
        <v>0.42841283215332032</v>
      </c>
      <c r="AE96" s="273">
        <v>-2.1211856689453093E-2</v>
      </c>
      <c r="AF96" s="273">
        <v>0.2462417548828125</v>
      </c>
      <c r="AG96" s="273">
        <v>-2.7707468139648445E-2</v>
      </c>
      <c r="AH96" s="273">
        <v>-0.436697548828125</v>
      </c>
      <c r="AI96" s="273">
        <v>-0.49047182373046871</v>
      </c>
      <c r="AJ96" s="273">
        <v>-0.15601576947021484</v>
      </c>
      <c r="AK96" s="273">
        <v>0.49004720361328125</v>
      </c>
      <c r="AL96" s="273">
        <v>-3.8477115020751941E-2</v>
      </c>
      <c r="AM96" s="273">
        <v>0.23351130383300781</v>
      </c>
      <c r="AN96" s="273">
        <v>0.29006760375976565</v>
      </c>
      <c r="AO96" s="273">
        <v>0.16942810626220703</v>
      </c>
      <c r="AP96" s="273">
        <v>0.10503564746093751</v>
      </c>
      <c r="AQ96" s="273">
        <v>0.21755003417968746</v>
      </c>
      <c r="AR96" s="273">
        <v>-0.84892467846679676</v>
      </c>
      <c r="AS96" s="273">
        <v>-1.4465651679687501</v>
      </c>
    </row>
    <row r="97" spans="1:45">
      <c r="A97" s="268" t="s">
        <v>294</v>
      </c>
      <c r="B97" s="269">
        <v>19.097079618914623</v>
      </c>
      <c r="C97" s="269">
        <v>21.207043447263448</v>
      </c>
      <c r="D97" s="269">
        <v>23.632983372406112</v>
      </c>
      <c r="E97" s="269">
        <v>22.426144588695173</v>
      </c>
      <c r="F97" s="269">
        <v>22.424877095838127</v>
      </c>
      <c r="G97" s="269">
        <v>29.52876548642163</v>
      </c>
      <c r="H97" s="269">
        <v>23.813053859780638</v>
      </c>
      <c r="I97" s="269">
        <v>21.740962842863922</v>
      </c>
      <c r="J97" s="269">
        <v>20.231788319687883</v>
      </c>
      <c r="K97" s="269">
        <v>17.989743961873376</v>
      </c>
      <c r="L97" s="269">
        <v>18.768778188931655</v>
      </c>
      <c r="M97" s="269">
        <v>19.071443556691424</v>
      </c>
      <c r="N97" s="269">
        <v>19.178804791440548</v>
      </c>
      <c r="O97" s="269">
        <v>24.296056721349554</v>
      </c>
      <c r="P97" s="269">
        <v>27.849609110032969</v>
      </c>
      <c r="Q97" s="269">
        <v>25.031290181887329</v>
      </c>
      <c r="R97" s="269">
        <v>34.024217735660052</v>
      </c>
      <c r="S97" s="269">
        <v>32.126569930757817</v>
      </c>
      <c r="T97" s="269">
        <v>30.800320244435738</v>
      </c>
      <c r="U97" s="269">
        <v>31.8020644588198</v>
      </c>
      <c r="V97" s="269">
        <v>38.05902939069788</v>
      </c>
      <c r="W97" s="269">
        <v>39.453824644279067</v>
      </c>
      <c r="X97" s="269">
        <v>38.933931258698664</v>
      </c>
      <c r="Y97" s="269">
        <v>39.515565322343285</v>
      </c>
      <c r="Z97" s="269">
        <v>40.917634223341892</v>
      </c>
      <c r="AA97" s="269">
        <v>39.654655600111454</v>
      </c>
      <c r="AB97" s="269">
        <v>36.684695342830764</v>
      </c>
      <c r="AC97" s="269">
        <v>39.70869801981123</v>
      </c>
      <c r="AD97" s="269">
        <v>40.673113945951592</v>
      </c>
      <c r="AE97" s="269">
        <v>41.145613158021483</v>
      </c>
      <c r="AF97" s="269">
        <v>42.681912679519726</v>
      </c>
      <c r="AG97" s="269">
        <v>45.992917331729323</v>
      </c>
      <c r="AH97" s="269">
        <v>45.061468330105455</v>
      </c>
      <c r="AI97" s="269">
        <v>46.940318140566781</v>
      </c>
      <c r="AJ97" s="269">
        <v>48.798804830408102</v>
      </c>
      <c r="AK97" s="269">
        <v>47.496962670251754</v>
      </c>
      <c r="AL97" s="269">
        <v>48.36873258642251</v>
      </c>
      <c r="AM97" s="269">
        <v>49.181751351849549</v>
      </c>
      <c r="AN97" s="269">
        <v>49.803418150283861</v>
      </c>
      <c r="AO97" s="269">
        <v>49.728618070162455</v>
      </c>
      <c r="AP97" s="269">
        <v>50.347106155318102</v>
      </c>
      <c r="AQ97" s="269">
        <v>54.382441759052924</v>
      </c>
      <c r="AR97" s="269">
        <v>61.692911370693658</v>
      </c>
      <c r="AS97" s="269">
        <v>48.337633196336832</v>
      </c>
    </row>
    <row r="98" spans="1:45">
      <c r="A98" s="274" t="s">
        <v>160</v>
      </c>
      <c r="B98" s="273">
        <v>7.3144468307495122E-3</v>
      </c>
      <c r="C98" s="273">
        <v>4.341478118896484E-3</v>
      </c>
      <c r="D98" s="273">
        <v>5.1437077713012693E-3</v>
      </c>
      <c r="E98" s="273">
        <v>7.5503967285156244E-4</v>
      </c>
      <c r="F98" s="273">
        <v>1.8875991821289061E-4</v>
      </c>
      <c r="G98" s="273">
        <v>7.5503967285156244E-4</v>
      </c>
      <c r="H98" s="273">
        <v>5.3272287101745606E-2</v>
      </c>
      <c r="I98" s="273">
        <v>1.4628893661499023E-3</v>
      </c>
      <c r="J98" s="273">
        <v>0</v>
      </c>
      <c r="K98" s="273">
        <v>0</v>
      </c>
      <c r="L98" s="273">
        <v>9.4119968414306643E-5</v>
      </c>
      <c r="M98" s="273">
        <v>3.7751983642578127E-4</v>
      </c>
      <c r="N98" s="273">
        <v>1.6949220228699301E-3</v>
      </c>
      <c r="O98" s="273">
        <v>3.3153653549080151E-3</v>
      </c>
      <c r="P98" s="273">
        <v>8.2582464218139643E-3</v>
      </c>
      <c r="Q98" s="273">
        <v>1.2269394683837894E-2</v>
      </c>
      <c r="R98" s="273">
        <v>1.421823267744712E-2</v>
      </c>
      <c r="S98" s="273">
        <v>0.25317647850024916</v>
      </c>
      <c r="T98" s="273">
        <v>1.099015696470405E-2</v>
      </c>
      <c r="U98" s="273">
        <v>1.083308717398208E-2</v>
      </c>
      <c r="V98" s="273">
        <v>0.18497435043954213</v>
      </c>
      <c r="W98" s="273">
        <v>5.4615056120749291E-3</v>
      </c>
      <c r="X98" s="273">
        <v>1.8907075579040387E-2</v>
      </c>
      <c r="Y98" s="273">
        <v>8.0069166392538718E-4</v>
      </c>
      <c r="Z98" s="273">
        <v>0</v>
      </c>
      <c r="AA98" s="273">
        <v>1.172899702498341E-3</v>
      </c>
      <c r="AB98" s="273">
        <v>0</v>
      </c>
      <c r="AC98" s="273">
        <v>0</v>
      </c>
      <c r="AD98" s="273">
        <v>0</v>
      </c>
      <c r="AE98" s="273">
        <v>0</v>
      </c>
      <c r="AF98" s="273">
        <v>0</v>
      </c>
      <c r="AG98" s="273">
        <v>0</v>
      </c>
      <c r="AH98" s="273">
        <v>1.4126704054882676E-4</v>
      </c>
      <c r="AI98" s="273">
        <v>0</v>
      </c>
      <c r="AJ98" s="273">
        <v>0</v>
      </c>
      <c r="AK98" s="273">
        <v>0</v>
      </c>
      <c r="AL98" s="273">
        <v>7.6514547273052042E-2</v>
      </c>
      <c r="AM98" s="273">
        <v>0.15234675570949269</v>
      </c>
      <c r="AN98" s="273">
        <v>5.9919459919128053E-2</v>
      </c>
      <c r="AO98" s="273">
        <v>3.2744946586156912E-2</v>
      </c>
      <c r="AP98" s="273">
        <v>4.7017629597883655E-5</v>
      </c>
      <c r="AQ98" s="273">
        <v>1.8785685159775309E-4</v>
      </c>
      <c r="AR98" s="273">
        <v>2.3457526404009396E-4</v>
      </c>
      <c r="AS98" s="273">
        <v>1.8785685159775309E-4</v>
      </c>
    </row>
    <row r="99" spans="1:45" ht="15">
      <c r="A99" s="275" t="s">
        <v>309</v>
      </c>
      <c r="B99" s="273">
        <v>0</v>
      </c>
      <c r="C99" s="273">
        <v>0</v>
      </c>
      <c r="D99" s="273">
        <v>0</v>
      </c>
      <c r="E99" s="273">
        <v>0</v>
      </c>
      <c r="F99" s="273">
        <v>0</v>
      </c>
      <c r="G99" s="273">
        <v>0</v>
      </c>
      <c r="H99" s="273">
        <v>9.3859977722167973E-4</v>
      </c>
      <c r="I99" s="273">
        <v>0</v>
      </c>
      <c r="J99" s="273">
        <v>0</v>
      </c>
      <c r="K99" s="273">
        <v>0</v>
      </c>
      <c r="L99" s="273">
        <v>4.6929988861083991E-5</v>
      </c>
      <c r="M99" s="273">
        <v>0</v>
      </c>
      <c r="N99" s="273">
        <v>0</v>
      </c>
      <c r="O99" s="273">
        <v>7.7744174719737204E-4</v>
      </c>
      <c r="P99" s="273">
        <v>0</v>
      </c>
      <c r="Q99" s="273">
        <v>0</v>
      </c>
      <c r="R99" s="273">
        <v>2.1248632525716002E-3</v>
      </c>
      <c r="S99" s="273">
        <v>1.8869637271552E-3</v>
      </c>
      <c r="T99" s="273">
        <v>2.5453285704835631E-3</v>
      </c>
      <c r="U99" s="273">
        <v>3.0639744601744191E-3</v>
      </c>
      <c r="V99" s="273">
        <v>2.2143028204243548E-3</v>
      </c>
      <c r="W99" s="273">
        <v>1.131253524226251E-3</v>
      </c>
      <c r="X99" s="273">
        <v>1.0040205880792744E-2</v>
      </c>
      <c r="Y99" s="273">
        <v>5.6605811102217142E-4</v>
      </c>
      <c r="Z99" s="273">
        <v>0</v>
      </c>
      <c r="AA99" s="273">
        <v>0</v>
      </c>
      <c r="AB99" s="273">
        <v>0</v>
      </c>
      <c r="AC99" s="273">
        <v>0</v>
      </c>
      <c r="AD99" s="273">
        <v>0</v>
      </c>
      <c r="AE99" s="273">
        <v>0</v>
      </c>
      <c r="AF99" s="273">
        <v>0</v>
      </c>
      <c r="AG99" s="273">
        <v>0</v>
      </c>
      <c r="AH99" s="273">
        <v>1.4126704054882676E-4</v>
      </c>
      <c r="AI99" s="273">
        <v>0</v>
      </c>
      <c r="AJ99" s="273">
        <v>0</v>
      </c>
      <c r="AK99" s="273">
        <v>0</v>
      </c>
      <c r="AL99" s="273">
        <v>7.6514547273052042E-2</v>
      </c>
      <c r="AM99" s="273">
        <v>9.575665953662775E-2</v>
      </c>
      <c r="AN99" s="273">
        <v>5.9919459919128053E-2</v>
      </c>
      <c r="AO99" s="273">
        <v>3.2744946586156912E-2</v>
      </c>
      <c r="AP99" s="273">
        <v>4.7017629597883655E-5</v>
      </c>
      <c r="AQ99" s="273">
        <v>0</v>
      </c>
      <c r="AR99" s="273">
        <v>0</v>
      </c>
      <c r="AS99" s="273">
        <v>0</v>
      </c>
    </row>
    <row r="100" spans="1:45" ht="15">
      <c r="A100" s="275" t="s">
        <v>310</v>
      </c>
      <c r="B100" s="273">
        <v>7.3144468307495122E-3</v>
      </c>
      <c r="C100" s="273">
        <v>4.341478118896484E-3</v>
      </c>
      <c r="D100" s="273">
        <v>5.1437077713012693E-3</v>
      </c>
      <c r="E100" s="273">
        <v>7.5503967285156244E-4</v>
      </c>
      <c r="F100" s="273">
        <v>1.8875991821289061E-4</v>
      </c>
      <c r="G100" s="273">
        <v>7.5503967285156244E-4</v>
      </c>
      <c r="H100" s="273">
        <v>5.2333687324523925E-2</v>
      </c>
      <c r="I100" s="273">
        <v>1.4628893661499023E-3</v>
      </c>
      <c r="J100" s="273">
        <v>0</v>
      </c>
      <c r="K100" s="273">
        <v>0</v>
      </c>
      <c r="L100" s="273">
        <v>4.7189979553222652E-5</v>
      </c>
      <c r="M100" s="273">
        <v>3.7751983642578127E-4</v>
      </c>
      <c r="N100" s="273">
        <v>1.6949220228699301E-3</v>
      </c>
      <c r="O100" s="273">
        <v>2.5379236077106432E-3</v>
      </c>
      <c r="P100" s="273">
        <v>8.2582464218139643E-3</v>
      </c>
      <c r="Q100" s="273">
        <v>1.2269394683837894E-2</v>
      </c>
      <c r="R100" s="273">
        <v>1.209336942487552E-2</v>
      </c>
      <c r="S100" s="273">
        <v>0.25128951477309397</v>
      </c>
      <c r="T100" s="273">
        <v>8.4448283942204876E-3</v>
      </c>
      <c r="U100" s="273">
        <v>7.7691127138076622E-3</v>
      </c>
      <c r="V100" s="273">
        <v>0.18276004761911779</v>
      </c>
      <c r="W100" s="273">
        <v>4.3302520878486777E-3</v>
      </c>
      <c r="X100" s="273">
        <v>8.8668696982476432E-3</v>
      </c>
      <c r="Y100" s="273">
        <v>2.3463355290321579E-4</v>
      </c>
      <c r="Z100" s="273">
        <v>0</v>
      </c>
      <c r="AA100" s="273">
        <v>1.172899702498341E-3</v>
      </c>
      <c r="AB100" s="273">
        <v>0</v>
      </c>
      <c r="AC100" s="273">
        <v>0</v>
      </c>
      <c r="AD100" s="273">
        <v>0</v>
      </c>
      <c r="AE100" s="273">
        <v>0</v>
      </c>
      <c r="AF100" s="273">
        <v>0</v>
      </c>
      <c r="AG100" s="273">
        <v>0</v>
      </c>
      <c r="AH100" s="273">
        <v>0</v>
      </c>
      <c r="AI100" s="273">
        <v>0</v>
      </c>
      <c r="AJ100" s="273">
        <v>0</v>
      </c>
      <c r="AK100" s="273">
        <v>0</v>
      </c>
      <c r="AL100" s="273">
        <v>0</v>
      </c>
      <c r="AM100" s="273">
        <v>5.6590096172864944E-2</v>
      </c>
      <c r="AN100" s="273">
        <v>0</v>
      </c>
      <c r="AO100" s="273">
        <v>0</v>
      </c>
      <c r="AP100" s="273">
        <v>0</v>
      </c>
      <c r="AQ100" s="273">
        <v>1.8785685159775309E-4</v>
      </c>
      <c r="AR100" s="273">
        <v>2.3457526404009396E-4</v>
      </c>
      <c r="AS100" s="273">
        <v>1.8785685159775309E-4</v>
      </c>
    </row>
    <row r="101" spans="1:45">
      <c r="A101" s="274" t="s">
        <v>161</v>
      </c>
      <c r="B101" s="273">
        <v>2.8457481760096548</v>
      </c>
      <c r="C101" s="273">
        <v>4.840222652297169</v>
      </c>
      <c r="D101" s="273">
        <v>6.3548957578184071</v>
      </c>
      <c r="E101" s="273">
        <v>7.1578904847840388</v>
      </c>
      <c r="F101" s="273">
        <v>5.9272358243671803</v>
      </c>
      <c r="G101" s="273">
        <v>7.1160947412116675</v>
      </c>
      <c r="H101" s="273">
        <v>5.1726580243976414</v>
      </c>
      <c r="I101" s="273">
        <v>6.030506920861054</v>
      </c>
      <c r="J101" s="273">
        <v>7.1842371000589802</v>
      </c>
      <c r="K101" s="273">
        <v>6.2292324650081436</v>
      </c>
      <c r="L101" s="273">
        <v>6.1194781390999626</v>
      </c>
      <c r="M101" s="273">
        <v>5.6977036527798326</v>
      </c>
      <c r="N101" s="273">
        <v>4.0891802018200236</v>
      </c>
      <c r="O101" s="273">
        <v>3.3952491573618349</v>
      </c>
      <c r="P101" s="273">
        <v>4.974668168855291</v>
      </c>
      <c r="Q101" s="273">
        <v>4.1652822249476351</v>
      </c>
      <c r="R101" s="273">
        <v>5.9328735752184665</v>
      </c>
      <c r="S101" s="273">
        <v>6.594721959735879</v>
      </c>
      <c r="T101" s="273">
        <v>4.7766162259992742</v>
      </c>
      <c r="U101" s="273">
        <v>4.6642152091822329</v>
      </c>
      <c r="V101" s="273">
        <v>6.9702820836910577</v>
      </c>
      <c r="W101" s="273">
        <v>5.8044117744636035</v>
      </c>
      <c r="X101" s="273">
        <v>4.724251352281315</v>
      </c>
      <c r="Y101" s="273">
        <v>4.4146407145717461</v>
      </c>
      <c r="Z101" s="273">
        <v>3.860962380522043</v>
      </c>
      <c r="AA101" s="273">
        <v>2.5246775921571563</v>
      </c>
      <c r="AB101" s="273">
        <v>2.090360466793638</v>
      </c>
      <c r="AC101" s="273">
        <v>2.2297299153717156</v>
      </c>
      <c r="AD101" s="273">
        <v>2.005865925621698</v>
      </c>
      <c r="AE101" s="273">
        <v>2.346595801317823</v>
      </c>
      <c r="AF101" s="273">
        <v>1.4457099114329688</v>
      </c>
      <c r="AG101" s="273">
        <v>1.7919314900292356</v>
      </c>
      <c r="AH101" s="273">
        <v>1.4495694580543057</v>
      </c>
      <c r="AI101" s="273">
        <v>1.3294109400045764</v>
      </c>
      <c r="AJ101" s="273">
        <v>1.5737343586100259</v>
      </c>
      <c r="AK101" s="273">
        <v>1.2572045586387797</v>
      </c>
      <c r="AL101" s="273">
        <v>1.3904683664348898</v>
      </c>
      <c r="AM101" s="273">
        <v>2.0105292039908145</v>
      </c>
      <c r="AN101" s="273">
        <v>1.5672256250928414</v>
      </c>
      <c r="AO101" s="273">
        <v>1.6498249661369015</v>
      </c>
      <c r="AP101" s="273">
        <v>2.0856856130407158</v>
      </c>
      <c r="AQ101" s="273">
        <v>1.6172309316330287</v>
      </c>
      <c r="AR101" s="273">
        <v>1.8739764940969366</v>
      </c>
      <c r="AS101" s="273">
        <v>1.427402633283396</v>
      </c>
    </row>
    <row r="102" spans="1:45">
      <c r="A102" s="274" t="s">
        <v>162</v>
      </c>
      <c r="B102" s="273">
        <v>10.631641476074218</v>
      </c>
      <c r="C102" s="273">
        <v>11.345088756847382</v>
      </c>
      <c r="D102" s="273">
        <v>12.177515736816407</v>
      </c>
      <c r="E102" s="273">
        <v>10.013627344238282</v>
      </c>
      <c r="F102" s="273">
        <v>9.2389083415527349</v>
      </c>
      <c r="G102" s="273">
        <v>13.905384576660156</v>
      </c>
      <c r="H102" s="273">
        <v>10.14669048828125</v>
      </c>
      <c r="I102" s="273">
        <v>7.4802542026367185</v>
      </c>
      <c r="J102" s="273">
        <v>4.8784996196289061</v>
      </c>
      <c r="K102" s="273">
        <v>3.6975647868652346</v>
      </c>
      <c r="L102" s="273">
        <v>3.436544359863281</v>
      </c>
      <c r="M102" s="273">
        <v>3.5796346340751652</v>
      </c>
      <c r="N102" s="273">
        <v>2.6607312875976561</v>
      </c>
      <c r="O102" s="273">
        <v>3.5903838486328121</v>
      </c>
      <c r="P102" s="273">
        <v>5.177808374755859</v>
      </c>
      <c r="Q102" s="273">
        <v>4.9346703122558591</v>
      </c>
      <c r="R102" s="273">
        <v>8.575571600097657</v>
      </c>
      <c r="S102" s="273">
        <v>6.3164004704589845</v>
      </c>
      <c r="T102" s="273">
        <v>7.3973049077148438</v>
      </c>
      <c r="U102" s="273">
        <v>8.1698613427734372</v>
      </c>
      <c r="V102" s="273">
        <v>11.998589543945313</v>
      </c>
      <c r="W102" s="273">
        <v>10.046304275878907</v>
      </c>
      <c r="X102" s="273">
        <v>10.2892211171875</v>
      </c>
      <c r="Y102" s="273">
        <v>11.116067684570311</v>
      </c>
      <c r="Z102" s="273">
        <v>11.12109084790039</v>
      </c>
      <c r="AA102" s="273">
        <v>10.198870176757813</v>
      </c>
      <c r="AB102" s="273">
        <v>8.287621306152344</v>
      </c>
      <c r="AC102" s="273">
        <v>9.036481173339844</v>
      </c>
      <c r="AD102" s="273">
        <v>10.311497471679687</v>
      </c>
      <c r="AE102" s="273">
        <v>9.5186048366699225</v>
      </c>
      <c r="AF102" s="273">
        <v>8.6355374182128912</v>
      </c>
      <c r="AG102" s="273">
        <v>11.797680284423828</v>
      </c>
      <c r="AH102" s="273">
        <v>11.739692441650391</v>
      </c>
      <c r="AI102" s="273">
        <v>12.169942694824218</v>
      </c>
      <c r="AJ102" s="273">
        <v>13.593622565673829</v>
      </c>
      <c r="AK102" s="273">
        <v>12.588449654785157</v>
      </c>
      <c r="AL102" s="273">
        <v>13.090792973144531</v>
      </c>
      <c r="AM102" s="273">
        <v>11.737358396484375</v>
      </c>
      <c r="AN102" s="273">
        <v>11.64899564501953</v>
      </c>
      <c r="AO102" s="273">
        <v>11.473234611328126</v>
      </c>
      <c r="AP102" s="273">
        <v>10.601480783691406</v>
      </c>
      <c r="AQ102" s="273">
        <v>12.408360741943358</v>
      </c>
      <c r="AR102" s="273">
        <v>11.259859068359376</v>
      </c>
      <c r="AS102" s="273">
        <v>7.7310035993652342</v>
      </c>
    </row>
    <row r="103" spans="1:45">
      <c r="A103" s="274" t="s">
        <v>290</v>
      </c>
      <c r="B103" s="273">
        <v>5.6123755199999996</v>
      </c>
      <c r="C103" s="273">
        <v>5.0173905599999991</v>
      </c>
      <c r="D103" s="273">
        <v>5.095428169999999</v>
      </c>
      <c r="E103" s="273">
        <v>5.2538717200000002</v>
      </c>
      <c r="F103" s="273">
        <v>7.2585441699999995</v>
      </c>
      <c r="G103" s="273">
        <v>8.4786377799999997</v>
      </c>
      <c r="H103" s="273">
        <v>8.3914560599999977</v>
      </c>
      <c r="I103" s="273">
        <v>8.16690483</v>
      </c>
      <c r="J103" s="273">
        <v>8.0981235999999974</v>
      </c>
      <c r="K103" s="273">
        <v>7.988974709999999</v>
      </c>
      <c r="L103" s="273">
        <v>9.0923655699999983</v>
      </c>
      <c r="M103" s="273">
        <v>9.6910577499999988</v>
      </c>
      <c r="N103" s="273">
        <v>12.361844379999999</v>
      </c>
      <c r="O103" s="273">
        <v>17.266387349999999</v>
      </c>
      <c r="P103" s="273">
        <v>17.652969320000004</v>
      </c>
      <c r="Q103" s="273">
        <v>15.876541249999999</v>
      </c>
      <c r="R103" s="273">
        <v>19.452362327666485</v>
      </c>
      <c r="S103" s="273">
        <v>18.883710022062708</v>
      </c>
      <c r="T103" s="273">
        <v>18.551983953756917</v>
      </c>
      <c r="U103" s="273">
        <v>18.895234819690145</v>
      </c>
      <c r="V103" s="273">
        <v>18.834749412621964</v>
      </c>
      <c r="W103" s="273">
        <v>23.514875988654069</v>
      </c>
      <c r="X103" s="273">
        <v>23.832809924954518</v>
      </c>
      <c r="Y103" s="273">
        <v>23.914826231537308</v>
      </c>
      <c r="Z103" s="273">
        <v>25.934132256066007</v>
      </c>
      <c r="AA103" s="273">
        <v>26.92814531292175</v>
      </c>
      <c r="AB103" s="273">
        <v>26.306713569884785</v>
      </c>
      <c r="AC103" s="273">
        <v>28.442486931099673</v>
      </c>
      <c r="AD103" s="273">
        <v>28.355750548650207</v>
      </c>
      <c r="AE103" s="273">
        <v>29.280412520033735</v>
      </c>
      <c r="AF103" s="273">
        <v>32.600665349873864</v>
      </c>
      <c r="AG103" s="273">
        <v>32.403305557276262</v>
      </c>
      <c r="AH103" s="273">
        <v>31.872065163360208</v>
      </c>
      <c r="AI103" s="273">
        <v>33.440964505737988</v>
      </c>
      <c r="AJ103" s="273">
        <v>33.620977406124254</v>
      </c>
      <c r="AK103" s="273">
        <v>33.65130845682782</v>
      </c>
      <c r="AL103" s="273">
        <v>33.801754699570033</v>
      </c>
      <c r="AM103" s="273">
        <v>35.281516995664866</v>
      </c>
      <c r="AN103" s="273">
        <v>36.527277420252361</v>
      </c>
      <c r="AO103" s="273">
        <v>36.57281354611127</v>
      </c>
      <c r="AP103" s="273">
        <v>37.65989274095638</v>
      </c>
      <c r="AQ103" s="273">
        <v>40.356662228624941</v>
      </c>
      <c r="AR103" s="273">
        <v>48.558841232973307</v>
      </c>
      <c r="AS103" s="273">
        <v>39.179039106836605</v>
      </c>
    </row>
    <row r="104" spans="1:45">
      <c r="A104" s="275" t="s">
        <v>291</v>
      </c>
      <c r="B104" s="273">
        <v>5.5920365199999997</v>
      </c>
      <c r="C104" s="273">
        <v>4.9953473599999993</v>
      </c>
      <c r="D104" s="273">
        <v>5.0840531699999998</v>
      </c>
      <c r="E104" s="273">
        <v>5.2433341200000001</v>
      </c>
      <c r="F104" s="273">
        <v>7.2513869699999995</v>
      </c>
      <c r="G104" s="273">
        <v>8.467347479999999</v>
      </c>
      <c r="H104" s="273">
        <v>8.3877765599999989</v>
      </c>
      <c r="I104" s="273">
        <v>8.1643195300000002</v>
      </c>
      <c r="J104" s="273">
        <v>8.0957382999999989</v>
      </c>
      <c r="K104" s="273">
        <v>7.9869079099999993</v>
      </c>
      <c r="L104" s="273">
        <v>9.0894937699999989</v>
      </c>
      <c r="M104" s="273">
        <v>9.6901707499999983</v>
      </c>
      <c r="N104" s="273">
        <v>12.352226079999999</v>
      </c>
      <c r="O104" s="273">
        <v>17.261928049999998</v>
      </c>
      <c r="P104" s="273">
        <v>17.651018720000003</v>
      </c>
      <c r="Q104" s="273">
        <v>15.875465049999999</v>
      </c>
      <c r="R104" s="273">
        <v>19.451288827666485</v>
      </c>
      <c r="S104" s="273">
        <v>18.880632322062709</v>
      </c>
      <c r="T104" s="273">
        <v>18.535235153756918</v>
      </c>
      <c r="U104" s="273">
        <v>18.878762419690144</v>
      </c>
      <c r="V104" s="273">
        <v>18.821792112621964</v>
      </c>
      <c r="W104" s="273">
        <v>23.50288948865407</v>
      </c>
      <c r="X104" s="273">
        <v>23.829219624954519</v>
      </c>
      <c r="Y104" s="273">
        <v>23.909426731537309</v>
      </c>
      <c r="Z104" s="273">
        <v>25.933283556066009</v>
      </c>
      <c r="AA104" s="273">
        <v>26.927957012921752</v>
      </c>
      <c r="AB104" s="273">
        <v>26.306618969884784</v>
      </c>
      <c r="AC104" s="273">
        <v>28.442113031099673</v>
      </c>
      <c r="AD104" s="273">
        <v>28.355750548650207</v>
      </c>
      <c r="AE104" s="273">
        <v>29.279230020033737</v>
      </c>
      <c r="AF104" s="273">
        <v>32.600618049873866</v>
      </c>
      <c r="AG104" s="273">
        <v>32.403069057276262</v>
      </c>
      <c r="AH104" s="273">
        <v>31.872065163360208</v>
      </c>
      <c r="AI104" s="273">
        <v>33.440586105737985</v>
      </c>
      <c r="AJ104" s="273">
        <v>33.620977406124254</v>
      </c>
      <c r="AK104" s="273">
        <v>33.65130845682782</v>
      </c>
      <c r="AL104" s="273">
        <v>33.801754699570033</v>
      </c>
      <c r="AM104" s="273">
        <v>35.281516995664866</v>
      </c>
      <c r="AN104" s="273">
        <v>36.527277420252361</v>
      </c>
      <c r="AO104" s="273">
        <v>36.561013438587672</v>
      </c>
      <c r="AP104" s="273">
        <v>37.656870433857577</v>
      </c>
      <c r="AQ104" s="273">
        <v>40.356662228624941</v>
      </c>
      <c r="AR104" s="273">
        <v>48.558841232973307</v>
      </c>
      <c r="AS104" s="273">
        <v>39.179039106836605</v>
      </c>
    </row>
    <row r="105" spans="1:45">
      <c r="A105" s="275" t="s">
        <v>292</v>
      </c>
      <c r="B105" s="273">
        <v>2.0338999999999999E-2</v>
      </c>
      <c r="C105" s="273">
        <v>1.9676799999999994E-2</v>
      </c>
      <c r="D105" s="273">
        <v>1.0122200000000001E-2</v>
      </c>
      <c r="E105" s="273">
        <v>7.5680000000000001E-3</v>
      </c>
      <c r="F105" s="273">
        <v>5.4868E-3</v>
      </c>
      <c r="G105" s="273">
        <v>1.0547899999999999E-2</v>
      </c>
      <c r="H105" s="273">
        <v>3.1691000000000002E-3</v>
      </c>
      <c r="I105" s="273">
        <v>1.7500999999999997E-3</v>
      </c>
      <c r="J105" s="273">
        <v>9.9329999999999991E-4</v>
      </c>
      <c r="K105" s="273">
        <v>1.3243999999999999E-3</v>
      </c>
      <c r="L105" s="273">
        <v>2.1758000000000003E-3</v>
      </c>
      <c r="M105" s="273">
        <v>2.8379999999999996E-4</v>
      </c>
      <c r="N105" s="273">
        <v>7.0950000000000006E-4</v>
      </c>
      <c r="O105" s="273">
        <v>2.6961000000000003E-3</v>
      </c>
      <c r="P105" s="273">
        <v>9.4599999999999996E-5</v>
      </c>
      <c r="Q105" s="273">
        <v>4.73E-4</v>
      </c>
      <c r="R105" s="273">
        <v>3.3109999999999997E-4</v>
      </c>
      <c r="S105" s="273">
        <v>8.0410000000000008E-4</v>
      </c>
      <c r="T105" s="273">
        <v>1.2108799999999999E-2</v>
      </c>
      <c r="U105" s="273">
        <v>2.4595999999999997E-3</v>
      </c>
      <c r="V105" s="273">
        <v>6.1490000000000004E-4</v>
      </c>
      <c r="W105" s="273">
        <v>8.0409999999999998E-4</v>
      </c>
      <c r="X105" s="273">
        <v>3.3582999999999998E-3</v>
      </c>
      <c r="Y105" s="273">
        <v>8.9870000000000011E-4</v>
      </c>
      <c r="Z105" s="273">
        <v>7.0950000000000006E-4</v>
      </c>
      <c r="AA105" s="273">
        <v>1.4189999999999998E-4</v>
      </c>
      <c r="AB105" s="273">
        <v>9.4599999999999996E-5</v>
      </c>
      <c r="AC105" s="273">
        <v>1.4189999999999998E-4</v>
      </c>
      <c r="AD105" s="273">
        <v>0</v>
      </c>
      <c r="AE105" s="273">
        <v>1.1825E-3</v>
      </c>
      <c r="AF105" s="273">
        <v>4.7299999999999998E-5</v>
      </c>
      <c r="AG105" s="273">
        <v>2.3649999999999998E-4</v>
      </c>
      <c r="AH105" s="273">
        <v>0</v>
      </c>
      <c r="AI105" s="273">
        <v>3.7839999999999998E-4</v>
      </c>
      <c r="AJ105" s="273">
        <v>0</v>
      </c>
      <c r="AK105" s="273">
        <v>0</v>
      </c>
      <c r="AL105" s="273">
        <v>0</v>
      </c>
      <c r="AM105" s="273">
        <v>0</v>
      </c>
      <c r="AN105" s="273">
        <v>0</v>
      </c>
      <c r="AO105" s="273">
        <v>1.1800107523599999E-2</v>
      </c>
      <c r="AP105" s="273">
        <v>3.0223070987999996E-3</v>
      </c>
      <c r="AQ105" s="273">
        <v>0</v>
      </c>
      <c r="AR105" s="273">
        <v>0</v>
      </c>
      <c r="AS105" s="273">
        <v>0</v>
      </c>
    </row>
    <row r="106" spans="1:45">
      <c r="A106" s="275" t="s">
        <v>293</v>
      </c>
      <c r="B106" s="273">
        <v>0</v>
      </c>
      <c r="C106" s="273">
        <v>2.3663999999999998E-3</v>
      </c>
      <c r="D106" s="273">
        <v>1.2527999999999999E-3</v>
      </c>
      <c r="E106" s="273">
        <v>2.9696000000000002E-3</v>
      </c>
      <c r="F106" s="273">
        <v>1.6704000000000001E-3</v>
      </c>
      <c r="G106" s="273">
        <v>7.4239999999999994E-4</v>
      </c>
      <c r="H106" s="273">
        <v>5.1039999999999994E-4</v>
      </c>
      <c r="I106" s="273">
        <v>8.3520000000000003E-4</v>
      </c>
      <c r="J106" s="273">
        <v>1.3919999999999998E-3</v>
      </c>
      <c r="K106" s="273">
        <v>7.4239999999999994E-4</v>
      </c>
      <c r="L106" s="273">
        <v>6.96E-4</v>
      </c>
      <c r="M106" s="273">
        <v>6.0319999999999992E-4</v>
      </c>
      <c r="N106" s="273">
        <v>8.908799999999998E-3</v>
      </c>
      <c r="O106" s="273">
        <v>1.7631999999999997E-3</v>
      </c>
      <c r="P106" s="273">
        <v>1.8559999999999998E-3</v>
      </c>
      <c r="Q106" s="273">
        <v>6.0319999999999992E-4</v>
      </c>
      <c r="R106" s="273">
        <v>7.4240000000000005E-4</v>
      </c>
      <c r="S106" s="273">
        <v>2.2735999999999998E-3</v>
      </c>
      <c r="T106" s="273">
        <v>4.64E-3</v>
      </c>
      <c r="U106" s="273">
        <v>1.4012800000000001E-2</v>
      </c>
      <c r="V106" s="273">
        <v>1.2342400000000002E-2</v>
      </c>
      <c r="W106" s="273">
        <v>1.11824E-2</v>
      </c>
      <c r="X106" s="273">
        <v>2.32E-4</v>
      </c>
      <c r="Y106" s="273">
        <v>4.5007999999999992E-3</v>
      </c>
      <c r="Z106" s="273">
        <v>1.392E-4</v>
      </c>
      <c r="AA106" s="273">
        <v>4.6399999999999996E-5</v>
      </c>
      <c r="AB106" s="273">
        <v>0</v>
      </c>
      <c r="AC106" s="273">
        <v>2.3199999999999997E-4</v>
      </c>
      <c r="AD106" s="273">
        <v>0</v>
      </c>
      <c r="AE106" s="273">
        <v>0</v>
      </c>
      <c r="AF106" s="273">
        <v>0</v>
      </c>
      <c r="AG106" s="273">
        <v>0</v>
      </c>
      <c r="AH106" s="273">
        <v>0</v>
      </c>
      <c r="AI106" s="273">
        <v>0</v>
      </c>
      <c r="AJ106" s="273">
        <v>0</v>
      </c>
      <c r="AK106" s="273">
        <v>0</v>
      </c>
      <c r="AL106" s="273">
        <v>0</v>
      </c>
      <c r="AM106" s="273">
        <v>0</v>
      </c>
      <c r="AN106" s="273">
        <v>0</v>
      </c>
      <c r="AO106" s="273">
        <v>0</v>
      </c>
      <c r="AP106" s="273">
        <v>0</v>
      </c>
      <c r="AQ106" s="273">
        <v>0</v>
      </c>
      <c r="AR106" s="273">
        <v>0</v>
      </c>
      <c r="AS106" s="273">
        <v>0</v>
      </c>
    </row>
    <row r="107" spans="1:45" ht="15">
      <c r="A107" s="274" t="s">
        <v>311</v>
      </c>
      <c r="B107" s="273">
        <v>0</v>
      </c>
      <c r="C107" s="273">
        <v>0</v>
      </c>
      <c r="D107" s="273">
        <v>0</v>
      </c>
      <c r="E107" s="273">
        <v>0</v>
      </c>
      <c r="F107" s="273">
        <v>0</v>
      </c>
      <c r="G107" s="273">
        <v>2.7893348876953123E-2</v>
      </c>
      <c r="H107" s="273">
        <v>4.8977E-2</v>
      </c>
      <c r="I107" s="273">
        <v>6.1834E-2</v>
      </c>
      <c r="J107" s="273">
        <v>7.0927999999999991E-2</v>
      </c>
      <c r="K107" s="273">
        <v>7.397200000000001E-2</v>
      </c>
      <c r="L107" s="273">
        <v>0.12029599999999999</v>
      </c>
      <c r="M107" s="273">
        <v>0.10267000000000001</v>
      </c>
      <c r="N107" s="273">
        <v>6.5353999999999995E-2</v>
      </c>
      <c r="O107" s="273">
        <v>4.0721E-2</v>
      </c>
      <c r="P107" s="273">
        <v>3.5904999999999999E-2</v>
      </c>
      <c r="Q107" s="273">
        <v>4.2527000000000002E-2</v>
      </c>
      <c r="R107" s="273">
        <v>4.9192E-2</v>
      </c>
      <c r="S107" s="273">
        <v>7.8561000000000006E-2</v>
      </c>
      <c r="T107" s="273">
        <v>6.3424999999999995E-2</v>
      </c>
      <c r="U107" s="273">
        <v>6.1920000000000003E-2</v>
      </c>
      <c r="V107" s="273">
        <v>7.0433999999999997E-2</v>
      </c>
      <c r="W107" s="273">
        <v>8.2771099670410159E-2</v>
      </c>
      <c r="X107" s="273">
        <v>6.8741788696289066E-2</v>
      </c>
      <c r="Y107" s="273">
        <v>6.923E-2</v>
      </c>
      <c r="Z107" s="273">
        <v>1.44873885345459E-3</v>
      </c>
      <c r="AA107" s="273">
        <v>1.7896185722351076E-3</v>
      </c>
      <c r="AB107" s="273">
        <v>0</v>
      </c>
      <c r="AC107" s="273">
        <v>0</v>
      </c>
      <c r="AD107" s="273">
        <v>0</v>
      </c>
      <c r="AE107" s="273">
        <v>0</v>
      </c>
      <c r="AF107" s="273">
        <v>0</v>
      </c>
      <c r="AG107" s="273">
        <v>0</v>
      </c>
      <c r="AH107" s="273">
        <v>0</v>
      </c>
      <c r="AI107" s="273">
        <v>0</v>
      </c>
      <c r="AJ107" s="273">
        <v>1.0470499999999999E-2</v>
      </c>
      <c r="AK107" s="273">
        <v>0</v>
      </c>
      <c r="AL107" s="273">
        <v>9.2020000000000001E-3</v>
      </c>
      <c r="AM107" s="273">
        <v>0</v>
      </c>
      <c r="AN107" s="273">
        <v>0</v>
      </c>
      <c r="AO107" s="273">
        <v>0</v>
      </c>
      <c r="AP107" s="273">
        <v>0</v>
      </c>
      <c r="AQ107" s="273">
        <v>0</v>
      </c>
      <c r="AR107" s="273">
        <v>0</v>
      </c>
      <c r="AS107" s="273">
        <v>0</v>
      </c>
    </row>
    <row r="108" spans="1:45">
      <c r="A108" s="276"/>
      <c r="B108" s="276"/>
      <c r="C108" s="276"/>
      <c r="D108" s="276"/>
      <c r="E108" s="276"/>
      <c r="F108" s="276"/>
      <c r="G108" s="276"/>
      <c r="H108" s="276"/>
      <c r="I108" s="276"/>
      <c r="J108" s="276"/>
      <c r="K108" s="276"/>
      <c r="L108" s="276"/>
      <c r="M108" s="276"/>
      <c r="N108" s="276"/>
      <c r="O108" s="276"/>
      <c r="P108" s="276"/>
      <c r="Q108" s="276"/>
      <c r="R108" s="276"/>
      <c r="S108" s="276"/>
      <c r="T108" s="276"/>
      <c r="U108" s="276"/>
      <c r="V108" s="276"/>
      <c r="W108" s="276"/>
      <c r="X108" s="276"/>
      <c r="Y108" s="276"/>
      <c r="Z108" s="276"/>
      <c r="AA108" s="276"/>
      <c r="AB108" s="276"/>
      <c r="AC108" s="276"/>
      <c r="AD108" s="276"/>
      <c r="AE108" s="276"/>
      <c r="AF108" s="276"/>
      <c r="AG108" s="276"/>
      <c r="AH108" s="276"/>
      <c r="AI108" s="276"/>
      <c r="AJ108" s="276"/>
      <c r="AK108" s="276"/>
      <c r="AL108" s="276"/>
      <c r="AM108" s="276"/>
      <c r="AN108" s="276"/>
      <c r="AO108" s="276"/>
      <c r="AP108" s="276"/>
      <c r="AQ108" s="276"/>
      <c r="AR108" s="276"/>
      <c r="AS108" s="276"/>
    </row>
    <row r="109" spans="1:45">
      <c r="A109" s="289" t="s">
        <v>295</v>
      </c>
      <c r="B109" s="281"/>
      <c r="C109" s="281"/>
      <c r="D109" s="281"/>
      <c r="E109" s="281"/>
      <c r="F109" s="281"/>
      <c r="G109" s="281"/>
      <c r="H109" s="281"/>
      <c r="I109" s="281"/>
      <c r="J109" s="281"/>
      <c r="K109" s="281"/>
      <c r="L109" s="281"/>
      <c r="M109" s="281"/>
      <c r="N109" s="281"/>
      <c r="O109" s="281"/>
      <c r="P109" s="281"/>
      <c r="Q109" s="281"/>
      <c r="R109" s="281"/>
      <c r="S109" s="281"/>
      <c r="T109" s="281"/>
      <c r="U109" s="281"/>
      <c r="V109" s="281"/>
      <c r="W109" s="281"/>
      <c r="X109" s="281"/>
      <c r="Y109" s="281"/>
      <c r="Z109" s="281"/>
      <c r="AA109" s="281"/>
      <c r="AB109" s="281"/>
      <c r="AC109" s="281"/>
      <c r="AD109" s="281"/>
      <c r="AE109" s="281"/>
      <c r="AF109" s="281"/>
      <c r="AG109" s="281"/>
      <c r="AH109" s="281"/>
      <c r="AI109" s="281"/>
      <c r="AJ109" s="281"/>
      <c r="AK109" s="281"/>
      <c r="AL109" s="281"/>
      <c r="AM109" s="281"/>
      <c r="AN109" s="281"/>
      <c r="AO109" s="281"/>
      <c r="AP109" s="281"/>
      <c r="AQ109" s="281"/>
      <c r="AR109" s="281"/>
      <c r="AS109" s="281"/>
    </row>
    <row r="110" spans="1:45">
      <c r="A110" s="268" t="s">
        <v>296</v>
      </c>
      <c r="B110" s="269">
        <v>163.46995644799804</v>
      </c>
      <c r="C110" s="269">
        <v>138.78921850756836</v>
      </c>
      <c r="D110" s="269">
        <v>162.28411200097656</v>
      </c>
      <c r="E110" s="269">
        <v>150.91342091430667</v>
      </c>
      <c r="F110" s="269">
        <v>137.89130746527101</v>
      </c>
      <c r="G110" s="269">
        <v>143.00197076245115</v>
      </c>
      <c r="H110" s="269">
        <v>134.08842392025755</v>
      </c>
      <c r="I110" s="269">
        <v>127.5732100319519</v>
      </c>
      <c r="J110" s="269">
        <v>106.60181225915528</v>
      </c>
      <c r="K110" s="269">
        <v>114.12589687699128</v>
      </c>
      <c r="L110" s="269">
        <v>116.42043420537186</v>
      </c>
      <c r="M110" s="269">
        <v>69.433093813415439</v>
      </c>
      <c r="N110" s="269">
        <v>123.26386931988064</v>
      </c>
      <c r="O110" s="269">
        <v>165.97707458699583</v>
      </c>
      <c r="P110" s="269">
        <v>190.16454478981578</v>
      </c>
      <c r="Q110" s="269">
        <v>210.10642555418013</v>
      </c>
      <c r="R110" s="269">
        <v>214.82720101774785</v>
      </c>
      <c r="S110" s="269">
        <v>207.13301843982819</v>
      </c>
      <c r="T110" s="269">
        <v>203.93817670761331</v>
      </c>
      <c r="U110" s="269">
        <v>202.2132478327355</v>
      </c>
      <c r="V110" s="269">
        <v>217.26710102726474</v>
      </c>
      <c r="W110" s="269">
        <v>211.99373516737737</v>
      </c>
      <c r="X110" s="269">
        <v>199.97014795903868</v>
      </c>
      <c r="Y110" s="269">
        <v>227.04953315792383</v>
      </c>
      <c r="Z110" s="269">
        <v>236.2547069565239</v>
      </c>
      <c r="AA110" s="269">
        <v>223.89713083283232</v>
      </c>
      <c r="AB110" s="269">
        <v>230.6288135251427</v>
      </c>
      <c r="AC110" s="269">
        <v>228.065280006752</v>
      </c>
      <c r="AD110" s="269">
        <v>240.01250690415191</v>
      </c>
      <c r="AE110" s="269">
        <v>240.17063225461197</v>
      </c>
      <c r="AF110" s="269">
        <v>227.9747543960724</v>
      </c>
      <c r="AG110" s="269">
        <v>235.3606899517479</v>
      </c>
      <c r="AH110" s="269">
        <v>231.52119674638365</v>
      </c>
      <c r="AI110" s="269">
        <v>219.10916360309983</v>
      </c>
      <c r="AJ110" s="269">
        <v>234.12553456730652</v>
      </c>
      <c r="AK110" s="269">
        <v>227.42510645602036</v>
      </c>
      <c r="AL110" s="269">
        <v>236.33782602613067</v>
      </c>
      <c r="AM110" s="269">
        <v>248.63661827705383</v>
      </c>
      <c r="AN110" s="269">
        <v>255.32857138085936</v>
      </c>
      <c r="AO110" s="269">
        <v>241.67887881814767</v>
      </c>
      <c r="AP110" s="269">
        <v>239.21386200551603</v>
      </c>
      <c r="AQ110" s="269">
        <v>257.80246652646252</v>
      </c>
      <c r="AR110" s="278">
        <v>252.47207770900653</v>
      </c>
      <c r="AS110" s="269">
        <v>188.1115405366358</v>
      </c>
    </row>
    <row r="111" spans="1:45">
      <c r="A111" s="274" t="s">
        <v>288</v>
      </c>
      <c r="B111" s="273">
        <v>122.50282772924804</v>
      </c>
      <c r="C111" s="273">
        <v>93.833274510498057</v>
      </c>
      <c r="D111" s="273">
        <v>119.40566241015625</v>
      </c>
      <c r="E111" s="273">
        <v>116.40638636914065</v>
      </c>
      <c r="F111" s="273">
        <v>103.32139623944093</v>
      </c>
      <c r="G111" s="273">
        <v>109.194903756958</v>
      </c>
      <c r="H111" s="273">
        <v>104.70371983184813</v>
      </c>
      <c r="I111" s="273">
        <v>106.46697877697754</v>
      </c>
      <c r="J111" s="273">
        <v>92.214898008544921</v>
      </c>
      <c r="K111" s="273">
        <v>103.57092465653228</v>
      </c>
      <c r="L111" s="273">
        <v>107.96662358714676</v>
      </c>
      <c r="M111" s="273">
        <v>64.562095851104729</v>
      </c>
      <c r="N111" s="273">
        <v>103.75898559667969</v>
      </c>
      <c r="O111" s="273">
        <v>152.68325645434572</v>
      </c>
      <c r="P111" s="273">
        <v>170.32375460437012</v>
      </c>
      <c r="Q111" s="273">
        <v>188.46403729028322</v>
      </c>
      <c r="R111" s="273">
        <v>188.47701883354949</v>
      </c>
      <c r="S111" s="273">
        <v>182.5207524136963</v>
      </c>
      <c r="T111" s="273">
        <v>182.35990703430176</v>
      </c>
      <c r="U111" s="273">
        <v>192.27855666149904</v>
      </c>
      <c r="V111" s="273">
        <v>202.02105332585526</v>
      </c>
      <c r="W111" s="273">
        <v>196.27614517761231</v>
      </c>
      <c r="X111" s="273">
        <v>189.61143851040651</v>
      </c>
      <c r="Y111" s="273">
        <v>212.29951534057619</v>
      </c>
      <c r="Z111" s="273">
        <v>217.71730705718994</v>
      </c>
      <c r="AA111" s="273">
        <v>212.74773579931639</v>
      </c>
      <c r="AB111" s="273">
        <v>221.03339309234241</v>
      </c>
      <c r="AC111" s="273">
        <v>208.92855519335936</v>
      </c>
      <c r="AD111" s="273">
        <v>219.9227056484375</v>
      </c>
      <c r="AE111" s="273">
        <v>220.10267219726563</v>
      </c>
      <c r="AF111" s="273">
        <v>214.02131019030762</v>
      </c>
      <c r="AG111" s="273">
        <v>217.06637496969225</v>
      </c>
      <c r="AH111" s="273">
        <v>219.2184621713867</v>
      </c>
      <c r="AI111" s="273">
        <v>206.47909909521485</v>
      </c>
      <c r="AJ111" s="273">
        <v>223.07760396212768</v>
      </c>
      <c r="AK111" s="273">
        <v>215.93738887099838</v>
      </c>
      <c r="AL111" s="273">
        <v>226.09311923779296</v>
      </c>
      <c r="AM111" s="273">
        <v>245.4032274052887</v>
      </c>
      <c r="AN111" s="273">
        <v>247.55796324877929</v>
      </c>
      <c r="AO111" s="273">
        <v>237.90806292389297</v>
      </c>
      <c r="AP111" s="273">
        <v>229.63856116870116</v>
      </c>
      <c r="AQ111" s="273">
        <v>247.93208390124511</v>
      </c>
      <c r="AR111" s="273">
        <v>244.94575409399414</v>
      </c>
      <c r="AS111" s="273">
        <v>179.01732557861328</v>
      </c>
    </row>
    <row r="112" spans="1:45">
      <c r="A112" s="274" t="s">
        <v>289</v>
      </c>
      <c r="B112" s="273">
        <v>40.967128718750004</v>
      </c>
      <c r="C112" s="273">
        <v>44.955943997070314</v>
      </c>
      <c r="D112" s="273">
        <v>42.878449590820317</v>
      </c>
      <c r="E112" s="273">
        <v>34.507034545166015</v>
      </c>
      <c r="F112" s="273">
        <v>34.569911225830083</v>
      </c>
      <c r="G112" s="273">
        <v>33.807067005493167</v>
      </c>
      <c r="H112" s="273">
        <v>29.384704088409425</v>
      </c>
      <c r="I112" s="273">
        <v>21.106231254974368</v>
      </c>
      <c r="J112" s="273">
        <v>14.386914250610353</v>
      </c>
      <c r="K112" s="273">
        <v>10.554972220458986</v>
      </c>
      <c r="L112" s="273">
        <v>8.4538106182250985</v>
      </c>
      <c r="M112" s="273">
        <v>3.6869074158630371</v>
      </c>
      <c r="N112" s="273">
        <v>-3.3199858669433597</v>
      </c>
      <c r="O112" s="273">
        <v>3.0416334433288568</v>
      </c>
      <c r="P112" s="273">
        <v>-0.29363014059448211</v>
      </c>
      <c r="Q112" s="273">
        <v>1.0213509972152708</v>
      </c>
      <c r="R112" s="273">
        <v>-0.24422870660400453</v>
      </c>
      <c r="S112" s="273">
        <v>8.2368172169418337</v>
      </c>
      <c r="T112" s="273">
        <v>5.5601398971405036</v>
      </c>
      <c r="U112" s="273">
        <v>-2.1034287079315188</v>
      </c>
      <c r="V112" s="273">
        <v>6.7614046021652214</v>
      </c>
      <c r="W112" s="273">
        <v>4.8818782510910044</v>
      </c>
      <c r="X112" s="273">
        <v>8.8083696914329526</v>
      </c>
      <c r="Y112" s="273">
        <v>14.549161530891418</v>
      </c>
      <c r="Z112" s="273">
        <v>18.303740051593781</v>
      </c>
      <c r="AA112" s="273">
        <v>11.14939503351593</v>
      </c>
      <c r="AB112" s="273">
        <v>9.5954204328002923</v>
      </c>
      <c r="AC112" s="273">
        <v>19.13672481339264</v>
      </c>
      <c r="AD112" s="273">
        <v>20.089801255714413</v>
      </c>
      <c r="AE112" s="273">
        <v>20.067960057346344</v>
      </c>
      <c r="AF112" s="273">
        <v>13.95344420576477</v>
      </c>
      <c r="AG112" s="273">
        <v>18.294314982055663</v>
      </c>
      <c r="AH112" s="273">
        <v>12.302734574996949</v>
      </c>
      <c r="AI112" s="273">
        <v>12.630064507884981</v>
      </c>
      <c r="AJ112" s="273">
        <v>11.047930605178834</v>
      </c>
      <c r="AK112" s="273">
        <v>11.487717585021972</v>
      </c>
      <c r="AL112" s="273">
        <v>10.244706788337709</v>
      </c>
      <c r="AM112" s="273">
        <v>3.233390871765137</v>
      </c>
      <c r="AN112" s="273">
        <v>7.7706081320800786</v>
      </c>
      <c r="AO112" s="273">
        <v>3.7708158942546852</v>
      </c>
      <c r="AP112" s="273">
        <v>9.5753008368148791</v>
      </c>
      <c r="AQ112" s="273">
        <v>9.870382625217438</v>
      </c>
      <c r="AR112" s="273">
        <v>7.5263236150124069</v>
      </c>
      <c r="AS112" s="273">
        <v>9.0942149580225049</v>
      </c>
    </row>
    <row r="113" spans="1:45" ht="15">
      <c r="A113" s="274" t="s">
        <v>312</v>
      </c>
      <c r="B113" s="273">
        <v>0</v>
      </c>
      <c r="C113" s="273">
        <v>0</v>
      </c>
      <c r="D113" s="273">
        <v>0</v>
      </c>
      <c r="E113" s="273">
        <v>0</v>
      </c>
      <c r="F113" s="273">
        <v>0</v>
      </c>
      <c r="G113" s="273">
        <v>0</v>
      </c>
      <c r="H113" s="273">
        <v>0</v>
      </c>
      <c r="I113" s="273">
        <v>0</v>
      </c>
      <c r="J113" s="273">
        <v>0</v>
      </c>
      <c r="K113" s="273">
        <v>0</v>
      </c>
      <c r="L113" s="273">
        <v>0</v>
      </c>
      <c r="M113" s="273">
        <v>1.1840905464476783</v>
      </c>
      <c r="N113" s="273">
        <v>22.824869590144299</v>
      </c>
      <c r="O113" s="273">
        <v>10.252184689321243</v>
      </c>
      <c r="P113" s="273">
        <v>20.134420326040125</v>
      </c>
      <c r="Q113" s="273">
        <v>20.621037266681633</v>
      </c>
      <c r="R113" s="273">
        <v>26.594410890802358</v>
      </c>
      <c r="S113" s="273">
        <v>16.375448809190072</v>
      </c>
      <c r="T113" s="273">
        <v>16.018129776171037</v>
      </c>
      <c r="U113" s="273">
        <v>12.038119879167994</v>
      </c>
      <c r="V113" s="273">
        <v>8.4846430992442627</v>
      </c>
      <c r="W113" s="273">
        <v>10.835711738674055</v>
      </c>
      <c r="X113" s="273">
        <v>1.5503397571992139</v>
      </c>
      <c r="Y113" s="273">
        <v>0.20085628645622325</v>
      </c>
      <c r="Z113" s="273">
        <v>0.23365984774016335</v>
      </c>
      <c r="AA113" s="273">
        <v>0</v>
      </c>
      <c r="AB113" s="273">
        <v>0</v>
      </c>
      <c r="AC113" s="273">
        <v>0</v>
      </c>
      <c r="AD113" s="273">
        <v>0</v>
      </c>
      <c r="AE113" s="273">
        <v>0</v>
      </c>
      <c r="AF113" s="273">
        <v>0</v>
      </c>
      <c r="AG113" s="273">
        <v>0</v>
      </c>
      <c r="AH113" s="273">
        <v>0</v>
      </c>
      <c r="AI113" s="273">
        <v>0</v>
      </c>
      <c r="AJ113" s="273">
        <v>0</v>
      </c>
      <c r="AK113" s="273">
        <v>0</v>
      </c>
      <c r="AL113" s="273">
        <v>0</v>
      </c>
      <c r="AM113" s="273">
        <v>0</v>
      </c>
      <c r="AN113" s="273">
        <v>0</v>
      </c>
      <c r="AO113" s="273">
        <v>0</v>
      </c>
      <c r="AP113" s="273">
        <v>0</v>
      </c>
      <c r="AQ113" s="273">
        <v>0</v>
      </c>
      <c r="AR113" s="273">
        <v>0</v>
      </c>
      <c r="AS113" s="273">
        <v>0</v>
      </c>
    </row>
    <row r="114" spans="1:45">
      <c r="A114" s="268" t="s">
        <v>297</v>
      </c>
      <c r="B114" s="269">
        <v>8.5592185044650364</v>
      </c>
      <c r="C114" s="269">
        <v>8.8220815352584907</v>
      </c>
      <c r="D114" s="269">
        <v>9.2285616278920202</v>
      </c>
      <c r="E114" s="269">
        <v>8.6766950297154608</v>
      </c>
      <c r="F114" s="269">
        <v>8.3467439581521887</v>
      </c>
      <c r="G114" s="269">
        <v>9.5653010725425531</v>
      </c>
      <c r="H114" s="269">
        <v>7.8640089496491896</v>
      </c>
      <c r="I114" s="269">
        <v>7.8484824737385566</v>
      </c>
      <c r="J114" s="269">
        <v>6.2461470227147089</v>
      </c>
      <c r="K114" s="269">
        <v>6.475179460433651</v>
      </c>
      <c r="L114" s="269">
        <v>6.3521136380148278</v>
      </c>
      <c r="M114" s="269">
        <v>2.7701526694743279</v>
      </c>
      <c r="N114" s="269">
        <v>3.139775162172441</v>
      </c>
      <c r="O114" s="269">
        <v>-1.9543198046136467E-2</v>
      </c>
      <c r="P114" s="269">
        <v>1.9202716331026579</v>
      </c>
      <c r="Q114" s="269">
        <v>3.765893737082564</v>
      </c>
      <c r="R114" s="269">
        <v>7.5144875244865545</v>
      </c>
      <c r="S114" s="269">
        <v>5.333575867962395</v>
      </c>
      <c r="T114" s="269">
        <v>-2.1650049747219953</v>
      </c>
      <c r="U114" s="269">
        <v>-9.2601460026057794</v>
      </c>
      <c r="V114" s="269">
        <v>-1.9623793774179603</v>
      </c>
      <c r="W114" s="269">
        <v>8.1860077429511762</v>
      </c>
      <c r="X114" s="269">
        <v>3.0238493310283445</v>
      </c>
      <c r="Y114" s="269">
        <v>14.344489246823741</v>
      </c>
      <c r="Z114" s="269">
        <v>14.987282443638861</v>
      </c>
      <c r="AA114" s="269">
        <v>13.616046936144897</v>
      </c>
      <c r="AB114" s="269">
        <v>12.202633455148202</v>
      </c>
      <c r="AC114" s="269">
        <v>12.89854249801914</v>
      </c>
      <c r="AD114" s="269">
        <v>10.575637867835127</v>
      </c>
      <c r="AE114" s="269">
        <v>16.208366526833203</v>
      </c>
      <c r="AF114" s="269">
        <v>7.7181907264652807</v>
      </c>
      <c r="AG114" s="269">
        <v>10.927287099494094</v>
      </c>
      <c r="AH114" s="269">
        <v>13.884939460446446</v>
      </c>
      <c r="AI114" s="269">
        <v>10.642752951338451</v>
      </c>
      <c r="AJ114" s="269">
        <v>13.336501453324615</v>
      </c>
      <c r="AK114" s="269">
        <v>12.05496732721366</v>
      </c>
      <c r="AL114" s="269">
        <v>15.459556775559093</v>
      </c>
      <c r="AM114" s="269">
        <v>15.877109966749373</v>
      </c>
      <c r="AN114" s="269">
        <v>14.725859212304556</v>
      </c>
      <c r="AO114" s="269">
        <v>13.582930199997719</v>
      </c>
      <c r="AP114" s="269">
        <v>15.307582432245709</v>
      </c>
      <c r="AQ114" s="269">
        <v>16.832047829690538</v>
      </c>
      <c r="AR114" s="278">
        <v>12.447116471310189</v>
      </c>
      <c r="AS114" s="269">
        <v>14.328228041676226</v>
      </c>
    </row>
    <row r="115" spans="1:45">
      <c r="A115" s="268" t="s">
        <v>298</v>
      </c>
      <c r="B115" s="269">
        <v>154.91073794353301</v>
      </c>
      <c r="C115" s="269">
        <v>129.96713697230987</v>
      </c>
      <c r="D115" s="269">
        <v>153.05555037308454</v>
      </c>
      <c r="E115" s="269">
        <v>142.23672588459121</v>
      </c>
      <c r="F115" s="269">
        <v>129.54456350711882</v>
      </c>
      <c r="G115" s="269">
        <v>133.4366696899086</v>
      </c>
      <c r="H115" s="269">
        <v>126.22441497060836</v>
      </c>
      <c r="I115" s="269">
        <v>119.72472755821335</v>
      </c>
      <c r="J115" s="269">
        <v>100.35566523644057</v>
      </c>
      <c r="K115" s="269">
        <v>107.65071741655763</v>
      </c>
      <c r="L115" s="269">
        <v>110.06832056735703</v>
      </c>
      <c r="M115" s="269">
        <v>66.662941143941111</v>
      </c>
      <c r="N115" s="269">
        <v>120.1240941577082</v>
      </c>
      <c r="O115" s="269">
        <v>165.99661778504196</v>
      </c>
      <c r="P115" s="269">
        <v>188.24427315671312</v>
      </c>
      <c r="Q115" s="269">
        <v>206.34053181709757</v>
      </c>
      <c r="R115" s="269">
        <v>207.3127134932613</v>
      </c>
      <c r="S115" s="269">
        <v>201.7994425718658</v>
      </c>
      <c r="T115" s="269">
        <v>206.1031816823353</v>
      </c>
      <c r="U115" s="269">
        <v>211.47339383534128</v>
      </c>
      <c r="V115" s="269">
        <v>219.2294804046827</v>
      </c>
      <c r="W115" s="269">
        <v>203.80772742442619</v>
      </c>
      <c r="X115" s="269">
        <v>196.94629862801034</v>
      </c>
      <c r="Y115" s="269">
        <v>212.70504391110009</v>
      </c>
      <c r="Z115" s="269">
        <v>221.26742451288504</v>
      </c>
      <c r="AA115" s="269">
        <v>210.28108389668742</v>
      </c>
      <c r="AB115" s="269">
        <v>218.4261800699945</v>
      </c>
      <c r="AC115" s="269">
        <v>215.16673750873287</v>
      </c>
      <c r="AD115" s="269">
        <v>229.43686903631678</v>
      </c>
      <c r="AE115" s="269">
        <v>223.96226572777877</v>
      </c>
      <c r="AF115" s="269">
        <v>220.25656366960712</v>
      </c>
      <c r="AG115" s="269">
        <v>224.43340285225381</v>
      </c>
      <c r="AH115" s="269">
        <v>217.63625728593721</v>
      </c>
      <c r="AI115" s="269">
        <v>208.46641065176138</v>
      </c>
      <c r="AJ115" s="269">
        <v>220.7890331139819</v>
      </c>
      <c r="AK115" s="269">
        <v>215.3701391288067</v>
      </c>
      <c r="AL115" s="269">
        <v>220.87826925057158</v>
      </c>
      <c r="AM115" s="269">
        <v>232.75950831030445</v>
      </c>
      <c r="AN115" s="269">
        <v>240.6027121685548</v>
      </c>
      <c r="AO115" s="269">
        <v>228.09594861814995</v>
      </c>
      <c r="AP115" s="269">
        <v>223.90627957327033</v>
      </c>
      <c r="AQ115" s="269">
        <v>240.97041869677199</v>
      </c>
      <c r="AR115" s="278">
        <v>240.02496123769635</v>
      </c>
      <c r="AS115" s="269">
        <v>173.78331249495957</v>
      </c>
    </row>
    <row r="116" spans="1:45">
      <c r="A116" s="274" t="s">
        <v>160</v>
      </c>
      <c r="B116" s="273">
        <v>58.865736115837095</v>
      </c>
      <c r="C116" s="273">
        <v>57.122673752632139</v>
      </c>
      <c r="D116" s="273">
        <v>66.016581948223106</v>
      </c>
      <c r="E116" s="273">
        <v>60.229970923213955</v>
      </c>
      <c r="F116" s="273">
        <v>58.601865993499757</v>
      </c>
      <c r="G116" s="273">
        <v>60.440224340915677</v>
      </c>
      <c r="H116" s="273">
        <v>57.099959483757019</v>
      </c>
      <c r="I116" s="273">
        <v>59.562543835735319</v>
      </c>
      <c r="J116" s="273">
        <v>54.445960286178583</v>
      </c>
      <c r="K116" s="273">
        <v>59.225265726127631</v>
      </c>
      <c r="L116" s="273">
        <v>60.821579971313476</v>
      </c>
      <c r="M116" s="273">
        <v>34.440366719782482</v>
      </c>
      <c r="N116" s="273">
        <v>76.927462947309962</v>
      </c>
      <c r="O116" s="273">
        <v>76.482945108316329</v>
      </c>
      <c r="P116" s="273">
        <v>82.791268244674555</v>
      </c>
      <c r="Q116" s="273">
        <v>87.42583530404859</v>
      </c>
      <c r="R116" s="273">
        <v>85.618040045092727</v>
      </c>
      <c r="S116" s="273">
        <v>81.457616148560604</v>
      </c>
      <c r="T116" s="273">
        <v>84.54125973235017</v>
      </c>
      <c r="U116" s="273">
        <v>85.285404783595709</v>
      </c>
      <c r="V116" s="273">
        <v>80.401665611179027</v>
      </c>
      <c r="W116" s="273">
        <v>74.60751685279314</v>
      </c>
      <c r="X116" s="273">
        <v>69.389774145693409</v>
      </c>
      <c r="Y116" s="273">
        <v>73.003196969007504</v>
      </c>
      <c r="Z116" s="273">
        <v>74.815412727350235</v>
      </c>
      <c r="AA116" s="273">
        <v>64.542479966056362</v>
      </c>
      <c r="AB116" s="273">
        <v>67.280343306206774</v>
      </c>
      <c r="AC116" s="273">
        <v>70.641858714835365</v>
      </c>
      <c r="AD116" s="273">
        <v>72.056192600258953</v>
      </c>
      <c r="AE116" s="273">
        <v>71.55531997611817</v>
      </c>
      <c r="AF116" s="273">
        <v>76.583738249431789</v>
      </c>
      <c r="AG116" s="273">
        <v>77.449650036020145</v>
      </c>
      <c r="AH116" s="273">
        <v>69.758811970509512</v>
      </c>
      <c r="AI116" s="273">
        <v>66.980590913076526</v>
      </c>
      <c r="AJ116" s="273">
        <v>70.705782713519426</v>
      </c>
      <c r="AK116" s="273">
        <v>66.561206156897029</v>
      </c>
      <c r="AL116" s="273">
        <v>64.528274232060284</v>
      </c>
      <c r="AM116" s="273">
        <v>62.842717221974198</v>
      </c>
      <c r="AN116" s="273">
        <v>63.704493152904554</v>
      </c>
      <c r="AO116" s="273">
        <v>62.84841716954115</v>
      </c>
      <c r="AP116" s="273">
        <v>61.115307998105372</v>
      </c>
      <c r="AQ116" s="273">
        <v>67.972550390156314</v>
      </c>
      <c r="AR116" s="273">
        <v>69.648659748265885</v>
      </c>
      <c r="AS116" s="273">
        <v>44.768229170698888</v>
      </c>
    </row>
    <row r="117" spans="1:45" ht="15">
      <c r="A117" s="275" t="s">
        <v>309</v>
      </c>
      <c r="B117" s="273">
        <v>7.2552824179458622</v>
      </c>
      <c r="C117" s="273">
        <v>6.0382939468002306</v>
      </c>
      <c r="D117" s="273">
        <v>4.7582785006141668</v>
      </c>
      <c r="E117" s="273">
        <v>4.2363231645011901</v>
      </c>
      <c r="F117" s="273">
        <v>3.2403280109024051</v>
      </c>
      <c r="G117" s="273">
        <v>2.6990844493675228</v>
      </c>
      <c r="H117" s="273">
        <v>2.5742976089859004</v>
      </c>
      <c r="I117" s="273">
        <v>1.7525065740394594</v>
      </c>
      <c r="J117" s="273">
        <v>1.0558308893966675</v>
      </c>
      <c r="K117" s="273">
        <v>3.6626040506744384</v>
      </c>
      <c r="L117" s="273">
        <v>6.7597955955505364</v>
      </c>
      <c r="M117" s="273">
        <v>3.7247393559265136</v>
      </c>
      <c r="N117" s="273">
        <v>5.2964246828842168</v>
      </c>
      <c r="O117" s="273">
        <v>4.0847393004798889</v>
      </c>
      <c r="P117" s="273">
        <v>6.3735617872238155</v>
      </c>
      <c r="Q117" s="273">
        <v>10.727773083744051</v>
      </c>
      <c r="R117" s="273">
        <v>18.008452161461264</v>
      </c>
      <c r="S117" s="273">
        <v>22.395240299368776</v>
      </c>
      <c r="T117" s="273">
        <v>23.889275569702018</v>
      </c>
      <c r="U117" s="273">
        <v>25.806914116676769</v>
      </c>
      <c r="V117" s="273">
        <v>30.636999597739432</v>
      </c>
      <c r="W117" s="273">
        <v>38.692735644745554</v>
      </c>
      <c r="X117" s="273">
        <v>38.678596885041735</v>
      </c>
      <c r="Y117" s="273">
        <v>53.69797058589625</v>
      </c>
      <c r="Z117" s="273">
        <v>53.378952571947373</v>
      </c>
      <c r="AA117" s="273">
        <v>46.528429511253442</v>
      </c>
      <c r="AB117" s="273">
        <v>50.33865390131453</v>
      </c>
      <c r="AC117" s="273">
        <v>53.387092675250919</v>
      </c>
      <c r="AD117" s="273">
        <v>53.511680475114055</v>
      </c>
      <c r="AE117" s="273">
        <v>56.604615602105611</v>
      </c>
      <c r="AF117" s="273">
        <v>60.694120377205493</v>
      </c>
      <c r="AG117" s="273">
        <v>64.167891508963535</v>
      </c>
      <c r="AH117" s="273">
        <v>57.821965278026759</v>
      </c>
      <c r="AI117" s="273">
        <v>54.960749523288861</v>
      </c>
      <c r="AJ117" s="273">
        <v>57.610579107728498</v>
      </c>
      <c r="AK117" s="273">
        <v>51.298451034486078</v>
      </c>
      <c r="AL117" s="273">
        <v>49.360526996364129</v>
      </c>
      <c r="AM117" s="273">
        <v>51.228269201473303</v>
      </c>
      <c r="AN117" s="273">
        <v>49.062514700704511</v>
      </c>
      <c r="AO117" s="273">
        <v>45.189578851019164</v>
      </c>
      <c r="AP117" s="273">
        <v>47.45616302914312</v>
      </c>
      <c r="AQ117" s="273">
        <v>51.961135214776625</v>
      </c>
      <c r="AR117" s="273">
        <v>53.972892286113293</v>
      </c>
      <c r="AS117" s="273">
        <v>34.113393774932803</v>
      </c>
    </row>
    <row r="118" spans="1:45" ht="15">
      <c r="A118" s="275" t="s">
        <v>310</v>
      </c>
      <c r="B118" s="273">
        <v>51.610453697891231</v>
      </c>
      <c r="C118" s="273">
        <v>51.084379805831908</v>
      </c>
      <c r="D118" s="273">
        <v>61.258303447608938</v>
      </c>
      <c r="E118" s="273">
        <v>55.993647758712768</v>
      </c>
      <c r="F118" s="273">
        <v>55.361537982597355</v>
      </c>
      <c r="G118" s="273">
        <v>57.741139891548151</v>
      </c>
      <c r="H118" s="273">
        <v>54.525661874771117</v>
      </c>
      <c r="I118" s="273">
        <v>57.810037261695861</v>
      </c>
      <c r="J118" s="273">
        <v>53.390129396781916</v>
      </c>
      <c r="K118" s="273">
        <v>55.562661675453192</v>
      </c>
      <c r="L118" s="273">
        <v>54.06178437576294</v>
      </c>
      <c r="M118" s="273">
        <v>30.715627363855969</v>
      </c>
      <c r="N118" s="273">
        <v>71.63103826442574</v>
      </c>
      <c r="O118" s="273">
        <v>72.398205807836433</v>
      </c>
      <c r="P118" s="273">
        <v>76.417706457450734</v>
      </c>
      <c r="Q118" s="273">
        <v>76.698062220304536</v>
      </c>
      <c r="R118" s="273">
        <v>67.609587883631463</v>
      </c>
      <c r="S118" s="273">
        <v>59.062375849191824</v>
      </c>
      <c r="T118" s="273">
        <v>60.651984162648148</v>
      </c>
      <c r="U118" s="273">
        <v>59.478490666918944</v>
      </c>
      <c r="V118" s="273">
        <v>49.764666013439594</v>
      </c>
      <c r="W118" s="273">
        <v>35.914781208047593</v>
      </c>
      <c r="X118" s="273">
        <v>30.711177260651674</v>
      </c>
      <c r="Y118" s="273">
        <v>19.305226383111254</v>
      </c>
      <c r="Z118" s="273">
        <v>21.436460155402855</v>
      </c>
      <c r="AA118" s="273">
        <v>18.014050454802916</v>
      </c>
      <c r="AB118" s="273">
        <v>16.941689404892248</v>
      </c>
      <c r="AC118" s="273">
        <v>17.254766039584442</v>
      </c>
      <c r="AD118" s="273">
        <v>18.544512125144898</v>
      </c>
      <c r="AE118" s="273">
        <v>14.950704374012561</v>
      </c>
      <c r="AF118" s="273">
        <v>15.889617872226296</v>
      </c>
      <c r="AG118" s="273">
        <v>13.281758527056613</v>
      </c>
      <c r="AH118" s="273">
        <v>11.936846692482749</v>
      </c>
      <c r="AI118" s="273">
        <v>12.019841389787658</v>
      </c>
      <c r="AJ118" s="273">
        <v>13.095203605790925</v>
      </c>
      <c r="AK118" s="273">
        <v>15.262755122410947</v>
      </c>
      <c r="AL118" s="273">
        <v>15.167747235696151</v>
      </c>
      <c r="AM118" s="273">
        <v>11.614448020500893</v>
      </c>
      <c r="AN118" s="273">
        <v>14.641978452200043</v>
      </c>
      <c r="AO118" s="273">
        <v>17.658838318521987</v>
      </c>
      <c r="AP118" s="273">
        <v>13.659144968962252</v>
      </c>
      <c r="AQ118" s="273">
        <v>16.011415175379689</v>
      </c>
      <c r="AR118" s="273">
        <v>15.675767462152603</v>
      </c>
      <c r="AS118" s="273">
        <v>10.654835395766085</v>
      </c>
    </row>
    <row r="119" spans="1:45">
      <c r="A119" s="274" t="s">
        <v>161</v>
      </c>
      <c r="B119" s="273">
        <v>27.648739579999997</v>
      </c>
      <c r="C119" s="273">
        <v>25.5193598</v>
      </c>
      <c r="D119" s="273">
        <v>31.03415502</v>
      </c>
      <c r="E119" s="273">
        <v>30.15915562</v>
      </c>
      <c r="F119" s="273">
        <v>28.927995139999997</v>
      </c>
      <c r="G119" s="273">
        <v>29.984477599999998</v>
      </c>
      <c r="H119" s="273">
        <v>30.077495139999996</v>
      </c>
      <c r="I119" s="273">
        <v>31.17416412</v>
      </c>
      <c r="J119" s="273">
        <v>25.452412919999997</v>
      </c>
      <c r="K119" s="273">
        <v>28.099941320000003</v>
      </c>
      <c r="L119" s="273">
        <v>28.322622459999998</v>
      </c>
      <c r="M119" s="273">
        <v>15.085900059999997</v>
      </c>
      <c r="N119" s="273">
        <v>28.212730259999994</v>
      </c>
      <c r="O119" s="273">
        <v>46.062580080000004</v>
      </c>
      <c r="P119" s="273">
        <v>54.807838139999994</v>
      </c>
      <c r="Q119" s="273">
        <v>62.701178759999991</v>
      </c>
      <c r="R119" s="273">
        <v>61.819297662829293</v>
      </c>
      <c r="S119" s="273">
        <v>65.510782368959397</v>
      </c>
      <c r="T119" s="273">
        <v>64.291487699627922</v>
      </c>
      <c r="U119" s="273">
        <v>68.063730300284988</v>
      </c>
      <c r="V119" s="273">
        <v>71.828024297594197</v>
      </c>
      <c r="W119" s="273">
        <v>70.608649617284925</v>
      </c>
      <c r="X119" s="273">
        <v>66.245210940488491</v>
      </c>
      <c r="Y119" s="273">
        <v>73.557607507362633</v>
      </c>
      <c r="Z119" s="273">
        <v>80.708062139180214</v>
      </c>
      <c r="AA119" s="273">
        <v>78.12532199794488</v>
      </c>
      <c r="AB119" s="273">
        <v>83.652069579504229</v>
      </c>
      <c r="AC119" s="273">
        <v>80.71489939709538</v>
      </c>
      <c r="AD119" s="273">
        <v>87.074772624422252</v>
      </c>
      <c r="AE119" s="273">
        <v>84.476309595324764</v>
      </c>
      <c r="AF119" s="273">
        <v>74.273654175000374</v>
      </c>
      <c r="AG119" s="273">
        <v>74.882195559134686</v>
      </c>
      <c r="AH119" s="273">
        <v>75.95688098388257</v>
      </c>
      <c r="AI119" s="273">
        <v>72.34184093331379</v>
      </c>
      <c r="AJ119" s="273">
        <v>73.947165769324258</v>
      </c>
      <c r="AK119" s="273">
        <v>71.997483623964769</v>
      </c>
      <c r="AL119" s="273">
        <v>81.231732506627651</v>
      </c>
      <c r="AM119" s="273">
        <v>83.420727121116727</v>
      </c>
      <c r="AN119" s="273">
        <v>91.781735106187938</v>
      </c>
      <c r="AO119" s="273">
        <v>87.89298207310685</v>
      </c>
      <c r="AP119" s="273">
        <v>85.172077728834182</v>
      </c>
      <c r="AQ119" s="273">
        <v>92.28177895371249</v>
      </c>
      <c r="AR119" s="273">
        <v>83.514098530481377</v>
      </c>
      <c r="AS119" s="273">
        <v>66.480507281416124</v>
      </c>
    </row>
    <row r="120" spans="1:45">
      <c r="A120" s="274" t="s">
        <v>162</v>
      </c>
      <c r="B120" s="273">
        <v>63.129371268554685</v>
      </c>
      <c r="C120" s="273">
        <v>43.810875017578127</v>
      </c>
      <c r="D120" s="273">
        <v>51.31337237255859</v>
      </c>
      <c r="E120" s="273">
        <v>47.176539720703119</v>
      </c>
      <c r="F120" s="273">
        <v>37.668722486328122</v>
      </c>
      <c r="G120" s="273">
        <v>38.789219223632813</v>
      </c>
      <c r="H120" s="273">
        <v>34.624600746093748</v>
      </c>
      <c r="I120" s="273">
        <v>25.16088407421875</v>
      </c>
      <c r="J120" s="273">
        <v>17.507711429687497</v>
      </c>
      <c r="K120" s="273">
        <v>15.506976238281251</v>
      </c>
      <c r="L120" s="273">
        <v>15.249872449462892</v>
      </c>
      <c r="M120" s="273">
        <v>13.307369751136781</v>
      </c>
      <c r="N120" s="273">
        <v>9.2181742710037238</v>
      </c>
      <c r="O120" s="273">
        <v>14.15366287890625</v>
      </c>
      <c r="P120" s="273">
        <v>13.2216871171875</v>
      </c>
      <c r="Q120" s="273">
        <v>14.987288187499999</v>
      </c>
      <c r="R120" s="273">
        <v>17.202436578125003</v>
      </c>
      <c r="S120" s="273">
        <v>16.806076068603517</v>
      </c>
      <c r="T120" s="273">
        <v>18.236921542968751</v>
      </c>
      <c r="U120" s="273">
        <v>16.972628445312502</v>
      </c>
      <c r="V120" s="273">
        <v>22.442600927001955</v>
      </c>
      <c r="W120" s="273">
        <v>17.690036537109375</v>
      </c>
      <c r="X120" s="273">
        <v>19.689070567459105</v>
      </c>
      <c r="Y120" s="273">
        <v>21.552378410156251</v>
      </c>
      <c r="Z120" s="273">
        <v>22.044172249999999</v>
      </c>
      <c r="AA120" s="273">
        <v>22.242837144531251</v>
      </c>
      <c r="AB120" s="273">
        <v>22.533359779296877</v>
      </c>
      <c r="AC120" s="273">
        <v>20.815383386718747</v>
      </c>
      <c r="AD120" s="273">
        <v>25.039214390380863</v>
      </c>
      <c r="AE120" s="273">
        <v>23.159911734375001</v>
      </c>
      <c r="AF120" s="273">
        <v>21.301186600585936</v>
      </c>
      <c r="AG120" s="273">
        <v>25.933448648437498</v>
      </c>
      <c r="AH120" s="273">
        <v>23.928413425781251</v>
      </c>
      <c r="AI120" s="273">
        <v>24.319121226318359</v>
      </c>
      <c r="AJ120" s="273">
        <v>29.648274462890626</v>
      </c>
      <c r="AK120" s="273">
        <v>31.194642558593749</v>
      </c>
      <c r="AL120" s="273">
        <v>22.680335941406252</v>
      </c>
      <c r="AM120" s="273">
        <v>32.656321078125004</v>
      </c>
      <c r="AN120" s="273">
        <v>31.509691142578124</v>
      </c>
      <c r="AO120" s="273">
        <v>27.958440666748043</v>
      </c>
      <c r="AP120" s="273">
        <v>27.933212241210938</v>
      </c>
      <c r="AQ120" s="273">
        <v>26.416424551757814</v>
      </c>
      <c r="AR120" s="273">
        <v>26.808521552734376</v>
      </c>
      <c r="AS120" s="273">
        <v>17.497943522705079</v>
      </c>
    </row>
    <row r="121" spans="1:45">
      <c r="A121" s="274" t="s">
        <v>290</v>
      </c>
      <c r="B121" s="273">
        <v>0</v>
      </c>
      <c r="C121" s="273">
        <v>0</v>
      </c>
      <c r="D121" s="273">
        <v>0</v>
      </c>
      <c r="E121" s="273">
        <v>0</v>
      </c>
      <c r="F121" s="273">
        <v>0</v>
      </c>
      <c r="G121" s="273">
        <v>0</v>
      </c>
      <c r="H121" s="273">
        <v>0</v>
      </c>
      <c r="I121" s="273">
        <v>0</v>
      </c>
      <c r="J121" s="273">
        <v>0</v>
      </c>
      <c r="K121" s="273">
        <v>0</v>
      </c>
      <c r="L121" s="273">
        <v>0</v>
      </c>
      <c r="M121" s="273">
        <v>0</v>
      </c>
      <c r="N121" s="273">
        <v>0.99415715999999987</v>
      </c>
      <c r="O121" s="273">
        <v>22.545114019999996</v>
      </c>
      <c r="P121" s="273">
        <v>30.464042849999998</v>
      </c>
      <c r="Q121" s="273">
        <v>35.410208589999996</v>
      </c>
      <c r="R121" s="273">
        <v>36.575201561268841</v>
      </c>
      <c r="S121" s="273">
        <v>33.199032309765727</v>
      </c>
      <c r="T121" s="273">
        <v>32.548034420704511</v>
      </c>
      <c r="U121" s="273">
        <v>34.687996595313592</v>
      </c>
      <c r="V121" s="273">
        <v>37.71819461719501</v>
      </c>
      <c r="W121" s="273">
        <v>34.786349479731889</v>
      </c>
      <c r="X121" s="273">
        <v>35.011902070834182</v>
      </c>
      <c r="Y121" s="273">
        <v>38.406413497302744</v>
      </c>
      <c r="Z121" s="273">
        <v>37.629162981767202</v>
      </c>
      <c r="AA121" s="273">
        <v>38.839240016040243</v>
      </c>
      <c r="AB121" s="273">
        <v>38.80650801360521</v>
      </c>
      <c r="AC121" s="273">
        <v>37.831419643076579</v>
      </c>
      <c r="AD121" s="273">
        <v>40.36362894375911</v>
      </c>
      <c r="AE121" s="273">
        <v>38.618948659983765</v>
      </c>
      <c r="AF121" s="273">
        <v>43.1425329784025</v>
      </c>
      <c r="AG121" s="273">
        <v>40.6724572844427</v>
      </c>
      <c r="AH121" s="273">
        <v>42.104367499279512</v>
      </c>
      <c r="AI121" s="273">
        <v>38.820446243276798</v>
      </c>
      <c r="AJ121" s="273">
        <v>41.23204783215386</v>
      </c>
      <c r="AK121" s="273">
        <v>40.110822362261267</v>
      </c>
      <c r="AL121" s="273">
        <v>45.734015894637558</v>
      </c>
      <c r="AM121" s="273">
        <v>48.413218832877575</v>
      </c>
      <c r="AN121" s="273">
        <v>48.254013726351957</v>
      </c>
      <c r="AO121" s="273">
        <v>44.842144270630733</v>
      </c>
      <c r="AP121" s="273">
        <v>44.420123863806644</v>
      </c>
      <c r="AQ121" s="273">
        <v>49.564449057786035</v>
      </c>
      <c r="AR121" s="273">
        <v>53.492153851903176</v>
      </c>
      <c r="AS121" s="273">
        <v>41.959677287998971</v>
      </c>
    </row>
    <row r="122" spans="1:45">
      <c r="A122" s="275" t="s">
        <v>291</v>
      </c>
      <c r="B122" s="273">
        <v>0</v>
      </c>
      <c r="C122" s="273">
        <v>0</v>
      </c>
      <c r="D122" s="273">
        <v>0</v>
      </c>
      <c r="E122" s="273">
        <v>0</v>
      </c>
      <c r="F122" s="273">
        <v>0</v>
      </c>
      <c r="G122" s="273">
        <v>0</v>
      </c>
      <c r="H122" s="273">
        <v>0</v>
      </c>
      <c r="I122" s="273">
        <v>0</v>
      </c>
      <c r="J122" s="273">
        <v>0</v>
      </c>
      <c r="K122" s="273">
        <v>0</v>
      </c>
      <c r="L122" s="273">
        <v>0</v>
      </c>
      <c r="M122" s="273">
        <v>0</v>
      </c>
      <c r="N122" s="273">
        <v>0.87490915999999985</v>
      </c>
      <c r="O122" s="273">
        <v>22.227274019999996</v>
      </c>
      <c r="P122" s="273">
        <v>29.932066849999998</v>
      </c>
      <c r="Q122" s="273">
        <v>35.282330189999996</v>
      </c>
      <c r="R122" s="273">
        <v>36.461567961268841</v>
      </c>
      <c r="S122" s="273">
        <v>33.199032309765727</v>
      </c>
      <c r="T122" s="273">
        <v>32.548034420704511</v>
      </c>
      <c r="U122" s="273">
        <v>34.687996595313592</v>
      </c>
      <c r="V122" s="273">
        <v>37.71819461719501</v>
      </c>
      <c r="W122" s="273">
        <v>34.786349479731889</v>
      </c>
      <c r="X122" s="273">
        <v>35.011902070834182</v>
      </c>
      <c r="Y122" s="273">
        <v>38.228005497302746</v>
      </c>
      <c r="Z122" s="273">
        <v>37.456554981767205</v>
      </c>
      <c r="AA122" s="273">
        <v>38.710572816040241</v>
      </c>
      <c r="AB122" s="273">
        <v>38.733196013605209</v>
      </c>
      <c r="AC122" s="273">
        <v>37.706046843076578</v>
      </c>
      <c r="AD122" s="273">
        <v>40.241318543759107</v>
      </c>
      <c r="AE122" s="273">
        <v>38.483971059983766</v>
      </c>
      <c r="AF122" s="273">
        <v>42.997440178402499</v>
      </c>
      <c r="AG122" s="273">
        <v>40.597196484442698</v>
      </c>
      <c r="AH122" s="273">
        <v>42.009804299279509</v>
      </c>
      <c r="AI122" s="273">
        <v>38.698507043276798</v>
      </c>
      <c r="AJ122" s="273">
        <v>41.172331032153863</v>
      </c>
      <c r="AK122" s="273">
        <v>40.039134362261265</v>
      </c>
      <c r="AL122" s="273">
        <v>45.629987094637556</v>
      </c>
      <c r="AM122" s="273">
        <v>48.329884432877577</v>
      </c>
      <c r="AN122" s="273">
        <v>48.254013726351957</v>
      </c>
      <c r="AO122" s="273">
        <v>44.842144270630733</v>
      </c>
      <c r="AP122" s="273">
        <v>44.420123863806644</v>
      </c>
      <c r="AQ122" s="273">
        <v>49.564449057786035</v>
      </c>
      <c r="AR122" s="273">
        <v>53.492153851903176</v>
      </c>
      <c r="AS122" s="273">
        <v>41.959677287998971</v>
      </c>
    </row>
    <row r="123" spans="1:45">
      <c r="A123" s="275" t="s">
        <v>293</v>
      </c>
      <c r="B123" s="273">
        <v>0</v>
      </c>
      <c r="C123" s="273">
        <v>0</v>
      </c>
      <c r="D123" s="273">
        <v>0</v>
      </c>
      <c r="E123" s="273">
        <v>0</v>
      </c>
      <c r="F123" s="273">
        <v>0</v>
      </c>
      <c r="G123" s="273">
        <v>0</v>
      </c>
      <c r="H123" s="273">
        <v>0</v>
      </c>
      <c r="I123" s="273">
        <v>0</v>
      </c>
      <c r="J123" s="273">
        <v>0</v>
      </c>
      <c r="K123" s="273">
        <v>0</v>
      </c>
      <c r="L123" s="273">
        <v>0</v>
      </c>
      <c r="M123" s="273">
        <v>0</v>
      </c>
      <c r="N123" s="273">
        <v>0.11924799999999999</v>
      </c>
      <c r="O123" s="273">
        <v>0.31784000000000001</v>
      </c>
      <c r="P123" s="273">
        <v>0.531976</v>
      </c>
      <c r="Q123" s="273">
        <v>0.1278784</v>
      </c>
      <c r="R123" s="273">
        <v>0.1136336</v>
      </c>
      <c r="S123" s="273">
        <v>0</v>
      </c>
      <c r="T123" s="273">
        <v>0</v>
      </c>
      <c r="U123" s="273">
        <v>0</v>
      </c>
      <c r="V123" s="273">
        <v>0</v>
      </c>
      <c r="W123" s="273">
        <v>0</v>
      </c>
      <c r="X123" s="273">
        <v>0</v>
      </c>
      <c r="Y123" s="273">
        <v>0.17840800000000001</v>
      </c>
      <c r="Z123" s="273">
        <v>0.17260799999999998</v>
      </c>
      <c r="AA123" s="273">
        <v>0.12866720000000001</v>
      </c>
      <c r="AB123" s="273">
        <v>7.3312000000000016E-2</v>
      </c>
      <c r="AC123" s="273">
        <v>0.12537279999999998</v>
      </c>
      <c r="AD123" s="273">
        <v>0.12231039999999999</v>
      </c>
      <c r="AE123" s="273">
        <v>0.13497759999999998</v>
      </c>
      <c r="AF123" s="273">
        <v>0.14509279999999999</v>
      </c>
      <c r="AG123" s="273">
        <v>7.5260800000000017E-2</v>
      </c>
      <c r="AH123" s="273">
        <v>9.45632E-2</v>
      </c>
      <c r="AI123" s="273">
        <v>0.1219392</v>
      </c>
      <c r="AJ123" s="273">
        <v>5.97168E-2</v>
      </c>
      <c r="AK123" s="273">
        <v>7.1688000000000002E-2</v>
      </c>
      <c r="AL123" s="273">
        <v>0.10402879999999999</v>
      </c>
      <c r="AM123" s="273">
        <v>8.3334400000000003E-2</v>
      </c>
      <c r="AN123" s="273">
        <v>0</v>
      </c>
      <c r="AO123" s="273">
        <v>0</v>
      </c>
      <c r="AP123" s="273">
        <v>0</v>
      </c>
      <c r="AQ123" s="273">
        <v>0</v>
      </c>
      <c r="AR123" s="273">
        <v>0</v>
      </c>
      <c r="AS123" s="273">
        <v>0</v>
      </c>
    </row>
    <row r="124" spans="1:45" ht="15">
      <c r="A124" s="274" t="s">
        <v>311</v>
      </c>
      <c r="B124" s="273">
        <v>5.2668909791412357</v>
      </c>
      <c r="C124" s="273">
        <v>3.5142284020996097</v>
      </c>
      <c r="D124" s="273">
        <v>4.6914410323028566</v>
      </c>
      <c r="E124" s="273">
        <v>4.6710596206741331</v>
      </c>
      <c r="F124" s="273">
        <v>4.3459798872909543</v>
      </c>
      <c r="G124" s="273">
        <v>4.2227485253601076</v>
      </c>
      <c r="H124" s="273">
        <v>4.4223596007575985</v>
      </c>
      <c r="I124" s="273">
        <v>3.8271355282592774</v>
      </c>
      <c r="J124" s="273">
        <v>2.9495806005744933</v>
      </c>
      <c r="K124" s="273">
        <v>4.8185341321487432</v>
      </c>
      <c r="L124" s="273">
        <v>5.6742456865806581</v>
      </c>
      <c r="M124" s="273">
        <v>3.8293046130218507</v>
      </c>
      <c r="N124" s="273">
        <v>4.7715695193945313</v>
      </c>
      <c r="O124" s="273">
        <v>6.7523156978193661</v>
      </c>
      <c r="P124" s="273">
        <v>6.959436804851074</v>
      </c>
      <c r="Q124" s="273">
        <v>5.8160209755490113</v>
      </c>
      <c r="R124" s="273">
        <v>6.0977376459454344</v>
      </c>
      <c r="S124" s="273">
        <v>4.8259356759765621</v>
      </c>
      <c r="T124" s="273">
        <v>6.4854782866839606</v>
      </c>
      <c r="U124" s="273">
        <v>6.463633710834503</v>
      </c>
      <c r="V124" s="273">
        <v>6.8389949517124951</v>
      </c>
      <c r="W124" s="273">
        <v>6.1151749375068665</v>
      </c>
      <c r="X124" s="273">
        <v>6.6103409035351559</v>
      </c>
      <c r="Y124" s="273">
        <v>6.1854475272709655</v>
      </c>
      <c r="Z124" s="273">
        <v>6.0706144145874026</v>
      </c>
      <c r="AA124" s="273">
        <v>6.531204772114716</v>
      </c>
      <c r="AB124" s="273">
        <v>6.153899391381378</v>
      </c>
      <c r="AC124" s="273">
        <v>5.1631763670068365</v>
      </c>
      <c r="AD124" s="273">
        <v>4.9030604774955746</v>
      </c>
      <c r="AE124" s="273">
        <v>6.1517757619770812</v>
      </c>
      <c r="AF124" s="273">
        <v>4.9554516661865238</v>
      </c>
      <c r="AG124" s="273">
        <v>5.4956513242187501</v>
      </c>
      <c r="AH124" s="273">
        <v>5.8877834064843757</v>
      </c>
      <c r="AI124" s="273">
        <v>6.0044113357759095</v>
      </c>
      <c r="AJ124" s="273">
        <v>5.2557623360937491</v>
      </c>
      <c r="AK124" s="273">
        <v>5.5059844270898433</v>
      </c>
      <c r="AL124" s="273">
        <v>6.7039106758398441</v>
      </c>
      <c r="AM124" s="273">
        <v>5.4265240562109387</v>
      </c>
      <c r="AN124" s="273">
        <v>5.3527790405322264</v>
      </c>
      <c r="AO124" s="273">
        <v>4.5539644381231685</v>
      </c>
      <c r="AP124" s="273">
        <v>5.265557741313172</v>
      </c>
      <c r="AQ124" s="273">
        <v>4.7352157433593751</v>
      </c>
      <c r="AR124" s="273">
        <v>6.5615275543115228</v>
      </c>
      <c r="AS124" s="273">
        <v>3.0769552321405027</v>
      </c>
    </row>
    <row r="125" spans="1:45">
      <c r="A125" s="274"/>
      <c r="B125" s="273"/>
      <c r="C125" s="273"/>
      <c r="D125" s="273"/>
      <c r="E125" s="273"/>
      <c r="F125" s="273"/>
      <c r="G125" s="273"/>
      <c r="H125" s="273"/>
      <c r="I125" s="273"/>
      <c r="J125" s="273"/>
      <c r="K125" s="273"/>
      <c r="L125" s="273"/>
      <c r="M125" s="273"/>
      <c r="N125" s="273"/>
      <c r="O125" s="273"/>
      <c r="P125" s="273"/>
      <c r="Q125" s="273"/>
      <c r="R125" s="273"/>
      <c r="S125" s="273"/>
      <c r="T125" s="273"/>
      <c r="U125" s="273"/>
      <c r="V125" s="273"/>
      <c r="W125" s="273"/>
      <c r="X125" s="273"/>
      <c r="Y125" s="273"/>
      <c r="Z125" s="273"/>
      <c r="AA125" s="273"/>
      <c r="AB125" s="273"/>
      <c r="AC125" s="273"/>
      <c r="AD125" s="273"/>
      <c r="AE125" s="273"/>
      <c r="AF125" s="273"/>
      <c r="AG125" s="273"/>
      <c r="AH125" s="273"/>
      <c r="AI125" s="273"/>
      <c r="AJ125" s="273"/>
      <c r="AK125" s="273"/>
      <c r="AL125" s="273"/>
      <c r="AM125" s="273"/>
      <c r="AN125" s="273"/>
      <c r="AO125" s="273"/>
      <c r="AP125" s="273"/>
      <c r="AQ125" s="273"/>
      <c r="AR125" s="273">
        <v>0</v>
      </c>
      <c r="AS125" s="273"/>
    </row>
    <row r="126" spans="1:45">
      <c r="A126" s="265" t="s">
        <v>202</v>
      </c>
      <c r="B126" s="269">
        <v>24.948120000000003</v>
      </c>
      <c r="C126" s="269">
        <v>10.105080000000001</v>
      </c>
      <c r="D126" s="269">
        <v>16.435200000000002</v>
      </c>
      <c r="E126" s="269">
        <v>9.36036</v>
      </c>
      <c r="F126" s="269">
        <v>2.5551600000000003</v>
      </c>
      <c r="G126" s="269">
        <v>0.61631999999999998</v>
      </c>
      <c r="H126" s="269">
        <v>3.8520000000000006E-2</v>
      </c>
      <c r="I126" s="269">
        <v>3.8520000000000006E-2</v>
      </c>
      <c r="J126" s="269">
        <v>0.19259999999999999</v>
      </c>
      <c r="K126" s="269">
        <v>1.8746400000000003</v>
      </c>
      <c r="L126" s="269">
        <v>6.4200000000000007E-2</v>
      </c>
      <c r="M126" s="269">
        <v>0.61103772151898739</v>
      </c>
      <c r="N126" s="269">
        <v>8.1331179348300947E-2</v>
      </c>
      <c r="O126" s="269">
        <v>0.13070756816672174</v>
      </c>
      <c r="P126" s="269">
        <v>9.4044500503472531E-2</v>
      </c>
      <c r="Q126" s="269">
        <v>6.676800000000001E-3</v>
      </c>
      <c r="R126" s="269">
        <v>0.14496093919390579</v>
      </c>
      <c r="S126" s="269">
        <v>0.30851049515195356</v>
      </c>
      <c r="T126" s="269">
        <v>2.5174277197114656</v>
      </c>
      <c r="U126" s="269">
        <v>0.75785115646258494</v>
      </c>
      <c r="V126" s="269">
        <v>0.25686978260869564</v>
      </c>
      <c r="W126" s="269">
        <v>0.61447124437154799</v>
      </c>
      <c r="X126" s="269">
        <v>0.23895667572000001</v>
      </c>
      <c r="Y126" s="269">
        <v>1.0894545454545469E-3</v>
      </c>
      <c r="Z126" s="269">
        <v>3.8848787602634612E-2</v>
      </c>
      <c r="AA126" s="269">
        <v>6.1444536000000011E-4</v>
      </c>
      <c r="AB126" s="269">
        <v>1.944618E-4</v>
      </c>
      <c r="AC126" s="269">
        <v>0</v>
      </c>
      <c r="AD126" s="269">
        <v>5.4569999999999994E-5</v>
      </c>
      <c r="AE126" s="269">
        <v>0.24028599720000002</v>
      </c>
      <c r="AF126" s="269">
        <v>0.30115963600000006</v>
      </c>
      <c r="AG126" s="269">
        <v>4.4618940226250008E-2</v>
      </c>
      <c r="AH126" s="269">
        <v>0.23307198335000001</v>
      </c>
      <c r="AI126" s="269">
        <v>7.2420596862499999E-3</v>
      </c>
      <c r="AJ126" s="269">
        <v>1.4250462581300003</v>
      </c>
      <c r="AK126" s="269">
        <v>9.859063237E-2</v>
      </c>
      <c r="AL126" s="269">
        <v>1.9802738491830226E-2</v>
      </c>
      <c r="AM126" s="269">
        <v>2.5597461060161326E-2</v>
      </c>
      <c r="AN126" s="269">
        <v>4.0052613912864271E-2</v>
      </c>
      <c r="AO126" s="269">
        <v>4.5940550680701166E-2</v>
      </c>
      <c r="AP126" s="269">
        <v>2.4186789460354463E-2</v>
      </c>
      <c r="AQ126" s="269">
        <v>1.5959628020009706E-2</v>
      </c>
      <c r="AR126" s="278">
        <v>2.3224979871310461E-2</v>
      </c>
      <c r="AS126" s="269">
        <v>2.1307752178445501E-2</v>
      </c>
    </row>
    <row r="127" spans="1:45">
      <c r="A127" s="274" t="s">
        <v>95</v>
      </c>
      <c r="B127" s="273">
        <v>0</v>
      </c>
      <c r="C127" s="273">
        <v>0</v>
      </c>
      <c r="D127" s="273">
        <v>0</v>
      </c>
      <c r="E127" s="273">
        <v>0</v>
      </c>
      <c r="F127" s="273">
        <v>0</v>
      </c>
      <c r="G127" s="273">
        <v>0</v>
      </c>
      <c r="H127" s="273">
        <v>0</v>
      </c>
      <c r="I127" s="273">
        <v>0</v>
      </c>
      <c r="J127" s="273">
        <v>0</v>
      </c>
      <c r="K127" s="273">
        <v>0</v>
      </c>
      <c r="L127" s="273">
        <v>0</v>
      </c>
      <c r="M127" s="273">
        <v>0</v>
      </c>
      <c r="N127" s="273">
        <v>0</v>
      </c>
      <c r="O127" s="273">
        <v>0</v>
      </c>
      <c r="P127" s="273">
        <v>0</v>
      </c>
      <c r="Q127" s="273">
        <v>0</v>
      </c>
      <c r="R127" s="273">
        <v>0</v>
      </c>
      <c r="S127" s="273">
        <v>0</v>
      </c>
      <c r="T127" s="273">
        <v>0</v>
      </c>
      <c r="U127" s="273">
        <v>0</v>
      </c>
      <c r="V127" s="273">
        <v>0</v>
      </c>
      <c r="W127" s="273">
        <v>0</v>
      </c>
      <c r="X127" s="273">
        <v>0</v>
      </c>
      <c r="Y127" s="273">
        <v>0</v>
      </c>
      <c r="Z127" s="273">
        <v>0</v>
      </c>
      <c r="AA127" s="273">
        <v>0</v>
      </c>
      <c r="AB127" s="273">
        <v>0</v>
      </c>
      <c r="AC127" s="273">
        <v>0</v>
      </c>
      <c r="AD127" s="273">
        <v>0</v>
      </c>
      <c r="AE127" s="273">
        <v>0</v>
      </c>
      <c r="AF127" s="273">
        <v>0</v>
      </c>
      <c r="AG127" s="273">
        <v>0</v>
      </c>
      <c r="AH127" s="273">
        <v>0</v>
      </c>
      <c r="AI127" s="273">
        <v>0</v>
      </c>
      <c r="AJ127" s="273">
        <v>0</v>
      </c>
      <c r="AK127" s="273">
        <v>0</v>
      </c>
      <c r="AL127" s="273">
        <v>1.3220714818302252E-3</v>
      </c>
      <c r="AM127" s="273">
        <v>1.0961075095071306E-2</v>
      </c>
      <c r="AN127" s="273">
        <v>0</v>
      </c>
      <c r="AO127" s="273">
        <v>0</v>
      </c>
      <c r="AP127" s="273">
        <v>0</v>
      </c>
      <c r="AQ127" s="273">
        <v>0</v>
      </c>
      <c r="AR127" s="273">
        <v>0</v>
      </c>
      <c r="AS127" s="273">
        <v>0</v>
      </c>
    </row>
    <row r="128" spans="1:45">
      <c r="A128" s="274" t="s">
        <v>161</v>
      </c>
      <c r="B128" s="273">
        <v>0</v>
      </c>
      <c r="C128" s="273">
        <v>0</v>
      </c>
      <c r="D128" s="273">
        <v>0</v>
      </c>
      <c r="E128" s="273">
        <v>0</v>
      </c>
      <c r="F128" s="273">
        <v>0</v>
      </c>
      <c r="G128" s="273">
        <v>0</v>
      </c>
      <c r="H128" s="273">
        <v>0</v>
      </c>
      <c r="I128" s="273">
        <v>0</v>
      </c>
      <c r="J128" s="273">
        <v>0</v>
      </c>
      <c r="K128" s="273">
        <v>0</v>
      </c>
      <c r="L128" s="273">
        <v>0</v>
      </c>
      <c r="M128" s="273">
        <v>0</v>
      </c>
      <c r="N128" s="273">
        <v>1.488156E-2</v>
      </c>
      <c r="O128" s="273">
        <v>1.0092240000000002E-2</v>
      </c>
      <c r="P128" s="273">
        <v>1.6692000000000002E-2</v>
      </c>
      <c r="Q128" s="273">
        <v>6.676800000000001E-3</v>
      </c>
      <c r="R128" s="273">
        <v>1.6563600000000001E-2</v>
      </c>
      <c r="S128" s="273">
        <v>9.1164000000000019E-3</v>
      </c>
      <c r="T128" s="273">
        <v>0.29853000000000007</v>
      </c>
      <c r="U128" s="273">
        <v>0</v>
      </c>
      <c r="V128" s="273">
        <v>0</v>
      </c>
      <c r="W128" s="273">
        <v>0</v>
      </c>
      <c r="X128" s="273">
        <v>0</v>
      </c>
      <c r="Y128" s="273">
        <v>0</v>
      </c>
      <c r="Z128" s="273">
        <v>0</v>
      </c>
      <c r="AA128" s="273">
        <v>0</v>
      </c>
      <c r="AB128" s="273">
        <v>0</v>
      </c>
      <c r="AC128" s="273">
        <v>0</v>
      </c>
      <c r="AD128" s="273">
        <v>5.4569999999999994E-5</v>
      </c>
      <c r="AE128" s="273">
        <v>2.9917199999999992E-5</v>
      </c>
      <c r="AF128" s="273">
        <v>0.27146323600000005</v>
      </c>
      <c r="AG128" s="273">
        <v>4.270698022625001E-2</v>
      </c>
      <c r="AH128" s="273">
        <v>0.23152614335000002</v>
      </c>
      <c r="AI128" s="273">
        <v>5.7368996862499997E-3</v>
      </c>
      <c r="AJ128" s="273">
        <v>1.4250462581300003</v>
      </c>
      <c r="AK128" s="273">
        <v>8.3262408369999999E-2</v>
      </c>
      <c r="AL128" s="273">
        <v>1.7727273410000001E-2</v>
      </c>
      <c r="AM128" s="273">
        <v>1.0771785965090021E-2</v>
      </c>
      <c r="AN128" s="273">
        <v>4.0052613912864271E-2</v>
      </c>
      <c r="AO128" s="273">
        <v>4.5940550680701166E-2</v>
      </c>
      <c r="AP128" s="273">
        <v>2.4186789460354463E-2</v>
      </c>
      <c r="AQ128" s="273">
        <v>1.5959628020009706E-2</v>
      </c>
      <c r="AR128" s="273">
        <v>2.3224979871310461E-2</v>
      </c>
      <c r="AS128" s="273">
        <v>2.1307752178445501E-2</v>
      </c>
    </row>
    <row r="129" spans="1:45">
      <c r="A129" s="274" t="s">
        <v>162</v>
      </c>
      <c r="B129" s="273">
        <v>24.948120000000003</v>
      </c>
      <c r="C129" s="273">
        <v>10.105080000000001</v>
      </c>
      <c r="D129" s="273">
        <v>16.435200000000002</v>
      </c>
      <c r="E129" s="273">
        <v>9.36036</v>
      </c>
      <c r="F129" s="273">
        <v>2.5551600000000003</v>
      </c>
      <c r="G129" s="273">
        <v>0.61631999999999998</v>
      </c>
      <c r="H129" s="273">
        <v>3.8520000000000006E-2</v>
      </c>
      <c r="I129" s="273">
        <v>3.8520000000000006E-2</v>
      </c>
      <c r="J129" s="273">
        <v>0.19259999999999999</v>
      </c>
      <c r="K129" s="273">
        <v>1.8746400000000003</v>
      </c>
      <c r="L129" s="273">
        <v>6.4200000000000007E-2</v>
      </c>
      <c r="M129" s="273">
        <v>0.61103772151898739</v>
      </c>
      <c r="N129" s="273">
        <v>6.6449619348300945E-2</v>
      </c>
      <c r="O129" s="273">
        <v>0.12061532816672174</v>
      </c>
      <c r="P129" s="273">
        <v>7.7352500503472532E-2</v>
      </c>
      <c r="Q129" s="273">
        <v>0</v>
      </c>
      <c r="R129" s="273">
        <v>0.12839733919390578</v>
      </c>
      <c r="S129" s="273">
        <v>0.29939409515195353</v>
      </c>
      <c r="T129" s="273">
        <v>2.2188977197114657</v>
      </c>
      <c r="U129" s="273">
        <v>0.75785115646258494</v>
      </c>
      <c r="V129" s="273">
        <v>0.25686978260869564</v>
      </c>
      <c r="W129" s="273">
        <v>0.61447124437154799</v>
      </c>
      <c r="X129" s="273">
        <v>0.23895667572000001</v>
      </c>
      <c r="Y129" s="273">
        <v>1.0894545454545469E-3</v>
      </c>
      <c r="Z129" s="273">
        <v>3.8848787602634612E-2</v>
      </c>
      <c r="AA129" s="273">
        <v>6.1444536000000011E-4</v>
      </c>
      <c r="AB129" s="273">
        <v>1.944618E-4</v>
      </c>
      <c r="AC129" s="273">
        <v>0</v>
      </c>
      <c r="AD129" s="273">
        <v>0</v>
      </c>
      <c r="AE129" s="273">
        <v>0.24025608000000001</v>
      </c>
      <c r="AF129" s="273">
        <v>2.9696399999999998E-2</v>
      </c>
      <c r="AG129" s="273">
        <v>1.9119600000000001E-3</v>
      </c>
      <c r="AH129" s="273">
        <v>1.5458399999999999E-3</v>
      </c>
      <c r="AI129" s="273">
        <v>1.5051600000000002E-3</v>
      </c>
      <c r="AJ129" s="273">
        <v>0</v>
      </c>
      <c r="AK129" s="273">
        <v>1.5328224E-2</v>
      </c>
      <c r="AL129" s="273">
        <v>7.5339359999999998E-4</v>
      </c>
      <c r="AM129" s="273">
        <v>3.8645999999999997E-3</v>
      </c>
      <c r="AN129" s="273">
        <v>0</v>
      </c>
      <c r="AO129" s="273">
        <v>0</v>
      </c>
      <c r="AP129" s="273">
        <v>0</v>
      </c>
      <c r="AQ129" s="273">
        <v>0</v>
      </c>
      <c r="AR129" s="273">
        <v>0</v>
      </c>
      <c r="AS129" s="273">
        <v>0</v>
      </c>
    </row>
    <row r="130" spans="1:45">
      <c r="A130" s="276"/>
      <c r="B130" s="271"/>
      <c r="C130" s="271"/>
      <c r="D130" s="271"/>
      <c r="E130" s="271"/>
      <c r="F130" s="271"/>
      <c r="G130" s="271"/>
      <c r="H130" s="271"/>
      <c r="I130" s="271"/>
      <c r="J130" s="271"/>
      <c r="K130" s="271"/>
      <c r="L130" s="271"/>
      <c r="M130" s="271"/>
      <c r="N130" s="271"/>
      <c r="O130" s="271"/>
      <c r="P130" s="271"/>
      <c r="Q130" s="271"/>
      <c r="R130" s="271"/>
      <c r="S130" s="271"/>
      <c r="T130" s="271"/>
      <c r="U130" s="271"/>
      <c r="V130" s="271"/>
      <c r="W130" s="271"/>
      <c r="X130" s="271"/>
      <c r="Y130" s="271"/>
      <c r="Z130" s="271"/>
      <c r="AA130" s="271"/>
      <c r="AB130" s="271"/>
      <c r="AC130" s="271"/>
      <c r="AD130" s="271"/>
      <c r="AE130" s="271"/>
      <c r="AF130" s="271"/>
      <c r="AG130" s="271"/>
      <c r="AH130" s="271"/>
      <c r="AI130" s="271"/>
      <c r="AJ130" s="271"/>
      <c r="AK130" s="271"/>
      <c r="AL130" s="271"/>
      <c r="AM130" s="271"/>
      <c r="AN130" s="271"/>
      <c r="AO130" s="271"/>
      <c r="AP130" s="271"/>
      <c r="AQ130" s="271"/>
      <c r="AR130" s="273">
        <v>0</v>
      </c>
      <c r="AS130" s="271"/>
    </row>
    <row r="131" spans="1:45" ht="15">
      <c r="A131" s="289" t="s">
        <v>328</v>
      </c>
      <c r="B131" s="281">
        <v>5.8458318318595888</v>
      </c>
      <c r="C131" s="281">
        <v>5.2825590403900149</v>
      </c>
      <c r="D131" s="281">
        <v>4.1159949372711182</v>
      </c>
      <c r="E131" s="281">
        <v>4.8040607345466615</v>
      </c>
      <c r="F131" s="281">
        <v>4.2774008614730832</v>
      </c>
      <c r="G131" s="281">
        <v>5.3388169900131235</v>
      </c>
      <c r="H131" s="281">
        <v>6.4574041938323967</v>
      </c>
      <c r="I131" s="281">
        <v>6.7647933115234364</v>
      </c>
      <c r="J131" s="281">
        <v>6.8011387966918946</v>
      </c>
      <c r="K131" s="281">
        <v>6.8740802316932683</v>
      </c>
      <c r="L131" s="281">
        <v>8.1977346611022952</v>
      </c>
      <c r="M131" s="281">
        <v>6.0489072167129514</v>
      </c>
      <c r="N131" s="281">
        <v>7.3025351792074584</v>
      </c>
      <c r="O131" s="281">
        <v>8.0495308213812251</v>
      </c>
      <c r="P131" s="281">
        <v>8.713759702575226</v>
      </c>
      <c r="Q131" s="281">
        <v>8.5671314020741285</v>
      </c>
      <c r="R131" s="281">
        <v>13.977320159029848</v>
      </c>
      <c r="S131" s="281">
        <v>12.662200405480192</v>
      </c>
      <c r="T131" s="281">
        <v>12.878733102316783</v>
      </c>
      <c r="U131" s="281">
        <v>13.589719466331482</v>
      </c>
      <c r="V131" s="281">
        <v>14.483995196268921</v>
      </c>
      <c r="W131" s="281">
        <v>14.360448644782256</v>
      </c>
      <c r="X131" s="281">
        <v>13.686938997460633</v>
      </c>
      <c r="Y131" s="281">
        <v>13.860347625259095</v>
      </c>
      <c r="Z131" s="281">
        <v>12.923068908552551</v>
      </c>
      <c r="AA131" s="281">
        <v>13.185629983036955</v>
      </c>
      <c r="AB131" s="281">
        <v>13.732161220852966</v>
      </c>
      <c r="AC131" s="281">
        <v>10.197078101511536</v>
      </c>
      <c r="AD131" s="281">
        <v>11.631379877367399</v>
      </c>
      <c r="AE131" s="281">
        <v>12.022029877356415</v>
      </c>
      <c r="AF131" s="281">
        <v>13.275880528891754</v>
      </c>
      <c r="AG131" s="281">
        <v>12.50284424345398</v>
      </c>
      <c r="AH131" s="281">
        <v>14.091237787141571</v>
      </c>
      <c r="AI131" s="281">
        <v>13.753327695639191</v>
      </c>
      <c r="AJ131" s="281">
        <v>13.721962099361267</v>
      </c>
      <c r="AK131" s="281">
        <v>11.50286661798874</v>
      </c>
      <c r="AL131" s="281">
        <v>14.716836319638672</v>
      </c>
      <c r="AM131" s="281">
        <v>11.922966434426728</v>
      </c>
      <c r="AN131" s="281">
        <v>10.592244322056885</v>
      </c>
      <c r="AO131" s="281">
        <v>12.046732135636748</v>
      </c>
      <c r="AP131" s="281">
        <v>11.620154816638184</v>
      </c>
      <c r="AQ131" s="281">
        <v>12.751229603897858</v>
      </c>
      <c r="AR131" s="278">
        <v>10.409396667390595</v>
      </c>
      <c r="AS131" s="281">
        <v>9.3021566875238051</v>
      </c>
    </row>
    <row r="132" spans="1:45">
      <c r="A132" s="276"/>
      <c r="B132" s="276"/>
      <c r="C132" s="276"/>
      <c r="D132" s="276"/>
      <c r="E132" s="276"/>
      <c r="F132" s="276"/>
      <c r="G132" s="276"/>
      <c r="H132" s="276"/>
      <c r="I132" s="276"/>
      <c r="J132" s="276"/>
      <c r="K132" s="276"/>
      <c r="L132" s="276"/>
      <c r="M132" s="276"/>
      <c r="N132" s="276"/>
      <c r="O132" s="276"/>
      <c r="P132" s="276"/>
      <c r="Q132" s="276"/>
      <c r="R132" s="276"/>
      <c r="S132" s="276"/>
      <c r="T132" s="276"/>
      <c r="U132" s="276"/>
      <c r="V132" s="276"/>
      <c r="W132" s="276"/>
      <c r="X132" s="276"/>
      <c r="Y132" s="276"/>
      <c r="Z132" s="276"/>
      <c r="AA132" s="276"/>
      <c r="AB132" s="276"/>
      <c r="AC132" s="276"/>
      <c r="AD132" s="276"/>
      <c r="AE132" s="276"/>
      <c r="AF132" s="276"/>
      <c r="AG132" s="276"/>
      <c r="AH132" s="276"/>
      <c r="AI132" s="276"/>
      <c r="AJ132" s="276"/>
      <c r="AK132" s="276"/>
      <c r="AL132" s="276"/>
      <c r="AM132" s="276"/>
      <c r="AN132" s="276"/>
      <c r="AO132" s="276"/>
      <c r="AP132" s="276"/>
      <c r="AQ132" s="276"/>
      <c r="AR132" s="273">
        <v>0</v>
      </c>
      <c r="AS132" s="276"/>
    </row>
    <row r="133" spans="1:45">
      <c r="A133" s="289" t="s">
        <v>267</v>
      </c>
      <c r="B133" s="269">
        <v>145.95902152263091</v>
      </c>
      <c r="C133" s="269">
        <v>151.40393766669018</v>
      </c>
      <c r="D133" s="269">
        <v>149.33893109043623</v>
      </c>
      <c r="E133" s="269">
        <v>157.63712550687816</v>
      </c>
      <c r="F133" s="269">
        <v>155.16684410374191</v>
      </c>
      <c r="G133" s="269">
        <v>149.73621144096845</v>
      </c>
      <c r="H133" s="269">
        <v>150.73726216648254</v>
      </c>
      <c r="I133" s="269">
        <v>142.47217836301832</v>
      </c>
      <c r="J133" s="269">
        <v>144.56266336367233</v>
      </c>
      <c r="K133" s="269">
        <v>137.48821656535932</v>
      </c>
      <c r="L133" s="269">
        <v>141.5268493986579</v>
      </c>
      <c r="M133" s="269">
        <v>139.184841409049</v>
      </c>
      <c r="N133" s="269">
        <v>141.38480178295148</v>
      </c>
      <c r="O133" s="269">
        <v>147.48763391817047</v>
      </c>
      <c r="P133" s="269">
        <v>148.39308122070963</v>
      </c>
      <c r="Q133" s="269">
        <v>154.33689322094486</v>
      </c>
      <c r="R133" s="269">
        <v>163.89777289608477</v>
      </c>
      <c r="S133" s="269">
        <v>161.66977519889579</v>
      </c>
      <c r="T133" s="269">
        <v>172.52383428471708</v>
      </c>
      <c r="U133" s="269">
        <v>172.40190976097091</v>
      </c>
      <c r="V133" s="269">
        <v>188.02098417023541</v>
      </c>
      <c r="W133" s="269">
        <v>196.5227750674141</v>
      </c>
      <c r="X133" s="269">
        <v>198.17157271459544</v>
      </c>
      <c r="Y133" s="269">
        <v>202.3925004185663</v>
      </c>
      <c r="Z133" s="269">
        <v>205.55171521742034</v>
      </c>
      <c r="AA133" s="269">
        <v>209.83253868372142</v>
      </c>
      <c r="AB133" s="269">
        <v>220.14433569983993</v>
      </c>
      <c r="AC133" s="269">
        <v>222.17383231541771</v>
      </c>
      <c r="AD133" s="269">
        <v>232.12114050047069</v>
      </c>
      <c r="AE133" s="269">
        <v>242.65249904484455</v>
      </c>
      <c r="AF133" s="269">
        <v>249.01389000414463</v>
      </c>
      <c r="AG133" s="269">
        <v>252.34162394509991</v>
      </c>
      <c r="AH133" s="269">
        <v>253.30412274632045</v>
      </c>
      <c r="AI133" s="269">
        <v>256.87481486982472</v>
      </c>
      <c r="AJ133" s="269">
        <v>254.21340128220686</v>
      </c>
      <c r="AK133" s="269">
        <v>245.73558318073992</v>
      </c>
      <c r="AL133" s="269">
        <v>245.49808047036771</v>
      </c>
      <c r="AM133" s="269">
        <v>246.87109583651511</v>
      </c>
      <c r="AN133" s="269">
        <v>245.19942951972749</v>
      </c>
      <c r="AO133" s="269">
        <v>249.92142549334568</v>
      </c>
      <c r="AP133" s="269">
        <v>254.39661857607288</v>
      </c>
      <c r="AQ133" s="269">
        <v>261.24666313456282</v>
      </c>
      <c r="AR133" s="278">
        <v>266.91007120703057</v>
      </c>
      <c r="AS133" s="269">
        <v>205.15291455608545</v>
      </c>
    </row>
    <row r="134" spans="1:45">
      <c r="A134" s="268" t="s">
        <v>299</v>
      </c>
      <c r="B134" s="281">
        <v>12.594014360935047</v>
      </c>
      <c r="C134" s="281">
        <v>12.704635673197217</v>
      </c>
      <c r="D134" s="281">
        <v>12.698452772487027</v>
      </c>
      <c r="E134" s="281">
        <v>14.329281593443458</v>
      </c>
      <c r="F134" s="281">
        <v>12.708019451147498</v>
      </c>
      <c r="G134" s="281">
        <v>13.200416251692257</v>
      </c>
      <c r="H134" s="281">
        <v>15.065072879727495</v>
      </c>
      <c r="I134" s="281">
        <v>14.151373762517778</v>
      </c>
      <c r="J134" s="281">
        <v>15.378201806416351</v>
      </c>
      <c r="K134" s="281">
        <v>14.581159434354232</v>
      </c>
      <c r="L134" s="281">
        <v>14.745703949339381</v>
      </c>
      <c r="M134" s="281">
        <v>14.666645805018891</v>
      </c>
      <c r="N134" s="281">
        <v>14.034095558563459</v>
      </c>
      <c r="O134" s="281">
        <v>15.720358856490186</v>
      </c>
      <c r="P134" s="281">
        <v>12.531016422772371</v>
      </c>
      <c r="Q134" s="281">
        <v>14.496283953981626</v>
      </c>
      <c r="R134" s="281">
        <v>15.622558684411652</v>
      </c>
      <c r="S134" s="281">
        <v>13.941303588344878</v>
      </c>
      <c r="T134" s="281">
        <v>15.512123380453396</v>
      </c>
      <c r="U134" s="281">
        <v>15.703935653695996</v>
      </c>
      <c r="V134" s="281">
        <v>16.277961420676473</v>
      </c>
      <c r="W134" s="281">
        <v>16.797445455912285</v>
      </c>
      <c r="X134" s="281">
        <v>17.259318650688122</v>
      </c>
      <c r="Y134" s="281">
        <v>18.655918192143478</v>
      </c>
      <c r="Z134" s="281">
        <v>19.682870737659876</v>
      </c>
      <c r="AA134" s="281">
        <v>20.581386764791443</v>
      </c>
      <c r="AB134" s="281">
        <v>19.515764364804635</v>
      </c>
      <c r="AC134" s="281">
        <v>19.76404342080723</v>
      </c>
      <c r="AD134" s="281">
        <v>21.794917672999066</v>
      </c>
      <c r="AE134" s="281">
        <v>23.184115496745946</v>
      </c>
      <c r="AF134" s="281">
        <v>20.857177782856766</v>
      </c>
      <c r="AG134" s="281">
        <v>22.366710285004277</v>
      </c>
      <c r="AH134" s="281">
        <v>21.907593014902684</v>
      </c>
      <c r="AI134" s="281">
        <v>21.624239579379964</v>
      </c>
      <c r="AJ134" s="281">
        <v>20.088538289389277</v>
      </c>
      <c r="AK134" s="281">
        <v>18.196824730227377</v>
      </c>
      <c r="AL134" s="281">
        <v>17.102582576521087</v>
      </c>
      <c r="AM134" s="281">
        <v>18.353717626119948</v>
      </c>
      <c r="AN134" s="281">
        <v>19.446744742886359</v>
      </c>
      <c r="AO134" s="281">
        <v>18.874116671066769</v>
      </c>
      <c r="AP134" s="281">
        <v>21.544352229912715</v>
      </c>
      <c r="AQ134" s="281">
        <v>19.669468495085436</v>
      </c>
      <c r="AR134" s="278">
        <v>18.97862145490712</v>
      </c>
      <c r="AS134" s="281">
        <v>13.574915202057614</v>
      </c>
    </row>
    <row r="135" spans="1:45">
      <c r="A135" s="274" t="s">
        <v>160</v>
      </c>
      <c r="B135" s="273">
        <v>5.6419618997800809</v>
      </c>
      <c r="C135" s="273">
        <v>5.8918553867070633</v>
      </c>
      <c r="D135" s="273">
        <v>5.6090610140277928</v>
      </c>
      <c r="E135" s="273">
        <v>5.8378149964742008</v>
      </c>
      <c r="F135" s="273">
        <v>5.7301350060491121</v>
      </c>
      <c r="G135" s="273">
        <v>5.3923644369029109</v>
      </c>
      <c r="H135" s="273">
        <v>5.5006272497657669</v>
      </c>
      <c r="I135" s="273">
        <v>5.2356096134916754</v>
      </c>
      <c r="J135" s="273">
        <v>5.5327880909712448</v>
      </c>
      <c r="K135" s="273">
        <v>5.2234340117777176</v>
      </c>
      <c r="L135" s="273">
        <v>5.1382348488603666</v>
      </c>
      <c r="M135" s="273">
        <v>5.0750049980902361</v>
      </c>
      <c r="N135" s="273">
        <v>4.3587883880808125</v>
      </c>
      <c r="O135" s="273">
        <v>6.4355720049319798</v>
      </c>
      <c r="P135" s="273">
        <v>3.5838069993957782</v>
      </c>
      <c r="Q135" s="273">
        <v>3.7198831201399987</v>
      </c>
      <c r="R135" s="273">
        <v>3.6438150974739449</v>
      </c>
      <c r="S135" s="273">
        <v>3.3704922636096764</v>
      </c>
      <c r="T135" s="273">
        <v>3.0931909579462196</v>
      </c>
      <c r="U135" s="273">
        <v>2.9066729976153938</v>
      </c>
      <c r="V135" s="273">
        <v>2.7440505936999826</v>
      </c>
      <c r="W135" s="273">
        <v>2.6171022339685166</v>
      </c>
      <c r="X135" s="273">
        <v>2.2342567592632983</v>
      </c>
      <c r="Y135" s="273">
        <v>2.1604619302693626</v>
      </c>
      <c r="Z135" s="273">
        <v>2.1705017441542012</v>
      </c>
      <c r="AA135" s="273">
        <v>2.2056624047538311</v>
      </c>
      <c r="AB135" s="273">
        <v>2.1668814973989017</v>
      </c>
      <c r="AC135" s="273">
        <v>2.1936935707084171</v>
      </c>
      <c r="AD135" s="273">
        <v>2.2888174298204995</v>
      </c>
      <c r="AE135" s="273">
        <v>2.236924811432865</v>
      </c>
      <c r="AF135" s="273">
        <v>2.2466567254877967</v>
      </c>
      <c r="AG135" s="273">
        <v>2.2940440190438065</v>
      </c>
      <c r="AH135" s="273">
        <v>2.3371961956277314</v>
      </c>
      <c r="AI135" s="273">
        <v>2.226143125519529</v>
      </c>
      <c r="AJ135" s="273">
        <v>1.9862366050593807</v>
      </c>
      <c r="AK135" s="273">
        <v>1.7579739666011442</v>
      </c>
      <c r="AL135" s="273">
        <v>1.3797690579143054</v>
      </c>
      <c r="AM135" s="273">
        <v>1.4248850046615793</v>
      </c>
      <c r="AN135" s="273">
        <v>1.4628181709795074</v>
      </c>
      <c r="AO135" s="273">
        <v>1.5153741160710981</v>
      </c>
      <c r="AP135" s="273">
        <v>1.6437134362635404</v>
      </c>
      <c r="AQ135" s="273">
        <v>1.4341945427255089</v>
      </c>
      <c r="AR135" s="273">
        <v>1.5326806710438521</v>
      </c>
      <c r="AS135" s="273">
        <v>1.1485962439530921</v>
      </c>
    </row>
    <row r="136" spans="1:45" ht="15">
      <c r="A136" s="275" t="s">
        <v>314</v>
      </c>
      <c r="B136" s="273">
        <v>1.1516053975236726</v>
      </c>
      <c r="C136" s="273">
        <v>1.0219496628380598</v>
      </c>
      <c r="D136" s="273">
        <v>0.79893643740187348</v>
      </c>
      <c r="E136" s="273">
        <v>0.68868431945935171</v>
      </c>
      <c r="F136" s="273">
        <v>0.54404715265532133</v>
      </c>
      <c r="G136" s="273">
        <v>0.38064131289322467</v>
      </c>
      <c r="H136" s="273">
        <v>0.27759492796942575</v>
      </c>
      <c r="I136" s="273">
        <v>0.17122174703503462</v>
      </c>
      <c r="J136" s="273">
        <v>0.12813861304250759</v>
      </c>
      <c r="K136" s="273">
        <v>0.1064949103975312</v>
      </c>
      <c r="L136" s="273">
        <v>0.22834022420581368</v>
      </c>
      <c r="M136" s="273">
        <v>0.20108138984046769</v>
      </c>
      <c r="N136" s="273">
        <v>0.15819988750730429</v>
      </c>
      <c r="O136" s="273">
        <v>3.9546281014259485E-2</v>
      </c>
      <c r="P136" s="273">
        <v>3.7536801200565538E-2</v>
      </c>
      <c r="Q136" s="273">
        <v>6.7967503130232809E-2</v>
      </c>
      <c r="R136" s="273">
        <v>0.20941283295956192</v>
      </c>
      <c r="S136" s="273">
        <v>0.44702494633556294</v>
      </c>
      <c r="T136" s="273">
        <v>0.55965586220690078</v>
      </c>
      <c r="U136" s="273">
        <v>0.6598835678244912</v>
      </c>
      <c r="V136" s="273">
        <v>0.74436181199207174</v>
      </c>
      <c r="W136" s="273">
        <v>0.80789493236575571</v>
      </c>
      <c r="X136" s="273">
        <v>1.0178130851278528</v>
      </c>
      <c r="Y136" s="273">
        <v>1.202829054659192</v>
      </c>
      <c r="Z136" s="273">
        <v>1.3143118390185051</v>
      </c>
      <c r="AA136" s="273">
        <v>1.4063298824220798</v>
      </c>
      <c r="AB136" s="273">
        <v>1.4657770762504594</v>
      </c>
      <c r="AC136" s="273">
        <v>1.5786277583369444</v>
      </c>
      <c r="AD136" s="273">
        <v>1.7267077446755401</v>
      </c>
      <c r="AE136" s="273">
        <v>1.7562370982874138</v>
      </c>
      <c r="AF136" s="273">
        <v>1.8759946668530243</v>
      </c>
      <c r="AG136" s="273">
        <v>1.9936560155860674</v>
      </c>
      <c r="AH136" s="273">
        <v>2.0952351285430213</v>
      </c>
      <c r="AI136" s="273">
        <v>2.0574115758678166</v>
      </c>
      <c r="AJ136" s="273">
        <v>1.8644924603410942</v>
      </c>
      <c r="AK136" s="273">
        <v>1.7234151054121203</v>
      </c>
      <c r="AL136" s="273">
        <v>1.2508237878399493</v>
      </c>
      <c r="AM136" s="273">
        <v>1.2942378902761633</v>
      </c>
      <c r="AN136" s="273">
        <v>1.3882735619889526</v>
      </c>
      <c r="AO136" s="273">
        <v>1.4439897361422787</v>
      </c>
      <c r="AP136" s="273">
        <v>1.5396482307588222</v>
      </c>
      <c r="AQ136" s="273">
        <v>1.3464201565647704</v>
      </c>
      <c r="AR136" s="273">
        <v>1.4303248914793536</v>
      </c>
      <c r="AS136" s="273">
        <v>1.0717584932378836</v>
      </c>
    </row>
    <row r="137" spans="1:45" ht="15">
      <c r="A137" s="275" t="s">
        <v>315</v>
      </c>
      <c r="B137" s="273">
        <v>4.4903565022564083</v>
      </c>
      <c r="C137" s="273">
        <v>4.8699057238690031</v>
      </c>
      <c r="D137" s="273">
        <v>4.8101245766259195</v>
      </c>
      <c r="E137" s="273">
        <v>5.1491306770148491</v>
      </c>
      <c r="F137" s="273">
        <v>5.18608785339379</v>
      </c>
      <c r="G137" s="273">
        <v>5.011723124009686</v>
      </c>
      <c r="H137" s="273">
        <v>5.2230323217963424</v>
      </c>
      <c r="I137" s="273">
        <v>5.0643878664566415</v>
      </c>
      <c r="J137" s="273">
        <v>5.4046494779287375</v>
      </c>
      <c r="K137" s="273">
        <v>5.1169391013801864</v>
      </c>
      <c r="L137" s="273">
        <v>4.9098946246545534</v>
      </c>
      <c r="M137" s="273">
        <v>4.8739236082497683</v>
      </c>
      <c r="N137" s="273">
        <v>4.2005885005735086</v>
      </c>
      <c r="O137" s="273">
        <v>6.3960257239177194</v>
      </c>
      <c r="P137" s="273">
        <v>3.5462701981952129</v>
      </c>
      <c r="Q137" s="273">
        <v>3.6519156170097662</v>
      </c>
      <c r="R137" s="273">
        <v>3.4344022645143832</v>
      </c>
      <c r="S137" s="273">
        <v>2.9234673172741137</v>
      </c>
      <c r="T137" s="273">
        <v>2.5335350957393188</v>
      </c>
      <c r="U137" s="273">
        <v>2.246789429790903</v>
      </c>
      <c r="V137" s="273">
        <v>1.9996887817079108</v>
      </c>
      <c r="W137" s="273">
        <v>1.809207301602761</v>
      </c>
      <c r="X137" s="273">
        <v>1.2164436741354456</v>
      </c>
      <c r="Y137" s="273">
        <v>0.95763287561017085</v>
      </c>
      <c r="Z137" s="273">
        <v>0.85618990513569626</v>
      </c>
      <c r="AA137" s="273">
        <v>0.79933252233175156</v>
      </c>
      <c r="AB137" s="273">
        <v>0.70110442114844196</v>
      </c>
      <c r="AC137" s="273">
        <v>0.61506581237147306</v>
      </c>
      <c r="AD137" s="273">
        <v>0.56210968514495929</v>
      </c>
      <c r="AE137" s="273">
        <v>0.48068771314545111</v>
      </c>
      <c r="AF137" s="273">
        <v>0.3706620586347722</v>
      </c>
      <c r="AG137" s="273">
        <v>0.30038800345773908</v>
      </c>
      <c r="AH137" s="273">
        <v>0.24196106708471038</v>
      </c>
      <c r="AI137" s="273">
        <v>0.16873154965171225</v>
      </c>
      <c r="AJ137" s="273">
        <v>0.12174414471828657</v>
      </c>
      <c r="AK137" s="273">
        <v>3.4558861189024161E-2</v>
      </c>
      <c r="AL137" s="273">
        <v>0.12894527007435608</v>
      </c>
      <c r="AM137" s="273">
        <v>0.13064711438541587</v>
      </c>
      <c r="AN137" s="273">
        <v>7.4544608990554803E-2</v>
      </c>
      <c r="AO137" s="273">
        <v>7.138437992881938E-2</v>
      </c>
      <c r="AP137" s="273">
        <v>0.10406520550471815</v>
      </c>
      <c r="AQ137" s="273">
        <v>8.7774386160738488E-2</v>
      </c>
      <c r="AR137" s="273">
        <v>0.10235577956449854</v>
      </c>
      <c r="AS137" s="273">
        <v>7.6837750715208417E-2</v>
      </c>
    </row>
    <row r="138" spans="1:45">
      <c r="A138" s="274" t="s">
        <v>161</v>
      </c>
      <c r="B138" s="273">
        <v>5.9995232046312399</v>
      </c>
      <c r="C138" s="273">
        <v>6.0901123502672725</v>
      </c>
      <c r="D138" s="273">
        <v>6.2592333241603457</v>
      </c>
      <c r="E138" s="273">
        <v>6.8019854476695247</v>
      </c>
      <c r="F138" s="273">
        <v>6.5033930579678234</v>
      </c>
      <c r="G138" s="273">
        <v>7.4791040379185629</v>
      </c>
      <c r="H138" s="273">
        <v>9.2096050563321548</v>
      </c>
      <c r="I138" s="273">
        <v>8.3676891553450918</v>
      </c>
      <c r="J138" s="273">
        <v>9.1890620839524502</v>
      </c>
      <c r="K138" s="273">
        <v>8.7252660539385367</v>
      </c>
      <c r="L138" s="273">
        <v>8.9447605160467223</v>
      </c>
      <c r="M138" s="273">
        <v>8.7198050818606774</v>
      </c>
      <c r="N138" s="273">
        <v>8.7542264369106721</v>
      </c>
      <c r="O138" s="273">
        <v>8.2901270047676672</v>
      </c>
      <c r="P138" s="273">
        <v>7.8783283551070262</v>
      </c>
      <c r="Q138" s="273">
        <v>9.7191511202114143</v>
      </c>
      <c r="R138" s="273">
        <v>10.85460053243022</v>
      </c>
      <c r="S138" s="273">
        <v>9.7540688614432867</v>
      </c>
      <c r="T138" s="273">
        <v>11.205242292354331</v>
      </c>
      <c r="U138" s="273">
        <v>11.49542127362359</v>
      </c>
      <c r="V138" s="273">
        <v>12.025560619525059</v>
      </c>
      <c r="W138" s="273">
        <v>12.813454882453172</v>
      </c>
      <c r="X138" s="273">
        <v>13.054468787703394</v>
      </c>
      <c r="Y138" s="273">
        <v>14.168696178103222</v>
      </c>
      <c r="Z138" s="273">
        <v>14.497902717873295</v>
      </c>
      <c r="AA138" s="273">
        <v>15.984128843666983</v>
      </c>
      <c r="AB138" s="273">
        <v>15.508320586314065</v>
      </c>
      <c r="AC138" s="273">
        <v>15.695773759670029</v>
      </c>
      <c r="AD138" s="273">
        <v>17.669155680784542</v>
      </c>
      <c r="AE138" s="273">
        <v>17.670050411189401</v>
      </c>
      <c r="AF138" s="273">
        <v>16.986780364941026</v>
      </c>
      <c r="AG138" s="273">
        <v>18.414329818622448</v>
      </c>
      <c r="AH138" s="273">
        <v>17.705335333100535</v>
      </c>
      <c r="AI138" s="273">
        <v>17.360401820751285</v>
      </c>
      <c r="AJ138" s="273">
        <v>16.054936527762543</v>
      </c>
      <c r="AK138" s="273">
        <v>13.910847881804751</v>
      </c>
      <c r="AL138" s="273">
        <v>13.257995244818643</v>
      </c>
      <c r="AM138" s="273">
        <v>14.488567535818724</v>
      </c>
      <c r="AN138" s="273">
        <v>15.58817501608347</v>
      </c>
      <c r="AO138" s="273">
        <v>15.299803900400438</v>
      </c>
      <c r="AP138" s="273">
        <v>17.49199963783693</v>
      </c>
      <c r="AQ138" s="273">
        <v>16.540737175782674</v>
      </c>
      <c r="AR138" s="273">
        <v>15.971562809917588</v>
      </c>
      <c r="AS138" s="273">
        <v>11.631102415164063</v>
      </c>
    </row>
    <row r="139" spans="1:45">
      <c r="A139" s="274" t="s">
        <v>162</v>
      </c>
      <c r="B139" s="273">
        <v>0.95252925652372733</v>
      </c>
      <c r="C139" s="273">
        <v>0.7226679362228795</v>
      </c>
      <c r="D139" s="273">
        <v>0.83015843429888792</v>
      </c>
      <c r="E139" s="273">
        <v>1.689481149299733</v>
      </c>
      <c r="F139" s="273">
        <v>0.47449138713056227</v>
      </c>
      <c r="G139" s="273">
        <v>0.32894777687078447</v>
      </c>
      <c r="H139" s="273">
        <v>0.35484057362957377</v>
      </c>
      <c r="I139" s="273">
        <v>0.54807499368101054</v>
      </c>
      <c r="J139" s="273">
        <v>0.65635163149265663</v>
      </c>
      <c r="K139" s="273">
        <v>0.63245936863797803</v>
      </c>
      <c r="L139" s="273">
        <v>0.66270858443229375</v>
      </c>
      <c r="M139" s="273">
        <v>0.87183572506797868</v>
      </c>
      <c r="N139" s="273">
        <v>0.92108073357197506</v>
      </c>
      <c r="O139" s="273">
        <v>0.99465984679054043</v>
      </c>
      <c r="P139" s="273">
        <v>1.0688810682695671</v>
      </c>
      <c r="Q139" s="273">
        <v>1.0572497136302135</v>
      </c>
      <c r="R139" s="273">
        <v>1.0969803014755823</v>
      </c>
      <c r="S139" s="273">
        <v>0.78799859478501899</v>
      </c>
      <c r="T139" s="273">
        <v>1.1833651461709584</v>
      </c>
      <c r="U139" s="273">
        <v>1.2699352830001356</v>
      </c>
      <c r="V139" s="273">
        <v>1.4748629925195609</v>
      </c>
      <c r="W139" s="273">
        <v>1.3318200090837335</v>
      </c>
      <c r="X139" s="273">
        <v>1.9354977456996132</v>
      </c>
      <c r="Y139" s="273">
        <v>2.290036311947909</v>
      </c>
      <c r="Z139" s="273">
        <v>2.976114090008231</v>
      </c>
      <c r="AA139" s="273">
        <v>2.3516149169453127</v>
      </c>
      <c r="AB139" s="273">
        <v>1.7989532678651845</v>
      </c>
      <c r="AC139" s="273">
        <v>1.8318859726040182</v>
      </c>
      <c r="AD139" s="273">
        <v>1.791011130774399</v>
      </c>
      <c r="AE139" s="273">
        <v>3.229017605692535</v>
      </c>
      <c r="AF139" s="273">
        <v>1.573797038439062</v>
      </c>
      <c r="AG139" s="273">
        <v>1.6029298366759286</v>
      </c>
      <c r="AH139" s="273">
        <v>1.8084589035504692</v>
      </c>
      <c r="AI139" s="273">
        <v>1.9775041345996489</v>
      </c>
      <c r="AJ139" s="273">
        <v>1.9857726005319474</v>
      </c>
      <c r="AK139" s="273">
        <v>2.4622041532083796</v>
      </c>
      <c r="AL139" s="273">
        <v>2.398955354589511</v>
      </c>
      <c r="AM139" s="273">
        <v>2.3742095946844488</v>
      </c>
      <c r="AN139" s="273">
        <v>2.3287365845372081</v>
      </c>
      <c r="AO139" s="273">
        <v>1.9887258734759052</v>
      </c>
      <c r="AP139" s="273">
        <v>2.3350759722743568</v>
      </c>
      <c r="AQ139" s="273">
        <v>1.6123998547225706</v>
      </c>
      <c r="AR139" s="273">
        <v>1.382668050485294</v>
      </c>
      <c r="AS139" s="273">
        <v>0.71925434914089359</v>
      </c>
    </row>
    <row r="140" spans="1:45">
      <c r="A140" s="274" t="s">
        <v>95</v>
      </c>
      <c r="B140" s="273">
        <v>0</v>
      </c>
      <c r="C140" s="273">
        <v>0</v>
      </c>
      <c r="D140" s="273">
        <v>0</v>
      </c>
      <c r="E140" s="273">
        <v>0</v>
      </c>
      <c r="F140" s="273">
        <v>0</v>
      </c>
      <c r="G140" s="273">
        <v>0</v>
      </c>
      <c r="H140" s="273">
        <v>0</v>
      </c>
      <c r="I140" s="273">
        <v>0</v>
      </c>
      <c r="J140" s="273">
        <v>0</v>
      </c>
      <c r="K140" s="273">
        <v>0</v>
      </c>
      <c r="L140" s="273">
        <v>0</v>
      </c>
      <c r="M140" s="273">
        <v>0</v>
      </c>
      <c r="N140" s="273">
        <v>0</v>
      </c>
      <c r="O140" s="273">
        <v>0</v>
      </c>
      <c r="P140" s="273">
        <v>0</v>
      </c>
      <c r="Q140" s="273">
        <v>0</v>
      </c>
      <c r="R140" s="273">
        <v>2.7162753031903502E-2</v>
      </c>
      <c r="S140" s="273">
        <v>2.8743868506894896E-2</v>
      </c>
      <c r="T140" s="273">
        <v>3.0324983981886294E-2</v>
      </c>
      <c r="U140" s="273">
        <v>3.1906099456877696E-2</v>
      </c>
      <c r="V140" s="273">
        <v>3.3487214931869097E-2</v>
      </c>
      <c r="W140" s="273">
        <v>3.5068330406860491E-2</v>
      </c>
      <c r="X140" s="273">
        <v>3.509535802181761E-2</v>
      </c>
      <c r="Y140" s="273">
        <v>3.6723771822983961E-2</v>
      </c>
      <c r="Z140" s="273">
        <v>3.8352185624150319E-2</v>
      </c>
      <c r="AA140" s="273">
        <v>3.9980599425316669E-2</v>
      </c>
      <c r="AB140" s="273">
        <v>4.1609013226483027E-2</v>
      </c>
      <c r="AC140" s="273">
        <v>4.2690117824767733E-2</v>
      </c>
      <c r="AD140" s="273">
        <v>4.5933431619621892E-2</v>
      </c>
      <c r="AE140" s="273">
        <v>4.8122668431148444E-2</v>
      </c>
      <c r="AF140" s="273">
        <v>4.9943653988884264E-2</v>
      </c>
      <c r="AG140" s="273">
        <v>5.5406610662091717E-2</v>
      </c>
      <c r="AH140" s="273">
        <v>5.660258262394418E-2</v>
      </c>
      <c r="AI140" s="273">
        <v>6.0190498509501589E-2</v>
      </c>
      <c r="AJ140" s="273">
        <v>6.1592556035402084E-2</v>
      </c>
      <c r="AK140" s="273">
        <v>6.5798728613103555E-2</v>
      </c>
      <c r="AL140" s="273">
        <v>6.5862919198626704E-2</v>
      </c>
      <c r="AM140" s="273">
        <v>6.6055490955196167E-2</v>
      </c>
      <c r="AN140" s="273">
        <v>6.7014971286173855E-2</v>
      </c>
      <c r="AO140" s="273">
        <v>7.0212781119331547E-2</v>
      </c>
      <c r="AP140" s="273">
        <v>7.3563183537888877E-2</v>
      </c>
      <c r="AQ140" s="273">
        <v>8.2136921854681341E-2</v>
      </c>
      <c r="AR140" s="273">
        <v>9.170992346038484E-2</v>
      </c>
      <c r="AS140" s="273">
        <v>7.5962193799566258E-2</v>
      </c>
    </row>
    <row r="141" spans="1:45">
      <c r="A141" s="262"/>
      <c r="B141" s="276"/>
      <c r="C141" s="276"/>
      <c r="D141" s="276"/>
      <c r="E141" s="276"/>
      <c r="F141" s="276"/>
      <c r="G141" s="276"/>
      <c r="H141" s="276"/>
      <c r="I141" s="276"/>
      <c r="J141" s="276"/>
      <c r="K141" s="276"/>
      <c r="L141" s="276"/>
      <c r="M141" s="276"/>
      <c r="N141" s="276"/>
      <c r="O141" s="276"/>
      <c r="P141" s="276"/>
      <c r="Q141" s="276"/>
      <c r="R141" s="276"/>
      <c r="S141" s="276"/>
      <c r="T141" s="276"/>
      <c r="U141" s="276"/>
      <c r="V141" s="276"/>
      <c r="W141" s="276"/>
      <c r="X141" s="276"/>
      <c r="Y141" s="276"/>
      <c r="Z141" s="276"/>
      <c r="AA141" s="276"/>
      <c r="AB141" s="276"/>
      <c r="AC141" s="276"/>
      <c r="AD141" s="276"/>
      <c r="AE141" s="276"/>
      <c r="AF141" s="276"/>
      <c r="AG141" s="276"/>
      <c r="AH141" s="276"/>
      <c r="AI141" s="276"/>
      <c r="AJ141" s="276"/>
      <c r="AK141" s="276"/>
      <c r="AL141" s="276"/>
      <c r="AM141" s="276"/>
      <c r="AN141" s="276"/>
      <c r="AO141" s="276"/>
      <c r="AP141" s="276"/>
      <c r="AQ141" s="276"/>
      <c r="AR141" s="273">
        <v>0</v>
      </c>
      <c r="AS141" s="276"/>
    </row>
    <row r="142" spans="1:45" ht="15">
      <c r="A142" s="268" t="s">
        <v>316</v>
      </c>
      <c r="B142" s="281">
        <v>26.269072028409735</v>
      </c>
      <c r="C142" s="281">
        <v>29.164179290631825</v>
      </c>
      <c r="D142" s="281">
        <v>26.761028669817193</v>
      </c>
      <c r="E142" s="281">
        <v>32.920430292542861</v>
      </c>
      <c r="F142" s="281">
        <v>32.624831786225855</v>
      </c>
      <c r="G142" s="281">
        <v>31.156021756883177</v>
      </c>
      <c r="H142" s="281">
        <v>28.665682218914469</v>
      </c>
      <c r="I142" s="281">
        <v>25.429582458855204</v>
      </c>
      <c r="J142" s="281">
        <v>24.685025568411987</v>
      </c>
      <c r="K142" s="281">
        <v>19.418484373434616</v>
      </c>
      <c r="L142" s="281">
        <v>17.673589034526501</v>
      </c>
      <c r="M142" s="281">
        <v>16.069255807543865</v>
      </c>
      <c r="N142" s="281">
        <v>14.508383603149078</v>
      </c>
      <c r="O142" s="281">
        <v>14.355597219753477</v>
      </c>
      <c r="P142" s="281">
        <v>13.268883936660117</v>
      </c>
      <c r="Q142" s="281">
        <v>12.523550943863373</v>
      </c>
      <c r="R142" s="281">
        <v>11.998163481246754</v>
      </c>
      <c r="S142" s="281">
        <v>11.486277185030341</v>
      </c>
      <c r="T142" s="281">
        <v>13.206280308844095</v>
      </c>
      <c r="U142" s="281">
        <v>11.132317297183551</v>
      </c>
      <c r="V142" s="281">
        <v>12.438578227424225</v>
      </c>
      <c r="W142" s="281">
        <v>12.598038547755145</v>
      </c>
      <c r="X142" s="281">
        <v>13.654412088320147</v>
      </c>
      <c r="Y142" s="281">
        <v>13.420488515665994</v>
      </c>
      <c r="Z142" s="281">
        <v>12.01124224317231</v>
      </c>
      <c r="AA142" s="281">
        <v>10.850801041691495</v>
      </c>
      <c r="AB142" s="281">
        <v>13.90827711581816</v>
      </c>
      <c r="AC142" s="281">
        <v>14.148151964774341</v>
      </c>
      <c r="AD142" s="281">
        <v>15.091402215247811</v>
      </c>
      <c r="AE142" s="281">
        <v>15.366870724734227</v>
      </c>
      <c r="AF142" s="281">
        <v>17.888074603966526</v>
      </c>
      <c r="AG142" s="281">
        <v>18.714711188508403</v>
      </c>
      <c r="AH142" s="281">
        <v>19.130309114951274</v>
      </c>
      <c r="AI142" s="281">
        <v>20.772262301556758</v>
      </c>
      <c r="AJ142" s="281">
        <v>20.210085864154394</v>
      </c>
      <c r="AK142" s="281">
        <v>17.718894411593837</v>
      </c>
      <c r="AL142" s="281">
        <v>15.190230983153603</v>
      </c>
      <c r="AM142" s="281">
        <v>14.653327361493348</v>
      </c>
      <c r="AN142" s="281">
        <v>16.098409533054465</v>
      </c>
      <c r="AO142" s="281">
        <v>18.389153397807483</v>
      </c>
      <c r="AP142" s="281">
        <v>18.736506726131417</v>
      </c>
      <c r="AQ142" s="281">
        <v>18.595214167527509</v>
      </c>
      <c r="AR142" s="278">
        <v>19.987096120707868</v>
      </c>
      <c r="AS142" s="281">
        <v>14.033127336571376</v>
      </c>
    </row>
    <row r="143" spans="1:45">
      <c r="A143" s="274" t="s">
        <v>160</v>
      </c>
      <c r="B143" s="273">
        <v>2.2624154587709442</v>
      </c>
      <c r="C143" s="273">
        <v>2.3480553009684129</v>
      </c>
      <c r="D143" s="273">
        <v>2.2402698590610433</v>
      </c>
      <c r="E143" s="273">
        <v>2.2344484613962816</v>
      </c>
      <c r="F143" s="273">
        <v>2.1008305818720303</v>
      </c>
      <c r="G143" s="273">
        <v>2.3451704179287844</v>
      </c>
      <c r="H143" s="273">
        <v>2.3188895823951827</v>
      </c>
      <c r="I143" s="273">
        <v>1.9946066553529285</v>
      </c>
      <c r="J143" s="273">
        <v>2.0336796513573976</v>
      </c>
      <c r="K143" s="273">
        <v>1.829422669588249</v>
      </c>
      <c r="L143" s="273">
        <v>1.7555197557081146</v>
      </c>
      <c r="M143" s="273">
        <v>1.598764346277745</v>
      </c>
      <c r="N143" s="273">
        <v>1.3699072190854771</v>
      </c>
      <c r="O143" s="273">
        <v>1.5150330738796658</v>
      </c>
      <c r="P143" s="273">
        <v>0.93284943996579328</v>
      </c>
      <c r="Q143" s="273">
        <v>0.92887549522681079</v>
      </c>
      <c r="R143" s="273">
        <v>0.81792593306823203</v>
      </c>
      <c r="S143" s="273">
        <v>0.63885590698271311</v>
      </c>
      <c r="T143" s="273">
        <v>1.3158952616554185</v>
      </c>
      <c r="U143" s="273">
        <v>0.4604183523191544</v>
      </c>
      <c r="V143" s="273">
        <v>0.33897000936450034</v>
      </c>
      <c r="W143" s="273">
        <v>0.27840169739257248</v>
      </c>
      <c r="X143" s="273">
        <v>0.47305689959488206</v>
      </c>
      <c r="Y143" s="273">
        <v>0.28804057205724753</v>
      </c>
      <c r="Z143" s="273">
        <v>0.18136540820958413</v>
      </c>
      <c r="AA143" s="273">
        <v>0.15335660084784386</v>
      </c>
      <c r="AB143" s="273">
        <v>0.19386498893552878</v>
      </c>
      <c r="AC143" s="273">
        <v>0.17831793185258413</v>
      </c>
      <c r="AD143" s="273">
        <v>0.17693657226241033</v>
      </c>
      <c r="AE143" s="273">
        <v>0.17735538207661439</v>
      </c>
      <c r="AF143" s="273">
        <v>0.4239102823637364</v>
      </c>
      <c r="AG143" s="273">
        <v>0.4973044949810298</v>
      </c>
      <c r="AH143" s="273">
        <v>0.51261584393687365</v>
      </c>
      <c r="AI143" s="273">
        <v>0.44845305463125235</v>
      </c>
      <c r="AJ143" s="273">
        <v>0.36876472647710024</v>
      </c>
      <c r="AK143" s="273">
        <v>0.27524695276400252</v>
      </c>
      <c r="AL143" s="273">
        <v>9.0359261064938773E-2</v>
      </c>
      <c r="AM143" s="273">
        <v>0.12548154964060024</v>
      </c>
      <c r="AN143" s="273">
        <v>7.9677995078159591E-2</v>
      </c>
      <c r="AO143" s="273">
        <v>0.11293408959149764</v>
      </c>
      <c r="AP143" s="273">
        <v>0.14807956988692547</v>
      </c>
      <c r="AQ143" s="273">
        <v>0.4130974326192754</v>
      </c>
      <c r="AR143" s="273">
        <v>0.40578021076310017</v>
      </c>
      <c r="AS143" s="273">
        <v>0.19594187384177192</v>
      </c>
    </row>
    <row r="144" spans="1:45" ht="15">
      <c r="A144" s="275" t="s">
        <v>314</v>
      </c>
      <c r="B144" s="273">
        <v>0.24381089127179845</v>
      </c>
      <c r="C144" s="273">
        <v>0.19231686895362718</v>
      </c>
      <c r="D144" s="273">
        <v>0.14064886958588893</v>
      </c>
      <c r="E144" s="273">
        <v>0.10480793220385634</v>
      </c>
      <c r="F144" s="273">
        <v>7.3363780801099523E-2</v>
      </c>
      <c r="G144" s="273">
        <v>6.5428231231378586E-2</v>
      </c>
      <c r="H144" s="273">
        <v>8.0950186929255874E-2</v>
      </c>
      <c r="I144" s="273">
        <v>4.10895225725093E-2</v>
      </c>
      <c r="J144" s="273">
        <v>2.8936059675540509E-2</v>
      </c>
      <c r="K144" s="273">
        <v>3.2699436564443879E-2</v>
      </c>
      <c r="L144" s="273">
        <v>0.13677508913341968</v>
      </c>
      <c r="M144" s="273">
        <v>0.13587593018211536</v>
      </c>
      <c r="N144" s="273">
        <v>9.3579502732411307E-2</v>
      </c>
      <c r="O144" s="273">
        <v>3.0379402388755659E-2</v>
      </c>
      <c r="P144" s="273">
        <v>4.5998578972163952E-2</v>
      </c>
      <c r="Q144" s="273">
        <v>7.0197831263814625E-2</v>
      </c>
      <c r="R144" s="273">
        <v>0.10837562319405572</v>
      </c>
      <c r="S144" s="273">
        <v>0.16033677486808606</v>
      </c>
      <c r="T144" s="273">
        <v>0.14984378694843001</v>
      </c>
      <c r="U144" s="273">
        <v>0.14450467063981406</v>
      </c>
      <c r="V144" s="273">
        <v>0.15854847099385075</v>
      </c>
      <c r="W144" s="273">
        <v>0.13870918653753211</v>
      </c>
      <c r="X144" s="273">
        <v>0.38472316164829023</v>
      </c>
      <c r="Y144" s="273">
        <v>0.18984468461171042</v>
      </c>
      <c r="Z144" s="273">
        <v>0.12253335707765553</v>
      </c>
      <c r="AA144" s="273">
        <v>0.10027529730110835</v>
      </c>
      <c r="AB144" s="273">
        <v>0.14601381433976821</v>
      </c>
      <c r="AC144" s="273">
        <v>0.12811151688713532</v>
      </c>
      <c r="AD144" s="273">
        <v>0.11748714720036103</v>
      </c>
      <c r="AE144" s="273">
        <v>0.10555816586829432</v>
      </c>
      <c r="AF144" s="273">
        <v>0.28559704127822927</v>
      </c>
      <c r="AG144" s="273">
        <v>0.37626166833215763</v>
      </c>
      <c r="AH144" s="273">
        <v>0.40418893216203333</v>
      </c>
      <c r="AI144" s="273">
        <v>0.35066388650459179</v>
      </c>
      <c r="AJ144" s="273">
        <v>0.28758997577408674</v>
      </c>
      <c r="AK144" s="273">
        <v>0.12908739305631933</v>
      </c>
      <c r="AL144" s="273">
        <v>7.1941022549666958E-2</v>
      </c>
      <c r="AM144" s="273">
        <v>0.10693234194459841</v>
      </c>
      <c r="AN144" s="273">
        <v>6.5163889024774824E-2</v>
      </c>
      <c r="AO144" s="273">
        <v>9.3344547776282358E-2</v>
      </c>
      <c r="AP144" s="273">
        <v>0.11995182478241893</v>
      </c>
      <c r="AQ144" s="273">
        <v>0.36823042336753731</v>
      </c>
      <c r="AR144" s="273">
        <v>0.36621876590111735</v>
      </c>
      <c r="AS144" s="273">
        <v>0.16689995963789184</v>
      </c>
    </row>
    <row r="145" spans="1:45" ht="15">
      <c r="A145" s="275" t="s">
        <v>315</v>
      </c>
      <c r="B145" s="273">
        <v>2.0186045674991457</v>
      </c>
      <c r="C145" s="273">
        <v>2.1557384320147857</v>
      </c>
      <c r="D145" s="273">
        <v>2.0996209894751541</v>
      </c>
      <c r="E145" s="273">
        <v>2.1296405291924252</v>
      </c>
      <c r="F145" s="273">
        <v>2.0274668010709309</v>
      </c>
      <c r="G145" s="273">
        <v>2.2797421866974061</v>
      </c>
      <c r="H145" s="273">
        <v>2.2379393954659266</v>
      </c>
      <c r="I145" s="273">
        <v>1.9535171327804191</v>
      </c>
      <c r="J145" s="273">
        <v>2.0047435916818572</v>
      </c>
      <c r="K145" s="273">
        <v>1.7967232330238048</v>
      </c>
      <c r="L145" s="273">
        <v>1.6187446665746947</v>
      </c>
      <c r="M145" s="273">
        <v>1.4628884160956297</v>
      </c>
      <c r="N145" s="273">
        <v>1.2763277163530657</v>
      </c>
      <c r="O145" s="273">
        <v>1.4846536714909102</v>
      </c>
      <c r="P145" s="273">
        <v>0.88685086099362942</v>
      </c>
      <c r="Q145" s="273">
        <v>0.85867766396299616</v>
      </c>
      <c r="R145" s="273">
        <v>0.70955030987417633</v>
      </c>
      <c r="S145" s="273">
        <v>0.4785191321146271</v>
      </c>
      <c r="T145" s="273">
        <v>1.1660514747069883</v>
      </c>
      <c r="U145" s="273">
        <v>0.31591368167934036</v>
      </c>
      <c r="V145" s="273">
        <v>0.1804215383706495</v>
      </c>
      <c r="W145" s="273">
        <v>0.13969251085504034</v>
      </c>
      <c r="X145" s="273">
        <v>8.8333737946591842E-2</v>
      </c>
      <c r="Y145" s="273">
        <v>9.8195887445537117E-2</v>
      </c>
      <c r="Z145" s="273">
        <v>5.8832051131928631E-2</v>
      </c>
      <c r="AA145" s="273">
        <v>5.30813035467355E-2</v>
      </c>
      <c r="AB145" s="273">
        <v>4.7851174595760569E-2</v>
      </c>
      <c r="AC145" s="273">
        <v>5.0206414965448809E-2</v>
      </c>
      <c r="AD145" s="273">
        <v>5.944942506204931E-2</v>
      </c>
      <c r="AE145" s="273">
        <v>7.179721620832008E-2</v>
      </c>
      <c r="AF145" s="273">
        <v>0.1383132410855071</v>
      </c>
      <c r="AG145" s="273">
        <v>0.12104282664887209</v>
      </c>
      <c r="AH145" s="273">
        <v>0.10842691177484026</v>
      </c>
      <c r="AI145" s="273">
        <v>9.7789168126660553E-2</v>
      </c>
      <c r="AJ145" s="273">
        <v>8.1174750703013443E-2</v>
      </c>
      <c r="AK145" s="273">
        <v>0.14615955970768318</v>
      </c>
      <c r="AL145" s="273">
        <v>1.8418238515271822E-2</v>
      </c>
      <c r="AM145" s="273">
        <v>1.8549207696001817E-2</v>
      </c>
      <c r="AN145" s="273">
        <v>1.4514106053384771E-2</v>
      </c>
      <c r="AO145" s="273">
        <v>1.9589541815215279E-2</v>
      </c>
      <c r="AP145" s="273">
        <v>2.8127745104506545E-2</v>
      </c>
      <c r="AQ145" s="273">
        <v>4.4867009251738067E-2</v>
      </c>
      <c r="AR145" s="273">
        <v>3.9561444861982827E-2</v>
      </c>
      <c r="AS145" s="273">
        <v>2.9041914203880075E-2</v>
      </c>
    </row>
    <row r="146" spans="1:45">
      <c r="A146" s="274" t="s">
        <v>161</v>
      </c>
      <c r="B146" s="273">
        <v>11.02625831389064</v>
      </c>
      <c r="C146" s="273">
        <v>10.011873468088288</v>
      </c>
      <c r="D146" s="273">
        <v>10.024745849922601</v>
      </c>
      <c r="E146" s="273">
        <v>11.096254595975951</v>
      </c>
      <c r="F146" s="273">
        <v>10.659370667855386</v>
      </c>
      <c r="G146" s="273">
        <v>10.000861184337907</v>
      </c>
      <c r="H146" s="273">
        <v>10.125982323022702</v>
      </c>
      <c r="I146" s="273">
        <v>10.192070611082519</v>
      </c>
      <c r="J146" s="273">
        <v>10.63022658371494</v>
      </c>
      <c r="K146" s="273">
        <v>9.3738550968137204</v>
      </c>
      <c r="L146" s="273">
        <v>9.8456039543649609</v>
      </c>
      <c r="M146" s="273">
        <v>9.3680446664105013</v>
      </c>
      <c r="N146" s="273">
        <v>8.5038067083429265</v>
      </c>
      <c r="O146" s="273">
        <v>8.068477042706391</v>
      </c>
      <c r="P146" s="273">
        <v>7.7178996120186758</v>
      </c>
      <c r="Q146" s="273">
        <v>8.3302008642474767</v>
      </c>
      <c r="R146" s="273">
        <v>8.2526740851977021</v>
      </c>
      <c r="S146" s="273">
        <v>7.8894114283698134</v>
      </c>
      <c r="T146" s="273">
        <v>8.7028297014844771</v>
      </c>
      <c r="U146" s="273">
        <v>8.3497470947047194</v>
      </c>
      <c r="V146" s="273">
        <v>8.6546329781737494</v>
      </c>
      <c r="W146" s="273">
        <v>9.5071547804901115</v>
      </c>
      <c r="X146" s="273">
        <v>9.4531042416597053</v>
      </c>
      <c r="Y146" s="273">
        <v>9.6404376689760216</v>
      </c>
      <c r="Z146" s="273">
        <v>9.0285732870939324</v>
      </c>
      <c r="AA146" s="273">
        <v>8.1170669410227241</v>
      </c>
      <c r="AB146" s="273">
        <v>10.026451290202942</v>
      </c>
      <c r="AC146" s="273">
        <v>10.101385189979796</v>
      </c>
      <c r="AD146" s="273">
        <v>10.744144168737426</v>
      </c>
      <c r="AE146" s="273">
        <v>11.591724309925196</v>
      </c>
      <c r="AF146" s="273">
        <v>13.803456892929571</v>
      </c>
      <c r="AG146" s="273">
        <v>14.400383716210973</v>
      </c>
      <c r="AH146" s="273">
        <v>14.668686353420272</v>
      </c>
      <c r="AI146" s="273">
        <v>15.820742210976514</v>
      </c>
      <c r="AJ146" s="273">
        <v>14.834642879551012</v>
      </c>
      <c r="AK146" s="273">
        <v>13.408103807950249</v>
      </c>
      <c r="AL146" s="273">
        <v>11.242626923885942</v>
      </c>
      <c r="AM146" s="273">
        <v>11.067983558673383</v>
      </c>
      <c r="AN146" s="273">
        <v>12.191399222356219</v>
      </c>
      <c r="AO146" s="273">
        <v>14.390049790823024</v>
      </c>
      <c r="AP146" s="273">
        <v>14.574268860124256</v>
      </c>
      <c r="AQ146" s="273">
        <v>13.824995160204658</v>
      </c>
      <c r="AR146" s="273">
        <v>15.205868335013808</v>
      </c>
      <c r="AS146" s="273">
        <v>10.312279968089673</v>
      </c>
    </row>
    <row r="147" spans="1:45">
      <c r="A147" s="274" t="s">
        <v>162</v>
      </c>
      <c r="B147" s="273">
        <v>12.980398255748151</v>
      </c>
      <c r="C147" s="273">
        <v>16.804250521575124</v>
      </c>
      <c r="D147" s="273">
        <v>14.49601296083355</v>
      </c>
      <c r="E147" s="273">
        <v>19.589727235170631</v>
      </c>
      <c r="F147" s="273">
        <v>19.864630536498435</v>
      </c>
      <c r="G147" s="273">
        <v>18.809990154616486</v>
      </c>
      <c r="H147" s="273">
        <v>16.220810313496585</v>
      </c>
      <c r="I147" s="273">
        <v>13.242905192419757</v>
      </c>
      <c r="J147" s="273">
        <v>12.021119333339648</v>
      </c>
      <c r="K147" s="273">
        <v>8.2152066070326448</v>
      </c>
      <c r="L147" s="273">
        <v>5.8485191163520067</v>
      </c>
      <c r="M147" s="273">
        <v>4.6461853649135829</v>
      </c>
      <c r="N147" s="273">
        <v>4.0409811717402162</v>
      </c>
      <c r="O147" s="273">
        <v>4.120727120813001</v>
      </c>
      <c r="P147" s="273">
        <v>3.8719202323973096</v>
      </c>
      <c r="Q147" s="273">
        <v>2.4929959387020926</v>
      </c>
      <c r="R147" s="273">
        <v>2.0819235901541653</v>
      </c>
      <c r="S147" s="273">
        <v>1.9415082982321383</v>
      </c>
      <c r="T147" s="273">
        <v>2.168410210517365</v>
      </c>
      <c r="U147" s="273">
        <v>1.2483676136571664</v>
      </c>
      <c r="V147" s="273">
        <v>2.2597470135212845</v>
      </c>
      <c r="W147" s="273">
        <v>1.7440450175301718</v>
      </c>
      <c r="X147" s="273">
        <v>2.6776935017633696</v>
      </c>
      <c r="Y147" s="273">
        <v>2.6349450317153056</v>
      </c>
      <c r="Z147" s="273">
        <v>1.9204012521276328</v>
      </c>
      <c r="AA147" s="273">
        <v>1.6128575391375335</v>
      </c>
      <c r="AB147" s="273">
        <v>2.3564369294434666</v>
      </c>
      <c r="AC147" s="273">
        <v>1.9397230825471321</v>
      </c>
      <c r="AD147" s="273">
        <v>1.9748597505883052</v>
      </c>
      <c r="AE147" s="273">
        <v>1.1797960219166941</v>
      </c>
      <c r="AF147" s="273">
        <v>0.90977648276798906</v>
      </c>
      <c r="AG147" s="273">
        <v>0.94873444485201985</v>
      </c>
      <c r="AH147" s="273">
        <v>0.94102228055963333</v>
      </c>
      <c r="AI147" s="273">
        <v>1.1738596607067517</v>
      </c>
      <c r="AJ147" s="273">
        <v>1.8188754934057361</v>
      </c>
      <c r="AK147" s="273">
        <v>0.88147817364542269</v>
      </c>
      <c r="AL147" s="273">
        <v>1.223795563819043</v>
      </c>
      <c r="AM147" s="273">
        <v>0.98198493179712654</v>
      </c>
      <c r="AN147" s="273">
        <v>0.96954621694243681</v>
      </c>
      <c r="AO147" s="273">
        <v>1.0024131228835396</v>
      </c>
      <c r="AP147" s="273">
        <v>0.98121423740996372</v>
      </c>
      <c r="AQ147" s="273">
        <v>1.2694822237466514</v>
      </c>
      <c r="AR147" s="273">
        <v>1.0678950169150174</v>
      </c>
      <c r="AS147" s="273">
        <v>0.97558737137263973</v>
      </c>
    </row>
    <row r="148" spans="1:45">
      <c r="A148" s="274" t="s">
        <v>95</v>
      </c>
      <c r="B148" s="273">
        <v>0</v>
      </c>
      <c r="C148" s="273">
        <v>0</v>
      </c>
      <c r="D148" s="273">
        <v>0</v>
      </c>
      <c r="E148" s="273">
        <v>0</v>
      </c>
      <c r="F148" s="273">
        <v>0</v>
      </c>
      <c r="G148" s="273">
        <v>0</v>
      </c>
      <c r="H148" s="273">
        <v>0</v>
      </c>
      <c r="I148" s="273">
        <v>0</v>
      </c>
      <c r="J148" s="273">
        <v>0</v>
      </c>
      <c r="K148" s="273">
        <v>0</v>
      </c>
      <c r="L148" s="273">
        <v>0.2239462081014178</v>
      </c>
      <c r="M148" s="273">
        <v>0.45626142994203461</v>
      </c>
      <c r="N148" s="273">
        <v>0.59368850398045858</v>
      </c>
      <c r="O148" s="273">
        <v>0.65135998235441894</v>
      </c>
      <c r="P148" s="273">
        <v>0.74621465227833772</v>
      </c>
      <c r="Q148" s="273">
        <v>0.77147864568699354</v>
      </c>
      <c r="R148" s="273">
        <v>0.84563987282665576</v>
      </c>
      <c r="S148" s="273">
        <v>1.0165015514456761</v>
      </c>
      <c r="T148" s="273">
        <v>1.0191451351868337</v>
      </c>
      <c r="U148" s="273">
        <v>1.0737842365025119</v>
      </c>
      <c r="V148" s="273">
        <v>1.1852282263646907</v>
      </c>
      <c r="W148" s="273">
        <v>1.0684370523422893</v>
      </c>
      <c r="X148" s="273">
        <v>1.0505574453021893</v>
      </c>
      <c r="Y148" s="273">
        <v>0.85706524291741759</v>
      </c>
      <c r="Z148" s="273">
        <v>0.88090229574116075</v>
      </c>
      <c r="AA148" s="273">
        <v>0.96751996068339474</v>
      </c>
      <c r="AB148" s="273">
        <v>1.3315239072362222</v>
      </c>
      <c r="AC148" s="273">
        <v>1.9287257603948282</v>
      </c>
      <c r="AD148" s="273">
        <v>2.1954617236596681</v>
      </c>
      <c r="AE148" s="273">
        <v>2.4179950108157233</v>
      </c>
      <c r="AF148" s="273">
        <v>2.7509309459052291</v>
      </c>
      <c r="AG148" s="273">
        <v>2.8682885324643803</v>
      </c>
      <c r="AH148" s="273">
        <v>3.007984637034494</v>
      </c>
      <c r="AI148" s="273">
        <v>3.3292073752422424</v>
      </c>
      <c r="AJ148" s="273">
        <v>3.1878027647205425</v>
      </c>
      <c r="AK148" s="273">
        <v>3.1540654772341612</v>
      </c>
      <c r="AL148" s="273">
        <v>2.6334492343836811</v>
      </c>
      <c r="AM148" s="273">
        <v>2.477877321382238</v>
      </c>
      <c r="AN148" s="273">
        <v>2.8577860986776487</v>
      </c>
      <c r="AO148" s="273">
        <v>2.8837563945094216</v>
      </c>
      <c r="AP148" s="273">
        <v>3.0329440587102696</v>
      </c>
      <c r="AQ148" s="273">
        <v>3.0876393509569251</v>
      </c>
      <c r="AR148" s="273">
        <v>3.3075525580159422</v>
      </c>
      <c r="AS148" s="273">
        <v>2.5493181232672901</v>
      </c>
    </row>
    <row r="149" spans="1:45">
      <c r="A149" s="262"/>
      <c r="B149" s="276"/>
      <c r="C149" s="276"/>
      <c r="D149" s="276"/>
      <c r="E149" s="276"/>
      <c r="F149" s="276"/>
      <c r="G149" s="276"/>
      <c r="H149" s="276"/>
      <c r="I149" s="276"/>
      <c r="J149" s="276"/>
      <c r="K149" s="276"/>
      <c r="L149" s="276"/>
      <c r="M149" s="276"/>
      <c r="N149" s="276"/>
      <c r="O149" s="276"/>
      <c r="P149" s="276"/>
      <c r="Q149" s="276"/>
      <c r="R149" s="276"/>
      <c r="S149" s="276"/>
      <c r="T149" s="276"/>
      <c r="U149" s="276"/>
      <c r="V149" s="276"/>
      <c r="W149" s="276"/>
      <c r="X149" s="276"/>
      <c r="Y149" s="276"/>
      <c r="Z149" s="276"/>
      <c r="AA149" s="276"/>
      <c r="AB149" s="276"/>
      <c r="AC149" s="276"/>
      <c r="AD149" s="276"/>
      <c r="AE149" s="276"/>
      <c r="AF149" s="276"/>
      <c r="AG149" s="276"/>
      <c r="AH149" s="276"/>
      <c r="AI149" s="276"/>
      <c r="AJ149" s="276"/>
      <c r="AK149" s="276"/>
      <c r="AL149" s="276"/>
      <c r="AM149" s="276"/>
      <c r="AN149" s="276"/>
      <c r="AO149" s="276"/>
      <c r="AP149" s="276"/>
      <c r="AQ149" s="276"/>
      <c r="AR149" s="273">
        <v>0</v>
      </c>
      <c r="AS149" s="276"/>
    </row>
    <row r="150" spans="1:45">
      <c r="A150" s="282" t="s">
        <v>300</v>
      </c>
      <c r="B150" s="281">
        <v>14.772337922106168</v>
      </c>
      <c r="C150" s="281">
        <v>14.224106934025572</v>
      </c>
      <c r="D150" s="281">
        <v>13.981998956729887</v>
      </c>
      <c r="E150" s="281">
        <v>13.983217446932983</v>
      </c>
      <c r="F150" s="281">
        <v>13.344419878856659</v>
      </c>
      <c r="G150" s="281">
        <v>10.180375992851257</v>
      </c>
      <c r="H150" s="281">
        <v>14.451465256430053</v>
      </c>
      <c r="I150" s="281">
        <v>10.696708433188629</v>
      </c>
      <c r="J150" s="281">
        <v>12.349937657674406</v>
      </c>
      <c r="K150" s="281">
        <v>10.977426828520965</v>
      </c>
      <c r="L150" s="281">
        <v>10.041710903221739</v>
      </c>
      <c r="M150" s="281">
        <v>8.9699416240360659</v>
      </c>
      <c r="N150" s="281">
        <v>8.4184730974502511</v>
      </c>
      <c r="O150" s="281">
        <v>5.7534718602578865</v>
      </c>
      <c r="P150" s="281">
        <v>5.74753746554671</v>
      </c>
      <c r="Q150" s="281">
        <v>5.4219894520872423</v>
      </c>
      <c r="R150" s="281">
        <v>7.2806648221911114</v>
      </c>
      <c r="S150" s="281">
        <v>7.3389614208083138</v>
      </c>
      <c r="T150" s="281">
        <v>9.4569268456501003</v>
      </c>
      <c r="U150" s="281">
        <v>4.611858339809471</v>
      </c>
      <c r="V150" s="281">
        <v>8.2135780529516111</v>
      </c>
      <c r="W150" s="281">
        <v>6.7156592262501622</v>
      </c>
      <c r="X150" s="281">
        <v>5.0030624598358067</v>
      </c>
      <c r="Y150" s="281">
        <v>4.6174635383488853</v>
      </c>
      <c r="Z150" s="281">
        <v>4.8443961874869101</v>
      </c>
      <c r="AA150" s="281">
        <v>4.6936876399218734</v>
      </c>
      <c r="AB150" s="281">
        <v>4.985744113635918</v>
      </c>
      <c r="AC150" s="281">
        <v>4.4876932578595765</v>
      </c>
      <c r="AD150" s="281">
        <v>4.2751232036894677</v>
      </c>
      <c r="AE150" s="281">
        <v>5.5690316019392654</v>
      </c>
      <c r="AF150" s="281">
        <v>6.7301379407265642</v>
      </c>
      <c r="AG150" s="281">
        <v>6.3583226027703015</v>
      </c>
      <c r="AH150" s="281">
        <v>4.8578148680742093</v>
      </c>
      <c r="AI150" s="281">
        <v>5.2407479734722884</v>
      </c>
      <c r="AJ150" s="281">
        <v>5.2836749659066164</v>
      </c>
      <c r="AK150" s="281">
        <v>4.0926206557603679</v>
      </c>
      <c r="AL150" s="281">
        <v>5.6181655844778629</v>
      </c>
      <c r="AM150" s="281">
        <v>6.2153000098279154</v>
      </c>
      <c r="AN150" s="281">
        <v>5.4074033178190648</v>
      </c>
      <c r="AO150" s="281">
        <v>5.1151754381698211</v>
      </c>
      <c r="AP150" s="281">
        <v>5.9140886500313989</v>
      </c>
      <c r="AQ150" s="281">
        <v>6.2665598419876281</v>
      </c>
      <c r="AR150" s="278">
        <v>6.7928692936989208</v>
      </c>
      <c r="AS150" s="281">
        <v>5.3463995046964126</v>
      </c>
    </row>
    <row r="151" spans="1:45">
      <c r="A151" s="274" t="s">
        <v>160</v>
      </c>
      <c r="B151" s="273">
        <v>3.1027270445442197</v>
      </c>
      <c r="C151" s="273">
        <v>3.2517996599578853</v>
      </c>
      <c r="D151" s="273">
        <v>3.1433899674224852</v>
      </c>
      <c r="E151" s="273">
        <v>3.1873636069488516</v>
      </c>
      <c r="F151" s="273">
        <v>3.6138986176681516</v>
      </c>
      <c r="G151" s="273">
        <v>3.1930284744071957</v>
      </c>
      <c r="H151" s="273">
        <v>3.3943704377937318</v>
      </c>
      <c r="I151" s="273">
        <v>3.0694436310768123</v>
      </c>
      <c r="J151" s="273">
        <v>3.4195408895683288</v>
      </c>
      <c r="K151" s="273">
        <v>3.1220399223518371</v>
      </c>
      <c r="L151" s="273">
        <v>2.9677374272727963</v>
      </c>
      <c r="M151" s="273">
        <v>2.5853251690864565</v>
      </c>
      <c r="N151" s="273">
        <v>2.1664701521110534</v>
      </c>
      <c r="O151" s="273">
        <v>1.3759642688751219</v>
      </c>
      <c r="P151" s="273">
        <v>1.2082618761634825</v>
      </c>
      <c r="Q151" s="273">
        <v>1.1146274566453593</v>
      </c>
      <c r="R151" s="273">
        <v>1.0879371092533674</v>
      </c>
      <c r="S151" s="273">
        <v>0.91317470054543382</v>
      </c>
      <c r="T151" s="273">
        <v>1.5243103047744773</v>
      </c>
      <c r="U151" s="273">
        <v>0.83903153120161755</v>
      </c>
      <c r="V151" s="273">
        <v>3.7034990219755319</v>
      </c>
      <c r="W151" s="273">
        <v>2.0680087161584071</v>
      </c>
      <c r="X151" s="273">
        <v>0.61869472934367109</v>
      </c>
      <c r="Y151" s="273">
        <v>0.67641071908696149</v>
      </c>
      <c r="Z151" s="273">
        <v>0.33099624097563185</v>
      </c>
      <c r="AA151" s="273">
        <v>0.18391874618645254</v>
      </c>
      <c r="AB151" s="273">
        <v>0.14715093121130496</v>
      </c>
      <c r="AC151" s="273">
        <v>0.18240879962360151</v>
      </c>
      <c r="AD151" s="273">
        <v>0.17660611921075048</v>
      </c>
      <c r="AE151" s="273">
        <v>0.14798964917401142</v>
      </c>
      <c r="AF151" s="273">
        <v>0.52123294242937446</v>
      </c>
      <c r="AG151" s="273">
        <v>0.17301058836318023</v>
      </c>
      <c r="AH151" s="273">
        <v>0.13476251665867128</v>
      </c>
      <c r="AI151" s="273">
        <v>0.37743151482376969</v>
      </c>
      <c r="AJ151" s="273">
        <v>0.12818124506996811</v>
      </c>
      <c r="AK151" s="273">
        <v>0.1099811393087694</v>
      </c>
      <c r="AL151" s="273">
        <v>4.6330658167157091E-2</v>
      </c>
      <c r="AM151" s="273">
        <v>8.6838994037258976E-2</v>
      </c>
      <c r="AN151" s="273">
        <v>0.17018825289816367</v>
      </c>
      <c r="AO151" s="273">
        <v>0.22320557638670935</v>
      </c>
      <c r="AP151" s="273">
        <v>0.26695352929328209</v>
      </c>
      <c r="AQ151" s="273">
        <v>0.31711898357096835</v>
      </c>
      <c r="AR151" s="273">
        <v>0.44917601614761116</v>
      </c>
      <c r="AS151" s="273">
        <v>0.34107692069674156</v>
      </c>
    </row>
    <row r="152" spans="1:45" ht="15">
      <c r="A152" s="275" t="s">
        <v>314</v>
      </c>
      <c r="B152" s="273">
        <v>0.30068043863296506</v>
      </c>
      <c r="C152" s="273">
        <v>0.24966754074096681</v>
      </c>
      <c r="D152" s="273">
        <v>0.20114193225860594</v>
      </c>
      <c r="E152" s="273">
        <v>0.14285488609313968</v>
      </c>
      <c r="F152" s="273">
        <v>0.12004691150665282</v>
      </c>
      <c r="G152" s="273">
        <v>9.1372688312530523E-2</v>
      </c>
      <c r="H152" s="273">
        <v>9.4563927555084221E-2</v>
      </c>
      <c r="I152" s="273">
        <v>5.6269056644439694E-2</v>
      </c>
      <c r="J152" s="273">
        <v>5.7207656421661375E-2</v>
      </c>
      <c r="K152" s="273">
        <v>7.701211172103882E-2</v>
      </c>
      <c r="L152" s="273">
        <v>0.22024243772506719</v>
      </c>
      <c r="M152" s="273">
        <v>0.20043798242568969</v>
      </c>
      <c r="N152" s="273">
        <v>0.15726239267349243</v>
      </c>
      <c r="O152" s="273">
        <v>7.687132175445556E-2</v>
      </c>
      <c r="P152" s="273">
        <v>0.10047710615158081</v>
      </c>
      <c r="Q152" s="273">
        <v>0.1402420447303761</v>
      </c>
      <c r="R152" s="273">
        <v>0.21899077357695218</v>
      </c>
      <c r="S152" s="273">
        <v>0.32883719958104718</v>
      </c>
      <c r="T152" s="273">
        <v>0.3921982730056392</v>
      </c>
      <c r="U152" s="273">
        <v>0.42710305062439757</v>
      </c>
      <c r="V152" s="273">
        <v>1.1071749653915384</v>
      </c>
      <c r="W152" s="273">
        <v>0.77374538506723955</v>
      </c>
      <c r="X152" s="273">
        <v>0.45011206066592546</v>
      </c>
      <c r="Y152" s="273">
        <v>0.46549756819307653</v>
      </c>
      <c r="Z152" s="273">
        <v>0.24661031742848144</v>
      </c>
      <c r="AA152" s="273">
        <v>0.11970813319596975</v>
      </c>
      <c r="AB152" s="273">
        <v>9.1143762213482776E-2</v>
      </c>
      <c r="AC152" s="273">
        <v>0.1244735860170765</v>
      </c>
      <c r="AD152" s="273">
        <v>0.11505310892454247</v>
      </c>
      <c r="AE152" s="273">
        <v>0.10547049158873212</v>
      </c>
      <c r="AF152" s="273">
        <v>0.12840807798033985</v>
      </c>
      <c r="AG152" s="273">
        <v>0.13873737682688453</v>
      </c>
      <c r="AH152" s="273">
        <v>8.6790329773945532E-2</v>
      </c>
      <c r="AI152" s="273">
        <v>0.31248627709626764</v>
      </c>
      <c r="AJ152" s="273">
        <v>6.6390898649353935E-2</v>
      </c>
      <c r="AK152" s="273">
        <v>6.1207626073995582E-2</v>
      </c>
      <c r="AL152" s="273">
        <v>3.0864577957659602E-2</v>
      </c>
      <c r="AM152" s="273">
        <v>5.9836842159566479E-2</v>
      </c>
      <c r="AN152" s="273">
        <v>0.13325212651701529</v>
      </c>
      <c r="AO152" s="273">
        <v>0.19398931078820869</v>
      </c>
      <c r="AP152" s="273">
        <v>0.24545662749738256</v>
      </c>
      <c r="AQ152" s="273">
        <v>0.29191156840735766</v>
      </c>
      <c r="AR152" s="273">
        <v>0.39772448531993498</v>
      </c>
      <c r="AS152" s="273">
        <v>0.30201122693485988</v>
      </c>
    </row>
    <row r="153" spans="1:45" ht="15">
      <c r="A153" s="275" t="s">
        <v>315</v>
      </c>
      <c r="B153" s="273">
        <v>2.8020466059112543</v>
      </c>
      <c r="C153" s="273">
        <v>3.002132119216919</v>
      </c>
      <c r="D153" s="273">
        <v>2.9422480351638791</v>
      </c>
      <c r="E153" s="273">
        <v>3.0445087208557124</v>
      </c>
      <c r="F153" s="273">
        <v>3.4938517061614989</v>
      </c>
      <c r="G153" s="273">
        <v>3.101655786094665</v>
      </c>
      <c r="H153" s="273">
        <v>3.2998065102386476</v>
      </c>
      <c r="I153" s="273">
        <v>3.0131745744323726</v>
      </c>
      <c r="J153" s="273">
        <v>3.3623332331466673</v>
      </c>
      <c r="K153" s="273">
        <v>3.0450278106307982</v>
      </c>
      <c r="L153" s="273">
        <v>2.7474949895477296</v>
      </c>
      <c r="M153" s="273">
        <v>2.3848871866607664</v>
      </c>
      <c r="N153" s="273">
        <v>2.0092077594375608</v>
      </c>
      <c r="O153" s="273">
        <v>1.2990929471206665</v>
      </c>
      <c r="P153" s="273">
        <v>1.1077847700119017</v>
      </c>
      <c r="Q153" s="273">
        <v>0.97438541191498329</v>
      </c>
      <c r="R153" s="273">
        <v>0.86894633567641522</v>
      </c>
      <c r="S153" s="273">
        <v>0.58433750096438664</v>
      </c>
      <c r="T153" s="273">
        <v>1.1321120317688382</v>
      </c>
      <c r="U153" s="273">
        <v>0.41192848057721987</v>
      </c>
      <c r="V153" s="273">
        <v>2.5963240565839936</v>
      </c>
      <c r="W153" s="273">
        <v>1.2942633310911678</v>
      </c>
      <c r="X153" s="273">
        <v>0.16858266867774563</v>
      </c>
      <c r="Y153" s="273">
        <v>0.21091315089388496</v>
      </c>
      <c r="Z153" s="273">
        <v>8.4385923547150382E-2</v>
      </c>
      <c r="AA153" s="273">
        <v>6.4210612990482779E-2</v>
      </c>
      <c r="AB153" s="273">
        <v>5.6007168997822189E-2</v>
      </c>
      <c r="AC153" s="273">
        <v>5.793521360652501E-2</v>
      </c>
      <c r="AD153" s="273">
        <v>6.1553010286207993E-2</v>
      </c>
      <c r="AE153" s="273">
        <v>4.2519157585279306E-2</v>
      </c>
      <c r="AF153" s="273">
        <v>0.39282486444903453</v>
      </c>
      <c r="AG153" s="273">
        <v>3.4273211536295686E-2</v>
      </c>
      <c r="AH153" s="273">
        <v>4.7972186884725772E-2</v>
      </c>
      <c r="AI153" s="273">
        <v>6.4945237727502006E-2</v>
      </c>
      <c r="AJ153" s="273">
        <v>6.1790346420614164E-2</v>
      </c>
      <c r="AK153" s="273">
        <v>4.8773513234773816E-2</v>
      </c>
      <c r="AL153" s="273">
        <v>1.5466080209497489E-2</v>
      </c>
      <c r="AM153" s="273">
        <v>2.7002151877692504E-2</v>
      </c>
      <c r="AN153" s="273">
        <v>3.6936126381148376E-2</v>
      </c>
      <c r="AO153" s="273">
        <v>2.921626559850066E-2</v>
      </c>
      <c r="AP153" s="273">
        <v>2.1496901795899526E-2</v>
      </c>
      <c r="AQ153" s="273">
        <v>2.5207415163610705E-2</v>
      </c>
      <c r="AR153" s="273">
        <v>5.1451530827676124E-2</v>
      </c>
      <c r="AS153" s="273">
        <v>3.9065693761881654E-2</v>
      </c>
    </row>
    <row r="154" spans="1:45">
      <c r="A154" s="274" t="s">
        <v>161</v>
      </c>
      <c r="B154" s="273">
        <v>7.4710784104751573</v>
      </c>
      <c r="C154" s="273">
        <v>7.5542485350692736</v>
      </c>
      <c r="D154" s="273">
        <v>7.312448960727691</v>
      </c>
      <c r="E154" s="273">
        <v>7.5836668240730294</v>
      </c>
      <c r="F154" s="273">
        <v>7.688879743473052</v>
      </c>
      <c r="G154" s="273">
        <v>6.0173959235916135</v>
      </c>
      <c r="H154" s="273">
        <v>9.6768851304740888</v>
      </c>
      <c r="I154" s="273">
        <v>6.2863928843696595</v>
      </c>
      <c r="J154" s="273">
        <v>7.4136165238204947</v>
      </c>
      <c r="K154" s="273">
        <v>6.9122826095306396</v>
      </c>
      <c r="L154" s="273">
        <v>6.318084429682159</v>
      </c>
      <c r="M154" s="273">
        <v>5.2907368200920102</v>
      </c>
      <c r="N154" s="273">
        <v>5.4776879750946037</v>
      </c>
      <c r="O154" s="273">
        <v>3.8570625064491271</v>
      </c>
      <c r="P154" s="273">
        <v>3.8037874433372494</v>
      </c>
      <c r="Q154" s="273">
        <v>3.2758050531534022</v>
      </c>
      <c r="R154" s="273">
        <v>4.9209692110423253</v>
      </c>
      <c r="S154" s="273">
        <v>5.2038286717488624</v>
      </c>
      <c r="T154" s="273">
        <v>5.634103113193758</v>
      </c>
      <c r="U154" s="273">
        <v>3.1681570627821665</v>
      </c>
      <c r="V154" s="273">
        <v>3.8311815842487755</v>
      </c>
      <c r="W154" s="273">
        <v>4.021325479431523</v>
      </c>
      <c r="X154" s="273">
        <v>3.6366403118236241</v>
      </c>
      <c r="Y154" s="273">
        <v>3.5029124389757653</v>
      </c>
      <c r="Z154" s="273">
        <v>3.9665868886513991</v>
      </c>
      <c r="AA154" s="273">
        <v>3.8456927009390025</v>
      </c>
      <c r="AB154" s="273">
        <v>3.8682617368677388</v>
      </c>
      <c r="AC154" s="273">
        <v>3.1044694913980417</v>
      </c>
      <c r="AD154" s="273">
        <v>2.8111346401155113</v>
      </c>
      <c r="AE154" s="273">
        <v>3.3188333371848135</v>
      </c>
      <c r="AF154" s="273">
        <v>4.5111157483727435</v>
      </c>
      <c r="AG154" s="273">
        <v>3.9151992759620535</v>
      </c>
      <c r="AH154" s="273">
        <v>3.2514940222272868</v>
      </c>
      <c r="AI154" s="273">
        <v>3.2055793461818234</v>
      </c>
      <c r="AJ154" s="273">
        <v>3.597789704421265</v>
      </c>
      <c r="AK154" s="273">
        <v>2.7687831796018734</v>
      </c>
      <c r="AL154" s="273">
        <v>4.4195019176064214</v>
      </c>
      <c r="AM154" s="273">
        <v>5.0037285367461966</v>
      </c>
      <c r="AN154" s="273">
        <v>4.0390315468801763</v>
      </c>
      <c r="AO154" s="273">
        <v>3.715849135228829</v>
      </c>
      <c r="AP154" s="273">
        <v>4.4580156233340249</v>
      </c>
      <c r="AQ154" s="273">
        <v>4.6206028817332854</v>
      </c>
      <c r="AR154" s="273">
        <v>4.8194136746206695</v>
      </c>
      <c r="AS154" s="273">
        <v>3.732291474152774</v>
      </c>
    </row>
    <row r="155" spans="1:45">
      <c r="A155" s="274" t="s">
        <v>162</v>
      </c>
      <c r="B155" s="273">
        <v>4.1985324670867916</v>
      </c>
      <c r="C155" s="273">
        <v>3.4180587389984129</v>
      </c>
      <c r="D155" s="273">
        <v>3.5261600285797119</v>
      </c>
      <c r="E155" s="273">
        <v>3.2121870159111019</v>
      </c>
      <c r="F155" s="273">
        <v>2.0416415177154539</v>
      </c>
      <c r="G155" s="273">
        <v>0.96995159485244753</v>
      </c>
      <c r="H155" s="273">
        <v>1.3802096881622314</v>
      </c>
      <c r="I155" s="273">
        <v>1.3408719177421569</v>
      </c>
      <c r="J155" s="273">
        <v>1.5167802442855836</v>
      </c>
      <c r="K155" s="273">
        <v>0.94310429663848871</v>
      </c>
      <c r="L155" s="273">
        <v>0.66535691471481317</v>
      </c>
      <c r="M155" s="273">
        <v>0.90943212780761717</v>
      </c>
      <c r="N155" s="273">
        <v>0.53431141671752924</v>
      </c>
      <c r="O155" s="273">
        <v>0.25712735292053224</v>
      </c>
      <c r="P155" s="273">
        <v>0.43382461872482292</v>
      </c>
      <c r="Q155" s="273">
        <v>0.71968023389053348</v>
      </c>
      <c r="R155" s="273">
        <v>0.92990149586982496</v>
      </c>
      <c r="S155" s="273">
        <v>0.81102877688916586</v>
      </c>
      <c r="T155" s="273">
        <v>1.8865154651733755</v>
      </c>
      <c r="U155" s="273">
        <v>0.17058346867177906</v>
      </c>
      <c r="V155" s="273">
        <v>0.19975900264270854</v>
      </c>
      <c r="W155" s="273">
        <v>0.19440039751865237</v>
      </c>
      <c r="X155" s="273">
        <v>0.32303076652457707</v>
      </c>
      <c r="Y155" s="273">
        <v>9.1664572643623071E-2</v>
      </c>
      <c r="Z155" s="273">
        <v>0.19070092183140702</v>
      </c>
      <c r="AA155" s="273">
        <v>0.27294813975932408</v>
      </c>
      <c r="AB155" s="273">
        <v>0.4320517463537788</v>
      </c>
      <c r="AC155" s="273">
        <v>0.42111141325659684</v>
      </c>
      <c r="AD155" s="273">
        <v>0.39984864207768733</v>
      </c>
      <c r="AE155" s="273">
        <v>1.1247138668770176</v>
      </c>
      <c r="AF155" s="273">
        <v>0.58570235907476353</v>
      </c>
      <c r="AG155" s="273">
        <v>1.1105830596372008</v>
      </c>
      <c r="AH155" s="273">
        <v>0.25555532929377783</v>
      </c>
      <c r="AI155" s="273">
        <v>0.31187712843548399</v>
      </c>
      <c r="AJ155" s="273">
        <v>0.26900803132095363</v>
      </c>
      <c r="AK155" s="273">
        <v>4.9238436457258311E-2</v>
      </c>
      <c r="AL155" s="273">
        <v>8.7739084369144613E-2</v>
      </c>
      <c r="AM155" s="273">
        <v>4.7793505528475624E-2</v>
      </c>
      <c r="AN155" s="273">
        <v>1.1235965751845586E-2</v>
      </c>
      <c r="AO155" s="273">
        <v>2.1415263644874959E-2</v>
      </c>
      <c r="AP155" s="273">
        <v>4.6985029596136119E-3</v>
      </c>
      <c r="AQ155" s="273">
        <v>8.9962931253467528E-3</v>
      </c>
      <c r="AR155" s="273">
        <v>4.1889532266486111E-2</v>
      </c>
      <c r="AS155" s="273">
        <v>3.3142967670873824E-2</v>
      </c>
    </row>
    <row r="156" spans="1:45">
      <c r="A156" s="274" t="s">
        <v>95</v>
      </c>
      <c r="B156" s="273">
        <v>0</v>
      </c>
      <c r="C156" s="273">
        <v>0</v>
      </c>
      <c r="D156" s="273">
        <v>0</v>
      </c>
      <c r="E156" s="273">
        <v>0</v>
      </c>
      <c r="F156" s="273">
        <v>0</v>
      </c>
      <c r="G156" s="273">
        <v>0</v>
      </c>
      <c r="H156" s="273">
        <v>0</v>
      </c>
      <c r="I156" s="273">
        <v>0</v>
      </c>
      <c r="J156" s="273">
        <v>0</v>
      </c>
      <c r="K156" s="273">
        <v>0</v>
      </c>
      <c r="L156" s="273">
        <v>9.053213155197154E-2</v>
      </c>
      <c r="M156" s="273">
        <v>0.18444750704998161</v>
      </c>
      <c r="N156" s="273">
        <v>0.24000355352706582</v>
      </c>
      <c r="O156" s="273">
        <v>0.26331773201310477</v>
      </c>
      <c r="P156" s="273">
        <v>0.3016635273211552</v>
      </c>
      <c r="Q156" s="273">
        <v>0.31187670839794651</v>
      </c>
      <c r="R156" s="273">
        <v>0.34185700602559388</v>
      </c>
      <c r="S156" s="273">
        <v>0.41092927162485188</v>
      </c>
      <c r="T156" s="273">
        <v>0.41199796250848914</v>
      </c>
      <c r="U156" s="273">
        <v>0.43408627715390746</v>
      </c>
      <c r="V156" s="273">
        <v>0.47913844408459422</v>
      </c>
      <c r="W156" s="273">
        <v>0.43192463314158003</v>
      </c>
      <c r="X156" s="273">
        <v>0.42469665214393426</v>
      </c>
      <c r="Y156" s="273">
        <v>0.34647580764253555</v>
      </c>
      <c r="Z156" s="273">
        <v>0.35611213602847158</v>
      </c>
      <c r="AA156" s="273">
        <v>0.39112805303709391</v>
      </c>
      <c r="AB156" s="273">
        <v>0.5382796992030946</v>
      </c>
      <c r="AC156" s="273">
        <v>0.77970355358133647</v>
      </c>
      <c r="AD156" s="273">
        <v>0.88753380228551804</v>
      </c>
      <c r="AE156" s="273">
        <v>0.97749474870342301</v>
      </c>
      <c r="AF156" s="273">
        <v>1.1120868908496826</v>
      </c>
      <c r="AG156" s="273">
        <v>1.1595296788078666</v>
      </c>
      <c r="AH156" s="273">
        <v>1.2160029998944737</v>
      </c>
      <c r="AI156" s="273">
        <v>1.3458599840312115</v>
      </c>
      <c r="AJ156" s="273">
        <v>1.2886959850944293</v>
      </c>
      <c r="AK156" s="273">
        <v>1.1646179003924668</v>
      </c>
      <c r="AL156" s="273">
        <v>1.0645939243351392</v>
      </c>
      <c r="AM156" s="273">
        <v>1.0769389735159844</v>
      </c>
      <c r="AN156" s="273">
        <v>1.1869475522888795</v>
      </c>
      <c r="AO156" s="273">
        <v>1.154705462909408</v>
      </c>
      <c r="AP156" s="273">
        <v>1.1844209944444786</v>
      </c>
      <c r="AQ156" s="273">
        <v>1.3198416835580276</v>
      </c>
      <c r="AR156" s="273">
        <v>1.4823900706641544</v>
      </c>
      <c r="AS156" s="273">
        <v>1.2398881421760237</v>
      </c>
    </row>
    <row r="157" spans="1:45">
      <c r="A157" s="283"/>
      <c r="B157" s="284"/>
      <c r="C157" s="284"/>
      <c r="D157" s="284"/>
      <c r="E157" s="284"/>
      <c r="F157" s="284"/>
      <c r="G157" s="284"/>
      <c r="H157" s="284"/>
      <c r="I157" s="284"/>
      <c r="J157" s="284"/>
      <c r="K157" s="284"/>
      <c r="L157" s="284"/>
      <c r="M157" s="284"/>
      <c r="N157" s="284"/>
      <c r="O157" s="284"/>
      <c r="P157" s="284"/>
      <c r="Q157" s="284"/>
      <c r="R157" s="284"/>
      <c r="S157" s="284"/>
      <c r="T157" s="284"/>
      <c r="U157" s="284"/>
      <c r="V157" s="284"/>
      <c r="W157" s="284"/>
      <c r="X157" s="284"/>
      <c r="Y157" s="284"/>
      <c r="Z157" s="284"/>
      <c r="AA157" s="284"/>
      <c r="AB157" s="284"/>
      <c r="AC157" s="284"/>
      <c r="AD157" s="284"/>
      <c r="AE157" s="284"/>
      <c r="AF157" s="284"/>
      <c r="AG157" s="284"/>
      <c r="AH157" s="284"/>
      <c r="AI157" s="284"/>
      <c r="AJ157" s="284"/>
      <c r="AK157" s="284"/>
      <c r="AL157" s="284"/>
      <c r="AM157" s="284"/>
      <c r="AN157" s="284"/>
      <c r="AO157" s="284"/>
      <c r="AP157" s="284"/>
      <c r="AQ157" s="284"/>
      <c r="AR157" s="273"/>
      <c r="AS157" s="284"/>
    </row>
    <row r="158" spans="1:45">
      <c r="A158" s="282" t="s">
        <v>208</v>
      </c>
      <c r="B158" s="281">
        <v>2.3333469570915222</v>
      </c>
      <c r="C158" s="281">
        <v>1.9458658695724487</v>
      </c>
      <c r="D158" s="281">
        <v>1.6583116393768311</v>
      </c>
      <c r="E158" s="281">
        <v>1.6405112443168639</v>
      </c>
      <c r="F158" s="281">
        <v>1.2089676893440244</v>
      </c>
      <c r="G158" s="281">
        <v>0.85815283846130364</v>
      </c>
      <c r="H158" s="281">
        <v>0.59426457028732282</v>
      </c>
      <c r="I158" s="281">
        <v>0.48309867489471425</v>
      </c>
      <c r="J158" s="281">
        <v>0.4436715007240295</v>
      </c>
      <c r="K158" s="281">
        <v>0.43209028351821899</v>
      </c>
      <c r="L158" s="281">
        <v>1.6541367687627395</v>
      </c>
      <c r="M158" s="281">
        <v>2.5887999899504575</v>
      </c>
      <c r="N158" s="281">
        <v>2.9074799840709482</v>
      </c>
      <c r="O158" s="281">
        <v>2.8294358159141799</v>
      </c>
      <c r="P158" s="281">
        <v>2.8638141549789768</v>
      </c>
      <c r="Q158" s="281">
        <v>2.7364691118361342</v>
      </c>
      <c r="R158" s="281">
        <v>2.7469309868627128</v>
      </c>
      <c r="S158" s="281">
        <v>3.0460621243873103</v>
      </c>
      <c r="T158" s="281">
        <v>2.976135512619376</v>
      </c>
      <c r="U158" s="281">
        <v>2.9461198260096464</v>
      </c>
      <c r="V158" s="281">
        <v>3.026151895047259</v>
      </c>
      <c r="W158" s="281">
        <v>2.6410807555110463</v>
      </c>
      <c r="X158" s="281">
        <v>2.4137512671196428</v>
      </c>
      <c r="Y158" s="281">
        <v>1.9703667085406997</v>
      </c>
      <c r="Z158" s="281">
        <v>2.0445266615951732</v>
      </c>
      <c r="AA158" s="281">
        <v>2.3495952568271234</v>
      </c>
      <c r="AB158" s="281">
        <v>2.5970047343830185</v>
      </c>
      <c r="AC158" s="281">
        <v>3.1166929444653571</v>
      </c>
      <c r="AD158" s="281">
        <v>3.5831086165465784</v>
      </c>
      <c r="AE158" s="281">
        <v>3.5276707423158875</v>
      </c>
      <c r="AF158" s="281">
        <v>3.9855763160895945</v>
      </c>
      <c r="AG158" s="281">
        <v>4.018626566798738</v>
      </c>
      <c r="AH158" s="281">
        <v>4.3544721706595766</v>
      </c>
      <c r="AI158" s="281">
        <v>4.5136101219294433</v>
      </c>
      <c r="AJ158" s="281">
        <v>3.8320885812229499</v>
      </c>
      <c r="AK158" s="281">
        <v>3.5227874508920576</v>
      </c>
      <c r="AL158" s="281">
        <v>3.0343401440507614</v>
      </c>
      <c r="AM158" s="281">
        <v>3.0785593733988432</v>
      </c>
      <c r="AN158" s="281">
        <v>3.2053486262037336</v>
      </c>
      <c r="AO158" s="281">
        <v>3.2063020230972059</v>
      </c>
      <c r="AP158" s="281">
        <v>2.9561683269456225</v>
      </c>
      <c r="AQ158" s="281">
        <v>3.1291157628300192</v>
      </c>
      <c r="AR158" s="281">
        <v>3.3810802861596976</v>
      </c>
      <c r="AS158" s="281">
        <v>2.7563445997592768</v>
      </c>
    </row>
    <row r="159" spans="1:45">
      <c r="A159" s="274" t="s">
        <v>160</v>
      </c>
      <c r="B159" s="273">
        <v>3.2095037555694581E-2</v>
      </c>
      <c r="C159" s="273">
        <v>0</v>
      </c>
      <c r="D159" s="273">
        <v>2.9200589370727537E-3</v>
      </c>
      <c r="E159" s="273">
        <v>1.2393545246124267E-2</v>
      </c>
      <c r="F159" s="273">
        <v>1.7156873283386234E-2</v>
      </c>
      <c r="G159" s="273">
        <v>6.9481200942993163E-2</v>
      </c>
      <c r="H159" s="273">
        <v>3.3113066158294679E-2</v>
      </c>
      <c r="I159" s="273">
        <v>2.6694448966979981E-2</v>
      </c>
      <c r="J159" s="273">
        <v>7.9684376163482673E-2</v>
      </c>
      <c r="K159" s="273">
        <v>0.10331459634780882</v>
      </c>
      <c r="L159" s="273">
        <v>9.127023195266723E-2</v>
      </c>
      <c r="M159" s="273">
        <v>7.3680589141845693E-2</v>
      </c>
      <c r="N159" s="273">
        <v>2.7483939075469966E-2</v>
      </c>
      <c r="O159" s="273">
        <v>2.8007188701629639E-2</v>
      </c>
      <c r="P159" s="273">
        <v>2.471012990951538E-2</v>
      </c>
      <c r="Q159" s="273">
        <v>1.4199504013061524E-2</v>
      </c>
      <c r="R159" s="273">
        <v>1.1903876463550398E-2</v>
      </c>
      <c r="S159" s="273">
        <v>1.1274346104005678E-2</v>
      </c>
      <c r="T159" s="273">
        <v>5.4761021124737366E-2</v>
      </c>
      <c r="U159" s="273">
        <v>5.0301217520632741E-2</v>
      </c>
      <c r="V159" s="273">
        <v>3.4670373874525109E-2</v>
      </c>
      <c r="W159" s="273">
        <v>2.3357470358110692E-2</v>
      </c>
      <c r="X159" s="273">
        <v>1.006798877548986E-2</v>
      </c>
      <c r="Y159" s="273">
        <v>5.1377777297121185E-3</v>
      </c>
      <c r="Z159" s="273">
        <v>1.1714175285141794E-2</v>
      </c>
      <c r="AA159" s="273">
        <v>2.6242944662295872E-2</v>
      </c>
      <c r="AB159" s="273">
        <v>1.2320191874528269E-2</v>
      </c>
      <c r="AC159" s="273">
        <v>3.9137677351379421E-3</v>
      </c>
      <c r="AD159" s="273">
        <v>3.8675107454543118E-3</v>
      </c>
      <c r="AE159" s="273">
        <v>3.3449224825859471E-3</v>
      </c>
      <c r="AF159" s="273">
        <v>2.4491211515295574E-3</v>
      </c>
      <c r="AG159" s="273">
        <v>2.3549371081935402E-3</v>
      </c>
      <c r="AH159" s="273">
        <v>2.1190056082324013E-3</v>
      </c>
      <c r="AI159" s="273">
        <v>2.025145357178351E-3</v>
      </c>
      <c r="AJ159" s="273">
        <v>1.6941007728717775E-3</v>
      </c>
      <c r="AK159" s="273">
        <v>0</v>
      </c>
      <c r="AL159" s="273">
        <v>3.6962802854436191E-2</v>
      </c>
      <c r="AM159" s="273">
        <v>2.4275724258227705E-5</v>
      </c>
      <c r="AN159" s="273">
        <v>0</v>
      </c>
      <c r="AO159" s="273">
        <v>0</v>
      </c>
      <c r="AP159" s="273">
        <v>0</v>
      </c>
      <c r="AQ159" s="273">
        <v>0</v>
      </c>
      <c r="AR159" s="273">
        <v>4.4159716979869999E-2</v>
      </c>
      <c r="AS159" s="273">
        <v>3.3118762016583328E-2</v>
      </c>
    </row>
    <row r="160" spans="1:45" ht="15">
      <c r="A160" s="275" t="s">
        <v>314</v>
      </c>
      <c r="B160" s="273">
        <v>7.4618682289123543E-3</v>
      </c>
      <c r="C160" s="273">
        <v>0</v>
      </c>
      <c r="D160" s="273">
        <v>1.0324597549438478E-3</v>
      </c>
      <c r="E160" s="273">
        <v>3.1443092536926269E-3</v>
      </c>
      <c r="F160" s="273">
        <v>3.660539131164551E-3</v>
      </c>
      <c r="G160" s="273">
        <v>5.3500187301635744E-3</v>
      </c>
      <c r="H160" s="273">
        <v>2.5811493873596197E-3</v>
      </c>
      <c r="I160" s="273">
        <v>2.7219393539428711E-3</v>
      </c>
      <c r="J160" s="273">
        <v>3.5197491645812991E-3</v>
      </c>
      <c r="K160" s="273">
        <v>5.6785286521911626E-3</v>
      </c>
      <c r="L160" s="273">
        <v>7.6495881843566902E-3</v>
      </c>
      <c r="M160" s="273">
        <v>5.4438787078857423E-3</v>
      </c>
      <c r="N160" s="273">
        <v>5.0215088081359861E-3</v>
      </c>
      <c r="O160" s="273">
        <v>4.2706289863586426E-3</v>
      </c>
      <c r="P160" s="273">
        <v>3.1443092536926269E-3</v>
      </c>
      <c r="Q160" s="273">
        <v>8.4473979949951168E-4</v>
      </c>
      <c r="R160" s="273">
        <v>1.2276987681524801E-3</v>
      </c>
      <c r="S160" s="273">
        <v>1.6982673544396799E-3</v>
      </c>
      <c r="T160" s="273">
        <v>1.3905035709123168E-2</v>
      </c>
      <c r="U160" s="273">
        <v>1.2444450115169947E-2</v>
      </c>
      <c r="V160" s="273">
        <v>1.2060883447417761E-2</v>
      </c>
      <c r="W160" s="273">
        <v>8.2015880506403193E-3</v>
      </c>
      <c r="X160" s="273">
        <v>5.9864138350266584E-3</v>
      </c>
      <c r="Y160" s="273">
        <v>4.3869503604218284E-3</v>
      </c>
      <c r="Z160" s="273">
        <v>8.0101176103445706E-3</v>
      </c>
      <c r="AA160" s="273">
        <v>1.4232451708712861E-2</v>
      </c>
      <c r="AB160" s="273">
        <v>6.5503090626637377E-3</v>
      </c>
      <c r="AC160" s="273">
        <v>3.9137677351379421E-3</v>
      </c>
      <c r="AD160" s="273">
        <v>3.8675107454543118E-3</v>
      </c>
      <c r="AE160" s="273">
        <v>3.3449224825859471E-3</v>
      </c>
      <c r="AF160" s="273">
        <v>2.4491211515295574E-3</v>
      </c>
      <c r="AG160" s="273">
        <v>2.3549371081935402E-3</v>
      </c>
      <c r="AH160" s="273">
        <v>2.1190056082324013E-3</v>
      </c>
      <c r="AI160" s="273">
        <v>2.025145357178351E-3</v>
      </c>
      <c r="AJ160" s="273">
        <v>1.6941007728717775E-3</v>
      </c>
      <c r="AK160" s="273">
        <v>0</v>
      </c>
      <c r="AL160" s="273">
        <v>2.8186216788575903E-2</v>
      </c>
      <c r="AM160" s="273">
        <v>2.4275724258227705E-5</v>
      </c>
      <c r="AN160" s="273">
        <v>0</v>
      </c>
      <c r="AO160" s="273">
        <v>0</v>
      </c>
      <c r="AP160" s="273">
        <v>0</v>
      </c>
      <c r="AQ160" s="273">
        <v>0</v>
      </c>
      <c r="AR160" s="273">
        <v>3.7447066227532133E-2</v>
      </c>
      <c r="AS160" s="273">
        <v>2.8084429870196201E-2</v>
      </c>
    </row>
    <row r="161" spans="1:45" ht="15">
      <c r="A161" s="275" t="s">
        <v>315</v>
      </c>
      <c r="B161" s="273">
        <v>2.4633169326782223E-2</v>
      </c>
      <c r="C161" s="273">
        <v>0</v>
      </c>
      <c r="D161" s="273">
        <v>1.8875991821289059E-3</v>
      </c>
      <c r="E161" s="273">
        <v>9.2492359924316401E-3</v>
      </c>
      <c r="F161" s="273">
        <v>1.3496334152221678E-2</v>
      </c>
      <c r="G161" s="273">
        <v>6.4131182212829582E-2</v>
      </c>
      <c r="H161" s="273">
        <v>3.0531916770935058E-2</v>
      </c>
      <c r="I161" s="273">
        <v>2.397250961303711E-2</v>
      </c>
      <c r="J161" s="273">
        <v>7.6164626998901364E-2</v>
      </c>
      <c r="K161" s="273">
        <v>9.7636067695617668E-2</v>
      </c>
      <c r="L161" s="273">
        <v>8.3620643768310521E-2</v>
      </c>
      <c r="M161" s="273">
        <v>6.8236710433959957E-2</v>
      </c>
      <c r="N161" s="273">
        <v>2.246243026733398E-2</v>
      </c>
      <c r="O161" s="273">
        <v>2.3736559715270996E-2</v>
      </c>
      <c r="P161" s="273">
        <v>2.1565820655822753E-2</v>
      </c>
      <c r="Q161" s="273">
        <v>1.3354764213562013E-2</v>
      </c>
      <c r="R161" s="273">
        <v>1.067617769539792E-2</v>
      </c>
      <c r="S161" s="273">
        <v>9.5760787495659978E-3</v>
      </c>
      <c r="T161" s="273">
        <v>4.08559854156142E-2</v>
      </c>
      <c r="U161" s="273">
        <v>3.7856767405462788E-2</v>
      </c>
      <c r="V161" s="273">
        <v>2.2609490427107352E-2</v>
      </c>
      <c r="W161" s="273">
        <v>1.5155882307470375E-2</v>
      </c>
      <c r="X161" s="273">
        <v>4.0815749404632005E-3</v>
      </c>
      <c r="Y161" s="273">
        <v>7.5082736929029065E-4</v>
      </c>
      <c r="Z161" s="273">
        <v>3.7040576747972239E-3</v>
      </c>
      <c r="AA161" s="273">
        <v>1.2010492953583009E-2</v>
      </c>
      <c r="AB161" s="273">
        <v>5.7698828118645309E-3</v>
      </c>
      <c r="AC161" s="273">
        <v>0</v>
      </c>
      <c r="AD161" s="273">
        <v>0</v>
      </c>
      <c r="AE161" s="273">
        <v>0</v>
      </c>
      <c r="AF161" s="273">
        <v>0</v>
      </c>
      <c r="AG161" s="273">
        <v>0</v>
      </c>
      <c r="AH161" s="273">
        <v>0</v>
      </c>
      <c r="AI161" s="273">
        <v>0</v>
      </c>
      <c r="AJ161" s="273">
        <v>0</v>
      </c>
      <c r="AK161" s="273">
        <v>0</v>
      </c>
      <c r="AL161" s="273">
        <v>8.7765860658602889E-3</v>
      </c>
      <c r="AM161" s="273">
        <v>0</v>
      </c>
      <c r="AN161" s="273">
        <v>0</v>
      </c>
      <c r="AO161" s="273">
        <v>0</v>
      </c>
      <c r="AP161" s="273">
        <v>0</v>
      </c>
      <c r="AQ161" s="273">
        <v>0</v>
      </c>
      <c r="AR161" s="273">
        <v>6.7126507523378688E-3</v>
      </c>
      <c r="AS161" s="273">
        <v>5.0343321463871245E-3</v>
      </c>
    </row>
    <row r="162" spans="1:45">
      <c r="A162" s="274" t="s">
        <v>161</v>
      </c>
      <c r="B162" s="273">
        <v>2.300362720088196</v>
      </c>
      <c r="C162" s="273">
        <v>1.9458658695724487</v>
      </c>
      <c r="D162" s="273">
        <v>1.6553915804397583</v>
      </c>
      <c r="E162" s="273">
        <v>1.5785175964706419</v>
      </c>
      <c r="F162" s="273">
        <v>1.1918108160606382</v>
      </c>
      <c r="G162" s="273">
        <v>0.78867163751831049</v>
      </c>
      <c r="H162" s="273">
        <v>0.56115150412902814</v>
      </c>
      <c r="I162" s="273">
        <v>0.45578698623504627</v>
      </c>
      <c r="J162" s="273">
        <v>0.36398712456054683</v>
      </c>
      <c r="K162" s="273">
        <v>0.32877568717041017</v>
      </c>
      <c r="L162" s="273">
        <v>0.26724047661514277</v>
      </c>
      <c r="M162" s="273">
        <v>0.19858999131011962</v>
      </c>
      <c r="N162" s="273">
        <v>0.20857414640655517</v>
      </c>
      <c r="O162" s="273">
        <v>0.16691640849685668</v>
      </c>
      <c r="P162" s="273">
        <v>0.1073330456436157</v>
      </c>
      <c r="Q162" s="273">
        <v>0.15140993452081852</v>
      </c>
      <c r="R162" s="273">
        <v>0.15020476682758993</v>
      </c>
      <c r="S162" s="273">
        <v>0.1663593542483475</v>
      </c>
      <c r="T162" s="273">
        <v>0.25532198687451446</v>
      </c>
      <c r="U162" s="273">
        <v>0.28148319829792995</v>
      </c>
      <c r="V162" s="273">
        <v>0.29605183060306339</v>
      </c>
      <c r="W162" s="273">
        <v>0.30383241230980029</v>
      </c>
      <c r="X162" s="273">
        <v>0.30046047030198275</v>
      </c>
      <c r="Y162" s="273">
        <v>0.34820223818284979</v>
      </c>
      <c r="Z162" s="273">
        <v>0.39773272236043838</v>
      </c>
      <c r="AA162" s="273">
        <v>0.44725258888236746</v>
      </c>
      <c r="AB162" s="273">
        <v>0.42189281858174776</v>
      </c>
      <c r="AC162" s="273">
        <v>0.43678491964175925</v>
      </c>
      <c r="AD162" s="273">
        <v>0.47245638646675603</v>
      </c>
      <c r="AE162" s="273">
        <v>0.51805984926044102</v>
      </c>
      <c r="AF162" s="273">
        <v>0.56813095336063724</v>
      </c>
      <c r="AG162" s="273">
        <v>0.60518508129249093</v>
      </c>
      <c r="AH162" s="273">
        <v>0.60913059971186923</v>
      </c>
      <c r="AI162" s="273">
        <v>0.63843586606568492</v>
      </c>
      <c r="AJ162" s="273">
        <v>0.28241801319226945</v>
      </c>
      <c r="AK162" s="273">
        <v>0.30804589082158734</v>
      </c>
      <c r="AL162" s="273">
        <v>0.30335765688584321</v>
      </c>
      <c r="AM162" s="273">
        <v>0.34357933130575141</v>
      </c>
      <c r="AN162" s="273">
        <v>0.29010671179038577</v>
      </c>
      <c r="AO162" s="273">
        <v>0.45120954073245689</v>
      </c>
      <c r="AP162" s="273">
        <v>0.10091871713431251</v>
      </c>
      <c r="AQ162" s="273">
        <v>0.10541287190414815</v>
      </c>
      <c r="AR162" s="273">
        <v>0.11957487820518506</v>
      </c>
      <c r="AS162" s="273">
        <v>8.9681158653888787E-2</v>
      </c>
    </row>
    <row r="163" spans="1:45">
      <c r="A163" s="274" t="s">
        <v>162</v>
      </c>
      <c r="B163" s="273">
        <v>8.8919944763183592E-4</v>
      </c>
      <c r="C163" s="273">
        <v>0</v>
      </c>
      <c r="D163" s="273">
        <v>0</v>
      </c>
      <c r="E163" s="273">
        <v>4.9600102600097652E-2</v>
      </c>
      <c r="F163" s="273">
        <v>0</v>
      </c>
      <c r="G163" s="273">
        <v>0</v>
      </c>
      <c r="H163" s="273">
        <v>0</v>
      </c>
      <c r="I163" s="273">
        <v>6.1723969268798824E-4</v>
      </c>
      <c r="J163" s="273">
        <v>0</v>
      </c>
      <c r="K163" s="273">
        <v>0</v>
      </c>
      <c r="L163" s="273">
        <v>1.3337991714477537E-4</v>
      </c>
      <c r="M163" s="273">
        <v>5.7786570777893067E-3</v>
      </c>
      <c r="N163" s="273">
        <v>2.8454382324218748E-3</v>
      </c>
      <c r="O163" s="273">
        <v>7.4692753601074214E-3</v>
      </c>
      <c r="P163" s="273">
        <v>7.1135955810546873E-3</v>
      </c>
      <c r="Q163" s="273">
        <v>1.6446189842224119E-3</v>
      </c>
      <c r="R163" s="273">
        <v>8.8242741531716469E-5</v>
      </c>
      <c r="S163" s="273">
        <v>1.4542993607144718E-3</v>
      </c>
      <c r="T163" s="273">
        <v>1.3240746390944956E-3</v>
      </c>
      <c r="U163" s="273">
        <v>1.0048302455967829E-3</v>
      </c>
      <c r="V163" s="273">
        <v>8.7309746522437333E-4</v>
      </c>
      <c r="W163" s="273">
        <v>3.7675882560864439E-2</v>
      </c>
      <c r="X163" s="273">
        <v>0</v>
      </c>
      <c r="Y163" s="273">
        <v>5.260539804178391E-4</v>
      </c>
      <c r="Z163" s="273">
        <v>0</v>
      </c>
      <c r="AA163" s="273">
        <v>4.832498162155081E-4</v>
      </c>
      <c r="AB163" s="273">
        <v>0</v>
      </c>
      <c r="AC163" s="273">
        <v>0</v>
      </c>
      <c r="AD163" s="273">
        <v>0</v>
      </c>
      <c r="AE163" s="273">
        <v>0</v>
      </c>
      <c r="AF163" s="273">
        <v>0</v>
      </c>
      <c r="AG163" s="273">
        <v>0</v>
      </c>
      <c r="AH163" s="273">
        <v>0</v>
      </c>
      <c r="AI163" s="273">
        <v>0</v>
      </c>
      <c r="AJ163" s="273">
        <v>0</v>
      </c>
      <c r="AK163" s="273">
        <v>0</v>
      </c>
      <c r="AL163" s="273">
        <v>0</v>
      </c>
      <c r="AM163" s="273">
        <v>0</v>
      </c>
      <c r="AN163" s="273">
        <v>0</v>
      </c>
      <c r="AO163" s="273">
        <v>0</v>
      </c>
      <c r="AP163" s="273">
        <v>0</v>
      </c>
      <c r="AQ163" s="273">
        <v>0</v>
      </c>
      <c r="AR163" s="273">
        <v>0</v>
      </c>
      <c r="AS163" s="273">
        <v>0</v>
      </c>
    </row>
    <row r="164" spans="1:45">
      <c r="A164" s="274" t="s">
        <v>95</v>
      </c>
      <c r="B164" s="273">
        <v>0</v>
      </c>
      <c r="C164" s="273">
        <v>0</v>
      </c>
      <c r="D164" s="273">
        <v>0</v>
      </c>
      <c r="E164" s="273">
        <v>0</v>
      </c>
      <c r="F164" s="273">
        <v>0</v>
      </c>
      <c r="G164" s="273">
        <v>0</v>
      </c>
      <c r="H164" s="273">
        <v>0</v>
      </c>
      <c r="I164" s="273">
        <v>0</v>
      </c>
      <c r="J164" s="273">
        <v>0</v>
      </c>
      <c r="K164" s="273">
        <v>0</v>
      </c>
      <c r="L164" s="273">
        <v>1.2954926802777846</v>
      </c>
      <c r="M164" s="273">
        <v>2.3107507524207027</v>
      </c>
      <c r="N164" s="273">
        <v>2.6685764603565012</v>
      </c>
      <c r="O164" s="273">
        <v>2.6270429433555864</v>
      </c>
      <c r="P164" s="273">
        <v>2.7246573838447912</v>
      </c>
      <c r="Q164" s="273">
        <v>2.5692150543180317</v>
      </c>
      <c r="R164" s="273">
        <v>2.5847341008300408</v>
      </c>
      <c r="S164" s="273">
        <v>2.8669741246742424</v>
      </c>
      <c r="T164" s="273">
        <v>2.6647284299810297</v>
      </c>
      <c r="U164" s="273">
        <v>2.6133305799454871</v>
      </c>
      <c r="V164" s="273">
        <v>2.694556593104446</v>
      </c>
      <c r="W164" s="273">
        <v>2.2762149902822708</v>
      </c>
      <c r="X164" s="273">
        <v>2.1032228080421702</v>
      </c>
      <c r="Y164" s="273">
        <v>1.6165006386477201</v>
      </c>
      <c r="Z164" s="273">
        <v>1.6350797639495931</v>
      </c>
      <c r="AA164" s="273">
        <v>1.8756164734662446</v>
      </c>
      <c r="AB164" s="273">
        <v>2.1627917239267425</v>
      </c>
      <c r="AC164" s="273">
        <v>2.6759942570884601</v>
      </c>
      <c r="AD164" s="273">
        <v>3.1067847193343678</v>
      </c>
      <c r="AE164" s="273">
        <v>3.0062659705728603</v>
      </c>
      <c r="AF164" s="273">
        <v>3.4149962415774278</v>
      </c>
      <c r="AG164" s="273">
        <v>3.4110865483980533</v>
      </c>
      <c r="AH164" s="273">
        <v>3.7432225653394751</v>
      </c>
      <c r="AI164" s="273">
        <v>3.8731491105065801</v>
      </c>
      <c r="AJ164" s="273">
        <v>3.5479764672578087</v>
      </c>
      <c r="AK164" s="273">
        <v>3.2147415600704701</v>
      </c>
      <c r="AL164" s="273">
        <v>2.694019684310482</v>
      </c>
      <c r="AM164" s="273">
        <v>2.7349557663688335</v>
      </c>
      <c r="AN164" s="273">
        <v>2.9152419144133477</v>
      </c>
      <c r="AO164" s="273">
        <v>2.7550924823647489</v>
      </c>
      <c r="AP164" s="273">
        <v>2.85524960981131</v>
      </c>
      <c r="AQ164" s="273">
        <v>3.023702890925871</v>
      </c>
      <c r="AR164" s="273">
        <v>3.2173456909746427</v>
      </c>
      <c r="AS164" s="273">
        <v>2.6335446790888049</v>
      </c>
    </row>
    <row r="165" spans="1:45">
      <c r="A165" s="283"/>
      <c r="B165" s="284"/>
      <c r="C165" s="284"/>
      <c r="D165" s="284"/>
      <c r="E165" s="284"/>
      <c r="F165" s="284"/>
      <c r="G165" s="284"/>
      <c r="H165" s="284"/>
      <c r="I165" s="284"/>
      <c r="J165" s="284"/>
      <c r="K165" s="284"/>
      <c r="L165" s="284"/>
      <c r="M165" s="284"/>
      <c r="N165" s="284"/>
      <c r="O165" s="284"/>
      <c r="P165" s="284"/>
      <c r="Q165" s="284"/>
      <c r="R165" s="284"/>
      <c r="S165" s="284"/>
      <c r="T165" s="284"/>
      <c r="U165" s="284"/>
      <c r="V165" s="284"/>
      <c r="W165" s="284"/>
      <c r="X165" s="284"/>
      <c r="Y165" s="284"/>
      <c r="Z165" s="284"/>
      <c r="AA165" s="284"/>
      <c r="AB165" s="284"/>
      <c r="AC165" s="284"/>
      <c r="AD165" s="284"/>
      <c r="AE165" s="284"/>
      <c r="AF165" s="284"/>
      <c r="AG165" s="284"/>
      <c r="AH165" s="284"/>
      <c r="AI165" s="284"/>
      <c r="AJ165" s="284"/>
      <c r="AK165" s="284"/>
      <c r="AL165" s="284"/>
      <c r="AM165" s="284"/>
      <c r="AN165" s="284"/>
      <c r="AO165" s="284"/>
      <c r="AP165" s="284"/>
      <c r="AQ165" s="284"/>
      <c r="AR165" s="273">
        <v>0</v>
      </c>
      <c r="AS165" s="284"/>
    </row>
    <row r="166" spans="1:45">
      <c r="A166" s="282" t="s">
        <v>301</v>
      </c>
      <c r="B166" s="281">
        <v>89.990250254088437</v>
      </c>
      <c r="C166" s="281">
        <v>93.36514989926313</v>
      </c>
      <c r="D166" s="281">
        <v>94.239139052025294</v>
      </c>
      <c r="E166" s="281">
        <v>94.763684929642011</v>
      </c>
      <c r="F166" s="281">
        <v>95.28060529816787</v>
      </c>
      <c r="G166" s="281">
        <v>94.341244601080462</v>
      </c>
      <c r="H166" s="281">
        <v>91.960777241123196</v>
      </c>
      <c r="I166" s="281">
        <v>91.711415033561991</v>
      </c>
      <c r="J166" s="281">
        <v>91.705826830445545</v>
      </c>
      <c r="K166" s="281">
        <v>92.079055645531298</v>
      </c>
      <c r="L166" s="281">
        <v>97.411708742807534</v>
      </c>
      <c r="M166" s="281">
        <v>96.890198182499716</v>
      </c>
      <c r="N166" s="281">
        <v>101.51636953971776</v>
      </c>
      <c r="O166" s="281">
        <v>108.82877016575475</v>
      </c>
      <c r="P166" s="281">
        <v>113.98182924075147</v>
      </c>
      <c r="Q166" s="281">
        <v>119.15859975917648</v>
      </c>
      <c r="R166" s="281">
        <v>126.24945492137253</v>
      </c>
      <c r="S166" s="281">
        <v>125.85717088032496</v>
      </c>
      <c r="T166" s="281">
        <v>131.37236823715011</v>
      </c>
      <c r="U166" s="281">
        <v>138.00767864427223</v>
      </c>
      <c r="V166" s="281">
        <v>148.06471457413585</v>
      </c>
      <c r="W166" s="281">
        <v>157.77055108198545</v>
      </c>
      <c r="X166" s="281">
        <v>159.84102824863172</v>
      </c>
      <c r="Y166" s="281">
        <v>163.72826346386725</v>
      </c>
      <c r="Z166" s="281">
        <v>166.96867938750606</v>
      </c>
      <c r="AA166" s="281">
        <v>171.35706798048949</v>
      </c>
      <c r="AB166" s="281">
        <v>179.1375453711982</v>
      </c>
      <c r="AC166" s="281">
        <v>180.65725072751121</v>
      </c>
      <c r="AD166" s="281">
        <v>187.37658879198779</v>
      </c>
      <c r="AE166" s="281">
        <v>195.00481047910924</v>
      </c>
      <c r="AF166" s="281">
        <v>199.55292336050516</v>
      </c>
      <c r="AG166" s="281">
        <v>200.8832533020182</v>
      </c>
      <c r="AH166" s="281">
        <v>203.05393357773269</v>
      </c>
      <c r="AI166" s="281">
        <v>204.72395489348625</v>
      </c>
      <c r="AJ166" s="281">
        <v>204.79901358153361</v>
      </c>
      <c r="AK166" s="281">
        <v>202.20445593226628</v>
      </c>
      <c r="AL166" s="281">
        <v>204.5527611821644</v>
      </c>
      <c r="AM166" s="281">
        <v>204.57019146567504</v>
      </c>
      <c r="AN166" s="281">
        <v>201.04152329976387</v>
      </c>
      <c r="AO166" s="281">
        <v>204.33667796320441</v>
      </c>
      <c r="AP166" s="281">
        <v>205.24550264305174</v>
      </c>
      <c r="AQ166" s="281">
        <v>213.58630486713221</v>
      </c>
      <c r="AR166" s="281">
        <v>217.77040405155699</v>
      </c>
      <c r="AS166" s="281">
        <v>169.44212791300077</v>
      </c>
    </row>
    <row r="167" spans="1:45">
      <c r="A167" s="274" t="s">
        <v>302</v>
      </c>
      <c r="B167" s="285">
        <v>80.105772883036039</v>
      </c>
      <c r="C167" s="285">
        <v>82.122591158130632</v>
      </c>
      <c r="D167" s="285">
        <v>82.516142037039941</v>
      </c>
      <c r="E167" s="285">
        <v>83.617925398519887</v>
      </c>
      <c r="F167" s="285">
        <v>84.691948726197808</v>
      </c>
      <c r="G167" s="285">
        <v>83.500819330866236</v>
      </c>
      <c r="H167" s="285">
        <v>82.463116699085987</v>
      </c>
      <c r="I167" s="285">
        <v>83.356170693121328</v>
      </c>
      <c r="J167" s="285">
        <v>83.689103255207812</v>
      </c>
      <c r="K167" s="285">
        <v>84.850466147138206</v>
      </c>
      <c r="L167" s="285">
        <v>89.060870421561489</v>
      </c>
      <c r="M167" s="285">
        <v>87.892997853478718</v>
      </c>
      <c r="N167" s="285">
        <v>92.481307739717906</v>
      </c>
      <c r="O167" s="285">
        <v>98.481968874163101</v>
      </c>
      <c r="P167" s="285">
        <v>102.11875528209286</v>
      </c>
      <c r="Q167" s="285">
        <v>105.36222535229645</v>
      </c>
      <c r="R167" s="285">
        <v>109.17861350502227</v>
      </c>
      <c r="S167" s="285">
        <v>110.64977782297932</v>
      </c>
      <c r="T167" s="285">
        <v>116.27159026668359</v>
      </c>
      <c r="U167" s="285">
        <v>121.13360583228199</v>
      </c>
      <c r="V167" s="285">
        <v>128.31293272692426</v>
      </c>
      <c r="W167" s="285">
        <v>137.40633796452616</v>
      </c>
      <c r="X167" s="285">
        <v>140.35763530426826</v>
      </c>
      <c r="Y167" s="285">
        <v>146.20514834966994</v>
      </c>
      <c r="Z167" s="285">
        <v>149.12082606969193</v>
      </c>
      <c r="AA167" s="285">
        <v>152.83911680371637</v>
      </c>
      <c r="AB167" s="285">
        <v>156.87596151889778</v>
      </c>
      <c r="AC167" s="285">
        <v>158.62218856113969</v>
      </c>
      <c r="AD167" s="285">
        <v>166.13515751243096</v>
      </c>
      <c r="AE167" s="285">
        <v>171.78415851499059</v>
      </c>
      <c r="AF167" s="285">
        <v>176.30595146756283</v>
      </c>
      <c r="AG167" s="285">
        <v>178.10010294750995</v>
      </c>
      <c r="AH167" s="285">
        <v>180.9764400757675</v>
      </c>
      <c r="AI167" s="285">
        <v>185.32446108787147</v>
      </c>
      <c r="AJ167" s="285">
        <v>185.17650204852436</v>
      </c>
      <c r="AK167" s="285">
        <v>183.17960873481644</v>
      </c>
      <c r="AL167" s="285">
        <v>186.41200833000417</v>
      </c>
      <c r="AM167" s="285">
        <v>186.62877761229581</v>
      </c>
      <c r="AN167" s="285">
        <v>185.08623252402015</v>
      </c>
      <c r="AO167" s="285">
        <v>186.78857412369666</v>
      </c>
      <c r="AP167" s="285">
        <v>188.50149735628864</v>
      </c>
      <c r="AQ167" s="285">
        <v>195.31390561901188</v>
      </c>
      <c r="AR167" s="285">
        <v>200.08580117745453</v>
      </c>
      <c r="AS167" s="285">
        <v>155.50234696188812</v>
      </c>
    </row>
    <row r="168" spans="1:45">
      <c r="A168" s="270" t="s">
        <v>160</v>
      </c>
      <c r="B168" s="273">
        <v>66.19310003595352</v>
      </c>
      <c r="C168" s="273">
        <v>66.957356697425837</v>
      </c>
      <c r="D168" s="273">
        <v>66.368747289142604</v>
      </c>
      <c r="E168" s="273">
        <v>67.372156178951258</v>
      </c>
      <c r="F168" s="273">
        <v>68.359751104145047</v>
      </c>
      <c r="G168" s="273">
        <v>66.806883761405942</v>
      </c>
      <c r="H168" s="273">
        <v>66.533153335914605</v>
      </c>
      <c r="I168" s="273">
        <v>67.550260082702621</v>
      </c>
      <c r="J168" s="273">
        <v>68.418821771907801</v>
      </c>
      <c r="K168" s="273">
        <v>68.797703891677855</v>
      </c>
      <c r="L168" s="273">
        <v>70.43563367416381</v>
      </c>
      <c r="M168" s="273">
        <v>67.255511809749606</v>
      </c>
      <c r="N168" s="273">
        <v>71.301318910923001</v>
      </c>
      <c r="O168" s="273">
        <v>75.87054039892196</v>
      </c>
      <c r="P168" s="273">
        <v>78.623010667877196</v>
      </c>
      <c r="Q168" s="273">
        <v>82.366797580999162</v>
      </c>
      <c r="R168" s="273">
        <v>85.577260094566626</v>
      </c>
      <c r="S168" s="273">
        <v>85.57629590408979</v>
      </c>
      <c r="T168" s="273">
        <v>87.014543613437297</v>
      </c>
      <c r="U168" s="273">
        <v>87.927810920713853</v>
      </c>
      <c r="V168" s="273">
        <v>90.768277829623003</v>
      </c>
      <c r="W168" s="273">
        <v>93.770665369827213</v>
      </c>
      <c r="X168" s="273">
        <v>94.353966680600863</v>
      </c>
      <c r="Y168" s="273">
        <v>97.151773037985919</v>
      </c>
      <c r="Z168" s="273">
        <v>98.566459958316273</v>
      </c>
      <c r="AA168" s="273">
        <v>100.2029091585709</v>
      </c>
      <c r="AB168" s="273">
        <v>99.260255927143703</v>
      </c>
      <c r="AC168" s="273">
        <v>99.918059798951717</v>
      </c>
      <c r="AD168" s="273">
        <v>103.28963159919005</v>
      </c>
      <c r="AE168" s="273">
        <v>106.88140245343098</v>
      </c>
      <c r="AF168" s="273">
        <v>110.75851070937506</v>
      </c>
      <c r="AG168" s="273">
        <v>108.21480092117997</v>
      </c>
      <c r="AH168" s="273">
        <v>109.08961466491749</v>
      </c>
      <c r="AI168" s="273">
        <v>111.01220696829506</v>
      </c>
      <c r="AJ168" s="273">
        <v>109.54400258208469</v>
      </c>
      <c r="AK168" s="273">
        <v>108.18255747221107</v>
      </c>
      <c r="AL168" s="273">
        <v>108.8745105030321</v>
      </c>
      <c r="AM168" s="273">
        <v>107.02122893550784</v>
      </c>
      <c r="AN168" s="273">
        <v>104.70943239369355</v>
      </c>
      <c r="AO168" s="273">
        <v>104.21337070311633</v>
      </c>
      <c r="AP168" s="273">
        <v>104.42159839200599</v>
      </c>
      <c r="AQ168" s="273">
        <v>107.4448508697316</v>
      </c>
      <c r="AR168" s="273">
        <v>110.0138979537543</v>
      </c>
      <c r="AS168" s="273">
        <v>82.755694838466198</v>
      </c>
    </row>
    <row r="169" spans="1:45" ht="15">
      <c r="A169" s="275" t="s">
        <v>314</v>
      </c>
      <c r="B169" s="273">
        <v>5.4432686180305483</v>
      </c>
      <c r="C169" s="273">
        <v>4.7420876544570918</v>
      </c>
      <c r="D169" s="273">
        <v>3.6533588428688049</v>
      </c>
      <c r="E169" s="273">
        <v>3.166319418468476</v>
      </c>
      <c r="F169" s="273">
        <v>2.7228310237312319</v>
      </c>
      <c r="G169" s="273">
        <v>2.3371134452819824</v>
      </c>
      <c r="H169" s="273">
        <v>1.9589515950393679</v>
      </c>
      <c r="I169" s="273">
        <v>1.5888617028808594</v>
      </c>
      <c r="J169" s="273">
        <v>1.3619552067375182</v>
      </c>
      <c r="K169" s="273">
        <v>2.7600465048980714</v>
      </c>
      <c r="L169" s="273">
        <v>6.2927483464050287</v>
      </c>
      <c r="M169" s="273">
        <v>5.311207629375458</v>
      </c>
      <c r="N169" s="273">
        <v>5.0262487370109552</v>
      </c>
      <c r="O169" s="273">
        <v>3.585873518886566</v>
      </c>
      <c r="P169" s="273">
        <v>5.8394985139846805</v>
      </c>
      <c r="Q169" s="273">
        <v>9.2585641672584806</v>
      </c>
      <c r="R169" s="273">
        <v>17.167817486612954</v>
      </c>
      <c r="S169" s="273">
        <v>27.210601167139487</v>
      </c>
      <c r="T169" s="273">
        <v>32.221837994038367</v>
      </c>
      <c r="U169" s="273">
        <v>36.433852473698188</v>
      </c>
      <c r="V169" s="273">
        <v>41.041709345439898</v>
      </c>
      <c r="W169" s="273">
        <v>46.523701052507796</v>
      </c>
      <c r="X169" s="273">
        <v>63.955574746954696</v>
      </c>
      <c r="Y169" s="273">
        <v>70.867937023461053</v>
      </c>
      <c r="Z169" s="273">
        <v>73.149466237597451</v>
      </c>
      <c r="AA169" s="273">
        <v>75.149610628614511</v>
      </c>
      <c r="AB169" s="273">
        <v>76.593710690151681</v>
      </c>
      <c r="AC169" s="273">
        <v>78.115320664421574</v>
      </c>
      <c r="AD169" s="273">
        <v>80.687145556063967</v>
      </c>
      <c r="AE169" s="273">
        <v>83.569987089044389</v>
      </c>
      <c r="AF169" s="273">
        <v>85.177536231745563</v>
      </c>
      <c r="AG169" s="273">
        <v>85.608475851125078</v>
      </c>
      <c r="AH169" s="273">
        <v>87.277752668778604</v>
      </c>
      <c r="AI169" s="273">
        <v>88.515015289231698</v>
      </c>
      <c r="AJ169" s="273">
        <v>88.173802778419287</v>
      </c>
      <c r="AK169" s="273">
        <v>85.658395484300598</v>
      </c>
      <c r="AL169" s="273">
        <v>86.657731737409904</v>
      </c>
      <c r="AM169" s="273">
        <v>86.537691458470476</v>
      </c>
      <c r="AN169" s="273">
        <v>84.112743265523633</v>
      </c>
      <c r="AO169" s="273">
        <v>83.128543106571826</v>
      </c>
      <c r="AP169" s="273">
        <v>82.578808023827776</v>
      </c>
      <c r="AQ169" s="273">
        <v>84.05702501112691</v>
      </c>
      <c r="AR169" s="273">
        <v>84.807865747013722</v>
      </c>
      <c r="AS169" s="273">
        <v>63.634333389546697</v>
      </c>
    </row>
    <row r="170" spans="1:45" ht="15">
      <c r="A170" s="275" t="s">
        <v>315</v>
      </c>
      <c r="B170" s="273">
        <v>60.749831417922977</v>
      </c>
      <c r="C170" s="273">
        <v>62.215269042968742</v>
      </c>
      <c r="D170" s="273">
        <v>62.715388446273806</v>
      </c>
      <c r="E170" s="273">
        <v>64.205836760482782</v>
      </c>
      <c r="F170" s="273">
        <v>65.636920080413816</v>
      </c>
      <c r="G170" s="273">
        <v>64.469770316123956</v>
      </c>
      <c r="H170" s="273">
        <v>64.574201740875239</v>
      </c>
      <c r="I170" s="273">
        <v>65.961398379821759</v>
      </c>
      <c r="J170" s="273">
        <v>67.056866565170282</v>
      </c>
      <c r="K170" s="273">
        <v>66.037657386779784</v>
      </c>
      <c r="L170" s="273">
        <v>64.14288532775879</v>
      </c>
      <c r="M170" s="273">
        <v>61.944304180374139</v>
      </c>
      <c r="N170" s="273">
        <v>66.275070173912042</v>
      </c>
      <c r="O170" s="273">
        <v>72.284666880035388</v>
      </c>
      <c r="P170" s="273">
        <v>72.783512153892516</v>
      </c>
      <c r="Q170" s="273">
        <v>73.108233413740663</v>
      </c>
      <c r="R170" s="273">
        <v>68.409442607953679</v>
      </c>
      <c r="S170" s="273">
        <v>58.365694736950303</v>
      </c>
      <c r="T170" s="273">
        <v>54.792705619398923</v>
      </c>
      <c r="U170" s="273">
        <v>51.493958447015672</v>
      </c>
      <c r="V170" s="273">
        <v>49.726568484183112</v>
      </c>
      <c r="W170" s="273">
        <v>47.246964317319417</v>
      </c>
      <c r="X170" s="273">
        <v>30.39839193364617</v>
      </c>
      <c r="Y170" s="273">
        <v>26.283836014524844</v>
      </c>
      <c r="Z170" s="273">
        <v>25.416993720718821</v>
      </c>
      <c r="AA170" s="273">
        <v>25.05329852995639</v>
      </c>
      <c r="AB170" s="273">
        <v>22.666545236992032</v>
      </c>
      <c r="AC170" s="273">
        <v>21.802739134530142</v>
      </c>
      <c r="AD170" s="273">
        <v>22.602486043126085</v>
      </c>
      <c r="AE170" s="273">
        <v>23.31141536438659</v>
      </c>
      <c r="AF170" s="273">
        <v>25.580974477629496</v>
      </c>
      <c r="AG170" s="273">
        <v>22.606325070054901</v>
      </c>
      <c r="AH170" s="273">
        <v>21.811861996138909</v>
      </c>
      <c r="AI170" s="273">
        <v>22.497191679063377</v>
      </c>
      <c r="AJ170" s="273">
        <v>21.370199803665411</v>
      </c>
      <c r="AK170" s="273">
        <v>22.524161987910482</v>
      </c>
      <c r="AL170" s="273">
        <v>22.216778765622198</v>
      </c>
      <c r="AM170" s="273">
        <v>20.483537477037359</v>
      </c>
      <c r="AN170" s="273">
        <v>20.59668912816991</v>
      </c>
      <c r="AO170" s="273">
        <v>21.084827596544496</v>
      </c>
      <c r="AP170" s="273">
        <v>21.842790368178207</v>
      </c>
      <c r="AQ170" s="273">
        <v>23.387825858604678</v>
      </c>
      <c r="AR170" s="273">
        <v>25.20603220674057</v>
      </c>
      <c r="AS170" s="273">
        <v>19.121361448919497</v>
      </c>
    </row>
    <row r="171" spans="1:45">
      <c r="A171" s="270" t="s">
        <v>161</v>
      </c>
      <c r="B171" s="273">
        <v>13.912672847082519</v>
      </c>
      <c r="C171" s="273">
        <v>15.165234460704802</v>
      </c>
      <c r="D171" s="273">
        <v>16.147394747897341</v>
      </c>
      <c r="E171" s="273">
        <v>16.245769219568633</v>
      </c>
      <c r="F171" s="273">
        <v>16.332197622052764</v>
      </c>
      <c r="G171" s="273">
        <v>16.693935569460297</v>
      </c>
      <c r="H171" s="273">
        <v>15.929963363171387</v>
      </c>
      <c r="I171" s="273">
        <v>15.805910610418699</v>
      </c>
      <c r="J171" s="273">
        <v>15.270281483300018</v>
      </c>
      <c r="K171" s="273">
        <v>16.052762255460358</v>
      </c>
      <c r="L171" s="273">
        <v>17.639764291194151</v>
      </c>
      <c r="M171" s="273">
        <v>18.918773834166718</v>
      </c>
      <c r="N171" s="273">
        <v>19.241038866644285</v>
      </c>
      <c r="O171" s="273">
        <v>20.748660172707368</v>
      </c>
      <c r="P171" s="273">
        <v>21.61233589768371</v>
      </c>
      <c r="Q171" s="273">
        <v>21.266107304737613</v>
      </c>
      <c r="R171" s="273">
        <v>21.909371613708487</v>
      </c>
      <c r="S171" s="273">
        <v>23.250730742851289</v>
      </c>
      <c r="T171" s="273">
        <v>27.613997056952108</v>
      </c>
      <c r="U171" s="273">
        <v>31.645518229731607</v>
      </c>
      <c r="V171" s="273">
        <v>35.989557867242802</v>
      </c>
      <c r="W171" s="273">
        <v>42.368227601792128</v>
      </c>
      <c r="X171" s="273">
        <v>44.87608506428878</v>
      </c>
      <c r="Y171" s="273">
        <v>48.2208529632302</v>
      </c>
      <c r="Z171" s="273">
        <v>49.651410257824267</v>
      </c>
      <c r="AA171" s="273">
        <v>51.794779661052615</v>
      </c>
      <c r="AB171" s="273">
        <v>56.678307735796196</v>
      </c>
      <c r="AC171" s="273">
        <v>57.567178219497094</v>
      </c>
      <c r="AD171" s="273">
        <v>61.562818108356716</v>
      </c>
      <c r="AE171" s="273">
        <v>63.817149996274267</v>
      </c>
      <c r="AF171" s="273">
        <v>64.399491580019145</v>
      </c>
      <c r="AG171" s="273">
        <v>68.787571032836397</v>
      </c>
      <c r="AH171" s="273">
        <v>70.827013704640194</v>
      </c>
      <c r="AI171" s="273">
        <v>73.294787804607722</v>
      </c>
      <c r="AJ171" s="273">
        <v>74.727745567037005</v>
      </c>
      <c r="AK171" s="273">
        <v>74.22839394408274</v>
      </c>
      <c r="AL171" s="273">
        <v>76.882427390654797</v>
      </c>
      <c r="AM171" s="273">
        <v>79.156573653060406</v>
      </c>
      <c r="AN171" s="273">
        <v>79.982065147723603</v>
      </c>
      <c r="AO171" s="273">
        <v>82.27478134705126</v>
      </c>
      <c r="AP171" s="273">
        <v>83.702297037726552</v>
      </c>
      <c r="AQ171" s="273">
        <v>87.507145647820309</v>
      </c>
      <c r="AR171" s="273">
        <v>89.759359340168217</v>
      </c>
      <c r="AS171" s="273">
        <v>72.566663635655487</v>
      </c>
    </row>
    <row r="172" spans="1:45">
      <c r="A172" s="270" t="s">
        <v>95</v>
      </c>
      <c r="B172" s="273">
        <v>0</v>
      </c>
      <c r="C172" s="273">
        <v>0</v>
      </c>
      <c r="D172" s="273">
        <v>0</v>
      </c>
      <c r="E172" s="273">
        <v>0</v>
      </c>
      <c r="F172" s="273">
        <v>0</v>
      </c>
      <c r="G172" s="273">
        <v>0</v>
      </c>
      <c r="H172" s="273">
        <v>0</v>
      </c>
      <c r="I172" s="273">
        <v>0</v>
      </c>
      <c r="J172" s="273">
        <v>0</v>
      </c>
      <c r="K172" s="273">
        <v>0</v>
      </c>
      <c r="L172" s="273">
        <v>0.98547245620352641</v>
      </c>
      <c r="M172" s="273">
        <v>1.7187122095623908</v>
      </c>
      <c r="N172" s="273">
        <v>1.9389499621506148</v>
      </c>
      <c r="O172" s="273">
        <v>1.8627683025337609</v>
      </c>
      <c r="P172" s="273">
        <v>1.8834087165319549</v>
      </c>
      <c r="Q172" s="273">
        <v>1.7293204665596715</v>
      </c>
      <c r="R172" s="273">
        <v>1.6919817967471513</v>
      </c>
      <c r="S172" s="273">
        <v>1.8227511760382327</v>
      </c>
      <c r="T172" s="273">
        <v>1.6430495962941776</v>
      </c>
      <c r="U172" s="273">
        <v>1.5602766818365306</v>
      </c>
      <c r="V172" s="273">
        <v>1.5550970300584392</v>
      </c>
      <c r="W172" s="273">
        <v>1.267444992906831</v>
      </c>
      <c r="X172" s="273">
        <v>1.1275835593786327</v>
      </c>
      <c r="Y172" s="273">
        <v>0.83252234845380757</v>
      </c>
      <c r="Z172" s="273">
        <v>0.90295585355138874</v>
      </c>
      <c r="AA172" s="273">
        <v>0.84142798409282993</v>
      </c>
      <c r="AB172" s="273">
        <v>0.93739785595791136</v>
      </c>
      <c r="AC172" s="273">
        <v>1.1369505426909099</v>
      </c>
      <c r="AD172" s="273">
        <v>1.2827078048842027</v>
      </c>
      <c r="AE172" s="273">
        <v>1.0856060652853494</v>
      </c>
      <c r="AF172" s="273">
        <v>1.1479491781686315</v>
      </c>
      <c r="AG172" s="273">
        <v>1.0977309934935688</v>
      </c>
      <c r="AH172" s="273">
        <v>1.0598117062098149</v>
      </c>
      <c r="AI172" s="273">
        <v>1.0174663149686813</v>
      </c>
      <c r="AJ172" s="273">
        <v>0.90475389940267592</v>
      </c>
      <c r="AK172" s="273">
        <v>0.76865731852262642</v>
      </c>
      <c r="AL172" s="273">
        <v>0.65507043631728978</v>
      </c>
      <c r="AM172" s="273">
        <v>0.45097502372759346</v>
      </c>
      <c r="AN172" s="273">
        <v>0.39473498260298051</v>
      </c>
      <c r="AO172" s="273">
        <v>0.30042207352909411</v>
      </c>
      <c r="AP172" s="273">
        <v>0.3776019265560821</v>
      </c>
      <c r="AQ172" s="273">
        <v>0.36190910145998528</v>
      </c>
      <c r="AR172" s="273">
        <v>0.31254388353201978</v>
      </c>
      <c r="AS172" s="273">
        <v>0.17998848776641141</v>
      </c>
    </row>
    <row r="173" spans="1:45">
      <c r="A173" s="274" t="s">
        <v>303</v>
      </c>
      <c r="B173" s="285">
        <v>2.8258234810523986</v>
      </c>
      <c r="C173" s="285">
        <v>4.1454947311325077</v>
      </c>
      <c r="D173" s="285">
        <v>4.2163407349853514</v>
      </c>
      <c r="E173" s="285">
        <v>3.1961656111221313</v>
      </c>
      <c r="F173" s="285">
        <v>2.6399839919700621</v>
      </c>
      <c r="G173" s="285">
        <v>2.7314548602142334</v>
      </c>
      <c r="H173" s="285">
        <v>2.4448695920372012</v>
      </c>
      <c r="I173" s="285">
        <v>2.0347971704406738</v>
      </c>
      <c r="J173" s="285">
        <v>1.6743288452377318</v>
      </c>
      <c r="K173" s="285">
        <v>1.1366944583930969</v>
      </c>
      <c r="L173" s="285">
        <v>1.6718836912460324</v>
      </c>
      <c r="M173" s="285">
        <v>2.2066058090209957</v>
      </c>
      <c r="N173" s="285">
        <v>2.3804451599998475</v>
      </c>
      <c r="O173" s="285">
        <v>2.739047791591644</v>
      </c>
      <c r="P173" s="285">
        <v>3.2685340586586</v>
      </c>
      <c r="Q173" s="285">
        <v>2.6629295168800349</v>
      </c>
      <c r="R173" s="285">
        <v>3.1970991119928307</v>
      </c>
      <c r="S173" s="285">
        <v>3.1748786087971483</v>
      </c>
      <c r="T173" s="285">
        <v>3.1673906821877398</v>
      </c>
      <c r="U173" s="285">
        <v>3.0990895851507707</v>
      </c>
      <c r="V173" s="285">
        <v>3.8716542193440264</v>
      </c>
      <c r="W173" s="285">
        <v>4.0229333054950329</v>
      </c>
      <c r="X173" s="285">
        <v>3.4717432176863969</v>
      </c>
      <c r="Y173" s="285">
        <v>2.227448486557881</v>
      </c>
      <c r="Z173" s="285">
        <v>1.783034360641583</v>
      </c>
      <c r="AA173" s="285">
        <v>2.6951777357046609</v>
      </c>
      <c r="AB173" s="285">
        <v>5.0863976149614389</v>
      </c>
      <c r="AC173" s="285">
        <v>4.4258245705455614</v>
      </c>
      <c r="AD173" s="285">
        <v>4.9025051108353876</v>
      </c>
      <c r="AE173" s="285">
        <v>5.0417872563045671</v>
      </c>
      <c r="AF173" s="285">
        <v>4.5242075928741237</v>
      </c>
      <c r="AG173" s="285">
        <v>5.3687596758324432</v>
      </c>
      <c r="AH173" s="285">
        <v>4.3624804317324948</v>
      </c>
      <c r="AI173" s="285">
        <v>4.811866727715822</v>
      </c>
      <c r="AJ173" s="285">
        <v>3.8436986240656039</v>
      </c>
      <c r="AK173" s="285">
        <v>4.0004063985518341</v>
      </c>
      <c r="AL173" s="285">
        <v>3.4463630035234449</v>
      </c>
      <c r="AM173" s="285">
        <v>3.9249148378631973</v>
      </c>
      <c r="AN173" s="285">
        <v>3.997062313519244</v>
      </c>
      <c r="AO173" s="285">
        <v>5.1358015432213513</v>
      </c>
      <c r="AP173" s="285">
        <v>4.3590426922090009</v>
      </c>
      <c r="AQ173" s="285">
        <v>5.8600261216429228</v>
      </c>
      <c r="AR173" s="285">
        <v>4.1101307801336882</v>
      </c>
      <c r="AS173" s="285">
        <v>3.1947578570540642</v>
      </c>
    </row>
    <row r="174" spans="1:45">
      <c r="A174" s="270" t="s">
        <v>162</v>
      </c>
      <c r="B174" s="273">
        <v>2.8258234810523986</v>
      </c>
      <c r="C174" s="273">
        <v>4.1454947311325077</v>
      </c>
      <c r="D174" s="273">
        <v>4.2163407349853514</v>
      </c>
      <c r="E174" s="273">
        <v>3.1961656111221313</v>
      </c>
      <c r="F174" s="273">
        <v>2.6399839919700621</v>
      </c>
      <c r="G174" s="273">
        <v>2.7314548602142334</v>
      </c>
      <c r="H174" s="273">
        <v>2.4448695920372012</v>
      </c>
      <c r="I174" s="273">
        <v>2.0347971704406738</v>
      </c>
      <c r="J174" s="273">
        <v>1.6743288452377318</v>
      </c>
      <c r="K174" s="273">
        <v>1.1366944583930969</v>
      </c>
      <c r="L174" s="273">
        <v>1.6718836912460324</v>
      </c>
      <c r="M174" s="273">
        <v>2.2066058090209957</v>
      </c>
      <c r="N174" s="273">
        <v>2.3804451599998475</v>
      </c>
      <c r="O174" s="273">
        <v>2.739047791591644</v>
      </c>
      <c r="P174" s="273">
        <v>3.2685340586586</v>
      </c>
      <c r="Q174" s="273">
        <v>2.6629295168800349</v>
      </c>
      <c r="R174" s="273">
        <v>3.1970991119928307</v>
      </c>
      <c r="S174" s="273">
        <v>3.1748786087971483</v>
      </c>
      <c r="T174" s="273">
        <v>3.1673906821877398</v>
      </c>
      <c r="U174" s="273">
        <v>3.0990895851507707</v>
      </c>
      <c r="V174" s="273">
        <v>3.8716542193440264</v>
      </c>
      <c r="W174" s="273">
        <v>4.0229333054950329</v>
      </c>
      <c r="X174" s="273">
        <v>3.4717432176863969</v>
      </c>
      <c r="Y174" s="273">
        <v>2.227448486557881</v>
      </c>
      <c r="Z174" s="273">
        <v>1.783034360641583</v>
      </c>
      <c r="AA174" s="273">
        <v>2.6951777357046609</v>
      </c>
      <c r="AB174" s="273">
        <v>5.0863976149614389</v>
      </c>
      <c r="AC174" s="273">
        <v>4.4258245705455614</v>
      </c>
      <c r="AD174" s="273">
        <v>4.9025051108353876</v>
      </c>
      <c r="AE174" s="273">
        <v>5.0417872563045671</v>
      </c>
      <c r="AF174" s="273">
        <v>4.5242075928741237</v>
      </c>
      <c r="AG174" s="273">
        <v>5.3687596758324432</v>
      </c>
      <c r="AH174" s="273">
        <v>4.3624804317324948</v>
      </c>
      <c r="AI174" s="273">
        <v>4.811866727715822</v>
      </c>
      <c r="AJ174" s="273">
        <v>3.8436986240656039</v>
      </c>
      <c r="AK174" s="273">
        <v>4.0004063985518341</v>
      </c>
      <c r="AL174" s="273">
        <v>3.4463630035234449</v>
      </c>
      <c r="AM174" s="273">
        <v>3.9249148378631973</v>
      </c>
      <c r="AN174" s="273">
        <v>3.997062313519244</v>
      </c>
      <c r="AO174" s="273">
        <v>5.1358015432213513</v>
      </c>
      <c r="AP174" s="273">
        <v>4.3590426922090009</v>
      </c>
      <c r="AQ174" s="273">
        <v>5.8600261216429228</v>
      </c>
      <c r="AR174" s="273">
        <v>4.1101307801336882</v>
      </c>
      <c r="AS174" s="273">
        <v>3.1947578570540642</v>
      </c>
    </row>
    <row r="175" spans="1:45">
      <c r="A175" s="274" t="s">
        <v>304</v>
      </c>
      <c r="B175" s="285">
        <v>7.0586538899999987</v>
      </c>
      <c r="C175" s="285">
        <v>7.0970640099999986</v>
      </c>
      <c r="D175" s="285">
        <v>7.5066562800000005</v>
      </c>
      <c r="E175" s="285">
        <v>7.9495939199999999</v>
      </c>
      <c r="F175" s="285">
        <v>7.9486725800000002</v>
      </c>
      <c r="G175" s="285">
        <v>8.1089704099999995</v>
      </c>
      <c r="H175" s="285">
        <v>7.0527909499999986</v>
      </c>
      <c r="I175" s="285">
        <v>6.3204471699999996</v>
      </c>
      <c r="J175" s="285">
        <v>6.3423947299999988</v>
      </c>
      <c r="K175" s="285">
        <v>6.0918950399999998</v>
      </c>
      <c r="L175" s="285">
        <v>6.6789546300000007</v>
      </c>
      <c r="M175" s="285">
        <v>6.7905945199999991</v>
      </c>
      <c r="N175" s="285">
        <v>6.6546166399999995</v>
      </c>
      <c r="O175" s="285">
        <v>7.6077535000000003</v>
      </c>
      <c r="P175" s="285">
        <v>8.5945398999999991</v>
      </c>
      <c r="Q175" s="285">
        <v>11.133444889999996</v>
      </c>
      <c r="R175" s="285">
        <v>13.873742304357435</v>
      </c>
      <c r="S175" s="285">
        <v>12.032514448548493</v>
      </c>
      <c r="T175" s="285">
        <v>11.933387288278787</v>
      </c>
      <c r="U175" s="285">
        <v>13.774983226839478</v>
      </c>
      <c r="V175" s="285">
        <v>15.880127627867548</v>
      </c>
      <c r="W175" s="285">
        <v>16.341279811964259</v>
      </c>
      <c r="X175" s="285">
        <v>16.011649726677074</v>
      </c>
      <c r="Y175" s="285">
        <v>15.295666627639442</v>
      </c>
      <c r="Z175" s="285">
        <v>16.064818957172541</v>
      </c>
      <c r="AA175" s="285">
        <v>15.822773441068477</v>
      </c>
      <c r="AB175" s="285">
        <v>17.175186237338973</v>
      </c>
      <c r="AC175" s="285">
        <v>17.609237595825974</v>
      </c>
      <c r="AD175" s="285">
        <v>16.338926168721425</v>
      </c>
      <c r="AE175" s="285">
        <v>18.178864707814089</v>
      </c>
      <c r="AF175" s="285">
        <v>18.722764300068196</v>
      </c>
      <c r="AG175" s="285">
        <v>17.41439067867579</v>
      </c>
      <c r="AH175" s="285">
        <v>17.71501307023269</v>
      </c>
      <c r="AI175" s="285">
        <v>14.587627077898958</v>
      </c>
      <c r="AJ175" s="285">
        <v>15.77881290894365</v>
      </c>
      <c r="AK175" s="285">
        <v>15.02444079889802</v>
      </c>
      <c r="AL175" s="285">
        <v>14.694389848636785</v>
      </c>
      <c r="AM175" s="285">
        <v>14.016499015516056</v>
      </c>
      <c r="AN175" s="285">
        <v>11.958228462224456</v>
      </c>
      <c r="AO175" s="285">
        <v>12.412302296286391</v>
      </c>
      <c r="AP175" s="285">
        <v>12.384962594554114</v>
      </c>
      <c r="AQ175" s="285">
        <v>12.412373126477394</v>
      </c>
      <c r="AR175" s="285">
        <v>13.574472093968774</v>
      </c>
      <c r="AS175" s="285">
        <v>10.745023094058572</v>
      </c>
    </row>
    <row r="176" spans="1:45">
      <c r="A176" s="270" t="s">
        <v>290</v>
      </c>
      <c r="B176" s="273">
        <v>7.0586538899999987</v>
      </c>
      <c r="C176" s="273">
        <v>7.0970640099999986</v>
      </c>
      <c r="D176" s="273">
        <v>7.5066562800000005</v>
      </c>
      <c r="E176" s="273">
        <v>7.9495939199999999</v>
      </c>
      <c r="F176" s="273">
        <v>7.9486725800000002</v>
      </c>
      <c r="G176" s="273">
        <v>8.1089704099999995</v>
      </c>
      <c r="H176" s="273">
        <v>7.0527909499999986</v>
      </c>
      <c r="I176" s="273">
        <v>6.3204471699999996</v>
      </c>
      <c r="J176" s="273">
        <v>6.3423947299999988</v>
      </c>
      <c r="K176" s="273">
        <v>6.0918950399999998</v>
      </c>
      <c r="L176" s="273">
        <v>6.6789546300000007</v>
      </c>
      <c r="M176" s="273">
        <v>6.7905945199999991</v>
      </c>
      <c r="N176" s="273">
        <v>6.6546166399999995</v>
      </c>
      <c r="O176" s="273">
        <v>7.6077535000000003</v>
      </c>
      <c r="P176" s="273">
        <v>8.5945398999999991</v>
      </c>
      <c r="Q176" s="273">
        <v>11.133444889999996</v>
      </c>
      <c r="R176" s="273">
        <v>13.873742304357435</v>
      </c>
      <c r="S176" s="273">
        <v>12.032514448548493</v>
      </c>
      <c r="T176" s="273">
        <v>11.933387288278787</v>
      </c>
      <c r="U176" s="273">
        <v>13.774983226839478</v>
      </c>
      <c r="V176" s="273">
        <v>15.880127627867548</v>
      </c>
      <c r="W176" s="273">
        <v>16.341279811964259</v>
      </c>
      <c r="X176" s="273">
        <v>16.011649726677074</v>
      </c>
      <c r="Y176" s="273">
        <v>15.295666627639442</v>
      </c>
      <c r="Z176" s="273">
        <v>16.064818957172541</v>
      </c>
      <c r="AA176" s="273">
        <v>15.822773441068477</v>
      </c>
      <c r="AB176" s="273">
        <v>17.175186237338973</v>
      </c>
      <c r="AC176" s="273">
        <v>17.609237595825974</v>
      </c>
      <c r="AD176" s="273">
        <v>16.338926168721425</v>
      </c>
      <c r="AE176" s="273">
        <v>18.178864707814089</v>
      </c>
      <c r="AF176" s="273">
        <v>18.722764300068196</v>
      </c>
      <c r="AG176" s="273">
        <v>17.41439067867579</v>
      </c>
      <c r="AH176" s="273">
        <v>17.71501307023269</v>
      </c>
      <c r="AI176" s="273">
        <v>14.587627077898958</v>
      </c>
      <c r="AJ176" s="273">
        <v>15.77881290894365</v>
      </c>
      <c r="AK176" s="273">
        <v>15.02444079889802</v>
      </c>
      <c r="AL176" s="273">
        <v>14.694389848636785</v>
      </c>
      <c r="AM176" s="273">
        <v>14.016499015516056</v>
      </c>
      <c r="AN176" s="273">
        <v>11.958228462224456</v>
      </c>
      <c r="AO176" s="273">
        <v>12.412302296286391</v>
      </c>
      <c r="AP176" s="273">
        <v>12.384962594554114</v>
      </c>
      <c r="AQ176" s="273">
        <v>12.412373126477394</v>
      </c>
      <c r="AR176" s="273">
        <v>13.574472093968774</v>
      </c>
      <c r="AS176" s="273">
        <v>10.745023094058572</v>
      </c>
    </row>
    <row r="177" spans="1:45">
      <c r="A177" s="275" t="s">
        <v>291</v>
      </c>
      <c r="B177" s="273">
        <v>4.5283550899999998</v>
      </c>
      <c r="C177" s="273">
        <v>4.7818135099999992</v>
      </c>
      <c r="D177" s="273">
        <v>5.0559065800000003</v>
      </c>
      <c r="E177" s="273">
        <v>5.4186127199999996</v>
      </c>
      <c r="F177" s="273">
        <v>5.5460374799999999</v>
      </c>
      <c r="G177" s="273">
        <v>5.7778411099999998</v>
      </c>
      <c r="H177" s="273">
        <v>5.1296812499999991</v>
      </c>
      <c r="I177" s="273">
        <v>4.6407559699999998</v>
      </c>
      <c r="J177" s="273">
        <v>4.8015671299999987</v>
      </c>
      <c r="K177" s="273">
        <v>4.6472941399999996</v>
      </c>
      <c r="L177" s="273">
        <v>5.2286348300000007</v>
      </c>
      <c r="M177" s="273">
        <v>5.4149031199999991</v>
      </c>
      <c r="N177" s="273">
        <v>5.5519728399999995</v>
      </c>
      <c r="O177" s="273">
        <v>6.4815985999999999</v>
      </c>
      <c r="P177" s="273">
        <v>7.4906097999999997</v>
      </c>
      <c r="Q177" s="273">
        <v>9.9912047899999976</v>
      </c>
      <c r="R177" s="273">
        <v>12.744331604357436</v>
      </c>
      <c r="S177" s="273">
        <v>11.039147648548495</v>
      </c>
      <c r="T177" s="273">
        <v>10.798252488278786</v>
      </c>
      <c r="U177" s="273">
        <v>12.745269526839477</v>
      </c>
      <c r="V177" s="273">
        <v>14.963415327867548</v>
      </c>
      <c r="W177" s="273">
        <v>15.263866111964262</v>
      </c>
      <c r="X177" s="273">
        <v>14.952544426677074</v>
      </c>
      <c r="Y177" s="273">
        <v>14.294539927639441</v>
      </c>
      <c r="Z177" s="273">
        <v>15.119689657172541</v>
      </c>
      <c r="AA177" s="273">
        <v>14.893709641068478</v>
      </c>
      <c r="AB177" s="273">
        <v>16.214681737338971</v>
      </c>
      <c r="AC177" s="273">
        <v>16.696125795825974</v>
      </c>
      <c r="AD177" s="273">
        <v>15.438906968721424</v>
      </c>
      <c r="AE177" s="273">
        <v>17.27540590781409</v>
      </c>
      <c r="AF177" s="273">
        <v>17.810049500068196</v>
      </c>
      <c r="AG177" s="273">
        <v>16.573887578675791</v>
      </c>
      <c r="AH177" s="273">
        <v>16.94492487023269</v>
      </c>
      <c r="AI177" s="273">
        <v>13.797726077898957</v>
      </c>
      <c r="AJ177" s="273">
        <v>15.024791108943649</v>
      </c>
      <c r="AK177" s="273">
        <v>14.370003509715374</v>
      </c>
      <c r="AL177" s="273">
        <v>13.972462452676325</v>
      </c>
      <c r="AM177" s="273">
        <v>13.327976989896587</v>
      </c>
      <c r="AN177" s="273">
        <v>11.305133725491565</v>
      </c>
      <c r="AO177" s="273">
        <v>11.8634928355212</v>
      </c>
      <c r="AP177" s="273">
        <v>11.84865290574464</v>
      </c>
      <c r="AQ177" s="273">
        <v>11.855143516338787</v>
      </c>
      <c r="AR177" s="273">
        <v>12.961956300650796</v>
      </c>
      <c r="AS177" s="273">
        <v>10.389288064425525</v>
      </c>
    </row>
    <row r="178" spans="1:45">
      <c r="A178" s="275" t="s">
        <v>292</v>
      </c>
      <c r="B178" s="273">
        <v>1.3151291999999999</v>
      </c>
      <c r="C178" s="273">
        <v>1.1428152999999999</v>
      </c>
      <c r="D178" s="273">
        <v>1.2336312999999999</v>
      </c>
      <c r="E178" s="273">
        <v>1.25345</v>
      </c>
      <c r="F178" s="273">
        <v>1.2581326999999998</v>
      </c>
      <c r="G178" s="273">
        <v>1.2043052999999999</v>
      </c>
      <c r="H178" s="273">
        <v>1.0323224999999998</v>
      </c>
      <c r="I178" s="273">
        <v>0.96870400000000001</v>
      </c>
      <c r="J178" s="273">
        <v>0.86445479999999997</v>
      </c>
      <c r="K178" s="273">
        <v>0.81360729999999992</v>
      </c>
      <c r="L178" s="273">
        <v>0.8581165999999999</v>
      </c>
      <c r="M178" s="273">
        <v>0.84014259999999985</v>
      </c>
      <c r="N178" s="273">
        <v>0.58983099999999999</v>
      </c>
      <c r="O178" s="273">
        <v>0.64275969999999993</v>
      </c>
      <c r="P178" s="273">
        <v>0.6257317</v>
      </c>
      <c r="Q178" s="273">
        <v>0.67851849999999991</v>
      </c>
      <c r="R178" s="273">
        <v>0.72364269999999997</v>
      </c>
      <c r="S178" s="273">
        <v>0.63590120000000006</v>
      </c>
      <c r="T178" s="273">
        <v>0.73428519999999997</v>
      </c>
      <c r="U178" s="273">
        <v>0.68305930000000004</v>
      </c>
      <c r="V178" s="273">
        <v>0.58704029999999996</v>
      </c>
      <c r="W178" s="273">
        <v>0.75382009999999999</v>
      </c>
      <c r="X178" s="273">
        <v>0.76460450000000002</v>
      </c>
      <c r="Y178" s="273">
        <v>0.73158909999999999</v>
      </c>
      <c r="Z178" s="273">
        <v>0.67832929999999991</v>
      </c>
      <c r="AA178" s="273">
        <v>0.67043019999999998</v>
      </c>
      <c r="AB178" s="273">
        <v>0.71579090000000001</v>
      </c>
      <c r="AC178" s="273">
        <v>0.6855661999999999</v>
      </c>
      <c r="AD178" s="273">
        <v>0.67052479999999992</v>
      </c>
      <c r="AE178" s="273">
        <v>0.66352440000000001</v>
      </c>
      <c r="AF178" s="273">
        <v>0.69152599999999997</v>
      </c>
      <c r="AG178" s="273">
        <v>0.65912549999999992</v>
      </c>
      <c r="AH178" s="273">
        <v>0.61385939999999994</v>
      </c>
      <c r="AI178" s="273">
        <v>0.6358066</v>
      </c>
      <c r="AJ178" s="273">
        <v>0.62786019999999998</v>
      </c>
      <c r="AK178" s="273">
        <v>0.52251326462719994</v>
      </c>
      <c r="AL178" s="273">
        <v>0.55028481223777548</v>
      </c>
      <c r="AM178" s="273">
        <v>0.53152838102051581</v>
      </c>
      <c r="AN178" s="273">
        <v>0.52634994193224072</v>
      </c>
      <c r="AO178" s="273">
        <v>0.46805083701657618</v>
      </c>
      <c r="AP178" s="273">
        <v>0.44029679968247593</v>
      </c>
      <c r="AQ178" s="273">
        <v>0.48259689753497192</v>
      </c>
      <c r="AR178" s="273">
        <v>0.53136532626390398</v>
      </c>
      <c r="AS178" s="273">
        <v>0.29960340142963998</v>
      </c>
    </row>
    <row r="179" spans="1:45">
      <c r="A179" s="275" t="s">
        <v>293</v>
      </c>
      <c r="B179" s="273">
        <v>1.2151695999999998</v>
      </c>
      <c r="C179" s="273">
        <v>1.1724352</v>
      </c>
      <c r="D179" s="273">
        <v>1.2171184000000002</v>
      </c>
      <c r="E179" s="273">
        <v>1.2775311999999999</v>
      </c>
      <c r="F179" s="273">
        <v>1.1445024000000001</v>
      </c>
      <c r="G179" s="273">
        <v>1.1268239999999998</v>
      </c>
      <c r="H179" s="273">
        <v>0.89078719999999989</v>
      </c>
      <c r="I179" s="273">
        <v>0.71098719999999993</v>
      </c>
      <c r="J179" s="273">
        <v>0.6763728</v>
      </c>
      <c r="K179" s="273">
        <v>0.63099359999999993</v>
      </c>
      <c r="L179" s="273">
        <v>0.59220320000000004</v>
      </c>
      <c r="M179" s="273">
        <v>0.53554879999999994</v>
      </c>
      <c r="N179" s="273">
        <v>0.51281279999999996</v>
      </c>
      <c r="O179" s="273">
        <v>0.48339520000000002</v>
      </c>
      <c r="P179" s="273">
        <v>0.47819840000000002</v>
      </c>
      <c r="Q179" s="273">
        <v>0.46372159999999996</v>
      </c>
      <c r="R179" s="273">
        <v>0.40576800000000002</v>
      </c>
      <c r="S179" s="273">
        <v>0.35746559999999994</v>
      </c>
      <c r="T179" s="273">
        <v>0.40084960000000003</v>
      </c>
      <c r="U179" s="273">
        <v>0.34665439999999997</v>
      </c>
      <c r="V179" s="273">
        <v>0.32967199999999997</v>
      </c>
      <c r="W179" s="273">
        <v>0.32359359999999998</v>
      </c>
      <c r="X179" s="273">
        <v>0.29450079999999995</v>
      </c>
      <c r="Y179" s="273">
        <v>0.26953760000000004</v>
      </c>
      <c r="Z179" s="273">
        <v>0.26679999999999998</v>
      </c>
      <c r="AA179" s="273">
        <v>0.25863359999999996</v>
      </c>
      <c r="AB179" s="273">
        <v>0.2447136</v>
      </c>
      <c r="AC179" s="273">
        <v>0.22754559999999999</v>
      </c>
      <c r="AD179" s="273">
        <v>0.22949439999999999</v>
      </c>
      <c r="AE179" s="273">
        <v>0.23993439999999999</v>
      </c>
      <c r="AF179" s="273">
        <v>0.22118879999999999</v>
      </c>
      <c r="AG179" s="273">
        <v>0.18137759999999997</v>
      </c>
      <c r="AH179" s="273">
        <v>0.1562288</v>
      </c>
      <c r="AI179" s="273">
        <v>0.15409439999999999</v>
      </c>
      <c r="AJ179" s="273">
        <v>0.12616159999999998</v>
      </c>
      <c r="AK179" s="273">
        <v>0.13192402455544472</v>
      </c>
      <c r="AL179" s="273">
        <v>0.17164258372268484</v>
      </c>
      <c r="AM179" s="273">
        <v>0.15699364459895232</v>
      </c>
      <c r="AN179" s="273">
        <v>0.12674479480065132</v>
      </c>
      <c r="AO179" s="273">
        <v>8.0758623748614755E-2</v>
      </c>
      <c r="AP179" s="273">
        <v>9.6012889126997097E-2</v>
      </c>
      <c r="AQ179" s="273">
        <v>7.4632712603636353E-2</v>
      </c>
      <c r="AR179" s="273">
        <v>8.1150467054073902E-2</v>
      </c>
      <c r="AS179" s="273">
        <v>5.6131628203407759E-2</v>
      </c>
    </row>
    <row r="180" spans="1:45">
      <c r="A180" s="276"/>
      <c r="B180" s="276"/>
      <c r="C180" s="276"/>
      <c r="D180" s="276"/>
      <c r="E180" s="276"/>
      <c r="F180" s="276"/>
      <c r="G180" s="276"/>
      <c r="H180" s="276"/>
      <c r="I180" s="276"/>
      <c r="J180" s="276"/>
      <c r="K180" s="276"/>
      <c r="L180" s="276"/>
      <c r="M180" s="276"/>
      <c r="N180" s="276"/>
      <c r="O180" s="276"/>
      <c r="P180" s="276"/>
      <c r="Q180" s="276"/>
      <c r="R180" s="276"/>
      <c r="S180" s="276"/>
      <c r="T180" s="276"/>
      <c r="U180" s="276"/>
      <c r="V180" s="276"/>
      <c r="W180" s="276"/>
      <c r="X180" s="276"/>
      <c r="Y180" s="276"/>
      <c r="Z180" s="276"/>
      <c r="AA180" s="276"/>
      <c r="AB180" s="276"/>
      <c r="AC180" s="276"/>
      <c r="AD180" s="276"/>
      <c r="AE180" s="276"/>
      <c r="AF180" s="276"/>
      <c r="AG180" s="276"/>
      <c r="AH180" s="276"/>
      <c r="AI180" s="276"/>
      <c r="AJ180" s="276"/>
      <c r="AK180" s="276"/>
      <c r="AL180" s="276"/>
      <c r="AM180" s="276"/>
      <c r="AN180" s="276"/>
      <c r="AO180" s="276"/>
      <c r="AP180" s="276"/>
      <c r="AQ180" s="276"/>
      <c r="AR180" s="273">
        <v>0</v>
      </c>
      <c r="AS180" s="276"/>
    </row>
    <row r="181" spans="1:45">
      <c r="A181" s="282" t="s">
        <v>305</v>
      </c>
      <c r="B181" s="281">
        <v>145.95902152263091</v>
      </c>
      <c r="C181" s="281">
        <v>151.40393766669018</v>
      </c>
      <c r="D181" s="281">
        <v>149.33893109043623</v>
      </c>
      <c r="E181" s="281">
        <v>157.63712550687816</v>
      </c>
      <c r="F181" s="281">
        <v>155.16684410374191</v>
      </c>
      <c r="G181" s="281">
        <v>149.73621144096845</v>
      </c>
      <c r="H181" s="281">
        <v>150.73726216648254</v>
      </c>
      <c r="I181" s="281">
        <v>142.47217836301832</v>
      </c>
      <c r="J181" s="281">
        <v>144.56266336367233</v>
      </c>
      <c r="K181" s="281">
        <v>137.48821656535932</v>
      </c>
      <c r="L181" s="281">
        <v>141.5268493986579</v>
      </c>
      <c r="M181" s="281">
        <v>139.184841409049</v>
      </c>
      <c r="N181" s="281">
        <v>141.38480178295148</v>
      </c>
      <c r="O181" s="281">
        <v>147.48763391817047</v>
      </c>
      <c r="P181" s="281">
        <v>148.39308122070963</v>
      </c>
      <c r="Q181" s="281">
        <v>154.33689322094486</v>
      </c>
      <c r="R181" s="281">
        <v>163.89777289608477</v>
      </c>
      <c r="S181" s="281">
        <v>161.66977519889579</v>
      </c>
      <c r="T181" s="281">
        <v>172.52383428471708</v>
      </c>
      <c r="U181" s="281">
        <v>172.40190976097091</v>
      </c>
      <c r="V181" s="281">
        <v>188.02098417023541</v>
      </c>
      <c r="W181" s="281">
        <v>196.5227750674141</v>
      </c>
      <c r="X181" s="281">
        <v>198.17157271459544</v>
      </c>
      <c r="Y181" s="281">
        <v>202.3925004185663</v>
      </c>
      <c r="Z181" s="281">
        <v>205.55171521742034</v>
      </c>
      <c r="AA181" s="281">
        <v>209.83253868372142</v>
      </c>
      <c r="AB181" s="281">
        <v>220.14433569983993</v>
      </c>
      <c r="AC181" s="281">
        <v>222.17383231541771</v>
      </c>
      <c r="AD181" s="281">
        <v>232.12114050047069</v>
      </c>
      <c r="AE181" s="281">
        <v>242.65249904484455</v>
      </c>
      <c r="AF181" s="281">
        <v>249.01389000414463</v>
      </c>
      <c r="AG181" s="281">
        <v>252.34162394509991</v>
      </c>
      <c r="AH181" s="281">
        <v>253.30412274632045</v>
      </c>
      <c r="AI181" s="281">
        <v>256.87481486982472</v>
      </c>
      <c r="AJ181" s="281">
        <v>254.21340128220686</v>
      </c>
      <c r="AK181" s="281">
        <v>245.73558318073992</v>
      </c>
      <c r="AL181" s="281">
        <v>245.49808047036771</v>
      </c>
      <c r="AM181" s="281">
        <v>246.87109583651511</v>
      </c>
      <c r="AN181" s="281">
        <v>245.19942951972749</v>
      </c>
      <c r="AO181" s="281">
        <v>249.92142549334568</v>
      </c>
      <c r="AP181" s="281">
        <v>254.39661857607288</v>
      </c>
      <c r="AQ181" s="281">
        <v>261.24666313456282</v>
      </c>
      <c r="AR181" s="281">
        <v>266.91007120703057</v>
      </c>
      <c r="AS181" s="281">
        <v>205.15291455608545</v>
      </c>
    </row>
    <row r="182" spans="1:45">
      <c r="A182" s="274" t="s">
        <v>160</v>
      </c>
      <c r="B182" s="285">
        <v>77.232299476604453</v>
      </c>
      <c r="C182" s="285">
        <v>78.449067045059195</v>
      </c>
      <c r="D182" s="285">
        <v>77.364388188590993</v>
      </c>
      <c r="E182" s="285">
        <v>78.644176789016711</v>
      </c>
      <c r="F182" s="285">
        <v>79.821772183017728</v>
      </c>
      <c r="G182" s="285">
        <v>77.806928291587823</v>
      </c>
      <c r="H182" s="285">
        <v>77.780153672027581</v>
      </c>
      <c r="I182" s="285">
        <v>77.876614431591022</v>
      </c>
      <c r="J182" s="285">
        <v>79.484514779968251</v>
      </c>
      <c r="K182" s="285">
        <v>79.075915091743468</v>
      </c>
      <c r="L182" s="285">
        <v>80.388395937957753</v>
      </c>
      <c r="M182" s="285">
        <v>76.588286912345893</v>
      </c>
      <c r="N182" s="285">
        <v>79.223968609275815</v>
      </c>
      <c r="O182" s="285">
        <v>85.225116935310353</v>
      </c>
      <c r="P182" s="285">
        <v>84.372639113311763</v>
      </c>
      <c r="Q182" s="285">
        <v>88.144383157024393</v>
      </c>
      <c r="R182" s="285">
        <v>91.138842110825721</v>
      </c>
      <c r="S182" s="285">
        <v>90.510093121331622</v>
      </c>
      <c r="T182" s="285">
        <v>93.002701158938152</v>
      </c>
      <c r="U182" s="285">
        <v>92.184235019370647</v>
      </c>
      <c r="V182" s="285">
        <v>97.589467828537536</v>
      </c>
      <c r="W182" s="285">
        <v>98.757535487704814</v>
      </c>
      <c r="X182" s="285">
        <v>97.690043057578208</v>
      </c>
      <c r="Y182" s="285">
        <v>100.2818240371292</v>
      </c>
      <c r="Z182" s="285">
        <v>101.26103752694083</v>
      </c>
      <c r="AA182" s="285">
        <v>102.77208985502132</v>
      </c>
      <c r="AB182" s="285">
        <v>101.78047353656396</v>
      </c>
      <c r="AC182" s="285">
        <v>102.47639386887145</v>
      </c>
      <c r="AD182" s="285">
        <v>105.93585923122916</v>
      </c>
      <c r="AE182" s="285">
        <v>109.44701721859705</v>
      </c>
      <c r="AF182" s="285">
        <v>113.9527597808075</v>
      </c>
      <c r="AG182" s="285">
        <v>111.18151496067618</v>
      </c>
      <c r="AH182" s="285">
        <v>112.07630822674901</v>
      </c>
      <c r="AI182" s="285">
        <v>114.0662598086268</v>
      </c>
      <c r="AJ182" s="285">
        <v>112.02887925946401</v>
      </c>
      <c r="AK182" s="285">
        <v>110.32575953088499</v>
      </c>
      <c r="AL182" s="285">
        <v>110.42793228303293</v>
      </c>
      <c r="AM182" s="285">
        <v>108.65845875957153</v>
      </c>
      <c r="AN182" s="285">
        <v>106.42211681264938</v>
      </c>
      <c r="AO182" s="285">
        <v>106.06488448516563</v>
      </c>
      <c r="AP182" s="285">
        <v>106.48034492744974</v>
      </c>
      <c r="AQ182" s="285">
        <v>109.60926182864735</v>
      </c>
      <c r="AR182" s="285">
        <v>112.44569456868872</v>
      </c>
      <c r="AS182" s="285">
        <v>84.474428638974388</v>
      </c>
    </row>
    <row r="183" spans="1:45" ht="15">
      <c r="A183" s="275" t="s">
        <v>314</v>
      </c>
      <c r="B183" s="273">
        <v>7.1468272136878976</v>
      </c>
      <c r="C183" s="273">
        <v>6.2060217269897455</v>
      </c>
      <c r="D183" s="273">
        <v>4.7951185418701172</v>
      </c>
      <c r="E183" s="273">
        <v>4.1058108654785155</v>
      </c>
      <c r="F183" s="273">
        <v>3.4639494078254702</v>
      </c>
      <c r="G183" s="273">
        <v>2.8799056964492795</v>
      </c>
      <c r="H183" s="273">
        <v>2.4146417868804932</v>
      </c>
      <c r="I183" s="273">
        <v>1.8601639684867859</v>
      </c>
      <c r="J183" s="273">
        <v>1.5797572850418087</v>
      </c>
      <c r="K183" s="273">
        <v>2.9819314922332762</v>
      </c>
      <c r="L183" s="273">
        <v>6.8857556856536863</v>
      </c>
      <c r="M183" s="273">
        <v>5.8540468105316164</v>
      </c>
      <c r="N183" s="273">
        <v>5.4403120287322997</v>
      </c>
      <c r="O183" s="273">
        <v>3.7369411530303953</v>
      </c>
      <c r="P183" s="273">
        <v>6.0266553095626829</v>
      </c>
      <c r="Q183" s="273">
        <v>9.5378162861824052</v>
      </c>
      <c r="R183" s="273">
        <v>17.705824415111675</v>
      </c>
      <c r="S183" s="273">
        <v>28.148498355278619</v>
      </c>
      <c r="T183" s="273">
        <v>33.337440951908462</v>
      </c>
      <c r="U183" s="273">
        <v>37.677788212902058</v>
      </c>
      <c r="V183" s="273">
        <v>43.063855477264774</v>
      </c>
      <c r="W183" s="273">
        <v>48.25225214452896</v>
      </c>
      <c r="X183" s="273">
        <v>65.814209468231795</v>
      </c>
      <c r="Y183" s="273">
        <v>72.730495281285457</v>
      </c>
      <c r="Z183" s="273">
        <v>74.84093186873244</v>
      </c>
      <c r="AA183" s="273">
        <v>76.790156393242384</v>
      </c>
      <c r="AB183" s="273">
        <v>78.303195652018033</v>
      </c>
      <c r="AC183" s="273">
        <v>79.950447293397872</v>
      </c>
      <c r="AD183" s="273">
        <v>82.650261067609861</v>
      </c>
      <c r="AE183" s="273">
        <v>85.540597767271407</v>
      </c>
      <c r="AF183" s="273">
        <v>87.469985139008699</v>
      </c>
      <c r="AG183" s="273">
        <v>88.119485848978385</v>
      </c>
      <c r="AH183" s="273">
        <v>89.866086064865826</v>
      </c>
      <c r="AI183" s="273">
        <v>91.237602174057542</v>
      </c>
      <c r="AJ183" s="273">
        <v>90.393970213956692</v>
      </c>
      <c r="AK183" s="273">
        <v>87.572105608843017</v>
      </c>
      <c r="AL183" s="273">
        <v>88.03954734254576</v>
      </c>
      <c r="AM183" s="273">
        <v>87.998722808575053</v>
      </c>
      <c r="AN183" s="273">
        <v>85.699432843054382</v>
      </c>
      <c r="AO183" s="273">
        <v>84.859866701278605</v>
      </c>
      <c r="AP183" s="273">
        <v>84.483864706866399</v>
      </c>
      <c r="AQ183" s="273">
        <v>86.063587159466579</v>
      </c>
      <c r="AR183" s="273">
        <v>87.039580955941659</v>
      </c>
      <c r="AS183" s="273">
        <v>65.203087499227536</v>
      </c>
    </row>
    <row r="184" spans="1:45" ht="15">
      <c r="A184" s="275" t="s">
        <v>315</v>
      </c>
      <c r="B184" s="273">
        <v>70.085472262916554</v>
      </c>
      <c r="C184" s="273">
        <v>72.243045318069463</v>
      </c>
      <c r="D184" s="273">
        <v>72.569269646720883</v>
      </c>
      <c r="E184" s="273">
        <v>74.538365923538208</v>
      </c>
      <c r="F184" s="273">
        <v>76.357822775192261</v>
      </c>
      <c r="G184" s="273">
        <v>74.927022595138538</v>
      </c>
      <c r="H184" s="273">
        <v>75.365511885147086</v>
      </c>
      <c r="I184" s="273">
        <v>76.016450463104235</v>
      </c>
      <c r="J184" s="273">
        <v>77.904757494926457</v>
      </c>
      <c r="K184" s="273">
        <v>76.093983599510182</v>
      </c>
      <c r="L184" s="273">
        <v>73.502640252304062</v>
      </c>
      <c r="M184" s="273">
        <v>70.734240101814265</v>
      </c>
      <c r="N184" s="273">
        <v>73.783656580543521</v>
      </c>
      <c r="O184" s="273">
        <v>81.488175782279967</v>
      </c>
      <c r="P184" s="273">
        <v>78.345983803749078</v>
      </c>
      <c r="Q184" s="273">
        <v>78.606566870841974</v>
      </c>
      <c r="R184" s="273">
        <v>73.433017695714042</v>
      </c>
      <c r="S184" s="273">
        <v>62.361594766053003</v>
      </c>
      <c r="T184" s="273">
        <v>59.665260207029689</v>
      </c>
      <c r="U184" s="273">
        <v>54.506446806468595</v>
      </c>
      <c r="V184" s="273">
        <v>54.52561235127277</v>
      </c>
      <c r="W184" s="273">
        <v>50.505283343175861</v>
      </c>
      <c r="X184" s="273">
        <v>31.875833589346414</v>
      </c>
      <c r="Y184" s="273">
        <v>27.551328755843727</v>
      </c>
      <c r="Z184" s="273">
        <v>26.420105658208396</v>
      </c>
      <c r="AA184" s="273">
        <v>25.98193346177894</v>
      </c>
      <c r="AB184" s="273">
        <v>23.477277884545924</v>
      </c>
      <c r="AC184" s="273">
        <v>22.52594657547359</v>
      </c>
      <c r="AD184" s="273">
        <v>23.285598163619298</v>
      </c>
      <c r="AE184" s="273">
        <v>23.90641945132564</v>
      </c>
      <c r="AF184" s="273">
        <v>26.482774641798812</v>
      </c>
      <c r="AG184" s="273">
        <v>23.062029111697807</v>
      </c>
      <c r="AH184" s="273">
        <v>22.210222161883184</v>
      </c>
      <c r="AI184" s="273">
        <v>22.828657634569254</v>
      </c>
      <c r="AJ184" s="273">
        <v>21.634909045507325</v>
      </c>
      <c r="AK184" s="273">
        <v>22.753653922041963</v>
      </c>
      <c r="AL184" s="273">
        <v>22.388384940487182</v>
      </c>
      <c r="AM184" s="273">
        <v>20.659735950996467</v>
      </c>
      <c r="AN184" s="273">
        <v>20.722683969595</v>
      </c>
      <c r="AO184" s="273">
        <v>21.20501778388703</v>
      </c>
      <c r="AP184" s="273">
        <v>21.996480220583329</v>
      </c>
      <c r="AQ184" s="273">
        <v>23.545674669180766</v>
      </c>
      <c r="AR184" s="273">
        <v>25.406113612747063</v>
      </c>
      <c r="AS184" s="273">
        <v>19.271341139746855</v>
      </c>
    </row>
    <row r="185" spans="1:45">
      <c r="A185" s="274" t="s">
        <v>161</v>
      </c>
      <c r="B185" s="285">
        <v>40.709895496167753</v>
      </c>
      <c r="C185" s="285">
        <v>40.767334683702082</v>
      </c>
      <c r="D185" s="285">
        <v>41.399214463147736</v>
      </c>
      <c r="E185" s="285">
        <v>43.306193683757783</v>
      </c>
      <c r="F185" s="285">
        <v>42.375651907409662</v>
      </c>
      <c r="G185" s="285">
        <v>40.979968352826688</v>
      </c>
      <c r="H185" s="285">
        <v>45.503587377129364</v>
      </c>
      <c r="I185" s="285">
        <v>41.107850247451019</v>
      </c>
      <c r="J185" s="285">
        <v>42.86717379934845</v>
      </c>
      <c r="K185" s="285">
        <v>41.39294170291366</v>
      </c>
      <c r="L185" s="285">
        <v>43.015453667903131</v>
      </c>
      <c r="M185" s="285">
        <v>42.495950393840026</v>
      </c>
      <c r="N185" s="285">
        <v>42.185334133399039</v>
      </c>
      <c r="O185" s="285">
        <v>41.131243135127406</v>
      </c>
      <c r="P185" s="285">
        <v>41.119684353790277</v>
      </c>
      <c r="Q185" s="285">
        <v>42.742674276870723</v>
      </c>
      <c r="R185" s="285">
        <v>46.087820209206328</v>
      </c>
      <c r="S185" s="285">
        <v>46.264399058661596</v>
      </c>
      <c r="T185" s="285">
        <v>53.411494150859191</v>
      </c>
      <c r="U185" s="285">
        <v>54.940326859140015</v>
      </c>
      <c r="V185" s="285">
        <v>60.796984879793449</v>
      </c>
      <c r="W185" s="285">
        <v>69.013995156476739</v>
      </c>
      <c r="X185" s="285">
        <v>71.320758875777486</v>
      </c>
      <c r="Y185" s="285">
        <v>75.881101487468058</v>
      </c>
      <c r="Z185" s="285">
        <v>77.54220587380334</v>
      </c>
      <c r="AA185" s="285">
        <v>80.188920735563698</v>
      </c>
      <c r="AB185" s="285">
        <v>86.503234167762685</v>
      </c>
      <c r="AC185" s="285">
        <v>86.905591580186723</v>
      </c>
      <c r="AD185" s="285">
        <v>93.259708984460957</v>
      </c>
      <c r="AE185" s="285">
        <v>96.915817903834125</v>
      </c>
      <c r="AF185" s="285">
        <v>100.26897553962311</v>
      </c>
      <c r="AG185" s="285">
        <v>106.12266892492437</v>
      </c>
      <c r="AH185" s="285">
        <v>107.06166001310015</v>
      </c>
      <c r="AI185" s="285">
        <v>110.31994704858303</v>
      </c>
      <c r="AJ185" s="285">
        <v>109.4975326919641</v>
      </c>
      <c r="AK185" s="285">
        <v>104.62417470426121</v>
      </c>
      <c r="AL185" s="285">
        <v>106.10590913385164</v>
      </c>
      <c r="AM185" s="285">
        <v>110.06043261560446</v>
      </c>
      <c r="AN185" s="285">
        <v>112.09077764483385</v>
      </c>
      <c r="AO185" s="285">
        <v>116.13169371423601</v>
      </c>
      <c r="AP185" s="285">
        <v>120.32749987615608</v>
      </c>
      <c r="AQ185" s="285">
        <v>122.59889373744508</v>
      </c>
      <c r="AR185" s="285">
        <v>125.87577903792547</v>
      </c>
      <c r="AS185" s="285">
        <v>98.332018651715885</v>
      </c>
    </row>
    <row r="186" spans="1:45">
      <c r="A186" s="274" t="s">
        <v>162</v>
      </c>
      <c r="B186" s="285">
        <v>20.9581726598587</v>
      </c>
      <c r="C186" s="285">
        <v>25.090471927928924</v>
      </c>
      <c r="D186" s="285">
        <v>23.068672158697503</v>
      </c>
      <c r="E186" s="285">
        <v>27.737161114103699</v>
      </c>
      <c r="F186" s="285">
        <v>25.020747433314515</v>
      </c>
      <c r="G186" s="285">
        <v>22.840344386553951</v>
      </c>
      <c r="H186" s="285">
        <v>20.400730167325591</v>
      </c>
      <c r="I186" s="285">
        <v>17.167266513976283</v>
      </c>
      <c r="J186" s="285">
        <v>15.868580054355618</v>
      </c>
      <c r="K186" s="285">
        <v>10.927464730702207</v>
      </c>
      <c r="L186" s="285">
        <v>8.8486016866622919</v>
      </c>
      <c r="M186" s="285">
        <v>8.6398376838879631</v>
      </c>
      <c r="N186" s="285">
        <v>7.87966392026199</v>
      </c>
      <c r="O186" s="285">
        <v>8.1190313874758253</v>
      </c>
      <c r="P186" s="285">
        <v>8.6502735736313543</v>
      </c>
      <c r="Q186" s="285">
        <v>6.9345000220870974</v>
      </c>
      <c r="R186" s="285">
        <v>7.3059927422339355</v>
      </c>
      <c r="S186" s="285">
        <v>6.7168685780641857</v>
      </c>
      <c r="T186" s="285">
        <v>8.4070055786885334</v>
      </c>
      <c r="U186" s="285">
        <v>5.7889807807254483</v>
      </c>
      <c r="V186" s="285">
        <v>7.8068963254928043</v>
      </c>
      <c r="W186" s="285">
        <v>7.3308746121884552</v>
      </c>
      <c r="X186" s="285">
        <v>8.4079652316739573</v>
      </c>
      <c r="Y186" s="285">
        <v>7.2446204568451362</v>
      </c>
      <c r="Z186" s="285">
        <v>6.8702506246088539</v>
      </c>
      <c r="AA186" s="285">
        <v>6.9330815813630471</v>
      </c>
      <c r="AB186" s="285">
        <v>9.6738395586238681</v>
      </c>
      <c r="AC186" s="285">
        <v>8.6185450389533074</v>
      </c>
      <c r="AD186" s="285">
        <v>9.0682246342757793</v>
      </c>
      <c r="AE186" s="285">
        <v>10.575314750790813</v>
      </c>
      <c r="AF186" s="285">
        <v>7.5934834731559384</v>
      </c>
      <c r="AG186" s="285">
        <v>9.0310070169975916</v>
      </c>
      <c r="AH186" s="285">
        <v>7.3675169451363747</v>
      </c>
      <c r="AI186" s="285">
        <v>8.2751076514577058</v>
      </c>
      <c r="AJ186" s="285">
        <v>7.9173547493242413</v>
      </c>
      <c r="AK186" s="285">
        <v>7.393327161862894</v>
      </c>
      <c r="AL186" s="285">
        <v>7.1568530063011435</v>
      </c>
      <c r="AM186" s="285">
        <v>7.3289028698732483</v>
      </c>
      <c r="AN186" s="285">
        <v>7.3065810807507345</v>
      </c>
      <c r="AO186" s="285">
        <v>8.1483558032256713</v>
      </c>
      <c r="AP186" s="285">
        <v>7.6800314048529348</v>
      </c>
      <c r="AQ186" s="285">
        <v>8.750904493237492</v>
      </c>
      <c r="AR186" s="285">
        <v>6.6025833798004854</v>
      </c>
      <c r="AS186" s="285">
        <v>4.9227425452384717</v>
      </c>
    </row>
    <row r="187" spans="1:45">
      <c r="A187" s="274" t="s">
        <v>95</v>
      </c>
      <c r="B187" s="285">
        <v>0</v>
      </c>
      <c r="C187" s="285">
        <v>0</v>
      </c>
      <c r="D187" s="285">
        <v>0</v>
      </c>
      <c r="E187" s="285">
        <v>0</v>
      </c>
      <c r="F187" s="285">
        <v>0</v>
      </c>
      <c r="G187" s="285">
        <v>0</v>
      </c>
      <c r="H187" s="285">
        <v>0</v>
      </c>
      <c r="I187" s="285">
        <v>0</v>
      </c>
      <c r="J187" s="285">
        <v>0</v>
      </c>
      <c r="K187" s="285">
        <v>0</v>
      </c>
      <c r="L187" s="285">
        <v>2.5954434761347001</v>
      </c>
      <c r="M187" s="285">
        <v>4.6701718989751093</v>
      </c>
      <c r="N187" s="285">
        <v>5.4412184800146406</v>
      </c>
      <c r="O187" s="285">
        <v>5.4044889602568711</v>
      </c>
      <c r="P187" s="285">
        <v>5.6559442799762394</v>
      </c>
      <c r="Q187" s="285">
        <v>5.3818908749626431</v>
      </c>
      <c r="R187" s="285">
        <v>5.4913755294613456</v>
      </c>
      <c r="S187" s="285">
        <v>6.1458999922898983</v>
      </c>
      <c r="T187" s="285">
        <v>5.7692461079524158</v>
      </c>
      <c r="U187" s="285">
        <v>5.7133838748953139</v>
      </c>
      <c r="V187" s="285">
        <v>5.9475075085440388</v>
      </c>
      <c r="W187" s="285">
        <v>5.0790899990798311</v>
      </c>
      <c r="X187" s="285">
        <v>4.7411558228887447</v>
      </c>
      <c r="Y187" s="285">
        <v>3.689287809484465</v>
      </c>
      <c r="Z187" s="285">
        <v>3.8134022348947645</v>
      </c>
      <c r="AA187" s="285">
        <v>4.1156730707048803</v>
      </c>
      <c r="AB187" s="285">
        <v>5.0116021995504543</v>
      </c>
      <c r="AC187" s="285">
        <v>6.5640642315803017</v>
      </c>
      <c r="AD187" s="285">
        <v>7.5184214817833777</v>
      </c>
      <c r="AE187" s="285">
        <v>7.5354844638085048</v>
      </c>
      <c r="AF187" s="285">
        <v>8.4759069104898543</v>
      </c>
      <c r="AG187" s="285">
        <v>8.5920423638259606</v>
      </c>
      <c r="AH187" s="285">
        <v>9.0836244911022028</v>
      </c>
      <c r="AI187" s="285">
        <v>9.6258732832582172</v>
      </c>
      <c r="AJ187" s="285">
        <v>8.9908216725108598</v>
      </c>
      <c r="AK187" s="285">
        <v>8.3678809848328282</v>
      </c>
      <c r="AL187" s="285">
        <v>7.1129961985452193</v>
      </c>
      <c r="AM187" s="285">
        <v>6.8068025759498454</v>
      </c>
      <c r="AN187" s="285">
        <v>7.4217255192690308</v>
      </c>
      <c r="AO187" s="285">
        <v>7.1641891944320042</v>
      </c>
      <c r="AP187" s="285">
        <v>7.5237797730600295</v>
      </c>
      <c r="AQ187" s="285">
        <v>7.8752299487554902</v>
      </c>
      <c r="AR187" s="285">
        <v>8.4115421266471451</v>
      </c>
      <c r="AS187" s="285">
        <v>6.6787016260980954</v>
      </c>
    </row>
    <row r="188" spans="1:45">
      <c r="A188" s="274" t="s">
        <v>290</v>
      </c>
      <c r="B188" s="285">
        <v>7.0586538899999987</v>
      </c>
      <c r="C188" s="285">
        <v>7.0970640099999986</v>
      </c>
      <c r="D188" s="285">
        <v>7.5066562800000005</v>
      </c>
      <c r="E188" s="285">
        <v>7.9495939199999999</v>
      </c>
      <c r="F188" s="285">
        <v>7.9486725800000002</v>
      </c>
      <c r="G188" s="285">
        <v>8.1089704099999995</v>
      </c>
      <c r="H188" s="285">
        <v>7.0527909499999986</v>
      </c>
      <c r="I188" s="285">
        <v>6.3204471699999996</v>
      </c>
      <c r="J188" s="285">
        <v>6.3423947299999988</v>
      </c>
      <c r="K188" s="285">
        <v>6.0918950399999998</v>
      </c>
      <c r="L188" s="285">
        <v>6.6789546300000007</v>
      </c>
      <c r="M188" s="285">
        <v>6.7905945199999991</v>
      </c>
      <c r="N188" s="285">
        <v>6.6546166399999995</v>
      </c>
      <c r="O188" s="285">
        <v>7.6077535000000003</v>
      </c>
      <c r="P188" s="285">
        <v>8.5945398999999991</v>
      </c>
      <c r="Q188" s="285">
        <v>11.133444889999996</v>
      </c>
      <c r="R188" s="285">
        <v>13.873742304357435</v>
      </c>
      <c r="S188" s="285">
        <v>12.032514448548493</v>
      </c>
      <c r="T188" s="285">
        <v>11.933387288278787</v>
      </c>
      <c r="U188" s="285">
        <v>13.774983226839478</v>
      </c>
      <c r="V188" s="285">
        <v>15.880127627867548</v>
      </c>
      <c r="W188" s="285">
        <v>16.341279811964259</v>
      </c>
      <c r="X188" s="285">
        <v>16.011649726677074</v>
      </c>
      <c r="Y188" s="285">
        <v>15.295666627639442</v>
      </c>
      <c r="Z188" s="285">
        <v>16.064818957172541</v>
      </c>
      <c r="AA188" s="285">
        <v>15.822773441068477</v>
      </c>
      <c r="AB188" s="285">
        <v>17.175186237338973</v>
      </c>
      <c r="AC188" s="285">
        <v>17.609237595825974</v>
      </c>
      <c r="AD188" s="285">
        <v>16.338926168721425</v>
      </c>
      <c r="AE188" s="285">
        <v>18.178864707814089</v>
      </c>
      <c r="AF188" s="285">
        <v>18.722764300068196</v>
      </c>
      <c r="AG188" s="285">
        <v>17.41439067867579</v>
      </c>
      <c r="AH188" s="285">
        <v>17.71501307023269</v>
      </c>
      <c r="AI188" s="285">
        <v>14.587627077898958</v>
      </c>
      <c r="AJ188" s="285">
        <v>15.77881290894365</v>
      </c>
      <c r="AK188" s="285">
        <v>15.02444079889802</v>
      </c>
      <c r="AL188" s="285">
        <v>14.694389848636785</v>
      </c>
      <c r="AM188" s="285">
        <v>14.016499015516056</v>
      </c>
      <c r="AN188" s="285">
        <v>11.958228462224456</v>
      </c>
      <c r="AO188" s="285">
        <v>12.412302296286391</v>
      </c>
      <c r="AP188" s="285">
        <v>12.384962594554114</v>
      </c>
      <c r="AQ188" s="285">
        <v>12.412373126477394</v>
      </c>
      <c r="AR188" s="285">
        <v>13.574472093968774</v>
      </c>
      <c r="AS188" s="285">
        <v>10.745023094058572</v>
      </c>
    </row>
    <row r="189" spans="1:45">
      <c r="A189" s="275" t="s">
        <v>291</v>
      </c>
      <c r="B189" s="285">
        <v>4.5283550899999998</v>
      </c>
      <c r="C189" s="285">
        <v>4.7818135099999992</v>
      </c>
      <c r="D189" s="285">
        <v>5.0559065800000003</v>
      </c>
      <c r="E189" s="285">
        <v>5.4186127199999996</v>
      </c>
      <c r="F189" s="285">
        <v>5.5460374799999999</v>
      </c>
      <c r="G189" s="285">
        <v>5.7778411099999998</v>
      </c>
      <c r="H189" s="285">
        <v>5.1296812499999991</v>
      </c>
      <c r="I189" s="285">
        <v>4.6407559699999998</v>
      </c>
      <c r="J189" s="285">
        <v>4.8015671299999987</v>
      </c>
      <c r="K189" s="285">
        <v>4.6472941399999996</v>
      </c>
      <c r="L189" s="285">
        <v>5.2286348300000007</v>
      </c>
      <c r="M189" s="285">
        <v>5.4149031199999991</v>
      </c>
      <c r="N189" s="285">
        <v>5.5519728399999995</v>
      </c>
      <c r="O189" s="285">
        <v>6.4815985999999999</v>
      </c>
      <c r="P189" s="285">
        <v>7.4906097999999997</v>
      </c>
      <c r="Q189" s="285">
        <v>9.9912047899999976</v>
      </c>
      <c r="R189" s="285">
        <v>12.744331604357436</v>
      </c>
      <c r="S189" s="285">
        <v>11.039147648548495</v>
      </c>
      <c r="T189" s="285">
        <v>10.798252488278786</v>
      </c>
      <c r="U189" s="285">
        <v>12.745269526839477</v>
      </c>
      <c r="V189" s="285">
        <v>14.963415327867548</v>
      </c>
      <c r="W189" s="285">
        <v>15.263866111964262</v>
      </c>
      <c r="X189" s="285">
        <v>14.952544426677074</v>
      </c>
      <c r="Y189" s="285">
        <v>14.294539927639441</v>
      </c>
      <c r="Z189" s="285">
        <v>15.119689657172541</v>
      </c>
      <c r="AA189" s="285">
        <v>14.893709641068478</v>
      </c>
      <c r="AB189" s="285">
        <v>16.214681737338971</v>
      </c>
      <c r="AC189" s="285">
        <v>16.696125795825974</v>
      </c>
      <c r="AD189" s="285">
        <v>15.438906968721424</v>
      </c>
      <c r="AE189" s="285">
        <v>17.27540590781409</v>
      </c>
      <c r="AF189" s="285">
        <v>17.810049500068196</v>
      </c>
      <c r="AG189" s="285">
        <v>16.573887578675791</v>
      </c>
      <c r="AH189" s="285">
        <v>16.94492487023269</v>
      </c>
      <c r="AI189" s="285">
        <v>13.797726077898957</v>
      </c>
      <c r="AJ189" s="285">
        <v>15.024791108943649</v>
      </c>
      <c r="AK189" s="285">
        <v>14.370003509715374</v>
      </c>
      <c r="AL189" s="285">
        <v>13.972462452676325</v>
      </c>
      <c r="AM189" s="285">
        <v>13.327976989896587</v>
      </c>
      <c r="AN189" s="285">
        <v>11.305133725491565</v>
      </c>
      <c r="AO189" s="285">
        <v>11.8634928355212</v>
      </c>
      <c r="AP189" s="285">
        <v>11.84865290574464</v>
      </c>
      <c r="AQ189" s="285">
        <v>11.855143516338787</v>
      </c>
      <c r="AR189" s="285">
        <v>12.961956300650796</v>
      </c>
      <c r="AS189" s="285">
        <v>10.389288064425525</v>
      </c>
    </row>
    <row r="190" spans="1:45">
      <c r="A190" s="275" t="s">
        <v>292</v>
      </c>
      <c r="B190" s="285">
        <v>1.3151291999999999</v>
      </c>
      <c r="C190" s="285">
        <v>1.1428152999999999</v>
      </c>
      <c r="D190" s="285">
        <v>1.2336312999999999</v>
      </c>
      <c r="E190" s="285">
        <v>1.25345</v>
      </c>
      <c r="F190" s="285">
        <v>1.2581326999999998</v>
      </c>
      <c r="G190" s="285">
        <v>1.2043052999999999</v>
      </c>
      <c r="H190" s="285">
        <v>1.0323224999999998</v>
      </c>
      <c r="I190" s="285">
        <v>0.96870400000000001</v>
      </c>
      <c r="J190" s="285">
        <v>0.86445479999999997</v>
      </c>
      <c r="K190" s="285">
        <v>0.81360729999999992</v>
      </c>
      <c r="L190" s="285">
        <v>0.8581165999999999</v>
      </c>
      <c r="M190" s="285">
        <v>0.84014259999999985</v>
      </c>
      <c r="N190" s="285">
        <v>0.58983099999999999</v>
      </c>
      <c r="O190" s="285">
        <v>0.64275969999999993</v>
      </c>
      <c r="P190" s="285">
        <v>0.6257317</v>
      </c>
      <c r="Q190" s="285">
        <v>0.67851849999999991</v>
      </c>
      <c r="R190" s="285">
        <v>0.72364269999999997</v>
      </c>
      <c r="S190" s="285">
        <v>0.63590120000000006</v>
      </c>
      <c r="T190" s="285">
        <v>0.73428519999999997</v>
      </c>
      <c r="U190" s="285">
        <v>0.68305930000000004</v>
      </c>
      <c r="V190" s="285">
        <v>0.58704029999999996</v>
      </c>
      <c r="W190" s="285">
        <v>0.75382009999999999</v>
      </c>
      <c r="X190" s="285">
        <v>0.76460450000000002</v>
      </c>
      <c r="Y190" s="285">
        <v>0.73158909999999999</v>
      </c>
      <c r="Z190" s="285">
        <v>0.67832929999999991</v>
      </c>
      <c r="AA190" s="285">
        <v>0.67043019999999998</v>
      </c>
      <c r="AB190" s="285">
        <v>0.71579090000000001</v>
      </c>
      <c r="AC190" s="285">
        <v>0.6855661999999999</v>
      </c>
      <c r="AD190" s="285">
        <v>0.67052479999999992</v>
      </c>
      <c r="AE190" s="285">
        <v>0.66352440000000001</v>
      </c>
      <c r="AF190" s="285">
        <v>0.69152599999999997</v>
      </c>
      <c r="AG190" s="285">
        <v>0.65912549999999992</v>
      </c>
      <c r="AH190" s="285">
        <v>0.61385939999999994</v>
      </c>
      <c r="AI190" s="285">
        <v>0.6358066</v>
      </c>
      <c r="AJ190" s="285">
        <v>0.62786019999999998</v>
      </c>
      <c r="AK190" s="285">
        <v>0.52251326462719994</v>
      </c>
      <c r="AL190" s="285">
        <v>0.55028481223777548</v>
      </c>
      <c r="AM190" s="285">
        <v>0.53152838102051581</v>
      </c>
      <c r="AN190" s="285">
        <v>0.52634994193224072</v>
      </c>
      <c r="AO190" s="285">
        <v>0.46805083701657618</v>
      </c>
      <c r="AP190" s="285">
        <v>0.44029679968247593</v>
      </c>
      <c r="AQ190" s="285">
        <v>0.48259689753497192</v>
      </c>
      <c r="AR190" s="285">
        <v>0.53136532626390398</v>
      </c>
      <c r="AS190" s="285">
        <v>0.29960340142963998</v>
      </c>
    </row>
    <row r="191" spans="1:45">
      <c r="A191" s="275" t="s">
        <v>293</v>
      </c>
      <c r="B191" s="285">
        <v>1.2151695999999998</v>
      </c>
      <c r="C191" s="285">
        <v>1.1724352</v>
      </c>
      <c r="D191" s="285">
        <v>1.2171184000000002</v>
      </c>
      <c r="E191" s="285">
        <v>1.2775311999999999</v>
      </c>
      <c r="F191" s="285">
        <v>1.1445024000000001</v>
      </c>
      <c r="G191" s="285">
        <v>1.1268239999999998</v>
      </c>
      <c r="H191" s="285">
        <v>0.89078719999999989</v>
      </c>
      <c r="I191" s="285">
        <v>0.71098719999999993</v>
      </c>
      <c r="J191" s="285">
        <v>0.6763728</v>
      </c>
      <c r="K191" s="285">
        <v>0.63099359999999993</v>
      </c>
      <c r="L191" s="285">
        <v>0.59220320000000004</v>
      </c>
      <c r="M191" s="285">
        <v>0.53554879999999994</v>
      </c>
      <c r="N191" s="285">
        <v>0.51281279999999996</v>
      </c>
      <c r="O191" s="285">
        <v>0.48339520000000002</v>
      </c>
      <c r="P191" s="285">
        <v>0.47819840000000002</v>
      </c>
      <c r="Q191" s="285">
        <v>0.46372159999999996</v>
      </c>
      <c r="R191" s="285">
        <v>0.40576800000000002</v>
      </c>
      <c r="S191" s="285">
        <v>0.35746559999999994</v>
      </c>
      <c r="T191" s="285">
        <v>0.40084960000000003</v>
      </c>
      <c r="U191" s="285">
        <v>0.34665439999999997</v>
      </c>
      <c r="V191" s="285">
        <v>0.32967199999999997</v>
      </c>
      <c r="W191" s="285">
        <v>0.32359359999999998</v>
      </c>
      <c r="X191" s="285">
        <v>0.29450079999999995</v>
      </c>
      <c r="Y191" s="285">
        <v>0.26953760000000004</v>
      </c>
      <c r="Z191" s="285">
        <v>0.26679999999999998</v>
      </c>
      <c r="AA191" s="285">
        <v>0.25863359999999996</v>
      </c>
      <c r="AB191" s="285">
        <v>0.2447136</v>
      </c>
      <c r="AC191" s="285">
        <v>0.22754559999999999</v>
      </c>
      <c r="AD191" s="285">
        <v>0.22949439999999999</v>
      </c>
      <c r="AE191" s="285">
        <v>0.23993439999999999</v>
      </c>
      <c r="AF191" s="285">
        <v>0.22118879999999999</v>
      </c>
      <c r="AG191" s="285">
        <v>0.18137759999999997</v>
      </c>
      <c r="AH191" s="285">
        <v>0.1562288</v>
      </c>
      <c r="AI191" s="285">
        <v>0.15409439999999999</v>
      </c>
      <c r="AJ191" s="285">
        <v>0.12616159999999998</v>
      </c>
      <c r="AK191" s="285">
        <v>0.13192402455544472</v>
      </c>
      <c r="AL191" s="285">
        <v>0.17164258372268484</v>
      </c>
      <c r="AM191" s="285">
        <v>0.15699364459895232</v>
      </c>
      <c r="AN191" s="285">
        <v>0.12674479480065132</v>
      </c>
      <c r="AO191" s="285">
        <v>8.0758623748614755E-2</v>
      </c>
      <c r="AP191" s="285">
        <v>9.6012889126997097E-2</v>
      </c>
      <c r="AQ191" s="285">
        <v>7.4632712603636353E-2</v>
      </c>
      <c r="AR191" s="285">
        <v>8.1150467054073902E-2</v>
      </c>
      <c r="AS191" s="285">
        <v>5.6131628203407759E-2</v>
      </c>
    </row>
    <row r="192" spans="1:45">
      <c r="A192" s="247"/>
      <c r="B192" s="247"/>
      <c r="C192" s="247"/>
      <c r="D192" s="247"/>
      <c r="E192" s="247"/>
      <c r="F192" s="247"/>
      <c r="G192" s="247"/>
      <c r="H192" s="247"/>
      <c r="I192" s="247"/>
      <c r="J192" s="247"/>
      <c r="K192" s="247"/>
      <c r="L192" s="247"/>
      <c r="M192" s="247"/>
      <c r="N192" s="247"/>
      <c r="O192" s="247"/>
      <c r="P192" s="247"/>
      <c r="Q192" s="247"/>
      <c r="R192" s="247"/>
      <c r="S192" s="247"/>
      <c r="T192" s="247"/>
      <c r="U192" s="247"/>
      <c r="V192" s="247"/>
      <c r="W192" s="247"/>
      <c r="X192" s="247"/>
      <c r="Y192" s="247"/>
      <c r="Z192" s="247"/>
      <c r="AA192" s="247"/>
      <c r="AB192" s="247"/>
      <c r="AC192" s="247"/>
      <c r="AD192" s="247"/>
      <c r="AE192" s="247"/>
      <c r="AF192" s="247"/>
      <c r="AG192" s="247"/>
      <c r="AH192" s="247"/>
      <c r="AI192" s="247"/>
      <c r="AJ192" s="247"/>
      <c r="AK192" s="247"/>
      <c r="AL192" s="247"/>
      <c r="AM192" s="247"/>
      <c r="AN192" s="247"/>
      <c r="AO192" s="247"/>
      <c r="AP192" s="247"/>
      <c r="AQ192" s="247"/>
      <c r="AR192" s="247"/>
      <c r="AS192" s="247"/>
    </row>
    <row r="193" spans="1:45">
      <c r="A193" s="276" t="s">
        <v>306</v>
      </c>
      <c r="B193" s="286"/>
      <c r="C193" s="286"/>
      <c r="D193" s="286"/>
      <c r="E193" s="286"/>
      <c r="F193" s="286"/>
      <c r="G193" s="286"/>
      <c r="H193" s="286"/>
      <c r="I193" s="286"/>
      <c r="J193" s="286"/>
      <c r="K193" s="286"/>
      <c r="L193" s="286"/>
      <c r="M193" s="286"/>
      <c r="N193" s="286"/>
      <c r="O193" s="286"/>
      <c r="P193" s="286"/>
      <c r="Q193" s="286"/>
      <c r="R193" s="286"/>
      <c r="S193" s="286"/>
      <c r="T193" s="286"/>
      <c r="U193" s="286"/>
      <c r="V193" s="286"/>
      <c r="W193" s="286"/>
      <c r="X193" s="286"/>
      <c r="Y193" s="286"/>
      <c r="Z193" s="286"/>
      <c r="AA193" s="286"/>
      <c r="AB193" s="286"/>
      <c r="AC193" s="286"/>
      <c r="AD193" s="286"/>
      <c r="AE193" s="286"/>
      <c r="AF193" s="286"/>
      <c r="AG193" s="286"/>
      <c r="AH193" s="286"/>
      <c r="AI193" s="286"/>
      <c r="AJ193" s="286"/>
      <c r="AK193" s="286"/>
      <c r="AL193" s="286"/>
      <c r="AM193" s="247"/>
      <c r="AN193" s="247"/>
      <c r="AO193" s="286"/>
      <c r="AP193" s="247"/>
      <c r="AQ193" s="247"/>
      <c r="AR193" s="247"/>
      <c r="AS193" s="247"/>
    </row>
    <row r="194" spans="1:45" ht="15">
      <c r="A194" s="287" t="s">
        <v>317</v>
      </c>
      <c r="B194" s="247"/>
      <c r="C194" s="247"/>
      <c r="D194" s="247"/>
      <c r="E194" s="247"/>
      <c r="F194" s="247"/>
      <c r="G194" s="247"/>
      <c r="H194" s="247"/>
      <c r="I194" s="247"/>
      <c r="J194" s="247"/>
      <c r="K194" s="247"/>
      <c r="L194" s="247"/>
      <c r="M194" s="247"/>
      <c r="N194" s="247"/>
      <c r="O194" s="247"/>
      <c r="P194" s="247"/>
      <c r="Q194" s="247"/>
      <c r="R194" s="247"/>
      <c r="S194" s="247"/>
      <c r="T194" s="247"/>
      <c r="U194" s="247"/>
      <c r="V194" s="247"/>
      <c r="W194" s="247"/>
      <c r="X194" s="247"/>
      <c r="Y194" s="247"/>
      <c r="Z194" s="247"/>
      <c r="AA194" s="247"/>
      <c r="AB194" s="247"/>
      <c r="AC194" s="247"/>
      <c r="AD194" s="247"/>
      <c r="AE194" s="247"/>
      <c r="AF194" s="247"/>
      <c r="AG194" s="247"/>
      <c r="AH194" s="247"/>
      <c r="AI194" s="247"/>
      <c r="AJ194" s="247"/>
      <c r="AK194" s="247"/>
      <c r="AL194" s="247"/>
      <c r="AM194" s="247"/>
      <c r="AN194" s="247"/>
      <c r="AO194" s="247"/>
      <c r="AP194" s="247"/>
      <c r="AQ194" s="247"/>
      <c r="AR194" s="247"/>
      <c r="AS194" s="247"/>
    </row>
    <row r="195" spans="1:45" ht="15">
      <c r="A195" s="288" t="s">
        <v>318</v>
      </c>
      <c r="B195" s="247"/>
      <c r="C195" s="247"/>
      <c r="D195" s="247"/>
      <c r="E195" s="247"/>
      <c r="F195" s="247"/>
      <c r="G195" s="247"/>
      <c r="H195" s="247"/>
      <c r="I195" s="247"/>
      <c r="J195" s="247"/>
      <c r="K195" s="247"/>
      <c r="L195" s="247"/>
      <c r="M195" s="247"/>
      <c r="N195" s="247"/>
      <c r="O195" s="247"/>
      <c r="P195" s="247"/>
      <c r="Q195" s="247"/>
      <c r="R195" s="247"/>
      <c r="S195" s="247"/>
      <c r="T195" s="247"/>
      <c r="U195" s="247"/>
      <c r="V195" s="247"/>
      <c r="W195" s="247"/>
      <c r="X195" s="247"/>
      <c r="Y195" s="247"/>
      <c r="Z195" s="247"/>
      <c r="AA195" s="247"/>
      <c r="AB195" s="247"/>
      <c r="AC195" s="247"/>
      <c r="AD195" s="247"/>
      <c r="AE195" s="247"/>
      <c r="AF195" s="247"/>
      <c r="AG195" s="247"/>
      <c r="AH195" s="247"/>
      <c r="AI195" s="247"/>
      <c r="AJ195" s="247"/>
      <c r="AK195" s="247"/>
      <c r="AL195" s="247"/>
      <c r="AM195" s="247"/>
      <c r="AN195" s="247"/>
      <c r="AO195" s="247"/>
      <c r="AP195" s="247"/>
      <c r="AQ195" s="247"/>
      <c r="AR195" s="247"/>
      <c r="AS195" s="247"/>
    </row>
    <row r="196" spans="1:45" ht="15">
      <c r="A196" s="288" t="s">
        <v>319</v>
      </c>
      <c r="B196" s="247"/>
      <c r="C196" s="247"/>
      <c r="D196" s="247"/>
      <c r="E196" s="247"/>
      <c r="F196" s="247"/>
      <c r="G196" s="247"/>
      <c r="H196" s="247"/>
      <c r="I196" s="247"/>
      <c r="J196" s="247"/>
      <c r="K196" s="247"/>
      <c r="L196" s="247"/>
      <c r="M196" s="247"/>
      <c r="N196" s="247"/>
      <c r="O196" s="247"/>
      <c r="P196" s="247"/>
      <c r="Q196" s="247"/>
      <c r="R196" s="247"/>
      <c r="S196" s="247"/>
      <c r="T196" s="247"/>
      <c r="U196" s="247"/>
      <c r="V196" s="247"/>
      <c r="W196" s="247"/>
      <c r="X196" s="247"/>
      <c r="Y196" s="247"/>
      <c r="Z196" s="247"/>
      <c r="AA196" s="247"/>
      <c r="AB196" s="247"/>
      <c r="AC196" s="247"/>
      <c r="AD196" s="247"/>
      <c r="AE196" s="247"/>
      <c r="AF196" s="247"/>
      <c r="AG196" s="247"/>
      <c r="AH196" s="247"/>
      <c r="AI196" s="247"/>
      <c r="AJ196" s="247"/>
      <c r="AK196" s="247"/>
      <c r="AL196" s="247"/>
      <c r="AM196" s="247"/>
      <c r="AN196" s="247"/>
      <c r="AO196" s="247"/>
      <c r="AP196" s="247"/>
      <c r="AQ196" s="247"/>
      <c r="AR196" s="247"/>
      <c r="AS196" s="247"/>
    </row>
    <row r="197" spans="1:45" ht="15">
      <c r="A197" s="288" t="s">
        <v>320</v>
      </c>
      <c r="B197" s="247"/>
      <c r="C197" s="247"/>
      <c r="D197" s="247"/>
      <c r="E197" s="247"/>
      <c r="F197" s="247"/>
      <c r="G197" s="247"/>
      <c r="H197" s="247"/>
      <c r="I197" s="247"/>
      <c r="J197" s="247"/>
      <c r="K197" s="247"/>
      <c r="L197" s="247"/>
      <c r="M197" s="247"/>
      <c r="N197" s="247"/>
      <c r="O197" s="247"/>
      <c r="P197" s="247"/>
      <c r="Q197" s="247"/>
      <c r="R197" s="247"/>
      <c r="S197" s="247"/>
      <c r="T197" s="247"/>
      <c r="U197" s="247"/>
      <c r="V197" s="247"/>
      <c r="W197" s="247"/>
      <c r="X197" s="247"/>
      <c r="Y197" s="247"/>
      <c r="Z197" s="247"/>
      <c r="AA197" s="247"/>
      <c r="AB197" s="247"/>
      <c r="AC197" s="247"/>
      <c r="AD197" s="247"/>
      <c r="AE197" s="247"/>
      <c r="AF197" s="247"/>
      <c r="AG197" s="247"/>
      <c r="AH197" s="247"/>
      <c r="AI197" s="247"/>
      <c r="AJ197" s="247"/>
      <c r="AK197" s="247"/>
      <c r="AL197" s="247"/>
      <c r="AM197" s="247"/>
      <c r="AN197" s="247"/>
      <c r="AO197" s="247"/>
      <c r="AP197" s="247"/>
      <c r="AQ197" s="247"/>
      <c r="AR197" s="247"/>
      <c r="AS197" s="247"/>
    </row>
    <row r="198" spans="1:45" ht="15">
      <c r="A198" s="288" t="s">
        <v>321</v>
      </c>
      <c r="B198" s="247"/>
      <c r="C198" s="247"/>
      <c r="D198" s="247"/>
      <c r="E198" s="247"/>
      <c r="F198" s="247"/>
      <c r="G198" s="247"/>
      <c r="H198" s="247"/>
      <c r="I198" s="247"/>
      <c r="J198" s="247"/>
      <c r="K198" s="247"/>
      <c r="L198" s="247"/>
      <c r="M198" s="247"/>
      <c r="N198" s="247"/>
      <c r="O198" s="247"/>
      <c r="P198" s="247"/>
      <c r="Q198" s="247"/>
      <c r="R198" s="247"/>
      <c r="S198" s="247"/>
      <c r="T198" s="247"/>
      <c r="U198" s="247"/>
      <c r="V198" s="247"/>
      <c r="W198" s="247"/>
      <c r="X198" s="247"/>
      <c r="Y198" s="247"/>
      <c r="Z198" s="247"/>
      <c r="AA198" s="247"/>
      <c r="AB198" s="247"/>
      <c r="AC198" s="247"/>
      <c r="AD198" s="247"/>
      <c r="AE198" s="247"/>
      <c r="AF198" s="247"/>
      <c r="AG198" s="247"/>
      <c r="AH198" s="247"/>
      <c r="AI198" s="247"/>
      <c r="AJ198" s="247"/>
      <c r="AK198" s="247"/>
      <c r="AL198" s="247"/>
      <c r="AM198" s="247"/>
      <c r="AN198" s="247"/>
      <c r="AO198" s="247"/>
      <c r="AP198" s="247"/>
      <c r="AQ198" s="247"/>
      <c r="AR198" s="247"/>
      <c r="AS198" s="247"/>
    </row>
    <row r="199" spans="1:45" ht="15">
      <c r="A199" s="288" t="s">
        <v>322</v>
      </c>
      <c r="B199" s="247"/>
      <c r="C199" s="247"/>
      <c r="D199" s="247"/>
      <c r="E199" s="247"/>
      <c r="F199" s="247"/>
      <c r="G199" s="247"/>
      <c r="H199" s="247"/>
      <c r="I199" s="247"/>
      <c r="J199" s="247"/>
      <c r="K199" s="247"/>
      <c r="L199" s="247"/>
      <c r="M199" s="247"/>
      <c r="N199" s="247"/>
      <c r="O199" s="247"/>
      <c r="P199" s="247"/>
      <c r="Q199" s="247"/>
      <c r="R199" s="247"/>
      <c r="S199" s="247"/>
      <c r="T199" s="247"/>
      <c r="U199" s="247"/>
      <c r="V199" s="247"/>
      <c r="W199" s="247"/>
      <c r="X199" s="247"/>
      <c r="Y199" s="247"/>
      <c r="Z199" s="247"/>
      <c r="AA199" s="247"/>
      <c r="AB199" s="247"/>
      <c r="AC199" s="247"/>
      <c r="AD199" s="247"/>
      <c r="AE199" s="247"/>
      <c r="AF199" s="247"/>
      <c r="AG199" s="247"/>
      <c r="AH199" s="247"/>
      <c r="AI199" s="247"/>
      <c r="AJ199" s="247"/>
      <c r="AK199" s="247"/>
      <c r="AL199" s="247"/>
      <c r="AM199" s="247"/>
      <c r="AN199" s="247"/>
      <c r="AO199" s="247"/>
      <c r="AP199" s="247"/>
      <c r="AQ199" s="247"/>
      <c r="AR199" s="247"/>
      <c r="AS199" s="247"/>
    </row>
    <row r="200" spans="1:45" ht="15">
      <c r="A200" s="276" t="s">
        <v>323</v>
      </c>
      <c r="B200" s="247"/>
      <c r="C200" s="247"/>
      <c r="D200" s="247"/>
      <c r="E200" s="247"/>
      <c r="F200" s="247"/>
      <c r="G200" s="247"/>
      <c r="H200" s="247"/>
      <c r="I200" s="247"/>
      <c r="J200" s="247"/>
      <c r="K200" s="247"/>
      <c r="L200" s="247"/>
      <c r="M200" s="247"/>
      <c r="N200" s="247"/>
      <c r="O200" s="247"/>
      <c r="P200" s="247"/>
      <c r="Q200" s="247"/>
      <c r="R200" s="247"/>
      <c r="S200" s="247"/>
      <c r="T200" s="247"/>
      <c r="U200" s="247"/>
      <c r="V200" s="247"/>
      <c r="W200" s="247"/>
      <c r="X200" s="247"/>
      <c r="Y200" s="247"/>
      <c r="Z200" s="247"/>
      <c r="AA200" s="247"/>
      <c r="AB200" s="247"/>
      <c r="AC200" s="247"/>
      <c r="AD200" s="247"/>
      <c r="AE200" s="247"/>
      <c r="AF200" s="247"/>
      <c r="AG200" s="247"/>
      <c r="AH200" s="247"/>
      <c r="AI200" s="247"/>
      <c r="AJ200" s="247"/>
      <c r="AK200" s="247"/>
      <c r="AL200" s="247"/>
      <c r="AM200" s="247"/>
      <c r="AN200" s="247"/>
      <c r="AO200" s="247"/>
      <c r="AP200" s="247"/>
      <c r="AQ200" s="247"/>
      <c r="AR200" s="247"/>
      <c r="AS200" s="247"/>
    </row>
    <row r="201" spans="1:45" ht="15">
      <c r="A201" s="288" t="s">
        <v>324</v>
      </c>
      <c r="B201" s="247"/>
      <c r="C201" s="247"/>
      <c r="D201" s="247"/>
      <c r="E201" s="247"/>
      <c r="F201" s="247"/>
      <c r="G201" s="247"/>
      <c r="H201" s="247"/>
      <c r="I201" s="247"/>
      <c r="J201" s="247"/>
      <c r="K201" s="247"/>
      <c r="L201" s="247"/>
      <c r="M201" s="247"/>
      <c r="N201" s="247"/>
      <c r="O201" s="247"/>
      <c r="P201" s="247"/>
      <c r="Q201" s="247"/>
      <c r="R201" s="247"/>
      <c r="S201" s="247"/>
      <c r="T201" s="247"/>
      <c r="U201" s="247"/>
      <c r="V201" s="247"/>
      <c r="W201" s="247"/>
      <c r="X201" s="247"/>
      <c r="Y201" s="247"/>
      <c r="Z201" s="247"/>
      <c r="AA201" s="247"/>
      <c r="AB201" s="247"/>
      <c r="AC201" s="247"/>
      <c r="AD201" s="247"/>
      <c r="AE201" s="247"/>
      <c r="AF201" s="247"/>
      <c r="AG201" s="247"/>
      <c r="AH201" s="247"/>
      <c r="AI201" s="247"/>
      <c r="AJ201" s="247"/>
      <c r="AK201" s="247"/>
      <c r="AL201" s="247"/>
      <c r="AM201" s="247"/>
      <c r="AN201" s="247"/>
      <c r="AO201" s="247"/>
      <c r="AP201" s="247"/>
      <c r="AQ201" s="247"/>
      <c r="AR201" s="247"/>
      <c r="AS201" s="247"/>
    </row>
    <row r="202" spans="1:45" ht="15">
      <c r="A202" s="288" t="s">
        <v>325</v>
      </c>
      <c r="B202" s="247"/>
      <c r="C202" s="247"/>
      <c r="D202" s="247"/>
      <c r="E202" s="247"/>
      <c r="F202" s="247"/>
      <c r="G202" s="247"/>
      <c r="H202" s="247"/>
      <c r="I202" s="247"/>
      <c r="J202" s="247"/>
      <c r="K202" s="247"/>
      <c r="L202" s="247"/>
      <c r="M202" s="247"/>
      <c r="N202" s="247"/>
      <c r="O202" s="247"/>
      <c r="P202" s="247"/>
      <c r="Q202" s="247"/>
      <c r="R202" s="247"/>
      <c r="S202" s="247"/>
      <c r="T202" s="247"/>
      <c r="U202" s="247"/>
      <c r="V202" s="247"/>
      <c r="W202" s="247"/>
      <c r="X202" s="247"/>
      <c r="Y202" s="247"/>
      <c r="Z202" s="247"/>
      <c r="AA202" s="247"/>
      <c r="AB202" s="247"/>
      <c r="AC202" s="247"/>
      <c r="AD202" s="247"/>
      <c r="AE202" s="247"/>
      <c r="AF202" s="247"/>
      <c r="AG202" s="247"/>
      <c r="AH202" s="247"/>
      <c r="AI202" s="247"/>
      <c r="AJ202" s="247"/>
      <c r="AK202" s="247"/>
      <c r="AL202" s="247"/>
      <c r="AM202" s="247"/>
      <c r="AN202" s="247"/>
      <c r="AO202" s="247"/>
      <c r="AP202" s="247"/>
      <c r="AQ202" s="247"/>
      <c r="AR202" s="247"/>
      <c r="AS202" s="247"/>
    </row>
    <row r="203" spans="1:45" ht="15">
      <c r="A203" s="288" t="s">
        <v>326</v>
      </c>
      <c r="B203" s="247"/>
      <c r="C203" s="247"/>
      <c r="D203" s="247"/>
      <c r="E203" s="247"/>
      <c r="F203" s="247"/>
      <c r="G203" s="247"/>
      <c r="H203" s="247"/>
      <c r="I203" s="247"/>
      <c r="J203" s="247"/>
      <c r="K203" s="247"/>
      <c r="L203" s="247"/>
      <c r="M203" s="247"/>
      <c r="N203" s="247"/>
      <c r="O203" s="247"/>
      <c r="P203" s="247"/>
      <c r="Q203" s="247"/>
      <c r="R203" s="247"/>
      <c r="S203" s="247"/>
      <c r="T203" s="247"/>
      <c r="U203" s="247"/>
      <c r="V203" s="247"/>
      <c r="W203" s="247"/>
      <c r="X203" s="247"/>
      <c r="Y203" s="247"/>
      <c r="Z203" s="247"/>
      <c r="AA203" s="247"/>
      <c r="AB203" s="247"/>
      <c r="AC203" s="247"/>
      <c r="AD203" s="247"/>
      <c r="AE203" s="247"/>
      <c r="AF203" s="247"/>
      <c r="AG203" s="247"/>
      <c r="AH203" s="247"/>
      <c r="AI203" s="247"/>
      <c r="AJ203" s="247"/>
      <c r="AK203" s="247"/>
      <c r="AL203" s="247"/>
      <c r="AM203" s="247"/>
      <c r="AN203" s="247"/>
      <c r="AO203" s="247"/>
      <c r="AP203" s="247"/>
      <c r="AQ203" s="247"/>
      <c r="AR203" s="247"/>
      <c r="AS203" s="247"/>
    </row>
    <row r="204" spans="1:45" ht="15">
      <c r="A204" s="276" t="s">
        <v>327</v>
      </c>
      <c r="B204" s="247"/>
      <c r="C204" s="247"/>
      <c r="D204" s="247"/>
      <c r="E204" s="247"/>
      <c r="F204" s="247"/>
      <c r="G204" s="247"/>
      <c r="H204" s="247"/>
      <c r="I204" s="247"/>
      <c r="J204" s="247"/>
      <c r="K204" s="247"/>
      <c r="L204" s="247"/>
      <c r="M204" s="247"/>
      <c r="N204" s="247"/>
      <c r="O204" s="247"/>
      <c r="P204" s="247"/>
      <c r="Q204" s="247"/>
      <c r="R204" s="247"/>
      <c r="S204" s="247"/>
      <c r="T204" s="247"/>
      <c r="U204" s="247"/>
      <c r="V204" s="247"/>
      <c r="W204" s="247"/>
      <c r="X204" s="247"/>
      <c r="Y204" s="247"/>
      <c r="Z204" s="247"/>
      <c r="AA204" s="247"/>
      <c r="AB204" s="247"/>
      <c r="AC204" s="247"/>
      <c r="AD204" s="247"/>
      <c r="AE204" s="247"/>
      <c r="AF204" s="247"/>
      <c r="AG204" s="247"/>
      <c r="AH204" s="247"/>
      <c r="AI204" s="247"/>
      <c r="AJ204" s="247"/>
      <c r="AK204" s="247"/>
      <c r="AL204" s="247"/>
      <c r="AM204" s="247"/>
      <c r="AN204" s="247"/>
      <c r="AO204" s="247"/>
      <c r="AP204" s="247"/>
      <c r="AQ204" s="247"/>
      <c r="AR204" s="247"/>
      <c r="AS204" s="247"/>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rgb="FFFFFF00"/>
  </sheetPr>
  <dimension ref="A3:AR180"/>
  <sheetViews>
    <sheetView topLeftCell="S149" zoomScale="70" zoomScaleNormal="70" workbookViewId="0">
      <selection activeCell="AJ168" sqref="AJ168"/>
    </sheetView>
  </sheetViews>
  <sheetFormatPr defaultColWidth="9.140625" defaultRowHeight="12.75"/>
  <cols>
    <col min="1" max="1" width="33" style="244" customWidth="1"/>
    <col min="2" max="17" width="9.140625" style="244"/>
    <col min="18" max="44" width="11.140625" style="244" customWidth="1"/>
    <col min="45" max="16384" width="9.140625" style="244"/>
  </cols>
  <sheetData>
    <row r="3" spans="1:44">
      <c r="A3" s="263" t="s">
        <v>329</v>
      </c>
      <c r="B3" s="263"/>
      <c r="C3" s="263"/>
      <c r="D3" s="263"/>
      <c r="E3" s="263"/>
      <c r="F3" s="263"/>
      <c r="G3" s="263"/>
      <c r="H3" s="263"/>
      <c r="I3" s="263"/>
      <c r="J3" s="263"/>
      <c r="K3" s="263"/>
      <c r="L3" s="263"/>
      <c r="M3" s="263"/>
      <c r="N3" s="247"/>
      <c r="O3" s="247"/>
      <c r="P3" s="247"/>
      <c r="Q3" s="247"/>
      <c r="R3" s="247"/>
      <c r="S3" s="247"/>
      <c r="T3" s="247"/>
      <c r="U3" s="247"/>
      <c r="V3" s="247"/>
      <c r="W3" s="247"/>
      <c r="X3" s="247"/>
      <c r="Y3" s="247"/>
      <c r="Z3" s="247"/>
      <c r="AA3" s="247"/>
      <c r="AB3" s="247"/>
      <c r="AC3" s="247"/>
      <c r="AD3" s="247"/>
      <c r="AE3" s="247"/>
      <c r="AF3" s="247"/>
      <c r="AG3" s="247"/>
      <c r="AH3" s="247"/>
      <c r="AI3" s="247"/>
      <c r="AJ3" s="247"/>
      <c r="AK3" s="247"/>
      <c r="AL3" s="247"/>
      <c r="AM3" s="247"/>
      <c r="AN3" s="247"/>
      <c r="AO3" s="247"/>
      <c r="AP3" s="247"/>
      <c r="AQ3" s="247"/>
      <c r="AR3" s="247"/>
    </row>
    <row r="4" spans="1:44">
      <c r="A4" s="264" t="s">
        <v>238</v>
      </c>
      <c r="B4" s="293"/>
      <c r="C4" s="293"/>
      <c r="D4" s="293"/>
      <c r="E4" s="293"/>
      <c r="F4" s="293"/>
      <c r="G4" s="293"/>
      <c r="H4" s="293"/>
      <c r="I4" s="293"/>
      <c r="J4" s="293"/>
      <c r="K4" s="293"/>
      <c r="L4" s="293"/>
      <c r="M4" s="293"/>
      <c r="N4" s="247"/>
      <c r="O4" s="247"/>
      <c r="P4" s="247"/>
      <c r="Q4" s="247"/>
      <c r="R4" s="291"/>
      <c r="S4" s="291"/>
      <c r="T4" s="291"/>
      <c r="U4" s="291"/>
      <c r="V4" s="291"/>
      <c r="W4" s="291"/>
      <c r="X4" s="291"/>
      <c r="Y4" s="291"/>
      <c r="Z4" s="291"/>
      <c r="AA4" s="291"/>
      <c r="AB4" s="291"/>
      <c r="AC4" s="291"/>
      <c r="AD4" s="291"/>
      <c r="AE4" s="291"/>
      <c r="AF4" s="291"/>
      <c r="AG4" s="291"/>
      <c r="AH4" s="291"/>
      <c r="AI4" s="291"/>
      <c r="AJ4" s="291"/>
      <c r="AK4" s="291"/>
      <c r="AL4" s="291"/>
      <c r="AM4" s="291"/>
      <c r="AN4" s="291"/>
      <c r="AO4" s="291"/>
      <c r="AP4" s="291"/>
      <c r="AQ4" s="291"/>
      <c r="AR4" s="291"/>
    </row>
    <row r="5" spans="1:44">
      <c r="A5" s="265" t="s">
        <v>330</v>
      </c>
      <c r="B5" s="265">
        <v>1974</v>
      </c>
      <c r="C5" s="265">
        <v>1975</v>
      </c>
      <c r="D5" s="265">
        <v>1976</v>
      </c>
      <c r="E5" s="265">
        <v>1977</v>
      </c>
      <c r="F5" s="265">
        <v>1978</v>
      </c>
      <c r="G5" s="265">
        <v>1979</v>
      </c>
      <c r="H5" s="265">
        <v>1980</v>
      </c>
      <c r="I5" s="265">
        <v>1981</v>
      </c>
      <c r="J5" s="265">
        <v>1982</v>
      </c>
      <c r="K5" s="265">
        <v>1983</v>
      </c>
      <c r="L5" s="265">
        <v>1984</v>
      </c>
      <c r="M5" s="265">
        <v>1985</v>
      </c>
      <c r="N5" s="265">
        <v>1986</v>
      </c>
      <c r="O5" s="265">
        <v>1987</v>
      </c>
      <c r="P5" s="265">
        <v>1988</v>
      </c>
      <c r="Q5" s="265">
        <v>1989</v>
      </c>
      <c r="R5" s="265">
        <v>1990</v>
      </c>
      <c r="S5" s="265">
        <v>1991</v>
      </c>
      <c r="T5" s="265">
        <v>1992</v>
      </c>
      <c r="U5" s="265">
        <v>1993</v>
      </c>
      <c r="V5" s="265">
        <v>1994</v>
      </c>
      <c r="W5" s="265">
        <v>1995</v>
      </c>
      <c r="X5" s="265">
        <v>1996</v>
      </c>
      <c r="Y5" s="265">
        <v>1997</v>
      </c>
      <c r="Z5" s="265">
        <v>1998</v>
      </c>
      <c r="AA5" s="265">
        <v>1999</v>
      </c>
      <c r="AB5" s="265">
        <v>2000</v>
      </c>
      <c r="AC5" s="265">
        <v>2001</v>
      </c>
      <c r="AD5" s="265">
        <v>2002</v>
      </c>
      <c r="AE5" s="265">
        <v>2003</v>
      </c>
      <c r="AF5" s="265">
        <v>2004</v>
      </c>
      <c r="AG5" s="265">
        <v>2005</v>
      </c>
      <c r="AH5" s="265">
        <v>2006</v>
      </c>
      <c r="AI5" s="265">
        <v>2007</v>
      </c>
      <c r="AJ5" s="265">
        <v>2008</v>
      </c>
      <c r="AK5" s="265">
        <v>2009</v>
      </c>
      <c r="AL5" s="265">
        <v>2010</v>
      </c>
      <c r="AM5" s="265">
        <v>2011</v>
      </c>
      <c r="AN5" s="265">
        <v>2012</v>
      </c>
      <c r="AO5" s="265">
        <v>2013</v>
      </c>
      <c r="AP5" s="265">
        <v>2014</v>
      </c>
      <c r="AQ5" s="265">
        <v>2015</v>
      </c>
      <c r="AR5" s="265">
        <v>2016</v>
      </c>
    </row>
    <row r="6" spans="1:44">
      <c r="A6" s="265"/>
      <c r="B6" s="265"/>
      <c r="C6" s="265"/>
      <c r="D6" s="265"/>
      <c r="E6" s="265"/>
      <c r="F6" s="265"/>
      <c r="G6" s="265"/>
      <c r="H6" s="265"/>
      <c r="I6" s="265"/>
      <c r="J6" s="265"/>
      <c r="K6" s="265"/>
      <c r="L6" s="265"/>
      <c r="M6" s="265"/>
      <c r="N6" s="267"/>
      <c r="O6" s="267"/>
      <c r="P6" s="267"/>
      <c r="Q6" s="267"/>
      <c r="R6" s="267"/>
      <c r="S6" s="267"/>
      <c r="T6" s="267"/>
      <c r="U6" s="267"/>
      <c r="V6" s="267"/>
      <c r="W6" s="267"/>
      <c r="X6" s="267"/>
      <c r="Y6" s="267"/>
      <c r="Z6" s="267"/>
      <c r="AA6" s="267"/>
      <c r="AB6" s="267"/>
      <c r="AC6" s="267"/>
      <c r="AD6" s="267"/>
      <c r="AE6" s="267"/>
      <c r="AF6" s="267"/>
      <c r="AG6" s="267"/>
      <c r="AH6" s="267"/>
      <c r="AI6" s="267"/>
      <c r="AJ6" s="267"/>
      <c r="AK6" s="267"/>
      <c r="AL6" s="267"/>
      <c r="AM6" s="267"/>
      <c r="AN6" s="267"/>
      <c r="AO6" s="267"/>
      <c r="AP6" s="247"/>
      <c r="AQ6" s="247"/>
      <c r="AR6" s="267"/>
    </row>
    <row r="7" spans="1:44">
      <c r="A7" s="292" t="s">
        <v>331</v>
      </c>
      <c r="B7" s="294">
        <v>379.76136821024966</v>
      </c>
      <c r="C7" s="294">
        <v>399.58042561143668</v>
      </c>
      <c r="D7" s="294">
        <v>401.1791761298</v>
      </c>
      <c r="E7" s="294">
        <v>418.06357236654702</v>
      </c>
      <c r="F7" s="294">
        <v>403.29696563983538</v>
      </c>
      <c r="G7" s="294">
        <v>384.25655324186647</v>
      </c>
      <c r="H7" s="294">
        <v>387.11983303380396</v>
      </c>
      <c r="I7" s="294">
        <v>392.98554591042546</v>
      </c>
      <c r="J7" s="294">
        <v>416.06226417492377</v>
      </c>
      <c r="K7" s="294">
        <v>433.26955324092944</v>
      </c>
      <c r="L7" s="294">
        <v>464.38560070867641</v>
      </c>
      <c r="M7" s="294">
        <v>472.62990937517731</v>
      </c>
      <c r="N7" s="294">
        <v>528.01467106354801</v>
      </c>
      <c r="O7" s="294">
        <v>516.31832712124321</v>
      </c>
      <c r="P7" s="294">
        <v>539.03882414307702</v>
      </c>
      <c r="Q7" s="294">
        <v>578.6797999540986</v>
      </c>
      <c r="R7" s="302">
        <v>579.63699482334698</v>
      </c>
      <c r="S7" s="302">
        <v>600.10543470240452</v>
      </c>
      <c r="T7" s="302">
        <v>604.5141678507398</v>
      </c>
      <c r="U7" s="302">
        <v>630.19533829692909</v>
      </c>
      <c r="V7" s="302">
        <v>642.81459805497434</v>
      </c>
      <c r="W7" s="302">
        <v>645.86333059800256</v>
      </c>
      <c r="X7" s="302">
        <v>656.39887345116767</v>
      </c>
      <c r="Y7" s="302">
        <v>696.55022997681908</v>
      </c>
      <c r="Z7" s="302">
        <v>690.79172965693817</v>
      </c>
      <c r="AA7" s="302">
        <v>733.61117537067264</v>
      </c>
      <c r="AB7" s="302">
        <v>760.11055237558855</v>
      </c>
      <c r="AC7" s="302">
        <v>771.79050510408888</v>
      </c>
      <c r="AD7" s="302">
        <v>773.79660452417545</v>
      </c>
      <c r="AE7" s="302">
        <v>763.88586361676983</v>
      </c>
      <c r="AF7" s="302">
        <v>783.78052196763247</v>
      </c>
      <c r="AG7" s="302">
        <v>772.22417699077232</v>
      </c>
      <c r="AH7" s="302">
        <v>765.60039708108695</v>
      </c>
      <c r="AI7" s="302">
        <v>774.19867365018581</v>
      </c>
      <c r="AJ7" s="302">
        <v>778.83393514327656</v>
      </c>
      <c r="AK7" s="302">
        <v>779.59063193766849</v>
      </c>
      <c r="AL7" s="302">
        <v>815.84656796662648</v>
      </c>
      <c r="AM7" s="302">
        <v>820.2273182771039</v>
      </c>
      <c r="AN7" s="302">
        <v>840.45786747373904</v>
      </c>
      <c r="AO7" s="302">
        <v>854.91269920514083</v>
      </c>
      <c r="AP7" s="302">
        <v>902.51972568463168</v>
      </c>
      <c r="AQ7" s="302">
        <v>907.52329464736476</v>
      </c>
      <c r="AR7" s="302">
        <v>907.67643320087416</v>
      </c>
    </row>
    <row r="8" spans="1:44">
      <c r="A8" s="295" t="s">
        <v>150</v>
      </c>
      <c r="B8" s="296">
        <v>62.800416331942436</v>
      </c>
      <c r="C8" s="296">
        <v>59.099828511026359</v>
      </c>
      <c r="D8" s="296">
        <v>60.90009795327515</v>
      </c>
      <c r="E8" s="296">
        <v>58.000220355439232</v>
      </c>
      <c r="F8" s="296">
        <v>53.500024513172967</v>
      </c>
      <c r="G8" s="296">
        <v>47.699975508317934</v>
      </c>
      <c r="H8" s="296">
        <v>49.061608575283408</v>
      </c>
      <c r="I8" s="296">
        <v>48.880612633456479</v>
      </c>
      <c r="J8" s="296">
        <v>47.917949779411259</v>
      </c>
      <c r="K8" s="296">
        <v>53.095502226770343</v>
      </c>
      <c r="L8" s="296">
        <v>49.381790713397635</v>
      </c>
      <c r="M8" s="296">
        <v>45.597713783800742</v>
      </c>
      <c r="N8" s="296">
        <v>52.40468015715723</v>
      </c>
      <c r="O8" s="296">
        <v>43.739518360982885</v>
      </c>
      <c r="P8" s="296">
        <v>47.397461865194344</v>
      </c>
      <c r="Q8" s="296">
        <v>51.512727931560761</v>
      </c>
      <c r="R8" s="297">
        <v>52.2161082544566</v>
      </c>
      <c r="S8" s="297">
        <v>46.705989186554135</v>
      </c>
      <c r="T8" s="297">
        <v>40.038671452871711</v>
      </c>
      <c r="U8" s="297">
        <v>60.078758038087777</v>
      </c>
      <c r="V8" s="297">
        <v>54.824508145538232</v>
      </c>
      <c r="W8" s="297">
        <v>49.55074245910356</v>
      </c>
      <c r="X8" s="297">
        <v>39.490696646026507</v>
      </c>
      <c r="Y8" s="297">
        <v>49.304892109859971</v>
      </c>
      <c r="Z8" s="297">
        <v>48.725515274454381</v>
      </c>
      <c r="AA8" s="297">
        <v>48.159818353450731</v>
      </c>
      <c r="AB8" s="297">
        <v>47.315215492110013</v>
      </c>
      <c r="AC8" s="297">
        <v>59.50047449989998</v>
      </c>
      <c r="AD8" s="297">
        <v>48.83160624512</v>
      </c>
      <c r="AE8" s="297">
        <v>81.95035846368998</v>
      </c>
      <c r="AF8" s="297">
        <v>94.384847005523866</v>
      </c>
      <c r="AG8" s="297">
        <v>96.772795165940011</v>
      </c>
      <c r="AH8" s="297">
        <v>85.412400778983482</v>
      </c>
      <c r="AI8" s="297">
        <v>74.057918732856407</v>
      </c>
      <c r="AJ8" s="297">
        <v>84.258565209749577</v>
      </c>
      <c r="AK8" s="297">
        <v>64.579844066146862</v>
      </c>
      <c r="AL8" s="297">
        <v>57.973797088545069</v>
      </c>
      <c r="AM8" s="297">
        <v>60.304261951392775</v>
      </c>
      <c r="AN8" s="297">
        <v>69.522637926917099</v>
      </c>
      <c r="AO8" s="297">
        <v>61.478473815171064</v>
      </c>
      <c r="AP8" s="297">
        <v>61.416812721862847</v>
      </c>
      <c r="AQ8" s="297">
        <v>60.313277453860081</v>
      </c>
      <c r="AR8" s="297">
        <v>52.087836899130174</v>
      </c>
    </row>
    <row r="9" spans="1:44">
      <c r="A9" s="295" t="s">
        <v>151</v>
      </c>
      <c r="B9" s="296">
        <v>184.98712988041527</v>
      </c>
      <c r="C9" s="296">
        <v>199.4603242200094</v>
      </c>
      <c r="D9" s="296">
        <v>179.11932938294609</v>
      </c>
      <c r="E9" s="296">
        <v>178.62620769060157</v>
      </c>
      <c r="F9" s="296">
        <v>169.29823004219247</v>
      </c>
      <c r="G9" s="296">
        <v>165.24140648623461</v>
      </c>
      <c r="H9" s="296">
        <v>163.9054979518933</v>
      </c>
      <c r="I9" s="296">
        <v>160.56179163148633</v>
      </c>
      <c r="J9" s="296">
        <v>155.88058591665927</v>
      </c>
      <c r="K9" s="296">
        <v>156.1217115729778</v>
      </c>
      <c r="L9" s="296">
        <v>158.48992754855817</v>
      </c>
      <c r="M9" s="296">
        <v>147.05570280145255</v>
      </c>
      <c r="N9" s="296">
        <v>156.11115333448123</v>
      </c>
      <c r="O9" s="296">
        <v>158.79623885542853</v>
      </c>
      <c r="P9" s="296">
        <v>159.12298370093544</v>
      </c>
      <c r="Q9" s="296">
        <v>172.93748980593594</v>
      </c>
      <c r="R9" s="297">
        <v>160.30451060942914</v>
      </c>
      <c r="S9" s="297">
        <v>167.6364436712943</v>
      </c>
      <c r="T9" s="297">
        <v>173.7923951881989</v>
      </c>
      <c r="U9" s="297">
        <v>171.02432219678676</v>
      </c>
      <c r="V9" s="297">
        <v>196.22346297936795</v>
      </c>
      <c r="W9" s="297">
        <v>208.45783463931528</v>
      </c>
      <c r="X9" s="297">
        <v>209.48604275284791</v>
      </c>
      <c r="Y9" s="297">
        <v>231.26163490452714</v>
      </c>
      <c r="Z9" s="297">
        <v>235.94159365297037</v>
      </c>
      <c r="AA9" s="297">
        <v>248.07042069485863</v>
      </c>
      <c r="AB9" s="297">
        <v>245.91470252185218</v>
      </c>
      <c r="AC9" s="297">
        <v>249.75172901910457</v>
      </c>
      <c r="AD9" s="297">
        <v>258.99289083686079</v>
      </c>
      <c r="AE9" s="297">
        <v>276.22782331255121</v>
      </c>
      <c r="AF9" s="297">
        <v>281.62939899754878</v>
      </c>
      <c r="AG9" s="297">
        <v>284.68900028615468</v>
      </c>
      <c r="AH9" s="297">
        <v>281.92028177312312</v>
      </c>
      <c r="AI9" s="297">
        <v>283.99763480992078</v>
      </c>
      <c r="AJ9" s="297">
        <v>281.627936562169</v>
      </c>
      <c r="AK9" s="297">
        <v>276.15125245615479</v>
      </c>
      <c r="AL9" s="297">
        <v>271.25303210328815</v>
      </c>
      <c r="AM9" s="297">
        <v>278.56183641798339</v>
      </c>
      <c r="AN9" s="297">
        <v>275.75501323886488</v>
      </c>
      <c r="AO9" s="297">
        <v>279.99048524886604</v>
      </c>
      <c r="AP9" s="297">
        <v>280.24285020979039</v>
      </c>
      <c r="AQ9" s="297">
        <v>291.38301231371275</v>
      </c>
      <c r="AR9" s="297">
        <v>293.2687474337165</v>
      </c>
    </row>
    <row r="10" spans="1:44">
      <c r="A10" s="295" t="s">
        <v>332</v>
      </c>
      <c r="B10" s="296">
        <v>12.921655868499998</v>
      </c>
      <c r="C10" s="296">
        <v>14.026278524419999</v>
      </c>
      <c r="D10" s="296">
        <v>37.538662299599999</v>
      </c>
      <c r="E10" s="296">
        <v>61.67469272919999</v>
      </c>
      <c r="F10" s="296">
        <v>57.915612979069991</v>
      </c>
      <c r="G10" s="296">
        <v>38.20310567125</v>
      </c>
      <c r="H10" s="296">
        <v>35.349937420198103</v>
      </c>
      <c r="I10" s="296">
        <v>43.636229488176298</v>
      </c>
      <c r="J10" s="296">
        <v>78.592631999160758</v>
      </c>
      <c r="K10" s="296">
        <v>85.242987997520444</v>
      </c>
      <c r="L10" s="296">
        <v>109.17883353167075</v>
      </c>
      <c r="M10" s="296">
        <v>139.39196667779601</v>
      </c>
      <c r="N10" s="296">
        <v>167.89811944677228</v>
      </c>
      <c r="O10" s="296">
        <v>162.47118120571631</v>
      </c>
      <c r="P10" s="296">
        <v>176.31236645414947</v>
      </c>
      <c r="Q10" s="296">
        <v>181.03640199124933</v>
      </c>
      <c r="R10" s="297">
        <v>180.1365961076886</v>
      </c>
      <c r="S10" s="297">
        <v>195.79582050595977</v>
      </c>
      <c r="T10" s="297">
        <v>207.80923872752976</v>
      </c>
      <c r="U10" s="297">
        <v>202.08298810377428</v>
      </c>
      <c r="V10" s="297">
        <v>188.47734406466031</v>
      </c>
      <c r="W10" s="297">
        <v>178.0074989827514</v>
      </c>
      <c r="X10" s="297">
        <v>203.30013176161867</v>
      </c>
      <c r="Y10" s="297">
        <v>217.71076810474426</v>
      </c>
      <c r="Z10" s="297">
        <v>193.39719354418213</v>
      </c>
      <c r="AA10" s="297">
        <v>223.64326065504687</v>
      </c>
      <c r="AB10" s="297">
        <v>235.28995389608605</v>
      </c>
      <c r="AC10" s="297">
        <v>247.47698574320378</v>
      </c>
      <c r="AD10" s="297">
        <v>235.26872028478991</v>
      </c>
      <c r="AE10" s="297">
        <v>179.4230180352109</v>
      </c>
      <c r="AF10" s="297">
        <v>161.2217855284369</v>
      </c>
      <c r="AG10" s="297">
        <v>150.15900043339943</v>
      </c>
      <c r="AH10" s="297">
        <v>154.00635704048506</v>
      </c>
      <c r="AI10" s="297">
        <v>169.46135984290265</v>
      </c>
      <c r="AJ10" s="297">
        <v>158.31031903371954</v>
      </c>
      <c r="AK10" s="297">
        <v>163.10970040016372</v>
      </c>
      <c r="AL10" s="297">
        <v>173.37646770236978</v>
      </c>
      <c r="AM10" s="297">
        <v>158.59899843468173</v>
      </c>
      <c r="AN10" s="297">
        <v>178.61282699063096</v>
      </c>
      <c r="AO10" s="297">
        <v>185.13937982669228</v>
      </c>
      <c r="AP10" s="297">
        <v>204.58947950714301</v>
      </c>
      <c r="AQ10" s="297">
        <v>190.22321603845691</v>
      </c>
      <c r="AR10" s="297">
        <v>195.82433519315498</v>
      </c>
    </row>
    <row r="11" spans="1:44">
      <c r="A11" s="295" t="s">
        <v>165</v>
      </c>
      <c r="B11" s="296">
        <v>54.674531999999999</v>
      </c>
      <c r="C11" s="296">
        <v>59.983091999999999</v>
      </c>
      <c r="D11" s="296">
        <v>55.790784000000002</v>
      </c>
      <c r="E11" s="296">
        <v>52.987428000000001</v>
      </c>
      <c r="F11" s="296">
        <v>56.36890799999999</v>
      </c>
      <c r="G11" s="296">
        <v>66.389724000000001</v>
      </c>
      <c r="H11" s="296">
        <v>69.705756000000008</v>
      </c>
      <c r="I11" s="296">
        <v>70.840188000000012</v>
      </c>
      <c r="J11" s="296">
        <v>65.887956000000003</v>
      </c>
      <c r="K11" s="296">
        <v>71.098343999999997</v>
      </c>
      <c r="L11" s="296">
        <v>73.349028000000004</v>
      </c>
      <c r="M11" s="296">
        <v>70.941220730238058</v>
      </c>
      <c r="N11" s="296">
        <v>79.543738940797894</v>
      </c>
      <c r="O11" s="296">
        <v>78.934920491861135</v>
      </c>
      <c r="P11" s="296">
        <v>82.657299165751155</v>
      </c>
      <c r="Q11" s="296">
        <v>81.203765072297088</v>
      </c>
      <c r="R11" s="297">
        <v>83.458742802398859</v>
      </c>
      <c r="S11" s="297">
        <v>82.411828019866221</v>
      </c>
      <c r="T11" s="297">
        <v>75.926019292185373</v>
      </c>
      <c r="U11" s="297">
        <v>84.565956812904204</v>
      </c>
      <c r="V11" s="297">
        <v>93.004187700693976</v>
      </c>
      <c r="W11" s="297">
        <v>99.115220922917558</v>
      </c>
      <c r="X11" s="297">
        <v>94.249119508652399</v>
      </c>
      <c r="Y11" s="297">
        <v>83.721023423999995</v>
      </c>
      <c r="Z11" s="297">
        <v>91.140459587999999</v>
      </c>
      <c r="AA11" s="297">
        <v>82.502047152000003</v>
      </c>
      <c r="AB11" s="297">
        <v>87.957119771999999</v>
      </c>
      <c r="AC11" s="297">
        <v>78.044402052000009</v>
      </c>
      <c r="AD11" s="297">
        <v>89.533937655367183</v>
      </c>
      <c r="AE11" s="297">
        <v>85.03356397390921</v>
      </c>
      <c r="AF11" s="297">
        <v>98.05450607238599</v>
      </c>
      <c r="AG11" s="297">
        <v>83.970797291387967</v>
      </c>
      <c r="AH11" s="297">
        <v>84.855102055703981</v>
      </c>
      <c r="AI11" s="297">
        <v>85.097286816624006</v>
      </c>
      <c r="AJ11" s="297">
        <v>80.443963607751897</v>
      </c>
      <c r="AK11" s="297">
        <v>87.175338391762708</v>
      </c>
      <c r="AL11" s="297">
        <v>89.055458191680771</v>
      </c>
      <c r="AM11" s="297">
        <v>90.421425153225741</v>
      </c>
      <c r="AN11" s="297">
        <v>82.441121588454138</v>
      </c>
      <c r="AO11" s="297">
        <v>82.948486753664909</v>
      </c>
      <c r="AP11" s="297">
        <v>87.53938731899359</v>
      </c>
      <c r="AQ11" s="297">
        <v>88.302154723671094</v>
      </c>
      <c r="AR11" s="297">
        <v>93.256024896748627</v>
      </c>
    </row>
    <row r="12" spans="1:44">
      <c r="A12" s="295" t="s">
        <v>166</v>
      </c>
      <c r="B12" s="296">
        <v>41.117657341490798</v>
      </c>
      <c r="C12" s="296">
        <v>41.66361362744005</v>
      </c>
      <c r="D12" s="296">
        <v>39.959176969057751</v>
      </c>
      <c r="E12" s="296">
        <v>38.148830937395658</v>
      </c>
      <c r="F12" s="296">
        <v>38.698674417984137</v>
      </c>
      <c r="G12" s="296">
        <v>35.888559002119337</v>
      </c>
      <c r="H12" s="296">
        <v>39.14685138109347</v>
      </c>
      <c r="I12" s="296">
        <v>37.755766541175049</v>
      </c>
      <c r="J12" s="296">
        <v>38.146106057887657</v>
      </c>
      <c r="K12" s="296">
        <v>38.251304451203062</v>
      </c>
      <c r="L12" s="296">
        <v>42.342029085174055</v>
      </c>
      <c r="M12" s="296">
        <v>38.582994527759809</v>
      </c>
      <c r="N12" s="296">
        <v>40.746877922616456</v>
      </c>
      <c r="O12" s="296">
        <v>39.821551727304239</v>
      </c>
      <c r="P12" s="296">
        <v>40.679122286080336</v>
      </c>
      <c r="Q12" s="296">
        <v>53.479262382039273</v>
      </c>
      <c r="R12" s="297">
        <v>61.810637479962949</v>
      </c>
      <c r="S12" s="297">
        <v>64.866781544473497</v>
      </c>
      <c r="T12" s="297">
        <v>64.227271920663839</v>
      </c>
      <c r="U12" s="297">
        <v>67.567936221637098</v>
      </c>
      <c r="V12" s="297">
        <v>63.264886187715049</v>
      </c>
      <c r="W12" s="297">
        <v>62.357015986692232</v>
      </c>
      <c r="X12" s="297">
        <v>63.458486434080044</v>
      </c>
      <c r="Y12" s="297">
        <v>65.954179791295502</v>
      </c>
      <c r="Z12" s="297">
        <v>70.133987695974284</v>
      </c>
      <c r="AA12" s="297">
        <v>74.446114420879411</v>
      </c>
      <c r="AB12" s="297">
        <v>81.636450028820988</v>
      </c>
      <c r="AC12" s="297">
        <v>75.934367682308292</v>
      </c>
      <c r="AD12" s="297">
        <v>74.083506923427464</v>
      </c>
      <c r="AE12" s="297">
        <v>73.641551634659749</v>
      </c>
      <c r="AF12" s="297">
        <v>75.292657734116517</v>
      </c>
      <c r="AG12" s="297">
        <v>82.992616983111077</v>
      </c>
      <c r="AH12" s="297">
        <v>86.065985505722836</v>
      </c>
      <c r="AI12" s="297">
        <v>90.356105684500932</v>
      </c>
      <c r="AJ12" s="297">
        <v>106.86415529872637</v>
      </c>
      <c r="AK12" s="297">
        <v>124.08246507992101</v>
      </c>
      <c r="AL12" s="297">
        <v>152.23745449514288</v>
      </c>
      <c r="AM12" s="297">
        <v>158.54929195527865</v>
      </c>
      <c r="AN12" s="297">
        <v>160.54528699159442</v>
      </c>
      <c r="AO12" s="297">
        <v>174.8843050463004</v>
      </c>
      <c r="AP12" s="297">
        <v>197.08305545971339</v>
      </c>
      <c r="AQ12" s="297">
        <v>204.60441477977596</v>
      </c>
      <c r="AR12" s="297">
        <v>201.84218834991171</v>
      </c>
    </row>
    <row r="13" spans="1:44">
      <c r="A13" s="295" t="s">
        <v>333</v>
      </c>
      <c r="B13" s="296">
        <v>22.786694387901104</v>
      </c>
      <c r="C13" s="296">
        <v>24.265390328540864</v>
      </c>
      <c r="D13" s="296">
        <v>26.586355124920942</v>
      </c>
      <c r="E13" s="296">
        <v>27.34142225391054</v>
      </c>
      <c r="F13" s="296">
        <v>26.230745287415829</v>
      </c>
      <c r="G13" s="296">
        <v>29.54901217394459</v>
      </c>
      <c r="H13" s="296">
        <v>28.665411305335674</v>
      </c>
      <c r="I13" s="296">
        <v>29.640987216131268</v>
      </c>
      <c r="J13" s="296">
        <v>27.838664021804806</v>
      </c>
      <c r="K13" s="296">
        <v>27.661332592457757</v>
      </c>
      <c r="L13" s="296">
        <v>29.959602109875785</v>
      </c>
      <c r="M13" s="296">
        <v>29.450072134130156</v>
      </c>
      <c r="N13" s="296">
        <v>29.700042301722945</v>
      </c>
      <c r="O13" s="296">
        <v>30.944549359950081</v>
      </c>
      <c r="P13" s="296">
        <v>31.258196350966287</v>
      </c>
      <c r="Q13" s="296">
        <v>36.901840051016286</v>
      </c>
      <c r="R13" s="297">
        <v>40.10054604941071</v>
      </c>
      <c r="S13" s="297">
        <v>41.079694094256553</v>
      </c>
      <c r="T13" s="297">
        <v>41.109844629290244</v>
      </c>
      <c r="U13" s="297">
        <v>43.264778683739088</v>
      </c>
      <c r="V13" s="297">
        <v>45.40894305699873</v>
      </c>
      <c r="W13" s="297">
        <v>46.764907287222613</v>
      </c>
      <c r="X13" s="297">
        <v>44.795933607942175</v>
      </c>
      <c r="Y13" s="297">
        <v>46.987621322392229</v>
      </c>
      <c r="Z13" s="297">
        <v>49.84286958135695</v>
      </c>
      <c r="AA13" s="297">
        <v>55.17940377443702</v>
      </c>
      <c r="AB13" s="297">
        <v>60.387000344719212</v>
      </c>
      <c r="AC13" s="297">
        <v>59.869628347572132</v>
      </c>
      <c r="AD13" s="297">
        <v>64.694215234610184</v>
      </c>
      <c r="AE13" s="297">
        <v>65.440796440748883</v>
      </c>
      <c r="AF13" s="297">
        <v>71.067157789620353</v>
      </c>
      <c r="AG13" s="297">
        <v>71.693383026779046</v>
      </c>
      <c r="AH13" s="297">
        <v>71.509683967068412</v>
      </c>
      <c r="AI13" s="297">
        <v>69.869413621381028</v>
      </c>
      <c r="AJ13" s="297">
        <v>65.888455929160415</v>
      </c>
      <c r="AK13" s="297">
        <v>63.124378943519453</v>
      </c>
      <c r="AL13" s="297">
        <v>70.482613491599793</v>
      </c>
      <c r="AM13" s="297">
        <v>72.603177130541653</v>
      </c>
      <c r="AN13" s="297">
        <v>72.67352232723745</v>
      </c>
      <c r="AO13" s="297">
        <v>69.2571381639262</v>
      </c>
      <c r="AP13" s="297">
        <v>70.3269280092683</v>
      </c>
      <c r="AQ13" s="297">
        <v>71.334349747028128</v>
      </c>
      <c r="AR13" s="297">
        <v>69.984033728212168</v>
      </c>
    </row>
    <row r="14" spans="1:44">
      <c r="A14" s="295" t="s">
        <v>75</v>
      </c>
      <c r="B14" s="296">
        <v>0</v>
      </c>
      <c r="C14" s="296">
        <v>0</v>
      </c>
      <c r="D14" s="296">
        <v>0</v>
      </c>
      <c r="E14" s="296">
        <v>0</v>
      </c>
      <c r="F14" s="296">
        <v>0</v>
      </c>
      <c r="G14" s="296">
        <v>0</v>
      </c>
      <c r="H14" s="296">
        <v>0</v>
      </c>
      <c r="I14" s="296">
        <v>0</v>
      </c>
      <c r="J14" s="296">
        <v>0</v>
      </c>
      <c r="K14" s="296">
        <v>0</v>
      </c>
      <c r="L14" s="296">
        <v>0</v>
      </c>
      <c r="M14" s="296">
        <v>0</v>
      </c>
      <c r="N14" s="296">
        <v>0</v>
      </c>
      <c r="O14" s="296">
        <v>0</v>
      </c>
      <c r="P14" s="296">
        <v>0</v>
      </c>
      <c r="Q14" s="296">
        <v>0</v>
      </c>
      <c r="R14" s="297">
        <v>0</v>
      </c>
      <c r="S14" s="297">
        <v>0</v>
      </c>
      <c r="T14" s="297">
        <v>0</v>
      </c>
      <c r="U14" s="297">
        <v>0</v>
      </c>
      <c r="V14" s="297">
        <v>0</v>
      </c>
      <c r="W14" s="297">
        <v>0</v>
      </c>
      <c r="X14" s="297">
        <v>0</v>
      </c>
      <c r="Y14" s="297">
        <v>0</v>
      </c>
      <c r="Z14" s="297">
        <v>0</v>
      </c>
      <c r="AA14" s="297">
        <v>0</v>
      </c>
      <c r="AB14" s="297">
        <v>0</v>
      </c>
      <c r="AC14" s="297">
        <v>0</v>
      </c>
      <c r="AD14" s="297">
        <v>0</v>
      </c>
      <c r="AE14" s="297">
        <v>0</v>
      </c>
      <c r="AF14" s="297">
        <v>0</v>
      </c>
      <c r="AG14" s="297">
        <v>0</v>
      </c>
      <c r="AH14" s="297">
        <v>0</v>
      </c>
      <c r="AI14" s="297">
        <v>0</v>
      </c>
      <c r="AJ14" s="297">
        <v>0</v>
      </c>
      <c r="AK14" s="297">
        <v>0</v>
      </c>
      <c r="AL14" s="297">
        <v>0</v>
      </c>
      <c r="AM14" s="297">
        <v>0</v>
      </c>
      <c r="AN14" s="297">
        <v>0</v>
      </c>
      <c r="AO14" s="297">
        <v>0</v>
      </c>
      <c r="AP14" s="297">
        <v>0</v>
      </c>
      <c r="AQ14" s="297">
        <v>0</v>
      </c>
      <c r="AR14" s="297">
        <v>0</v>
      </c>
    </row>
    <row r="15" spans="1:44">
      <c r="A15" s="295" t="s">
        <v>153</v>
      </c>
      <c r="B15" s="296">
        <v>0.47328239999999994</v>
      </c>
      <c r="C15" s="296">
        <v>1.0818984</v>
      </c>
      <c r="D15" s="296">
        <v>1.2847704000000002</v>
      </c>
      <c r="E15" s="296">
        <v>1.2847704000000002</v>
      </c>
      <c r="F15" s="296">
        <v>1.2847704000000002</v>
      </c>
      <c r="G15" s="296">
        <v>1.2847704000000002</v>
      </c>
      <c r="H15" s="296">
        <v>1.2847704000000002</v>
      </c>
      <c r="I15" s="296">
        <v>1.6699704</v>
      </c>
      <c r="J15" s="296">
        <v>1.7983704</v>
      </c>
      <c r="K15" s="296">
        <v>1.7983704</v>
      </c>
      <c r="L15" s="296">
        <v>1.6843897200000002</v>
      </c>
      <c r="M15" s="296">
        <v>1.6102387200000001</v>
      </c>
      <c r="N15" s="296">
        <v>1.6100589600000002</v>
      </c>
      <c r="O15" s="296">
        <v>1.61036712</v>
      </c>
      <c r="P15" s="296">
        <v>1.61139432</v>
      </c>
      <c r="Q15" s="296">
        <v>1.6083127200000003</v>
      </c>
      <c r="R15" s="297">
        <v>1.6098535200000001</v>
      </c>
      <c r="S15" s="297">
        <v>1.6088776800000002</v>
      </c>
      <c r="T15" s="297">
        <v>1.6107266400000002</v>
      </c>
      <c r="U15" s="297">
        <v>1.6105982400000001</v>
      </c>
      <c r="V15" s="297">
        <v>1.6112659200000001</v>
      </c>
      <c r="W15" s="297">
        <v>1.61011032</v>
      </c>
      <c r="X15" s="297">
        <v>1.61846274</v>
      </c>
      <c r="Y15" s="297">
        <v>1.61011032</v>
      </c>
      <c r="Z15" s="297">
        <v>1.61011032</v>
      </c>
      <c r="AA15" s="297">
        <v>1.61011032</v>
      </c>
      <c r="AB15" s="297">
        <v>1.61011032</v>
      </c>
      <c r="AC15" s="297">
        <v>1.2129177600000001</v>
      </c>
      <c r="AD15" s="297">
        <v>2.3917273440000004</v>
      </c>
      <c r="AE15" s="297">
        <v>2.1687517560000003</v>
      </c>
      <c r="AF15" s="297">
        <v>2.1301688400000001</v>
      </c>
      <c r="AG15" s="297">
        <v>1.9465838039999999</v>
      </c>
      <c r="AH15" s="297">
        <v>1.8305859600000001</v>
      </c>
      <c r="AI15" s="297">
        <v>1.3589541420000002</v>
      </c>
      <c r="AJ15" s="297">
        <v>1.440539502</v>
      </c>
      <c r="AK15" s="297">
        <v>1.3676526</v>
      </c>
      <c r="AL15" s="297">
        <v>1.467744894</v>
      </c>
      <c r="AM15" s="297">
        <v>1.188327234</v>
      </c>
      <c r="AN15" s="297">
        <v>0.90745841004000005</v>
      </c>
      <c r="AO15" s="297">
        <v>1.2144303505200003</v>
      </c>
      <c r="AP15" s="297">
        <v>1.3212124578600002</v>
      </c>
      <c r="AQ15" s="297">
        <v>1.3628695908599999</v>
      </c>
      <c r="AR15" s="297">
        <v>1.4132667000000001</v>
      </c>
    </row>
    <row r="16" spans="1:44">
      <c r="A16" s="268" t="s">
        <v>280</v>
      </c>
      <c r="B16" s="269"/>
      <c r="C16" s="269"/>
      <c r="D16" s="269"/>
      <c r="E16" s="269"/>
      <c r="F16" s="269"/>
      <c r="G16" s="269"/>
      <c r="H16" s="269"/>
      <c r="I16" s="269"/>
      <c r="J16" s="269"/>
      <c r="K16" s="269"/>
      <c r="L16" s="269"/>
      <c r="M16" s="269"/>
      <c r="N16" s="269"/>
      <c r="O16" s="269"/>
      <c r="P16" s="269"/>
      <c r="Q16" s="269"/>
      <c r="R16" s="269">
        <v>517.84181365956204</v>
      </c>
      <c r="S16" s="269">
        <v>544.63378659679222</v>
      </c>
      <c r="T16" s="269">
        <v>553.71926515206928</v>
      </c>
      <c r="U16" s="269">
        <v>576.33591088797311</v>
      </c>
      <c r="V16" s="269">
        <v>559.09196694316006</v>
      </c>
      <c r="W16" s="269">
        <v>558.18086850734119</v>
      </c>
      <c r="X16" s="269">
        <v>603.23070673685572</v>
      </c>
      <c r="Y16" s="269">
        <v>635.81121675604936</v>
      </c>
      <c r="Z16" s="269">
        <v>589.40065818391759</v>
      </c>
      <c r="AA16" s="269">
        <v>622.71671639198939</v>
      </c>
      <c r="AB16" s="269">
        <v>643.08994190386113</v>
      </c>
      <c r="AC16" s="269">
        <v>648.2348313835721</v>
      </c>
      <c r="AD16" s="269">
        <v>660.66080921955188</v>
      </c>
      <c r="AE16" s="269">
        <v>599.53701845830915</v>
      </c>
      <c r="AF16" s="269">
        <v>596.9157226373062</v>
      </c>
      <c r="AG16" s="269">
        <v>579.09191851443472</v>
      </c>
      <c r="AH16" s="269">
        <v>594.45825842842521</v>
      </c>
      <c r="AI16" s="269">
        <v>634.89848546617145</v>
      </c>
      <c r="AJ16" s="269">
        <v>672.05009839471836</v>
      </c>
      <c r="AK16" s="269">
        <v>685.10656709836792</v>
      </c>
      <c r="AL16" s="269">
        <v>754.40722494436454</v>
      </c>
      <c r="AM16" s="269">
        <v>719.44998999819904</v>
      </c>
      <c r="AN16" s="269">
        <v>715.97112072534696</v>
      </c>
      <c r="AO16" s="269">
        <v>718.27769783957046</v>
      </c>
      <c r="AP16" s="269">
        <v>757.14628305234248</v>
      </c>
      <c r="AQ16" s="269">
        <v>736.19434829128738</v>
      </c>
      <c r="AR16" s="269">
        <v>718.68200101197215</v>
      </c>
    </row>
    <row r="17" spans="1:44">
      <c r="A17" s="295" t="s">
        <v>150</v>
      </c>
      <c r="B17" s="296"/>
      <c r="C17" s="296"/>
      <c r="D17" s="296"/>
      <c r="E17" s="296"/>
      <c r="F17" s="296"/>
      <c r="G17" s="296"/>
      <c r="H17" s="296"/>
      <c r="I17" s="296"/>
      <c r="J17" s="296"/>
      <c r="K17" s="296"/>
      <c r="L17" s="296"/>
      <c r="M17" s="296"/>
      <c r="N17" s="296"/>
      <c r="O17" s="296"/>
      <c r="P17" s="296"/>
      <c r="Q17" s="296"/>
      <c r="R17" s="297">
        <v>62.725447267478252</v>
      </c>
      <c r="S17" s="297">
        <v>65.804898659830712</v>
      </c>
      <c r="T17" s="297">
        <v>74.933181644613441</v>
      </c>
      <c r="U17" s="297">
        <v>84.559536798575863</v>
      </c>
      <c r="V17" s="297">
        <v>77.644752027660601</v>
      </c>
      <c r="W17" s="297">
        <v>95.211778233301786</v>
      </c>
      <c r="X17" s="297">
        <v>97.212809334672158</v>
      </c>
      <c r="Y17" s="297">
        <v>91.468068519154187</v>
      </c>
      <c r="Z17" s="297">
        <v>79.440229320259007</v>
      </c>
      <c r="AA17" s="297">
        <v>91.706005149999996</v>
      </c>
      <c r="AB17" s="297">
        <v>91.350403730000011</v>
      </c>
      <c r="AC17" s="297">
        <v>103.78887907999999</v>
      </c>
      <c r="AD17" s="297">
        <v>119.32217731999999</v>
      </c>
      <c r="AE17" s="297">
        <v>135.48612197999998</v>
      </c>
      <c r="AF17" s="297">
        <v>136.98135985661048</v>
      </c>
      <c r="AG17" s="297">
        <v>139.43115345000001</v>
      </c>
      <c r="AH17" s="297">
        <v>150.03479112760755</v>
      </c>
      <c r="AI17" s="297">
        <v>124.82161316380844</v>
      </c>
      <c r="AJ17" s="297">
        <v>125.04830396179486</v>
      </c>
      <c r="AK17" s="297">
        <v>117.4358589898</v>
      </c>
      <c r="AL17" s="297">
        <v>138.5288258265</v>
      </c>
      <c r="AM17" s="297">
        <v>127.76943146399999</v>
      </c>
      <c r="AN17" s="297">
        <v>127.27248904</v>
      </c>
      <c r="AO17" s="297">
        <v>119.15165631499998</v>
      </c>
      <c r="AP17" s="297">
        <v>102.87579256999999</v>
      </c>
      <c r="AQ17" s="297">
        <v>85.304812819999995</v>
      </c>
      <c r="AR17" s="297">
        <v>72.909252259999988</v>
      </c>
    </row>
    <row r="18" spans="1:44">
      <c r="A18" s="295" t="s">
        <v>151</v>
      </c>
      <c r="B18" s="296"/>
      <c r="C18" s="296"/>
      <c r="D18" s="296"/>
      <c r="E18" s="296"/>
      <c r="F18" s="296"/>
      <c r="G18" s="296"/>
      <c r="H18" s="296"/>
      <c r="I18" s="296"/>
      <c r="J18" s="296"/>
      <c r="K18" s="296"/>
      <c r="L18" s="296"/>
      <c r="M18" s="296"/>
      <c r="N18" s="296"/>
      <c r="O18" s="296"/>
      <c r="P18" s="296"/>
      <c r="Q18" s="296"/>
      <c r="R18" s="297">
        <v>88.019010432622593</v>
      </c>
      <c r="S18" s="297">
        <v>93.065466092405529</v>
      </c>
      <c r="T18" s="297">
        <v>88.10271229778661</v>
      </c>
      <c r="U18" s="297">
        <v>92.707116027342579</v>
      </c>
      <c r="V18" s="297">
        <v>89.690587985431307</v>
      </c>
      <c r="W18" s="297">
        <v>75.125336774455604</v>
      </c>
      <c r="X18" s="297">
        <v>98.552763349890142</v>
      </c>
      <c r="Y18" s="297">
        <v>128.38244527446321</v>
      </c>
      <c r="Z18" s="297">
        <v>103.8098081341452</v>
      </c>
      <c r="AA18" s="297">
        <v>93.546463328717039</v>
      </c>
      <c r="AB18" s="297">
        <v>84.976903812234895</v>
      </c>
      <c r="AC18" s="297">
        <v>81.918650718487868</v>
      </c>
      <c r="AD18" s="297">
        <v>75.37252445735723</v>
      </c>
      <c r="AE18" s="297">
        <v>58.33821463778046</v>
      </c>
      <c r="AF18" s="297">
        <v>52.15108681613588</v>
      </c>
      <c r="AG18" s="297">
        <v>48.915383525757136</v>
      </c>
      <c r="AH18" s="297">
        <v>46.164752771837342</v>
      </c>
      <c r="AI18" s="297">
        <v>93.883502194954445</v>
      </c>
      <c r="AJ18" s="297">
        <v>132.47572106156537</v>
      </c>
      <c r="AK18" s="297">
        <v>124.73190269320102</v>
      </c>
      <c r="AL18" s="297">
        <v>123.36542034307135</v>
      </c>
      <c r="AM18" s="297">
        <v>107.03853503047121</v>
      </c>
      <c r="AN18" s="297">
        <v>95.463788973389825</v>
      </c>
      <c r="AO18" s="297">
        <v>83.644078643466599</v>
      </c>
      <c r="AP18" s="297">
        <v>93.777773388364167</v>
      </c>
      <c r="AQ18" s="297">
        <v>97.179310791495368</v>
      </c>
      <c r="AR18" s="297">
        <v>82.486561764944724</v>
      </c>
    </row>
    <row r="19" spans="1:44">
      <c r="A19" s="295" t="s">
        <v>332</v>
      </c>
      <c r="B19" s="296"/>
      <c r="C19" s="296"/>
      <c r="D19" s="296"/>
      <c r="E19" s="296"/>
      <c r="F19" s="296"/>
      <c r="G19" s="296"/>
      <c r="H19" s="296"/>
      <c r="I19" s="296"/>
      <c r="J19" s="296"/>
      <c r="K19" s="296"/>
      <c r="L19" s="296"/>
      <c r="M19" s="296"/>
      <c r="N19" s="296"/>
      <c r="O19" s="296"/>
      <c r="P19" s="296"/>
      <c r="Q19" s="296"/>
      <c r="R19" s="297">
        <v>180.11757610768859</v>
      </c>
      <c r="S19" s="297">
        <v>195.79624050595976</v>
      </c>
      <c r="T19" s="297">
        <v>207.80950872752976</v>
      </c>
      <c r="U19" s="297">
        <v>202.05998810377429</v>
      </c>
      <c r="V19" s="297">
        <v>188.46734406466032</v>
      </c>
      <c r="W19" s="297">
        <v>177.9964989827514</v>
      </c>
      <c r="X19" s="297">
        <v>203.34313176161868</v>
      </c>
      <c r="Y19" s="297">
        <v>217.68776810474426</v>
      </c>
      <c r="Z19" s="297">
        <v>193.42319354418214</v>
      </c>
      <c r="AA19" s="297">
        <v>223.72657224595596</v>
      </c>
      <c r="AB19" s="297">
        <v>235.17195389608605</v>
      </c>
      <c r="AC19" s="297">
        <v>247.46598574320379</v>
      </c>
      <c r="AD19" s="297">
        <v>235.26272028478991</v>
      </c>
      <c r="AE19" s="297">
        <v>179.4280180352109</v>
      </c>
      <c r="AF19" s="297">
        <v>161.23878552843689</v>
      </c>
      <c r="AG19" s="297">
        <v>150.14200043339943</v>
      </c>
      <c r="AH19" s="297">
        <v>153.99735704048507</v>
      </c>
      <c r="AI19" s="297">
        <v>169.51160984290266</v>
      </c>
      <c r="AJ19" s="297">
        <v>159.88895903371954</v>
      </c>
      <c r="AK19" s="297">
        <v>167.18897040016373</v>
      </c>
      <c r="AL19" s="297">
        <v>179.26970770236977</v>
      </c>
      <c r="AM19" s="297">
        <v>161.87980203068173</v>
      </c>
      <c r="AN19" s="297">
        <v>176.66745339463097</v>
      </c>
      <c r="AO19" s="297">
        <v>187.17760256669229</v>
      </c>
      <c r="AP19" s="297">
        <v>204.22213384814302</v>
      </c>
      <c r="AQ19" s="297">
        <v>188.10643583845692</v>
      </c>
      <c r="AR19" s="297">
        <v>196.79067331215498</v>
      </c>
    </row>
    <row r="20" spans="1:44">
      <c r="A20" s="295" t="s">
        <v>165</v>
      </c>
      <c r="B20" s="296"/>
      <c r="C20" s="296"/>
      <c r="D20" s="296"/>
      <c r="E20" s="296"/>
      <c r="F20" s="296"/>
      <c r="G20" s="296"/>
      <c r="H20" s="296"/>
      <c r="I20" s="296"/>
      <c r="J20" s="296"/>
      <c r="K20" s="296"/>
      <c r="L20" s="296"/>
      <c r="M20" s="296"/>
      <c r="N20" s="296"/>
      <c r="O20" s="296"/>
      <c r="P20" s="296"/>
      <c r="Q20" s="296"/>
      <c r="R20" s="297">
        <v>83.458742802398859</v>
      </c>
      <c r="S20" s="297">
        <v>82.411828019866221</v>
      </c>
      <c r="T20" s="297">
        <v>75.926019292185373</v>
      </c>
      <c r="U20" s="297">
        <v>84.565956812904204</v>
      </c>
      <c r="V20" s="297">
        <v>93.004187700693976</v>
      </c>
      <c r="W20" s="297">
        <v>99.115220922917558</v>
      </c>
      <c r="X20" s="297">
        <v>94.249119508652399</v>
      </c>
      <c r="Y20" s="297">
        <v>83.721023423999995</v>
      </c>
      <c r="Z20" s="297">
        <v>91.140459587999999</v>
      </c>
      <c r="AA20" s="297">
        <v>82.502047152000003</v>
      </c>
      <c r="AB20" s="297">
        <v>87.957119771999999</v>
      </c>
      <c r="AC20" s="297">
        <v>78.044402052000009</v>
      </c>
      <c r="AD20" s="297">
        <v>89.533937655367183</v>
      </c>
      <c r="AE20" s="297">
        <v>85.03356397390921</v>
      </c>
      <c r="AF20" s="297">
        <v>98.05450607238599</v>
      </c>
      <c r="AG20" s="297">
        <v>83.970797291387967</v>
      </c>
      <c r="AH20" s="297">
        <v>84.855102055703981</v>
      </c>
      <c r="AI20" s="297">
        <v>85.097286816624006</v>
      </c>
      <c r="AJ20" s="297">
        <v>80.443963607751897</v>
      </c>
      <c r="AK20" s="297">
        <v>87.175338391762708</v>
      </c>
      <c r="AL20" s="297">
        <v>89.055458191680771</v>
      </c>
      <c r="AM20" s="297">
        <v>90.421425153225741</v>
      </c>
      <c r="AN20" s="297">
        <v>82.441121588454138</v>
      </c>
      <c r="AO20" s="297">
        <v>82.948486753664909</v>
      </c>
      <c r="AP20" s="297">
        <v>87.53938731899359</v>
      </c>
      <c r="AQ20" s="297">
        <v>88.302154723671094</v>
      </c>
      <c r="AR20" s="297">
        <v>93.256024896748627</v>
      </c>
    </row>
    <row r="21" spans="1:44">
      <c r="A21" s="295" t="s">
        <v>166</v>
      </c>
      <c r="B21" s="296"/>
      <c r="C21" s="296"/>
      <c r="D21" s="296"/>
      <c r="E21" s="296"/>
      <c r="F21" s="296"/>
      <c r="G21" s="296"/>
      <c r="H21" s="296"/>
      <c r="I21" s="296"/>
      <c r="J21" s="296"/>
      <c r="K21" s="296"/>
      <c r="L21" s="296"/>
      <c r="M21" s="296"/>
      <c r="N21" s="296"/>
      <c r="O21" s="296"/>
      <c r="P21" s="296"/>
      <c r="Q21" s="296"/>
      <c r="R21" s="297">
        <v>61.810637479962949</v>
      </c>
      <c r="S21" s="297">
        <v>64.866781544473497</v>
      </c>
      <c r="T21" s="297">
        <v>64.227271920663839</v>
      </c>
      <c r="U21" s="297">
        <v>67.567936221637098</v>
      </c>
      <c r="V21" s="297">
        <v>63.264886187715049</v>
      </c>
      <c r="W21" s="297">
        <v>62.357015986692232</v>
      </c>
      <c r="X21" s="297">
        <v>63.458486434080044</v>
      </c>
      <c r="Y21" s="297">
        <v>65.954179791295502</v>
      </c>
      <c r="Z21" s="297">
        <v>70.133987695974284</v>
      </c>
      <c r="AA21" s="297">
        <v>74.446114420879411</v>
      </c>
      <c r="AB21" s="297">
        <v>81.636450028820988</v>
      </c>
      <c r="AC21" s="297">
        <v>75.934367682308292</v>
      </c>
      <c r="AD21" s="297">
        <v>74.083506923427464</v>
      </c>
      <c r="AE21" s="297">
        <v>73.641551634659749</v>
      </c>
      <c r="AF21" s="297">
        <v>75.292657734116517</v>
      </c>
      <c r="AG21" s="297">
        <v>82.992616983111077</v>
      </c>
      <c r="AH21" s="297">
        <v>86.065985505722836</v>
      </c>
      <c r="AI21" s="297">
        <v>90.356105684500932</v>
      </c>
      <c r="AJ21" s="297">
        <v>106.86415529872637</v>
      </c>
      <c r="AK21" s="297">
        <v>124.08246507992101</v>
      </c>
      <c r="AL21" s="297">
        <v>152.23745449514288</v>
      </c>
      <c r="AM21" s="297">
        <v>158.54929195527865</v>
      </c>
      <c r="AN21" s="297">
        <v>160.54528699159442</v>
      </c>
      <c r="AO21" s="297">
        <v>174.8843050463004</v>
      </c>
      <c r="AP21" s="297">
        <v>197.08305545971339</v>
      </c>
      <c r="AQ21" s="297">
        <v>204.60441477977596</v>
      </c>
      <c r="AR21" s="297">
        <v>201.84218834991171</v>
      </c>
    </row>
    <row r="22" spans="1:44">
      <c r="A22" s="295" t="s">
        <v>333</v>
      </c>
      <c r="B22" s="296"/>
      <c r="C22" s="296"/>
      <c r="D22" s="296"/>
      <c r="E22" s="296"/>
      <c r="F22" s="296"/>
      <c r="G22" s="296"/>
      <c r="H22" s="296"/>
      <c r="I22" s="296"/>
      <c r="J22" s="296"/>
      <c r="K22" s="296"/>
      <c r="L22" s="296"/>
      <c r="M22" s="296"/>
      <c r="N22" s="296"/>
      <c r="O22" s="296"/>
      <c r="P22" s="296"/>
      <c r="Q22" s="296"/>
      <c r="R22" s="297">
        <v>40.10054604941071</v>
      </c>
      <c r="S22" s="297">
        <v>41.079694094256553</v>
      </c>
      <c r="T22" s="297">
        <v>41.109844629290244</v>
      </c>
      <c r="U22" s="297">
        <v>43.264778683739088</v>
      </c>
      <c r="V22" s="297">
        <v>45.40894305699873</v>
      </c>
      <c r="W22" s="297">
        <v>46.764907287222613</v>
      </c>
      <c r="X22" s="297">
        <v>44.795933607942175</v>
      </c>
      <c r="Y22" s="297">
        <v>46.987621322392229</v>
      </c>
      <c r="Z22" s="297">
        <v>49.84286958135695</v>
      </c>
      <c r="AA22" s="297">
        <v>55.17940377443702</v>
      </c>
      <c r="AB22" s="297">
        <v>60.387000344719212</v>
      </c>
      <c r="AC22" s="297">
        <v>59.869628347572132</v>
      </c>
      <c r="AD22" s="297">
        <v>64.694215234610184</v>
      </c>
      <c r="AE22" s="297">
        <v>65.440796440748883</v>
      </c>
      <c r="AF22" s="297">
        <v>71.067157789620353</v>
      </c>
      <c r="AG22" s="297">
        <v>71.693383026779046</v>
      </c>
      <c r="AH22" s="297">
        <v>71.509683967068412</v>
      </c>
      <c r="AI22" s="297">
        <v>69.869413621381028</v>
      </c>
      <c r="AJ22" s="297">
        <v>65.888455929160415</v>
      </c>
      <c r="AK22" s="297">
        <v>63.124378943519453</v>
      </c>
      <c r="AL22" s="297">
        <v>70.482613491599793</v>
      </c>
      <c r="AM22" s="297">
        <v>72.603177130541653</v>
      </c>
      <c r="AN22" s="297">
        <v>72.67352232723745</v>
      </c>
      <c r="AO22" s="297">
        <v>69.2571381639262</v>
      </c>
      <c r="AP22" s="297">
        <v>70.3269280092683</v>
      </c>
      <c r="AQ22" s="297">
        <v>71.334349747028128</v>
      </c>
      <c r="AR22" s="297">
        <v>69.984033728212168</v>
      </c>
    </row>
    <row r="23" spans="1:44">
      <c r="A23" s="295" t="s">
        <v>75</v>
      </c>
      <c r="B23" s="296"/>
      <c r="C23" s="296"/>
      <c r="D23" s="296"/>
      <c r="E23" s="296"/>
      <c r="F23" s="296"/>
      <c r="G23" s="296"/>
      <c r="H23" s="296"/>
      <c r="I23" s="296"/>
      <c r="J23" s="296"/>
      <c r="K23" s="296"/>
      <c r="L23" s="296"/>
      <c r="M23" s="296"/>
      <c r="N23" s="296"/>
      <c r="O23" s="296"/>
      <c r="P23" s="296"/>
      <c r="Q23" s="296"/>
      <c r="R23" s="297">
        <v>0</v>
      </c>
      <c r="S23" s="297">
        <v>0</v>
      </c>
      <c r="T23" s="297">
        <v>0</v>
      </c>
      <c r="U23" s="297">
        <v>0</v>
      </c>
      <c r="V23" s="297">
        <v>0</v>
      </c>
      <c r="W23" s="297">
        <v>0</v>
      </c>
      <c r="X23" s="297">
        <v>0</v>
      </c>
      <c r="Y23" s="297">
        <v>0</v>
      </c>
      <c r="Z23" s="297">
        <v>0</v>
      </c>
      <c r="AA23" s="297">
        <v>0</v>
      </c>
      <c r="AB23" s="297">
        <v>0</v>
      </c>
      <c r="AC23" s="297">
        <v>0</v>
      </c>
      <c r="AD23" s="297">
        <v>0</v>
      </c>
      <c r="AE23" s="297">
        <v>0</v>
      </c>
      <c r="AF23" s="297">
        <v>0</v>
      </c>
      <c r="AG23" s="297">
        <v>0</v>
      </c>
      <c r="AH23" s="297">
        <v>0</v>
      </c>
      <c r="AI23" s="297">
        <v>0</v>
      </c>
      <c r="AJ23" s="297">
        <v>0</v>
      </c>
      <c r="AK23" s="297">
        <v>0</v>
      </c>
      <c r="AL23" s="297">
        <v>0</v>
      </c>
      <c r="AM23" s="297">
        <v>0</v>
      </c>
      <c r="AN23" s="297">
        <v>0</v>
      </c>
      <c r="AO23" s="297">
        <v>0</v>
      </c>
      <c r="AP23" s="297">
        <v>0</v>
      </c>
      <c r="AQ23" s="297">
        <v>0</v>
      </c>
      <c r="AR23" s="297">
        <v>0</v>
      </c>
    </row>
    <row r="24" spans="1:44">
      <c r="A24" s="295" t="s">
        <v>153</v>
      </c>
      <c r="B24" s="296"/>
      <c r="C24" s="296"/>
      <c r="D24" s="296"/>
      <c r="E24" s="296"/>
      <c r="F24" s="296"/>
      <c r="G24" s="296"/>
      <c r="H24" s="296"/>
      <c r="I24" s="296"/>
      <c r="J24" s="296"/>
      <c r="K24" s="296"/>
      <c r="L24" s="296"/>
      <c r="M24" s="296"/>
      <c r="N24" s="296"/>
      <c r="O24" s="296"/>
      <c r="P24" s="296"/>
      <c r="Q24" s="296"/>
      <c r="R24" s="297">
        <v>1.6098535200000001</v>
      </c>
      <c r="S24" s="297">
        <v>1.6088776800000002</v>
      </c>
      <c r="T24" s="297">
        <v>1.6107266400000002</v>
      </c>
      <c r="U24" s="297">
        <v>1.6105982400000001</v>
      </c>
      <c r="V24" s="297">
        <v>1.6112659200000001</v>
      </c>
      <c r="W24" s="297">
        <v>1.61011032</v>
      </c>
      <c r="X24" s="297">
        <v>1.61846274</v>
      </c>
      <c r="Y24" s="297">
        <v>1.61011032</v>
      </c>
      <c r="Z24" s="297">
        <v>1.61011032</v>
      </c>
      <c r="AA24" s="297">
        <v>1.61011032</v>
      </c>
      <c r="AB24" s="297">
        <v>1.61011032</v>
      </c>
      <c r="AC24" s="297">
        <v>1.2129177600000001</v>
      </c>
      <c r="AD24" s="297">
        <v>2.3917273440000004</v>
      </c>
      <c r="AE24" s="297">
        <v>2.1687517560000003</v>
      </c>
      <c r="AF24" s="297">
        <v>2.1301688400000001</v>
      </c>
      <c r="AG24" s="297">
        <v>1.9465838039999999</v>
      </c>
      <c r="AH24" s="297">
        <v>1.8305859600000001</v>
      </c>
      <c r="AI24" s="297">
        <v>1.3589541420000002</v>
      </c>
      <c r="AJ24" s="297">
        <v>1.440539502</v>
      </c>
      <c r="AK24" s="297">
        <v>1.3676526</v>
      </c>
      <c r="AL24" s="297">
        <v>1.467744894</v>
      </c>
      <c r="AM24" s="297">
        <v>1.188327234</v>
      </c>
      <c r="AN24" s="297">
        <v>0.90745841004000005</v>
      </c>
      <c r="AO24" s="297">
        <v>1.2144303505200003</v>
      </c>
      <c r="AP24" s="297">
        <v>1.3212124578600002</v>
      </c>
      <c r="AQ24" s="297">
        <v>1.3628695908599999</v>
      </c>
      <c r="AR24" s="297">
        <v>1.4132667000000001</v>
      </c>
    </row>
    <row r="25" spans="1:44">
      <c r="A25" s="268" t="s">
        <v>61</v>
      </c>
      <c r="B25" s="269"/>
      <c r="C25" s="269"/>
      <c r="D25" s="269"/>
      <c r="E25" s="269"/>
      <c r="F25" s="269"/>
      <c r="G25" s="269"/>
      <c r="H25" s="269"/>
      <c r="I25" s="269"/>
      <c r="J25" s="269"/>
      <c r="K25" s="269"/>
      <c r="L25" s="269"/>
      <c r="M25" s="269"/>
      <c r="N25" s="269"/>
      <c r="O25" s="269"/>
      <c r="P25" s="269"/>
      <c r="Q25" s="269"/>
      <c r="R25" s="269">
        <v>169.46885072302999</v>
      </c>
      <c r="S25" s="269">
        <v>172.31220107543194</v>
      </c>
      <c r="T25" s="269">
        <v>169.10060431833759</v>
      </c>
      <c r="U25" s="269">
        <v>185.67888177728906</v>
      </c>
      <c r="V25" s="269">
        <v>208.42369883082543</v>
      </c>
      <c r="W25" s="269">
        <v>216.85602234593094</v>
      </c>
      <c r="X25" s="269">
        <v>232.77587169705046</v>
      </c>
      <c r="Y25" s="269">
        <v>239.67188641197427</v>
      </c>
      <c r="Z25" s="269">
        <v>261.92583568813723</v>
      </c>
      <c r="AA25" s="269">
        <v>275.84251382093964</v>
      </c>
      <c r="AB25" s="269">
        <v>267.97591066333058</v>
      </c>
      <c r="AC25" s="269">
        <v>271.30889152902358</v>
      </c>
      <c r="AD25" s="269">
        <v>289.43792934016187</v>
      </c>
      <c r="AE25" s="269">
        <v>314.36557476389714</v>
      </c>
      <c r="AF25" s="269">
        <v>335.8114087032672</v>
      </c>
      <c r="AG25" s="269">
        <v>333.8153733599064</v>
      </c>
      <c r="AH25" s="269">
        <v>337.59073339559359</v>
      </c>
      <c r="AI25" s="269">
        <v>340.24962553137317</v>
      </c>
      <c r="AJ25" s="269">
        <v>340.42109397024558</v>
      </c>
      <c r="AK25" s="269">
        <v>333.20233187699199</v>
      </c>
      <c r="AL25" s="269">
        <v>318.27326035190794</v>
      </c>
      <c r="AM25" s="269">
        <v>330.1414347222954</v>
      </c>
      <c r="AN25" s="269">
        <v>329.54851087574031</v>
      </c>
      <c r="AO25" s="269">
        <v>349.09607697631719</v>
      </c>
      <c r="AP25" s="269">
        <v>343.88604366719829</v>
      </c>
      <c r="AQ25" s="269">
        <v>345.37160160373094</v>
      </c>
      <c r="AR25" s="269">
        <v>363.95915560967359</v>
      </c>
    </row>
    <row r="26" spans="1:44">
      <c r="A26" s="295" t="s">
        <v>150</v>
      </c>
      <c r="B26" s="296"/>
      <c r="C26" s="296"/>
      <c r="D26" s="296"/>
      <c r="E26" s="296"/>
      <c r="F26" s="296"/>
      <c r="G26" s="296"/>
      <c r="H26" s="296"/>
      <c r="I26" s="296"/>
      <c r="J26" s="296"/>
      <c r="K26" s="296"/>
      <c r="L26" s="296"/>
      <c r="M26" s="296"/>
      <c r="N26" s="296"/>
      <c r="O26" s="296"/>
      <c r="P26" s="296"/>
      <c r="Q26" s="296"/>
      <c r="R26" s="297">
        <v>1.8828195236084994E-2</v>
      </c>
      <c r="S26" s="297">
        <v>1.8475557151926416E-2</v>
      </c>
      <c r="T26" s="297">
        <v>2.0113199135916342E-2</v>
      </c>
      <c r="U26" s="297">
        <v>1.5154614161142485E-2</v>
      </c>
      <c r="V26" s="297">
        <v>1.3454701266870716E-2</v>
      </c>
      <c r="W26" s="297">
        <v>3.0588051556206352E-3</v>
      </c>
      <c r="X26" s="297">
        <v>1.8310305236490928E-3</v>
      </c>
      <c r="Y26" s="297">
        <v>4.8504399331909565E-4</v>
      </c>
      <c r="Z26" s="297">
        <v>2.0364661218447134E-3</v>
      </c>
      <c r="AA26" s="297">
        <v>4.8589525E-4</v>
      </c>
      <c r="AB26" s="297">
        <v>0.48402201331</v>
      </c>
      <c r="AC26" s="297">
        <v>0.90543748989999995</v>
      </c>
      <c r="AD26" s="297">
        <v>2.2831855747200001</v>
      </c>
      <c r="AE26" s="297">
        <v>10.133655738890001</v>
      </c>
      <c r="AF26" s="297">
        <v>20.055836867453479</v>
      </c>
      <c r="AG26" s="297">
        <v>24.749554575360001</v>
      </c>
      <c r="AH26" s="297">
        <v>28.07037531237216</v>
      </c>
      <c r="AI26" s="297">
        <v>16.850043390004373</v>
      </c>
      <c r="AJ26" s="297">
        <v>13.846891591006695</v>
      </c>
      <c r="AK26" s="297">
        <v>15.708466646340931</v>
      </c>
      <c r="AL26" s="297">
        <v>5.8662003931566788</v>
      </c>
      <c r="AM26" s="297">
        <v>3.9855056969761877</v>
      </c>
      <c r="AN26" s="297">
        <v>4.0374276855975527E-2</v>
      </c>
      <c r="AO26" s="297">
        <v>11.729164251219537</v>
      </c>
      <c r="AP26" s="297">
        <v>10.430683322539871</v>
      </c>
      <c r="AQ26" s="297">
        <v>9.6241248894550075</v>
      </c>
      <c r="AR26" s="297">
        <v>10.159793118469437</v>
      </c>
    </row>
    <row r="27" spans="1:44">
      <c r="A27" s="295" t="s">
        <v>151</v>
      </c>
      <c r="B27" s="296"/>
      <c r="C27" s="296"/>
      <c r="D27" s="296"/>
      <c r="E27" s="296"/>
      <c r="F27" s="296"/>
      <c r="G27" s="296"/>
      <c r="H27" s="296"/>
      <c r="I27" s="296"/>
      <c r="J27" s="296"/>
      <c r="K27" s="296"/>
      <c r="L27" s="296"/>
      <c r="M27" s="296"/>
      <c r="N27" s="296"/>
      <c r="O27" s="296"/>
      <c r="P27" s="296"/>
      <c r="Q27" s="296"/>
      <c r="R27" s="297">
        <v>169.45002252779389</v>
      </c>
      <c r="S27" s="297">
        <v>172.29372551828001</v>
      </c>
      <c r="T27" s="297">
        <v>169.08049111920167</v>
      </c>
      <c r="U27" s="297">
        <v>185.66372716312793</v>
      </c>
      <c r="V27" s="297">
        <v>208.41024412955855</v>
      </c>
      <c r="W27" s="297">
        <v>216.85296354077531</v>
      </c>
      <c r="X27" s="297">
        <v>232.77404066652682</v>
      </c>
      <c r="Y27" s="297">
        <v>239.67140136798096</v>
      </c>
      <c r="Z27" s="297">
        <v>261.92379922201536</v>
      </c>
      <c r="AA27" s="297">
        <v>275.84202792568965</v>
      </c>
      <c r="AB27" s="297">
        <v>267.4918886500206</v>
      </c>
      <c r="AC27" s="297">
        <v>270.40345403912357</v>
      </c>
      <c r="AD27" s="297">
        <v>287.15474376544188</v>
      </c>
      <c r="AE27" s="297">
        <v>304.23191902500713</v>
      </c>
      <c r="AF27" s="297">
        <v>315.75557183581373</v>
      </c>
      <c r="AG27" s="297">
        <v>309.06581878454642</v>
      </c>
      <c r="AH27" s="297">
        <v>309.52035808322142</v>
      </c>
      <c r="AI27" s="297">
        <v>323.3995821413688</v>
      </c>
      <c r="AJ27" s="297">
        <v>326.5742023792389</v>
      </c>
      <c r="AK27" s="297">
        <v>317.49386523065107</v>
      </c>
      <c r="AL27" s="297">
        <v>312.40705995875123</v>
      </c>
      <c r="AM27" s="297">
        <v>326.15592902531921</v>
      </c>
      <c r="AN27" s="297">
        <v>329.50813659888433</v>
      </c>
      <c r="AO27" s="297">
        <v>337.36691272509768</v>
      </c>
      <c r="AP27" s="297">
        <v>333.4553603446584</v>
      </c>
      <c r="AQ27" s="297">
        <v>335.74747671427593</v>
      </c>
      <c r="AR27" s="297">
        <v>353.79936249120414</v>
      </c>
    </row>
    <row r="28" spans="1:44">
      <c r="A28" s="295" t="s">
        <v>332</v>
      </c>
      <c r="B28" s="296"/>
      <c r="C28" s="296"/>
      <c r="D28" s="296"/>
      <c r="E28" s="296"/>
      <c r="F28" s="296"/>
      <c r="G28" s="296"/>
      <c r="H28" s="296"/>
      <c r="I28" s="296"/>
      <c r="J28" s="296"/>
      <c r="K28" s="296"/>
      <c r="L28" s="296"/>
      <c r="M28" s="296"/>
      <c r="N28" s="296"/>
      <c r="O28" s="296"/>
      <c r="P28" s="296"/>
      <c r="Q28" s="296"/>
      <c r="R28" s="297">
        <v>0</v>
      </c>
      <c r="S28" s="297">
        <v>0</v>
      </c>
      <c r="T28" s="297">
        <v>0</v>
      </c>
      <c r="U28" s="297">
        <v>0</v>
      </c>
      <c r="V28" s="297">
        <v>0</v>
      </c>
      <c r="W28" s="297">
        <v>0</v>
      </c>
      <c r="X28" s="297">
        <v>0</v>
      </c>
      <c r="Y28" s="297">
        <v>0</v>
      </c>
      <c r="Z28" s="297">
        <v>0</v>
      </c>
      <c r="AA28" s="297">
        <v>0</v>
      </c>
      <c r="AB28" s="297">
        <v>0</v>
      </c>
      <c r="AC28" s="297">
        <v>0</v>
      </c>
      <c r="AD28" s="297">
        <v>0</v>
      </c>
      <c r="AE28" s="297">
        <v>0</v>
      </c>
      <c r="AF28" s="297">
        <v>0</v>
      </c>
      <c r="AG28" s="297">
        <v>0</v>
      </c>
      <c r="AH28" s="297">
        <v>0</v>
      </c>
      <c r="AI28" s="297">
        <v>0</v>
      </c>
      <c r="AJ28" s="297">
        <v>0</v>
      </c>
      <c r="AK28" s="297">
        <v>0</v>
      </c>
      <c r="AL28" s="297">
        <v>0</v>
      </c>
      <c r="AM28" s="297">
        <v>0</v>
      </c>
      <c r="AN28" s="297">
        <v>0</v>
      </c>
      <c r="AO28" s="297">
        <v>0</v>
      </c>
      <c r="AP28" s="297">
        <v>0</v>
      </c>
      <c r="AQ28" s="297">
        <v>0</v>
      </c>
      <c r="AR28" s="297">
        <v>0</v>
      </c>
    </row>
    <row r="29" spans="1:44">
      <c r="A29" s="295" t="s">
        <v>165</v>
      </c>
      <c r="B29" s="296"/>
      <c r="C29" s="296"/>
      <c r="D29" s="296"/>
      <c r="E29" s="296"/>
      <c r="F29" s="296"/>
      <c r="G29" s="296"/>
      <c r="H29" s="296"/>
      <c r="I29" s="296"/>
      <c r="J29" s="296"/>
      <c r="K29" s="296"/>
      <c r="L29" s="296"/>
      <c r="M29" s="296"/>
      <c r="N29" s="296"/>
      <c r="O29" s="296"/>
      <c r="P29" s="296"/>
      <c r="Q29" s="296"/>
      <c r="R29" s="297">
        <v>0</v>
      </c>
      <c r="S29" s="297">
        <v>0</v>
      </c>
      <c r="T29" s="297">
        <v>0</v>
      </c>
      <c r="U29" s="297">
        <v>0</v>
      </c>
      <c r="V29" s="297">
        <v>0</v>
      </c>
      <c r="W29" s="297">
        <v>0</v>
      </c>
      <c r="X29" s="297">
        <v>0</v>
      </c>
      <c r="Y29" s="297">
        <v>0</v>
      </c>
      <c r="Z29" s="297">
        <v>0</v>
      </c>
      <c r="AA29" s="297">
        <v>0</v>
      </c>
      <c r="AB29" s="297">
        <v>0</v>
      </c>
      <c r="AC29" s="297">
        <v>0</v>
      </c>
      <c r="AD29" s="297">
        <v>0</v>
      </c>
      <c r="AE29" s="297">
        <v>0</v>
      </c>
      <c r="AF29" s="297">
        <v>0</v>
      </c>
      <c r="AG29" s="297">
        <v>0</v>
      </c>
      <c r="AH29" s="297">
        <v>0</v>
      </c>
      <c r="AI29" s="297">
        <v>0</v>
      </c>
      <c r="AJ29" s="297">
        <v>0</v>
      </c>
      <c r="AK29" s="297">
        <v>0</v>
      </c>
      <c r="AL29" s="297">
        <v>0</v>
      </c>
      <c r="AM29" s="297">
        <v>0</v>
      </c>
      <c r="AN29" s="297">
        <v>0</v>
      </c>
      <c r="AO29" s="297">
        <v>0</v>
      </c>
      <c r="AP29" s="297">
        <v>0</v>
      </c>
      <c r="AQ29" s="297">
        <v>0</v>
      </c>
      <c r="AR29" s="297">
        <v>0</v>
      </c>
    </row>
    <row r="30" spans="1:44">
      <c r="A30" s="295" t="s">
        <v>166</v>
      </c>
      <c r="B30" s="296"/>
      <c r="C30" s="296"/>
      <c r="D30" s="296"/>
      <c r="E30" s="296"/>
      <c r="F30" s="296"/>
      <c r="G30" s="296"/>
      <c r="H30" s="296"/>
      <c r="I30" s="296"/>
      <c r="J30" s="296"/>
      <c r="K30" s="296"/>
      <c r="L30" s="296"/>
      <c r="M30" s="296"/>
      <c r="N30" s="296"/>
      <c r="O30" s="296"/>
      <c r="P30" s="296"/>
      <c r="Q30" s="296"/>
      <c r="R30" s="297">
        <v>0</v>
      </c>
      <c r="S30" s="297">
        <v>0</v>
      </c>
      <c r="T30" s="297">
        <v>0</v>
      </c>
      <c r="U30" s="297">
        <v>0</v>
      </c>
      <c r="V30" s="297">
        <v>0</v>
      </c>
      <c r="W30" s="297">
        <v>0</v>
      </c>
      <c r="X30" s="297">
        <v>0</v>
      </c>
      <c r="Y30" s="297">
        <v>0</v>
      </c>
      <c r="Z30" s="297">
        <v>0</v>
      </c>
      <c r="AA30" s="297">
        <v>0</v>
      </c>
      <c r="AB30" s="297">
        <v>0</v>
      </c>
      <c r="AC30" s="297">
        <v>0</v>
      </c>
      <c r="AD30" s="297">
        <v>0</v>
      </c>
      <c r="AE30" s="297">
        <v>0</v>
      </c>
      <c r="AF30" s="297">
        <v>0</v>
      </c>
      <c r="AG30" s="297">
        <v>0</v>
      </c>
      <c r="AH30" s="297">
        <v>0</v>
      </c>
      <c r="AI30" s="297">
        <v>0</v>
      </c>
      <c r="AJ30" s="297">
        <v>0</v>
      </c>
      <c r="AK30" s="297">
        <v>0</v>
      </c>
      <c r="AL30" s="297">
        <v>0</v>
      </c>
      <c r="AM30" s="297">
        <v>0</v>
      </c>
      <c r="AN30" s="297">
        <v>0</v>
      </c>
      <c r="AO30" s="297">
        <v>0</v>
      </c>
      <c r="AP30" s="297">
        <v>0</v>
      </c>
      <c r="AQ30" s="297">
        <v>0</v>
      </c>
      <c r="AR30" s="297">
        <v>0</v>
      </c>
    </row>
    <row r="31" spans="1:44">
      <c r="A31" s="295" t="s">
        <v>333</v>
      </c>
      <c r="B31" s="296"/>
      <c r="C31" s="296"/>
      <c r="D31" s="296"/>
      <c r="E31" s="296"/>
      <c r="F31" s="296"/>
      <c r="G31" s="296"/>
      <c r="H31" s="296"/>
      <c r="I31" s="296"/>
      <c r="J31" s="296"/>
      <c r="K31" s="296"/>
      <c r="L31" s="296"/>
      <c r="M31" s="296"/>
      <c r="N31" s="296"/>
      <c r="O31" s="296"/>
      <c r="P31" s="296"/>
      <c r="Q31" s="296"/>
      <c r="R31" s="297">
        <v>0</v>
      </c>
      <c r="S31" s="297">
        <v>0</v>
      </c>
      <c r="T31" s="297">
        <v>0</v>
      </c>
      <c r="U31" s="297">
        <v>0</v>
      </c>
      <c r="V31" s="297">
        <v>0</v>
      </c>
      <c r="W31" s="297">
        <v>0</v>
      </c>
      <c r="X31" s="297">
        <v>0</v>
      </c>
      <c r="Y31" s="297">
        <v>0</v>
      </c>
      <c r="Z31" s="297">
        <v>0</v>
      </c>
      <c r="AA31" s="297">
        <v>0</v>
      </c>
      <c r="AB31" s="297">
        <v>0</v>
      </c>
      <c r="AC31" s="297">
        <v>0</v>
      </c>
      <c r="AD31" s="297">
        <v>0</v>
      </c>
      <c r="AE31" s="297">
        <v>0</v>
      </c>
      <c r="AF31" s="297">
        <v>0</v>
      </c>
      <c r="AG31" s="297">
        <v>0</v>
      </c>
      <c r="AH31" s="297">
        <v>0</v>
      </c>
      <c r="AI31" s="297">
        <v>0</v>
      </c>
      <c r="AJ31" s="297">
        <v>0</v>
      </c>
      <c r="AK31" s="297">
        <v>0</v>
      </c>
      <c r="AL31" s="297">
        <v>0</v>
      </c>
      <c r="AM31" s="297">
        <v>0</v>
      </c>
      <c r="AN31" s="297">
        <v>0</v>
      </c>
      <c r="AO31" s="297">
        <v>0</v>
      </c>
      <c r="AP31" s="297">
        <v>0</v>
      </c>
      <c r="AQ31" s="297">
        <v>0</v>
      </c>
      <c r="AR31" s="297">
        <v>0</v>
      </c>
    </row>
    <row r="32" spans="1:44">
      <c r="A32" s="295" t="s">
        <v>75</v>
      </c>
      <c r="B32" s="296"/>
      <c r="C32" s="296"/>
      <c r="D32" s="296"/>
      <c r="E32" s="296"/>
      <c r="F32" s="296"/>
      <c r="G32" s="296"/>
      <c r="H32" s="296"/>
      <c r="I32" s="296"/>
      <c r="J32" s="296"/>
      <c r="K32" s="296"/>
      <c r="L32" s="296"/>
      <c r="M32" s="296"/>
      <c r="N32" s="296"/>
      <c r="O32" s="296"/>
      <c r="P32" s="296"/>
      <c r="Q32" s="296"/>
      <c r="R32" s="297">
        <v>0</v>
      </c>
      <c r="S32" s="297">
        <v>0</v>
      </c>
      <c r="T32" s="297">
        <v>0</v>
      </c>
      <c r="U32" s="297">
        <v>0</v>
      </c>
      <c r="V32" s="297">
        <v>0</v>
      </c>
      <c r="W32" s="297">
        <v>0</v>
      </c>
      <c r="X32" s="297">
        <v>0</v>
      </c>
      <c r="Y32" s="297">
        <v>0</v>
      </c>
      <c r="Z32" s="297">
        <v>0</v>
      </c>
      <c r="AA32" s="297">
        <v>0</v>
      </c>
      <c r="AB32" s="297">
        <v>0</v>
      </c>
      <c r="AC32" s="297">
        <v>0</v>
      </c>
      <c r="AD32" s="297">
        <v>0</v>
      </c>
      <c r="AE32" s="297">
        <v>0</v>
      </c>
      <c r="AF32" s="297">
        <v>0</v>
      </c>
      <c r="AG32" s="297">
        <v>0</v>
      </c>
      <c r="AH32" s="297">
        <v>0</v>
      </c>
      <c r="AI32" s="297">
        <v>0</v>
      </c>
      <c r="AJ32" s="297">
        <v>0</v>
      </c>
      <c r="AK32" s="297">
        <v>0</v>
      </c>
      <c r="AL32" s="297">
        <v>0</v>
      </c>
      <c r="AM32" s="297">
        <v>0</v>
      </c>
      <c r="AN32" s="297">
        <v>0</v>
      </c>
      <c r="AO32" s="297">
        <v>0</v>
      </c>
      <c r="AP32" s="297">
        <v>0</v>
      </c>
      <c r="AQ32" s="297">
        <v>0</v>
      </c>
      <c r="AR32" s="297">
        <v>0</v>
      </c>
    </row>
    <row r="33" spans="1:44">
      <c r="A33" s="295" t="s">
        <v>153</v>
      </c>
      <c r="B33" s="296"/>
      <c r="C33" s="296"/>
      <c r="D33" s="296"/>
      <c r="E33" s="296"/>
      <c r="F33" s="296"/>
      <c r="G33" s="296"/>
      <c r="H33" s="296"/>
      <c r="I33" s="296"/>
      <c r="J33" s="296"/>
      <c r="K33" s="296"/>
      <c r="L33" s="296"/>
      <c r="M33" s="296"/>
      <c r="N33" s="296"/>
      <c r="O33" s="296"/>
      <c r="P33" s="296"/>
      <c r="Q33" s="296"/>
      <c r="R33" s="297">
        <v>0</v>
      </c>
      <c r="S33" s="297">
        <v>0</v>
      </c>
      <c r="T33" s="297">
        <v>0</v>
      </c>
      <c r="U33" s="297">
        <v>0</v>
      </c>
      <c r="V33" s="297">
        <v>0</v>
      </c>
      <c r="W33" s="297">
        <v>0</v>
      </c>
      <c r="X33" s="297">
        <v>0</v>
      </c>
      <c r="Y33" s="297">
        <v>0</v>
      </c>
      <c r="Z33" s="297">
        <v>0</v>
      </c>
      <c r="AA33" s="297">
        <v>0</v>
      </c>
      <c r="AB33" s="297">
        <v>0</v>
      </c>
      <c r="AC33" s="297">
        <v>0</v>
      </c>
      <c r="AD33" s="297">
        <v>0</v>
      </c>
      <c r="AE33" s="297">
        <v>0</v>
      </c>
      <c r="AF33" s="297">
        <v>0</v>
      </c>
      <c r="AG33" s="297">
        <v>0</v>
      </c>
      <c r="AH33" s="297">
        <v>0</v>
      </c>
      <c r="AI33" s="297">
        <v>0</v>
      </c>
      <c r="AJ33" s="297">
        <v>0</v>
      </c>
      <c r="AK33" s="297">
        <v>0</v>
      </c>
      <c r="AL33" s="297">
        <v>0</v>
      </c>
      <c r="AM33" s="297">
        <v>0</v>
      </c>
      <c r="AN33" s="297">
        <v>0</v>
      </c>
      <c r="AO33" s="297">
        <v>0</v>
      </c>
      <c r="AP33" s="297">
        <v>0</v>
      </c>
      <c r="AQ33" s="297">
        <v>0</v>
      </c>
      <c r="AR33" s="297">
        <v>0</v>
      </c>
    </row>
    <row r="34" spans="1:44">
      <c r="A34" s="268" t="s">
        <v>63</v>
      </c>
      <c r="B34" s="269"/>
      <c r="C34" s="269"/>
      <c r="D34" s="269"/>
      <c r="E34" s="269"/>
      <c r="F34" s="269"/>
      <c r="G34" s="269"/>
      <c r="H34" s="269"/>
      <c r="I34" s="269"/>
      <c r="J34" s="269"/>
      <c r="K34" s="269"/>
      <c r="L34" s="269"/>
      <c r="M34" s="269"/>
      <c r="N34" s="269"/>
      <c r="O34" s="269"/>
      <c r="P34" s="269"/>
      <c r="Q34" s="269"/>
      <c r="R34" s="269">
        <v>73.198558108396583</v>
      </c>
      <c r="S34" s="269">
        <v>86.50359606799114</v>
      </c>
      <c r="T34" s="269">
        <v>76.944690216553767</v>
      </c>
      <c r="U34" s="269">
        <v>92.288806693535975</v>
      </c>
      <c r="V34" s="269">
        <v>92.833522383972266</v>
      </c>
      <c r="W34" s="269">
        <v>88.185942114498943</v>
      </c>
      <c r="X34" s="269">
        <v>114.06869025745887</v>
      </c>
      <c r="Y34" s="269">
        <v>128.33164831076775</v>
      </c>
      <c r="Z34" s="269">
        <v>114.95364697014284</v>
      </c>
      <c r="AA34" s="269">
        <v>125.34497445244887</v>
      </c>
      <c r="AB34" s="269">
        <v>114.27279998300406</v>
      </c>
      <c r="AC34" s="269">
        <v>122.22943928583075</v>
      </c>
      <c r="AD34" s="269">
        <v>121.66925786115793</v>
      </c>
      <c r="AE34" s="269">
        <v>115.4042880697059</v>
      </c>
      <c r="AF34" s="269">
        <v>97.912111719804628</v>
      </c>
      <c r="AG34" s="269">
        <v>110.08368491952994</v>
      </c>
      <c r="AH34" s="269">
        <v>120.64294397757362</v>
      </c>
      <c r="AI34" s="269">
        <v>144.21927476339707</v>
      </c>
      <c r="AJ34" s="269">
        <v>207.45097635816578</v>
      </c>
      <c r="AK34" s="269">
        <v>181.57610365331732</v>
      </c>
      <c r="AL34" s="269">
        <v>190.89910269542349</v>
      </c>
      <c r="AM34" s="269">
        <v>174.28265194443696</v>
      </c>
      <c r="AN34" s="269">
        <v>165.68543738967196</v>
      </c>
      <c r="AO34" s="269">
        <v>145.3015769021905</v>
      </c>
      <c r="AP34" s="269">
        <v>141.55684866483267</v>
      </c>
      <c r="AQ34" s="269">
        <v>135.98338306923608</v>
      </c>
      <c r="AR34" s="269">
        <v>110.40763735637135</v>
      </c>
    </row>
    <row r="35" spans="1:44">
      <c r="A35" s="295" t="s">
        <v>150</v>
      </c>
      <c r="B35" s="296"/>
      <c r="C35" s="296"/>
      <c r="D35" s="296"/>
      <c r="E35" s="296"/>
      <c r="F35" s="296"/>
      <c r="G35" s="296"/>
      <c r="H35" s="296"/>
      <c r="I35" s="296"/>
      <c r="J35" s="296"/>
      <c r="K35" s="296"/>
      <c r="L35" s="296"/>
      <c r="M35" s="296"/>
      <c r="N35" s="296"/>
      <c r="O35" s="296"/>
      <c r="P35" s="296"/>
      <c r="Q35" s="296"/>
      <c r="R35" s="297">
        <v>10.528167208257731</v>
      </c>
      <c r="S35" s="297">
        <v>19.117385030428508</v>
      </c>
      <c r="T35" s="297">
        <v>24.146293995859217</v>
      </c>
      <c r="U35" s="297">
        <v>24.708076102641321</v>
      </c>
      <c r="V35" s="297">
        <v>32.737875650919129</v>
      </c>
      <c r="W35" s="297">
        <v>42.707378001921228</v>
      </c>
      <c r="X35" s="297">
        <v>50.897662504002554</v>
      </c>
      <c r="Y35" s="297">
        <v>40.202842424090463</v>
      </c>
      <c r="Z35" s="297">
        <v>33.326672475430115</v>
      </c>
      <c r="AA35" s="297">
        <v>50.618046439999993</v>
      </c>
      <c r="AB35" s="297">
        <v>48.484375581199998</v>
      </c>
      <c r="AC35" s="297">
        <v>56.854357039999996</v>
      </c>
      <c r="AD35" s="297">
        <v>61.022006229599995</v>
      </c>
      <c r="AE35" s="297">
        <v>69.462344207200005</v>
      </c>
      <c r="AF35" s="297">
        <v>60.13175694374479</v>
      </c>
      <c r="AG35" s="297">
        <v>73.451554079420006</v>
      </c>
      <c r="AH35" s="297">
        <v>85.237387596918069</v>
      </c>
      <c r="AI35" s="297">
        <v>63.671627580721676</v>
      </c>
      <c r="AJ35" s="297">
        <v>78.510382093603823</v>
      </c>
      <c r="AK35" s="297">
        <v>65.142692457632094</v>
      </c>
      <c r="AL35" s="297">
        <v>75.293930008997989</v>
      </c>
      <c r="AM35" s="297">
        <v>67.683362717557642</v>
      </c>
      <c r="AN35" s="297">
        <v>69.734578503542338</v>
      </c>
      <c r="AO35" s="297">
        <v>66.234891931370413</v>
      </c>
      <c r="AP35" s="297">
        <v>54.933156305742656</v>
      </c>
      <c r="AQ35" s="297">
        <v>43.056289411846521</v>
      </c>
      <c r="AR35" s="297">
        <v>37.827595596400414</v>
      </c>
    </row>
    <row r="36" spans="1:44">
      <c r="A36" s="295" t="s">
        <v>151</v>
      </c>
      <c r="B36" s="296"/>
      <c r="C36" s="296"/>
      <c r="D36" s="296"/>
      <c r="E36" s="296"/>
      <c r="F36" s="296"/>
      <c r="G36" s="296"/>
      <c r="H36" s="296"/>
      <c r="I36" s="296"/>
      <c r="J36" s="296"/>
      <c r="K36" s="296"/>
      <c r="L36" s="296"/>
      <c r="M36" s="296"/>
      <c r="N36" s="296"/>
      <c r="O36" s="296"/>
      <c r="P36" s="296"/>
      <c r="Q36" s="296"/>
      <c r="R36" s="297">
        <v>62.670390900138855</v>
      </c>
      <c r="S36" s="297">
        <v>67.386211037562632</v>
      </c>
      <c r="T36" s="297">
        <v>52.798396220694542</v>
      </c>
      <c r="U36" s="297">
        <v>67.58073059089466</v>
      </c>
      <c r="V36" s="297">
        <v>60.095646733053137</v>
      </c>
      <c r="W36" s="297">
        <v>45.478564112577708</v>
      </c>
      <c r="X36" s="297">
        <v>63.171027753456315</v>
      </c>
      <c r="Y36" s="297">
        <v>88.128805886677284</v>
      </c>
      <c r="Z36" s="297">
        <v>81.626974494712726</v>
      </c>
      <c r="AA36" s="297">
        <v>74.726928012448866</v>
      </c>
      <c r="AB36" s="297">
        <v>65.788424401804065</v>
      </c>
      <c r="AC36" s="297">
        <v>65.375082245830754</v>
      </c>
      <c r="AD36" s="297">
        <v>60.647251631557936</v>
      </c>
      <c r="AE36" s="297">
        <v>45.941943862505902</v>
      </c>
      <c r="AF36" s="297">
        <v>37.780354776059838</v>
      </c>
      <c r="AG36" s="297">
        <v>36.632130840109937</v>
      </c>
      <c r="AH36" s="297">
        <v>35.405556380655554</v>
      </c>
      <c r="AI36" s="297">
        <v>80.547647182675391</v>
      </c>
      <c r="AJ36" s="297">
        <v>128.94059426456195</v>
      </c>
      <c r="AK36" s="297">
        <v>116.43341119568521</v>
      </c>
      <c r="AL36" s="297">
        <v>115.60517268642549</v>
      </c>
      <c r="AM36" s="297">
        <v>106.59928922687931</v>
      </c>
      <c r="AN36" s="297">
        <v>95.950858886129637</v>
      </c>
      <c r="AO36" s="297">
        <v>79.066684970820091</v>
      </c>
      <c r="AP36" s="297">
        <v>86.623692359090029</v>
      </c>
      <c r="AQ36" s="297">
        <v>92.927093657389577</v>
      </c>
      <c r="AR36" s="297">
        <v>72.580041759970939</v>
      </c>
    </row>
    <row r="37" spans="1:44">
      <c r="A37" s="295" t="s">
        <v>332</v>
      </c>
      <c r="B37" s="296"/>
      <c r="C37" s="296"/>
      <c r="D37" s="296"/>
      <c r="E37" s="296"/>
      <c r="F37" s="296"/>
      <c r="G37" s="296"/>
      <c r="H37" s="296"/>
      <c r="I37" s="296"/>
      <c r="J37" s="296"/>
      <c r="K37" s="296"/>
      <c r="L37" s="296"/>
      <c r="M37" s="296"/>
      <c r="N37" s="296"/>
      <c r="O37" s="296"/>
      <c r="P37" s="296"/>
      <c r="Q37" s="296"/>
      <c r="R37" s="297">
        <v>0</v>
      </c>
      <c r="S37" s="297">
        <v>0</v>
      </c>
      <c r="T37" s="297">
        <v>0</v>
      </c>
      <c r="U37" s="297">
        <v>0</v>
      </c>
      <c r="V37" s="297">
        <v>0</v>
      </c>
      <c r="W37" s="297">
        <v>0</v>
      </c>
      <c r="X37" s="297">
        <v>0</v>
      </c>
      <c r="Y37" s="297">
        <v>0</v>
      </c>
      <c r="Z37" s="297">
        <v>0</v>
      </c>
      <c r="AA37" s="297">
        <v>0</v>
      </c>
      <c r="AB37" s="297">
        <v>0</v>
      </c>
      <c r="AC37" s="297">
        <v>0</v>
      </c>
      <c r="AD37" s="297">
        <v>0</v>
      </c>
      <c r="AE37" s="297">
        <v>0</v>
      </c>
      <c r="AF37" s="297">
        <v>0</v>
      </c>
      <c r="AG37" s="297">
        <v>0</v>
      </c>
      <c r="AH37" s="297">
        <v>0</v>
      </c>
      <c r="AI37" s="297">
        <v>0</v>
      </c>
      <c r="AJ37" s="297">
        <v>0</v>
      </c>
      <c r="AK37" s="297">
        <v>0</v>
      </c>
      <c r="AL37" s="297">
        <v>0</v>
      </c>
      <c r="AM37" s="297">
        <v>0</v>
      </c>
      <c r="AN37" s="297">
        <v>0</v>
      </c>
      <c r="AO37" s="297">
        <v>0</v>
      </c>
      <c r="AP37" s="297">
        <v>0</v>
      </c>
      <c r="AQ37" s="297">
        <v>0</v>
      </c>
      <c r="AR37" s="297">
        <v>0</v>
      </c>
    </row>
    <row r="38" spans="1:44">
      <c r="A38" s="295" t="s">
        <v>165</v>
      </c>
      <c r="B38" s="296"/>
      <c r="C38" s="296"/>
      <c r="D38" s="296"/>
      <c r="E38" s="296"/>
      <c r="F38" s="296"/>
      <c r="G38" s="296"/>
      <c r="H38" s="296"/>
      <c r="I38" s="296"/>
      <c r="J38" s="296"/>
      <c r="K38" s="296"/>
      <c r="L38" s="296"/>
      <c r="M38" s="296"/>
      <c r="N38" s="296"/>
      <c r="O38" s="296"/>
      <c r="P38" s="296"/>
      <c r="Q38" s="296"/>
      <c r="R38" s="297">
        <v>0</v>
      </c>
      <c r="S38" s="297">
        <v>0</v>
      </c>
      <c r="T38" s="297">
        <v>0</v>
      </c>
      <c r="U38" s="297">
        <v>0</v>
      </c>
      <c r="V38" s="297">
        <v>0</v>
      </c>
      <c r="W38" s="297">
        <v>0</v>
      </c>
      <c r="X38" s="297">
        <v>0</v>
      </c>
      <c r="Y38" s="297">
        <v>0</v>
      </c>
      <c r="Z38" s="297">
        <v>0</v>
      </c>
      <c r="AA38" s="297">
        <v>0</v>
      </c>
      <c r="AB38" s="297">
        <v>0</v>
      </c>
      <c r="AC38" s="297">
        <v>0</v>
      </c>
      <c r="AD38" s="297">
        <v>0</v>
      </c>
      <c r="AE38" s="297">
        <v>0</v>
      </c>
      <c r="AF38" s="297">
        <v>0</v>
      </c>
      <c r="AG38" s="297">
        <v>0</v>
      </c>
      <c r="AH38" s="297">
        <v>0</v>
      </c>
      <c r="AI38" s="297">
        <v>0</v>
      </c>
      <c r="AJ38" s="297">
        <v>0</v>
      </c>
      <c r="AK38" s="297">
        <v>0</v>
      </c>
      <c r="AL38" s="297">
        <v>0</v>
      </c>
      <c r="AM38" s="297">
        <v>0</v>
      </c>
      <c r="AN38" s="297">
        <v>0</v>
      </c>
      <c r="AO38" s="297">
        <v>0</v>
      </c>
      <c r="AP38" s="297">
        <v>0</v>
      </c>
      <c r="AQ38" s="297">
        <v>0</v>
      </c>
      <c r="AR38" s="297">
        <v>0</v>
      </c>
    </row>
    <row r="39" spans="1:44">
      <c r="A39" s="295" t="s">
        <v>166</v>
      </c>
      <c r="B39" s="296"/>
      <c r="C39" s="296"/>
      <c r="D39" s="296"/>
      <c r="E39" s="296"/>
      <c r="F39" s="296"/>
      <c r="G39" s="296"/>
      <c r="H39" s="296"/>
      <c r="I39" s="296"/>
      <c r="J39" s="296"/>
      <c r="K39" s="296"/>
      <c r="L39" s="296"/>
      <c r="M39" s="296"/>
      <c r="N39" s="296"/>
      <c r="O39" s="296"/>
      <c r="P39" s="296"/>
      <c r="Q39" s="296"/>
      <c r="R39" s="297">
        <v>0</v>
      </c>
      <c r="S39" s="297">
        <v>0</v>
      </c>
      <c r="T39" s="297">
        <v>0</v>
      </c>
      <c r="U39" s="297">
        <v>0</v>
      </c>
      <c r="V39" s="297">
        <v>0</v>
      </c>
      <c r="W39" s="297">
        <v>0</v>
      </c>
      <c r="X39" s="297">
        <v>0</v>
      </c>
      <c r="Y39" s="297">
        <v>0</v>
      </c>
      <c r="Z39" s="297">
        <v>0</v>
      </c>
      <c r="AA39" s="297">
        <v>0</v>
      </c>
      <c r="AB39" s="297">
        <v>0</v>
      </c>
      <c r="AC39" s="297">
        <v>0</v>
      </c>
      <c r="AD39" s="297">
        <v>0</v>
      </c>
      <c r="AE39" s="297">
        <v>0</v>
      </c>
      <c r="AF39" s="297">
        <v>0</v>
      </c>
      <c r="AG39" s="297">
        <v>0</v>
      </c>
      <c r="AH39" s="297">
        <v>0</v>
      </c>
      <c r="AI39" s="297">
        <v>0</v>
      </c>
      <c r="AJ39" s="297">
        <v>0</v>
      </c>
      <c r="AK39" s="297">
        <v>0</v>
      </c>
      <c r="AL39" s="297">
        <v>0</v>
      </c>
      <c r="AM39" s="297">
        <v>0</v>
      </c>
      <c r="AN39" s="297">
        <v>0</v>
      </c>
      <c r="AO39" s="297">
        <v>0</v>
      </c>
      <c r="AP39" s="297">
        <v>0</v>
      </c>
      <c r="AQ39" s="297">
        <v>0</v>
      </c>
      <c r="AR39" s="297">
        <v>0</v>
      </c>
    </row>
    <row r="40" spans="1:44">
      <c r="A40" s="295" t="s">
        <v>333</v>
      </c>
      <c r="B40" s="296"/>
      <c r="C40" s="296"/>
      <c r="D40" s="296"/>
      <c r="E40" s="296"/>
      <c r="F40" s="296"/>
      <c r="G40" s="296"/>
      <c r="H40" s="296"/>
      <c r="I40" s="296"/>
      <c r="J40" s="296"/>
      <c r="K40" s="296"/>
      <c r="L40" s="296"/>
      <c r="M40" s="296"/>
      <c r="N40" s="296"/>
      <c r="O40" s="296"/>
      <c r="P40" s="296"/>
      <c r="Q40" s="296"/>
      <c r="R40" s="297">
        <v>0</v>
      </c>
      <c r="S40" s="297">
        <v>0</v>
      </c>
      <c r="T40" s="297">
        <v>0</v>
      </c>
      <c r="U40" s="297">
        <v>0</v>
      </c>
      <c r="V40" s="297">
        <v>0</v>
      </c>
      <c r="W40" s="297">
        <v>0</v>
      </c>
      <c r="X40" s="297">
        <v>0</v>
      </c>
      <c r="Y40" s="297">
        <v>0</v>
      </c>
      <c r="Z40" s="297">
        <v>0</v>
      </c>
      <c r="AA40" s="297">
        <v>0</v>
      </c>
      <c r="AB40" s="297">
        <v>0</v>
      </c>
      <c r="AC40" s="297">
        <v>0</v>
      </c>
      <c r="AD40" s="297">
        <v>0</v>
      </c>
      <c r="AE40" s="297">
        <v>0</v>
      </c>
      <c r="AF40" s="297">
        <v>0</v>
      </c>
      <c r="AG40" s="297">
        <v>0</v>
      </c>
      <c r="AH40" s="297">
        <v>0</v>
      </c>
      <c r="AI40" s="297">
        <v>0</v>
      </c>
      <c r="AJ40" s="297">
        <v>0</v>
      </c>
      <c r="AK40" s="297">
        <v>0</v>
      </c>
      <c r="AL40" s="297">
        <v>0</v>
      </c>
      <c r="AM40" s="297">
        <v>0</v>
      </c>
      <c r="AN40" s="297">
        <v>0</v>
      </c>
      <c r="AO40" s="297">
        <v>0</v>
      </c>
      <c r="AP40" s="297">
        <v>0</v>
      </c>
      <c r="AQ40" s="297">
        <v>0</v>
      </c>
      <c r="AR40" s="297">
        <v>0</v>
      </c>
    </row>
    <row r="41" spans="1:44">
      <c r="A41" s="295" t="s">
        <v>75</v>
      </c>
      <c r="B41" s="296"/>
      <c r="C41" s="296"/>
      <c r="D41" s="296"/>
      <c r="E41" s="296"/>
      <c r="F41" s="296"/>
      <c r="G41" s="296"/>
      <c r="H41" s="296"/>
      <c r="I41" s="296"/>
      <c r="J41" s="296"/>
      <c r="K41" s="296"/>
      <c r="L41" s="296"/>
      <c r="M41" s="296"/>
      <c r="N41" s="296"/>
      <c r="O41" s="296"/>
      <c r="P41" s="296"/>
      <c r="Q41" s="296"/>
      <c r="R41" s="297">
        <v>0</v>
      </c>
      <c r="S41" s="297">
        <v>0</v>
      </c>
      <c r="T41" s="297">
        <v>0</v>
      </c>
      <c r="U41" s="297">
        <v>0</v>
      </c>
      <c r="V41" s="297">
        <v>0</v>
      </c>
      <c r="W41" s="297">
        <v>0</v>
      </c>
      <c r="X41" s="297">
        <v>0</v>
      </c>
      <c r="Y41" s="297">
        <v>0</v>
      </c>
      <c r="Z41" s="297">
        <v>0</v>
      </c>
      <c r="AA41" s="297">
        <v>0</v>
      </c>
      <c r="AB41" s="297">
        <v>0</v>
      </c>
      <c r="AC41" s="297">
        <v>0</v>
      </c>
      <c r="AD41" s="297">
        <v>0</v>
      </c>
      <c r="AE41" s="297">
        <v>0</v>
      </c>
      <c r="AF41" s="297">
        <v>0</v>
      </c>
      <c r="AG41" s="297">
        <v>0</v>
      </c>
      <c r="AH41" s="297">
        <v>0</v>
      </c>
      <c r="AI41" s="297">
        <v>0</v>
      </c>
      <c r="AJ41" s="297">
        <v>0</v>
      </c>
      <c r="AK41" s="297">
        <v>0</v>
      </c>
      <c r="AL41" s="297">
        <v>0</v>
      </c>
      <c r="AM41" s="297">
        <v>0</v>
      </c>
      <c r="AN41" s="297">
        <v>0</v>
      </c>
      <c r="AO41" s="297">
        <v>0</v>
      </c>
      <c r="AP41" s="297">
        <v>0</v>
      </c>
      <c r="AQ41" s="297">
        <v>0</v>
      </c>
      <c r="AR41" s="297">
        <v>0</v>
      </c>
    </row>
    <row r="42" spans="1:44">
      <c r="A42" s="295" t="s">
        <v>153</v>
      </c>
      <c r="B42" s="296"/>
      <c r="C42" s="296"/>
      <c r="D42" s="296"/>
      <c r="E42" s="296"/>
      <c r="F42" s="296"/>
      <c r="G42" s="296"/>
      <c r="H42" s="296"/>
      <c r="I42" s="296"/>
      <c r="J42" s="296"/>
      <c r="K42" s="296"/>
      <c r="L42" s="296"/>
      <c r="M42" s="296"/>
      <c r="N42" s="296"/>
      <c r="O42" s="296"/>
      <c r="P42" s="296"/>
      <c r="Q42" s="296"/>
      <c r="R42" s="297">
        <v>0</v>
      </c>
      <c r="S42" s="297">
        <v>0</v>
      </c>
      <c r="T42" s="297">
        <v>0</v>
      </c>
      <c r="U42" s="297">
        <v>0</v>
      </c>
      <c r="V42" s="297">
        <v>0</v>
      </c>
      <c r="W42" s="297">
        <v>0</v>
      </c>
      <c r="X42" s="297">
        <v>0</v>
      </c>
      <c r="Y42" s="297">
        <v>0</v>
      </c>
      <c r="Z42" s="297">
        <v>0</v>
      </c>
      <c r="AA42" s="297">
        <v>0</v>
      </c>
      <c r="AB42" s="297">
        <v>0</v>
      </c>
      <c r="AC42" s="297">
        <v>0</v>
      </c>
      <c r="AD42" s="297">
        <v>0</v>
      </c>
      <c r="AE42" s="297">
        <v>0</v>
      </c>
      <c r="AF42" s="297">
        <v>0</v>
      </c>
      <c r="AG42" s="297">
        <v>0</v>
      </c>
      <c r="AH42" s="297">
        <v>0</v>
      </c>
      <c r="AI42" s="297">
        <v>0</v>
      </c>
      <c r="AJ42" s="297">
        <v>0</v>
      </c>
      <c r="AK42" s="297">
        <v>0</v>
      </c>
      <c r="AL42" s="297">
        <v>0</v>
      </c>
      <c r="AM42" s="297">
        <v>0</v>
      </c>
      <c r="AN42" s="297">
        <v>0</v>
      </c>
      <c r="AO42" s="297">
        <v>0</v>
      </c>
      <c r="AP42" s="297">
        <v>0</v>
      </c>
      <c r="AQ42" s="297">
        <v>0</v>
      </c>
      <c r="AR42" s="297">
        <v>0</v>
      </c>
    </row>
    <row r="43" spans="1:44">
      <c r="A43" s="268" t="s">
        <v>200</v>
      </c>
      <c r="B43" s="269"/>
      <c r="C43" s="269"/>
      <c r="D43" s="269"/>
      <c r="E43" s="269"/>
      <c r="F43" s="269"/>
      <c r="G43" s="269"/>
      <c r="H43" s="269"/>
      <c r="I43" s="269"/>
      <c r="J43" s="269"/>
      <c r="K43" s="269"/>
      <c r="L43" s="269"/>
      <c r="M43" s="269"/>
      <c r="N43" s="269"/>
      <c r="O43" s="269"/>
      <c r="P43" s="269"/>
      <c r="Q43" s="269"/>
      <c r="R43" s="269">
        <v>0.42427610813302802</v>
      </c>
      <c r="S43" s="269">
        <v>-1.8251946358827498</v>
      </c>
      <c r="T43" s="269">
        <v>10.537143904934931</v>
      </c>
      <c r="U43" s="269">
        <v>7.7041237681569292</v>
      </c>
      <c r="V43" s="269">
        <v>-6.2272247669629524</v>
      </c>
      <c r="W43" s="269">
        <v>1.4838893885971809</v>
      </c>
      <c r="X43" s="269">
        <v>26.559133367212667</v>
      </c>
      <c r="Y43" s="269">
        <v>11.047186334160255</v>
      </c>
      <c r="Z43" s="269">
        <v>4.6347226841737772</v>
      </c>
      <c r="AA43" s="269">
        <v>-7.4931260008425538E-2</v>
      </c>
      <c r="AB43" s="269">
        <v>-2.0430769944906349E-2</v>
      </c>
      <c r="AC43" s="269">
        <v>-14.201771627545106</v>
      </c>
      <c r="AD43" s="269">
        <v>13.943842275266277</v>
      </c>
      <c r="AE43" s="269">
        <v>-6.5520161156165635</v>
      </c>
      <c r="AF43" s="269">
        <v>8.3402695783638929</v>
      </c>
      <c r="AG43" s="269">
        <v>-15.402591853777327</v>
      </c>
      <c r="AH43" s="269">
        <v>0.7381180226980838</v>
      </c>
      <c r="AI43" s="269">
        <v>9.7836747901438947</v>
      </c>
      <c r="AJ43" s="269">
        <v>-22.620179191284382</v>
      </c>
      <c r="AK43" s="269">
        <v>9.6380124342601192</v>
      </c>
      <c r="AL43" s="269">
        <v>17.557422958700393</v>
      </c>
      <c r="AM43" s="269">
        <v>5.8868226353076532</v>
      </c>
      <c r="AN43" s="269">
        <v>-10.437952113179229</v>
      </c>
      <c r="AO43" s="269">
        <v>17.421231699522949</v>
      </c>
      <c r="AP43" s="269">
        <v>6.5962652545907803</v>
      </c>
      <c r="AQ43" s="269">
        <v>-16.333998846670561</v>
      </c>
      <c r="AR43" s="269">
        <v>2.8566028753302981</v>
      </c>
    </row>
    <row r="44" spans="1:44">
      <c r="A44" s="295" t="s">
        <v>150</v>
      </c>
      <c r="B44" s="296"/>
      <c r="C44" s="296"/>
      <c r="D44" s="296"/>
      <c r="E44" s="296"/>
      <c r="F44" s="296"/>
      <c r="G44" s="296"/>
      <c r="H44" s="296"/>
      <c r="I44" s="296"/>
      <c r="J44" s="296"/>
      <c r="K44" s="296"/>
      <c r="L44" s="296"/>
      <c r="M44" s="296"/>
      <c r="N44" s="296"/>
      <c r="O44" s="296"/>
      <c r="P44" s="296"/>
      <c r="Q44" s="296"/>
      <c r="R44" s="297">
        <v>0</v>
      </c>
      <c r="S44" s="297">
        <v>0</v>
      </c>
      <c r="T44" s="297">
        <v>10.768329395018434</v>
      </c>
      <c r="U44" s="297">
        <v>-0.212142727992088</v>
      </c>
      <c r="V44" s="297">
        <v>-9.9041770675298935</v>
      </c>
      <c r="W44" s="297">
        <v>2.9567165774326165</v>
      </c>
      <c r="X44" s="297">
        <v>6.8262812151667474</v>
      </c>
      <c r="Y44" s="297">
        <v>1.9608190291970766</v>
      </c>
      <c r="Z44" s="297">
        <v>-2.6099219635036395</v>
      </c>
      <c r="AA44" s="297">
        <v>-7.0713737482007346</v>
      </c>
      <c r="AB44" s="297">
        <v>-3.9651653300000027</v>
      </c>
      <c r="AC44" s="297">
        <v>-11.660514969999998</v>
      </c>
      <c r="AD44" s="297">
        <v>11.751750419999993</v>
      </c>
      <c r="AE44" s="297">
        <v>-5.7929249519999981</v>
      </c>
      <c r="AF44" s="297">
        <v>2.5205927747952988</v>
      </c>
      <c r="AG44" s="297">
        <v>-6.0436412200000014</v>
      </c>
      <c r="AH44" s="297">
        <v>7.4553780640781584</v>
      </c>
      <c r="AI44" s="297">
        <v>3.9421102402347099</v>
      </c>
      <c r="AJ44" s="297">
        <v>-23.873751750551826</v>
      </c>
      <c r="AK44" s="297">
        <v>3.421789112361977</v>
      </c>
      <c r="AL44" s="297">
        <v>11.127299122113609</v>
      </c>
      <c r="AM44" s="297">
        <v>3.7673124920257557</v>
      </c>
      <c r="AN44" s="297">
        <v>-11.944353113603476</v>
      </c>
      <c r="AO44" s="297">
        <v>3.1674548196780354</v>
      </c>
      <c r="AP44" s="297">
        <v>-3.0434931350656509</v>
      </c>
      <c r="AQ44" s="297">
        <v>-8.4406291562516031</v>
      </c>
      <c r="AR44" s="297">
        <v>-6.8463871170611643</v>
      </c>
    </row>
    <row r="45" spans="1:44">
      <c r="A45" s="295" t="s">
        <v>151</v>
      </c>
      <c r="B45" s="296"/>
      <c r="C45" s="296"/>
      <c r="D45" s="296"/>
      <c r="E45" s="296"/>
      <c r="F45" s="296"/>
      <c r="G45" s="296"/>
      <c r="H45" s="296"/>
      <c r="I45" s="296"/>
      <c r="J45" s="296"/>
      <c r="K45" s="296"/>
      <c r="L45" s="296"/>
      <c r="M45" s="296"/>
      <c r="N45" s="296"/>
      <c r="O45" s="296"/>
      <c r="P45" s="296"/>
      <c r="Q45" s="296"/>
      <c r="R45" s="297">
        <v>0.443296108133028</v>
      </c>
      <c r="S45" s="297">
        <v>-1.8256146358827499</v>
      </c>
      <c r="T45" s="297">
        <v>-0.23145549008350347</v>
      </c>
      <c r="U45" s="297">
        <v>7.9392664961490169</v>
      </c>
      <c r="V45" s="297">
        <v>3.6869523005669409</v>
      </c>
      <c r="W45" s="297">
        <v>-1.4618271888354357</v>
      </c>
      <c r="X45" s="297">
        <v>19.689852152045919</v>
      </c>
      <c r="Y45" s="297">
        <v>9.1093673049631789</v>
      </c>
      <c r="Z45" s="297">
        <v>7.2186446476774169</v>
      </c>
      <c r="AA45" s="297">
        <v>6.9131308972832182</v>
      </c>
      <c r="AB45" s="297">
        <v>4.0627345600550964</v>
      </c>
      <c r="AC45" s="297">
        <v>-2.5302566575451095</v>
      </c>
      <c r="AD45" s="297">
        <v>2.1980918552662834</v>
      </c>
      <c r="AE45" s="297">
        <v>-0.76409116361656526</v>
      </c>
      <c r="AF45" s="297">
        <v>5.8026768035685947</v>
      </c>
      <c r="AG45" s="297">
        <v>-9.3419506337773264</v>
      </c>
      <c r="AH45" s="297">
        <v>-6.7082600413800746</v>
      </c>
      <c r="AI45" s="297">
        <v>5.7913145499091847</v>
      </c>
      <c r="AJ45" s="297">
        <v>-0.32506744073255689</v>
      </c>
      <c r="AK45" s="297">
        <v>2.1369533218981416</v>
      </c>
      <c r="AL45" s="297">
        <v>0.5368838365867834</v>
      </c>
      <c r="AM45" s="297">
        <v>-1.1612934527181022</v>
      </c>
      <c r="AN45" s="297">
        <v>3.4517745964242472</v>
      </c>
      <c r="AO45" s="297">
        <v>12.215554139844915</v>
      </c>
      <c r="AP45" s="297">
        <v>10.00710404865643</v>
      </c>
      <c r="AQ45" s="297">
        <v>-5.7765894904189565</v>
      </c>
      <c r="AR45" s="297">
        <v>8.7366518733914624</v>
      </c>
    </row>
    <row r="46" spans="1:44">
      <c r="A46" s="295" t="s">
        <v>332</v>
      </c>
      <c r="B46" s="296"/>
      <c r="C46" s="296"/>
      <c r="D46" s="296"/>
      <c r="E46" s="296"/>
      <c r="F46" s="296"/>
      <c r="G46" s="296"/>
      <c r="H46" s="296"/>
      <c r="I46" s="296"/>
      <c r="J46" s="296"/>
      <c r="K46" s="296"/>
      <c r="L46" s="296"/>
      <c r="M46" s="296"/>
      <c r="N46" s="296"/>
      <c r="O46" s="296"/>
      <c r="P46" s="296"/>
      <c r="Q46" s="296"/>
      <c r="R46" s="297">
        <v>-1.9019999999999985E-2</v>
      </c>
      <c r="S46" s="297">
        <v>4.2000000000007309E-4</v>
      </c>
      <c r="T46" s="297">
        <v>2.6999999999998553E-4</v>
      </c>
      <c r="U46" s="297">
        <v>-2.2999999999999996E-2</v>
      </c>
      <c r="V46" s="297">
        <v>-9.9999999999999985E-3</v>
      </c>
      <c r="W46" s="297">
        <v>-1.0999999999999996E-2</v>
      </c>
      <c r="X46" s="297">
        <v>4.3000000000000003E-2</v>
      </c>
      <c r="Y46" s="297">
        <v>-2.3E-2</v>
      </c>
      <c r="Z46" s="297">
        <v>2.6000000000000002E-2</v>
      </c>
      <c r="AA46" s="297">
        <v>8.3311590909090905E-2</v>
      </c>
      <c r="AB46" s="297">
        <v>-0.11800000000000001</v>
      </c>
      <c r="AC46" s="297">
        <v>-1.0999999999999996E-2</v>
      </c>
      <c r="AD46" s="297">
        <v>-5.9999999999999984E-3</v>
      </c>
      <c r="AE46" s="297">
        <v>4.999999999999994E-3</v>
      </c>
      <c r="AF46" s="297">
        <v>1.7000000000000001E-2</v>
      </c>
      <c r="AG46" s="297">
        <v>-1.7000000000000001E-2</v>
      </c>
      <c r="AH46" s="297">
        <v>-9.000000000000008E-3</v>
      </c>
      <c r="AI46" s="297">
        <v>5.0249999999999989E-2</v>
      </c>
      <c r="AJ46" s="297">
        <v>1.5786399999999994</v>
      </c>
      <c r="AK46" s="297">
        <v>4.0792700000000002</v>
      </c>
      <c r="AL46" s="297">
        <v>5.8932399999999996</v>
      </c>
      <c r="AM46" s="297">
        <v>3.2808035959999997</v>
      </c>
      <c r="AN46" s="297">
        <v>-1.9453735959999994</v>
      </c>
      <c r="AO46" s="297">
        <v>2.0382227399999993</v>
      </c>
      <c r="AP46" s="297">
        <v>-0.3673456589999986</v>
      </c>
      <c r="AQ46" s="297">
        <v>-2.1167802000000009</v>
      </c>
      <c r="AR46" s="297">
        <v>0.966338119</v>
      </c>
    </row>
    <row r="47" spans="1:44">
      <c r="A47" s="295" t="s">
        <v>165</v>
      </c>
      <c r="B47" s="296"/>
      <c r="C47" s="296"/>
      <c r="D47" s="296"/>
      <c r="E47" s="296"/>
      <c r="F47" s="296"/>
      <c r="G47" s="296"/>
      <c r="H47" s="296"/>
      <c r="I47" s="296"/>
      <c r="J47" s="296"/>
      <c r="K47" s="296"/>
      <c r="L47" s="296"/>
      <c r="M47" s="296"/>
      <c r="N47" s="296"/>
      <c r="O47" s="296"/>
      <c r="P47" s="296"/>
      <c r="Q47" s="296"/>
      <c r="R47" s="297">
        <v>0</v>
      </c>
      <c r="S47" s="297">
        <v>0</v>
      </c>
      <c r="T47" s="297">
        <v>0</v>
      </c>
      <c r="U47" s="297">
        <v>0</v>
      </c>
      <c r="V47" s="297">
        <v>0</v>
      </c>
      <c r="W47" s="297">
        <v>0</v>
      </c>
      <c r="X47" s="297">
        <v>0</v>
      </c>
      <c r="Y47" s="297">
        <v>0</v>
      </c>
      <c r="Z47" s="297">
        <v>0</v>
      </c>
      <c r="AA47" s="297">
        <v>0</v>
      </c>
      <c r="AB47" s="297">
        <v>0</v>
      </c>
      <c r="AC47" s="297">
        <v>0</v>
      </c>
      <c r="AD47" s="297">
        <v>0</v>
      </c>
      <c r="AE47" s="297">
        <v>0</v>
      </c>
      <c r="AF47" s="297">
        <v>0</v>
      </c>
      <c r="AG47" s="297">
        <v>0</v>
      </c>
      <c r="AH47" s="297">
        <v>0</v>
      </c>
      <c r="AI47" s="297">
        <v>0</v>
      </c>
      <c r="AJ47" s="297">
        <v>0</v>
      </c>
      <c r="AK47" s="297">
        <v>0</v>
      </c>
      <c r="AL47" s="297">
        <v>0</v>
      </c>
      <c r="AM47" s="297">
        <v>0</v>
      </c>
      <c r="AN47" s="297">
        <v>0</v>
      </c>
      <c r="AO47" s="297">
        <v>0</v>
      </c>
      <c r="AP47" s="297">
        <v>0</v>
      </c>
      <c r="AQ47" s="297">
        <v>0</v>
      </c>
      <c r="AR47" s="297">
        <v>0</v>
      </c>
    </row>
    <row r="48" spans="1:44">
      <c r="A48" s="295" t="s">
        <v>166</v>
      </c>
      <c r="B48" s="296"/>
      <c r="C48" s="296"/>
      <c r="D48" s="296"/>
      <c r="E48" s="296"/>
      <c r="F48" s="296"/>
      <c r="G48" s="296"/>
      <c r="H48" s="296"/>
      <c r="I48" s="296"/>
      <c r="J48" s="296"/>
      <c r="K48" s="296"/>
      <c r="L48" s="296"/>
      <c r="M48" s="296"/>
      <c r="N48" s="296"/>
      <c r="O48" s="296"/>
      <c r="P48" s="296"/>
      <c r="Q48" s="296"/>
      <c r="R48" s="297">
        <v>0</v>
      </c>
      <c r="S48" s="297">
        <v>0</v>
      </c>
      <c r="T48" s="297">
        <v>0</v>
      </c>
      <c r="U48" s="297">
        <v>0</v>
      </c>
      <c r="V48" s="297">
        <v>0</v>
      </c>
      <c r="W48" s="297">
        <v>0</v>
      </c>
      <c r="X48" s="297">
        <v>0</v>
      </c>
      <c r="Y48" s="297">
        <v>0</v>
      </c>
      <c r="Z48" s="297">
        <v>0</v>
      </c>
      <c r="AA48" s="297">
        <v>0</v>
      </c>
      <c r="AB48" s="297">
        <v>0</v>
      </c>
      <c r="AC48" s="297">
        <v>0</v>
      </c>
      <c r="AD48" s="297">
        <v>0</v>
      </c>
      <c r="AE48" s="297">
        <v>0</v>
      </c>
      <c r="AF48" s="297">
        <v>0</v>
      </c>
      <c r="AG48" s="297">
        <v>0</v>
      </c>
      <c r="AH48" s="297">
        <v>0</v>
      </c>
      <c r="AI48" s="297">
        <v>0</v>
      </c>
      <c r="AJ48" s="297">
        <v>0</v>
      </c>
      <c r="AK48" s="297">
        <v>0</v>
      </c>
      <c r="AL48" s="297">
        <v>0</v>
      </c>
      <c r="AM48" s="297">
        <v>0</v>
      </c>
      <c r="AN48" s="297">
        <v>0</v>
      </c>
      <c r="AO48" s="297">
        <v>0</v>
      </c>
      <c r="AP48" s="297">
        <v>0</v>
      </c>
      <c r="AQ48" s="297">
        <v>0</v>
      </c>
      <c r="AR48" s="297">
        <v>0</v>
      </c>
    </row>
    <row r="49" spans="1:44">
      <c r="A49" s="295" t="s">
        <v>333</v>
      </c>
      <c r="B49" s="296"/>
      <c r="C49" s="296"/>
      <c r="D49" s="296"/>
      <c r="E49" s="296"/>
      <c r="F49" s="296"/>
      <c r="G49" s="296"/>
      <c r="H49" s="296"/>
      <c r="I49" s="296"/>
      <c r="J49" s="296"/>
      <c r="K49" s="296"/>
      <c r="L49" s="296"/>
      <c r="M49" s="296"/>
      <c r="N49" s="296"/>
      <c r="O49" s="296"/>
      <c r="P49" s="296"/>
      <c r="Q49" s="296"/>
      <c r="R49" s="297">
        <v>0</v>
      </c>
      <c r="S49" s="297">
        <v>0</v>
      </c>
      <c r="T49" s="297">
        <v>0</v>
      </c>
      <c r="U49" s="297">
        <v>0</v>
      </c>
      <c r="V49" s="297">
        <v>0</v>
      </c>
      <c r="W49" s="297">
        <v>0</v>
      </c>
      <c r="X49" s="297">
        <v>0</v>
      </c>
      <c r="Y49" s="297">
        <v>0</v>
      </c>
      <c r="Z49" s="297">
        <v>0</v>
      </c>
      <c r="AA49" s="297">
        <v>0</v>
      </c>
      <c r="AB49" s="297">
        <v>0</v>
      </c>
      <c r="AC49" s="297">
        <v>0</v>
      </c>
      <c r="AD49" s="297">
        <v>0</v>
      </c>
      <c r="AE49" s="297">
        <v>0</v>
      </c>
      <c r="AF49" s="297">
        <v>0</v>
      </c>
      <c r="AG49" s="297">
        <v>0</v>
      </c>
      <c r="AH49" s="297">
        <v>0</v>
      </c>
      <c r="AI49" s="297">
        <v>0</v>
      </c>
      <c r="AJ49" s="297">
        <v>0</v>
      </c>
      <c r="AK49" s="297">
        <v>0</v>
      </c>
      <c r="AL49" s="297">
        <v>0</v>
      </c>
      <c r="AM49" s="297">
        <v>0</v>
      </c>
      <c r="AN49" s="297">
        <v>0</v>
      </c>
      <c r="AO49" s="297">
        <v>0</v>
      </c>
      <c r="AP49" s="297">
        <v>0</v>
      </c>
      <c r="AQ49" s="297">
        <v>0</v>
      </c>
      <c r="AR49" s="297">
        <v>0</v>
      </c>
    </row>
    <row r="50" spans="1:44">
      <c r="A50" s="295" t="s">
        <v>75</v>
      </c>
      <c r="B50" s="296"/>
      <c r="C50" s="296"/>
      <c r="D50" s="296"/>
      <c r="E50" s="296"/>
      <c r="F50" s="296"/>
      <c r="G50" s="296"/>
      <c r="H50" s="296"/>
      <c r="I50" s="296"/>
      <c r="J50" s="296"/>
      <c r="K50" s="296"/>
      <c r="L50" s="296"/>
      <c r="M50" s="296"/>
      <c r="N50" s="296"/>
      <c r="O50" s="296"/>
      <c r="P50" s="296"/>
      <c r="Q50" s="296"/>
      <c r="R50" s="297">
        <v>0</v>
      </c>
      <c r="S50" s="297">
        <v>0</v>
      </c>
      <c r="T50" s="297">
        <v>0</v>
      </c>
      <c r="U50" s="297">
        <v>0</v>
      </c>
      <c r="V50" s="297">
        <v>0</v>
      </c>
      <c r="W50" s="297">
        <v>0</v>
      </c>
      <c r="X50" s="297">
        <v>0</v>
      </c>
      <c r="Y50" s="297">
        <v>0</v>
      </c>
      <c r="Z50" s="297">
        <v>0</v>
      </c>
      <c r="AA50" s="297">
        <v>0</v>
      </c>
      <c r="AB50" s="297">
        <v>0</v>
      </c>
      <c r="AC50" s="297">
        <v>0</v>
      </c>
      <c r="AD50" s="297">
        <v>0</v>
      </c>
      <c r="AE50" s="297">
        <v>0</v>
      </c>
      <c r="AF50" s="297">
        <v>0</v>
      </c>
      <c r="AG50" s="297">
        <v>0</v>
      </c>
      <c r="AH50" s="297">
        <v>0</v>
      </c>
      <c r="AI50" s="297">
        <v>0</v>
      </c>
      <c r="AJ50" s="297">
        <v>0</v>
      </c>
      <c r="AK50" s="297">
        <v>0</v>
      </c>
      <c r="AL50" s="297">
        <v>0</v>
      </c>
      <c r="AM50" s="297">
        <v>0</v>
      </c>
      <c r="AN50" s="297">
        <v>0</v>
      </c>
      <c r="AO50" s="297">
        <v>0</v>
      </c>
      <c r="AP50" s="297">
        <v>0</v>
      </c>
      <c r="AQ50" s="297">
        <v>0</v>
      </c>
      <c r="AR50" s="297">
        <v>0</v>
      </c>
    </row>
    <row r="51" spans="1:44">
      <c r="A51" s="295" t="s">
        <v>153</v>
      </c>
      <c r="B51" s="296"/>
      <c r="C51" s="296"/>
      <c r="D51" s="296"/>
      <c r="E51" s="296"/>
      <c r="F51" s="296"/>
      <c r="G51" s="296"/>
      <c r="H51" s="296"/>
      <c r="I51" s="296"/>
      <c r="J51" s="296"/>
      <c r="K51" s="296"/>
      <c r="L51" s="296"/>
      <c r="M51" s="296"/>
      <c r="N51" s="296"/>
      <c r="O51" s="296"/>
      <c r="P51" s="296"/>
      <c r="Q51" s="296"/>
      <c r="R51" s="297">
        <v>0</v>
      </c>
      <c r="S51" s="297">
        <v>0</v>
      </c>
      <c r="T51" s="297">
        <v>0</v>
      </c>
      <c r="U51" s="297">
        <v>0</v>
      </c>
      <c r="V51" s="297">
        <v>0</v>
      </c>
      <c r="W51" s="297">
        <v>0</v>
      </c>
      <c r="X51" s="297">
        <v>0</v>
      </c>
      <c r="Y51" s="297">
        <v>0</v>
      </c>
      <c r="Z51" s="297">
        <v>0</v>
      </c>
      <c r="AA51" s="297">
        <v>0</v>
      </c>
      <c r="AB51" s="297">
        <v>0</v>
      </c>
      <c r="AC51" s="297">
        <v>0</v>
      </c>
      <c r="AD51" s="297">
        <v>0</v>
      </c>
      <c r="AE51" s="297">
        <v>0</v>
      </c>
      <c r="AF51" s="297">
        <v>0</v>
      </c>
      <c r="AG51" s="297">
        <v>0</v>
      </c>
      <c r="AH51" s="297">
        <v>0</v>
      </c>
      <c r="AI51" s="297">
        <v>0</v>
      </c>
      <c r="AJ51" s="297">
        <v>0</v>
      </c>
      <c r="AK51" s="297">
        <v>0</v>
      </c>
      <c r="AL51" s="297">
        <v>0</v>
      </c>
      <c r="AM51" s="297">
        <v>0</v>
      </c>
      <c r="AN51" s="297">
        <v>0</v>
      </c>
      <c r="AO51" s="297">
        <v>0</v>
      </c>
      <c r="AP51" s="297">
        <v>0</v>
      </c>
      <c r="AQ51" s="297">
        <v>0</v>
      </c>
      <c r="AR51" s="297">
        <v>0</v>
      </c>
    </row>
    <row r="52" spans="1:44">
      <c r="A52" s="268" t="s">
        <v>294</v>
      </c>
      <c r="B52" s="269"/>
      <c r="C52" s="269"/>
      <c r="D52" s="269"/>
      <c r="E52" s="269"/>
      <c r="F52" s="269"/>
      <c r="G52" s="269"/>
      <c r="H52" s="269"/>
      <c r="I52" s="269"/>
      <c r="J52" s="269"/>
      <c r="K52" s="269"/>
      <c r="L52" s="269"/>
      <c r="M52" s="269"/>
      <c r="N52" s="269"/>
      <c r="O52" s="269"/>
      <c r="P52" s="269"/>
      <c r="Q52" s="269"/>
      <c r="R52" s="269">
        <v>34.050835342715466</v>
      </c>
      <c r="S52" s="269">
        <v>32.16215153771136</v>
      </c>
      <c r="T52" s="269">
        <v>30.823867498178302</v>
      </c>
      <c r="U52" s="269">
        <v>31.826523906640062</v>
      </c>
      <c r="V52" s="269">
        <v>38.094770102001853</v>
      </c>
      <c r="W52" s="269">
        <v>39.503728752173352</v>
      </c>
      <c r="X52" s="269">
        <v>38.979881358066855</v>
      </c>
      <c r="Y52" s="269">
        <v>39.55403854627653</v>
      </c>
      <c r="Z52" s="269">
        <v>40.946394560800044</v>
      </c>
      <c r="AA52" s="269">
        <v>39.678011649815971</v>
      </c>
      <c r="AB52" s="269">
        <v>36.702930978544146</v>
      </c>
      <c r="AC52" s="269">
        <v>39.725550150221224</v>
      </c>
      <c r="AD52" s="269">
        <v>40.689033899114065</v>
      </c>
      <c r="AE52" s="269">
        <v>41.164457651347057</v>
      </c>
      <c r="AF52" s="269">
        <v>42.694228074772397</v>
      </c>
      <c r="AG52" s="269">
        <v>46.002021817816278</v>
      </c>
      <c r="AH52" s="269">
        <v>45.067532742660134</v>
      </c>
      <c r="AI52" s="269">
        <v>46.946487793817816</v>
      </c>
      <c r="AJ52" s="269">
        <v>48.806460054805889</v>
      </c>
      <c r="AK52" s="269">
        <v>47.504150950113946</v>
      </c>
      <c r="AL52" s="269">
        <v>48.377391675522183</v>
      </c>
      <c r="AM52" s="269">
        <v>49.194631863645824</v>
      </c>
      <c r="AN52" s="269">
        <v>49.814278850855388</v>
      </c>
      <c r="AO52" s="269">
        <v>49.738267009033223</v>
      </c>
      <c r="AP52" s="269">
        <v>50.359487115485777</v>
      </c>
      <c r="AQ52" s="269">
        <v>54.393271025087941</v>
      </c>
      <c r="AR52" s="269">
        <v>61.700483189069956</v>
      </c>
    </row>
    <row r="53" spans="1:44">
      <c r="A53" s="295" t="s">
        <v>150</v>
      </c>
      <c r="B53" s="296"/>
      <c r="C53" s="296"/>
      <c r="D53" s="296"/>
      <c r="E53" s="296"/>
      <c r="F53" s="296"/>
      <c r="G53" s="296"/>
      <c r="H53" s="296"/>
      <c r="I53" s="296"/>
      <c r="J53" s="296"/>
      <c r="K53" s="296"/>
      <c r="L53" s="296"/>
      <c r="M53" s="296"/>
      <c r="N53" s="296"/>
      <c r="O53" s="296"/>
      <c r="P53" s="296"/>
      <c r="Q53" s="296"/>
      <c r="R53" s="297">
        <v>0</v>
      </c>
      <c r="S53" s="297">
        <v>0</v>
      </c>
      <c r="T53" s="297">
        <v>0</v>
      </c>
      <c r="U53" s="297">
        <v>0</v>
      </c>
      <c r="V53" s="297">
        <v>0</v>
      </c>
      <c r="W53" s="297">
        <v>0</v>
      </c>
      <c r="X53" s="297">
        <v>0</v>
      </c>
      <c r="Y53" s="297">
        <v>0</v>
      </c>
      <c r="Z53" s="297">
        <v>0</v>
      </c>
      <c r="AA53" s="297">
        <v>0</v>
      </c>
      <c r="AB53" s="297">
        <v>0</v>
      </c>
      <c r="AC53" s="297">
        <v>0</v>
      </c>
      <c r="AD53" s="297">
        <v>0</v>
      </c>
      <c r="AE53" s="297">
        <v>0</v>
      </c>
      <c r="AF53" s="297">
        <v>0</v>
      </c>
      <c r="AG53" s="297">
        <v>0</v>
      </c>
      <c r="AH53" s="297">
        <v>0</v>
      </c>
      <c r="AI53" s="297">
        <v>0</v>
      </c>
      <c r="AJ53" s="297">
        <v>0</v>
      </c>
      <c r="AK53" s="297">
        <v>0</v>
      </c>
      <c r="AL53" s="297">
        <v>0</v>
      </c>
      <c r="AM53" s="297">
        <v>0</v>
      </c>
      <c r="AN53" s="297">
        <v>0</v>
      </c>
      <c r="AO53" s="297">
        <v>0</v>
      </c>
      <c r="AP53" s="297">
        <v>0</v>
      </c>
      <c r="AQ53" s="297">
        <v>0</v>
      </c>
      <c r="AR53" s="297">
        <v>0</v>
      </c>
    </row>
    <row r="54" spans="1:44">
      <c r="A54" s="295" t="s">
        <v>151</v>
      </c>
      <c r="B54" s="296"/>
      <c r="C54" s="296"/>
      <c r="D54" s="296"/>
      <c r="E54" s="296"/>
      <c r="F54" s="296"/>
      <c r="G54" s="296"/>
      <c r="H54" s="296"/>
      <c r="I54" s="296"/>
      <c r="J54" s="296"/>
      <c r="K54" s="296"/>
      <c r="L54" s="296"/>
      <c r="M54" s="296"/>
      <c r="N54" s="296"/>
      <c r="O54" s="296"/>
      <c r="P54" s="296"/>
      <c r="Q54" s="296"/>
      <c r="R54" s="297">
        <v>34.050835342715466</v>
      </c>
      <c r="S54" s="297">
        <v>32.16215153771136</v>
      </c>
      <c r="T54" s="297">
        <v>30.823867498178302</v>
      </c>
      <c r="U54" s="297">
        <v>31.826523906640062</v>
      </c>
      <c r="V54" s="297">
        <v>38.094770102001853</v>
      </c>
      <c r="W54" s="297">
        <v>39.503728752173352</v>
      </c>
      <c r="X54" s="297">
        <v>38.979881358066855</v>
      </c>
      <c r="Y54" s="297">
        <v>39.55403854627653</v>
      </c>
      <c r="Z54" s="297">
        <v>40.946394560800044</v>
      </c>
      <c r="AA54" s="297">
        <v>39.678011649815971</v>
      </c>
      <c r="AB54" s="297">
        <v>36.702930978544146</v>
      </c>
      <c r="AC54" s="297">
        <v>39.725550150221224</v>
      </c>
      <c r="AD54" s="297">
        <v>40.689033899114065</v>
      </c>
      <c r="AE54" s="297">
        <v>41.164457651347057</v>
      </c>
      <c r="AF54" s="297">
        <v>42.694228074772397</v>
      </c>
      <c r="AG54" s="297">
        <v>46.002021817816278</v>
      </c>
      <c r="AH54" s="297">
        <v>45.067532742660134</v>
      </c>
      <c r="AI54" s="297">
        <v>46.946487793817816</v>
      </c>
      <c r="AJ54" s="297">
        <v>48.806460054805889</v>
      </c>
      <c r="AK54" s="297">
        <v>47.504150950113946</v>
      </c>
      <c r="AL54" s="297">
        <v>48.377391675522183</v>
      </c>
      <c r="AM54" s="297">
        <v>49.194631863645824</v>
      </c>
      <c r="AN54" s="297">
        <v>49.814278850855388</v>
      </c>
      <c r="AO54" s="297">
        <v>49.738267009033223</v>
      </c>
      <c r="AP54" s="297">
        <v>50.359487115485777</v>
      </c>
      <c r="AQ54" s="297">
        <v>54.393271025087941</v>
      </c>
      <c r="AR54" s="297">
        <v>61.700483189069956</v>
      </c>
    </row>
    <row r="55" spans="1:44">
      <c r="A55" s="295" t="s">
        <v>332</v>
      </c>
      <c r="B55" s="296"/>
      <c r="C55" s="296"/>
      <c r="D55" s="296"/>
      <c r="E55" s="296"/>
      <c r="F55" s="296"/>
      <c r="G55" s="296"/>
      <c r="H55" s="296"/>
      <c r="I55" s="296"/>
      <c r="J55" s="296"/>
      <c r="K55" s="296"/>
      <c r="L55" s="296"/>
      <c r="M55" s="296"/>
      <c r="N55" s="296"/>
      <c r="O55" s="296"/>
      <c r="P55" s="296"/>
      <c r="Q55" s="296"/>
      <c r="R55" s="297">
        <v>0</v>
      </c>
      <c r="S55" s="297">
        <v>0</v>
      </c>
      <c r="T55" s="297">
        <v>0</v>
      </c>
      <c r="U55" s="297">
        <v>0</v>
      </c>
      <c r="V55" s="297">
        <v>0</v>
      </c>
      <c r="W55" s="297">
        <v>0</v>
      </c>
      <c r="X55" s="297">
        <v>0</v>
      </c>
      <c r="Y55" s="297">
        <v>0</v>
      </c>
      <c r="Z55" s="297">
        <v>0</v>
      </c>
      <c r="AA55" s="297">
        <v>0</v>
      </c>
      <c r="AB55" s="297">
        <v>0</v>
      </c>
      <c r="AC55" s="297">
        <v>0</v>
      </c>
      <c r="AD55" s="297">
        <v>0</v>
      </c>
      <c r="AE55" s="297">
        <v>0</v>
      </c>
      <c r="AF55" s="297">
        <v>0</v>
      </c>
      <c r="AG55" s="297">
        <v>0</v>
      </c>
      <c r="AH55" s="297">
        <v>0</v>
      </c>
      <c r="AI55" s="297">
        <v>0</v>
      </c>
      <c r="AJ55" s="297">
        <v>0</v>
      </c>
      <c r="AK55" s="297">
        <v>0</v>
      </c>
      <c r="AL55" s="297">
        <v>0</v>
      </c>
      <c r="AM55" s="297">
        <v>0</v>
      </c>
      <c r="AN55" s="297">
        <v>0</v>
      </c>
      <c r="AO55" s="297">
        <v>0</v>
      </c>
      <c r="AP55" s="297">
        <v>0</v>
      </c>
      <c r="AQ55" s="297">
        <v>0</v>
      </c>
      <c r="AR55" s="297">
        <v>0</v>
      </c>
    </row>
    <row r="56" spans="1:44">
      <c r="A56" s="295" t="s">
        <v>165</v>
      </c>
      <c r="B56" s="296"/>
      <c r="C56" s="296"/>
      <c r="D56" s="296"/>
      <c r="E56" s="296"/>
      <c r="F56" s="296"/>
      <c r="G56" s="296"/>
      <c r="H56" s="296"/>
      <c r="I56" s="296"/>
      <c r="J56" s="296"/>
      <c r="K56" s="296"/>
      <c r="L56" s="296"/>
      <c r="M56" s="296"/>
      <c r="N56" s="296"/>
      <c r="O56" s="296"/>
      <c r="P56" s="296"/>
      <c r="Q56" s="296"/>
      <c r="R56" s="297">
        <v>0</v>
      </c>
      <c r="S56" s="297">
        <v>0</v>
      </c>
      <c r="T56" s="297">
        <v>0</v>
      </c>
      <c r="U56" s="297">
        <v>0</v>
      </c>
      <c r="V56" s="297">
        <v>0</v>
      </c>
      <c r="W56" s="297">
        <v>0</v>
      </c>
      <c r="X56" s="297">
        <v>0</v>
      </c>
      <c r="Y56" s="297">
        <v>0</v>
      </c>
      <c r="Z56" s="297">
        <v>0</v>
      </c>
      <c r="AA56" s="297">
        <v>0</v>
      </c>
      <c r="AB56" s="297">
        <v>0</v>
      </c>
      <c r="AC56" s="297">
        <v>0</v>
      </c>
      <c r="AD56" s="297">
        <v>0</v>
      </c>
      <c r="AE56" s="297">
        <v>0</v>
      </c>
      <c r="AF56" s="297">
        <v>0</v>
      </c>
      <c r="AG56" s="297">
        <v>0</v>
      </c>
      <c r="AH56" s="297">
        <v>0</v>
      </c>
      <c r="AI56" s="297">
        <v>0</v>
      </c>
      <c r="AJ56" s="297">
        <v>0</v>
      </c>
      <c r="AK56" s="297">
        <v>0</v>
      </c>
      <c r="AL56" s="297">
        <v>0</v>
      </c>
      <c r="AM56" s="297">
        <v>0</v>
      </c>
      <c r="AN56" s="297">
        <v>0</v>
      </c>
      <c r="AO56" s="297">
        <v>0</v>
      </c>
      <c r="AP56" s="297">
        <v>0</v>
      </c>
      <c r="AQ56" s="297">
        <v>0</v>
      </c>
      <c r="AR56" s="297">
        <v>0</v>
      </c>
    </row>
    <row r="57" spans="1:44">
      <c r="A57" s="295" t="s">
        <v>166</v>
      </c>
      <c r="B57" s="296"/>
      <c r="C57" s="296"/>
      <c r="D57" s="296"/>
      <c r="E57" s="296"/>
      <c r="F57" s="296"/>
      <c r="G57" s="296"/>
      <c r="H57" s="296"/>
      <c r="I57" s="296"/>
      <c r="J57" s="296"/>
      <c r="K57" s="296"/>
      <c r="L57" s="296"/>
      <c r="M57" s="296"/>
      <c r="N57" s="296"/>
      <c r="O57" s="296"/>
      <c r="P57" s="296"/>
      <c r="Q57" s="296"/>
      <c r="R57" s="297">
        <v>0</v>
      </c>
      <c r="S57" s="297">
        <v>0</v>
      </c>
      <c r="T57" s="297">
        <v>0</v>
      </c>
      <c r="U57" s="297">
        <v>0</v>
      </c>
      <c r="V57" s="297">
        <v>0</v>
      </c>
      <c r="W57" s="297">
        <v>0</v>
      </c>
      <c r="X57" s="297">
        <v>0</v>
      </c>
      <c r="Y57" s="297">
        <v>0</v>
      </c>
      <c r="Z57" s="297">
        <v>0</v>
      </c>
      <c r="AA57" s="297">
        <v>0</v>
      </c>
      <c r="AB57" s="297">
        <v>0</v>
      </c>
      <c r="AC57" s="297">
        <v>0</v>
      </c>
      <c r="AD57" s="297">
        <v>0</v>
      </c>
      <c r="AE57" s="297">
        <v>0</v>
      </c>
      <c r="AF57" s="297">
        <v>0</v>
      </c>
      <c r="AG57" s="297">
        <v>0</v>
      </c>
      <c r="AH57" s="297">
        <v>0</v>
      </c>
      <c r="AI57" s="297">
        <v>0</v>
      </c>
      <c r="AJ57" s="297">
        <v>0</v>
      </c>
      <c r="AK57" s="297">
        <v>0</v>
      </c>
      <c r="AL57" s="297">
        <v>0</v>
      </c>
      <c r="AM57" s="297">
        <v>0</v>
      </c>
      <c r="AN57" s="297">
        <v>0</v>
      </c>
      <c r="AO57" s="297">
        <v>0</v>
      </c>
      <c r="AP57" s="297">
        <v>0</v>
      </c>
      <c r="AQ57" s="297">
        <v>0</v>
      </c>
      <c r="AR57" s="297">
        <v>0</v>
      </c>
    </row>
    <row r="58" spans="1:44">
      <c r="A58" s="295" t="s">
        <v>333</v>
      </c>
      <c r="B58" s="296"/>
      <c r="C58" s="296"/>
      <c r="D58" s="296"/>
      <c r="E58" s="296"/>
      <c r="F58" s="296"/>
      <c r="G58" s="296"/>
      <c r="H58" s="296"/>
      <c r="I58" s="296"/>
      <c r="J58" s="296"/>
      <c r="K58" s="296"/>
      <c r="L58" s="296"/>
      <c r="M58" s="296"/>
      <c r="N58" s="296"/>
      <c r="O58" s="296"/>
      <c r="P58" s="296"/>
      <c r="Q58" s="296"/>
      <c r="R58" s="297">
        <v>0</v>
      </c>
      <c r="S58" s="297">
        <v>0</v>
      </c>
      <c r="T58" s="297">
        <v>0</v>
      </c>
      <c r="U58" s="297">
        <v>0</v>
      </c>
      <c r="V58" s="297">
        <v>0</v>
      </c>
      <c r="W58" s="297">
        <v>0</v>
      </c>
      <c r="X58" s="297">
        <v>0</v>
      </c>
      <c r="Y58" s="297">
        <v>0</v>
      </c>
      <c r="Z58" s="297">
        <v>0</v>
      </c>
      <c r="AA58" s="297">
        <v>0</v>
      </c>
      <c r="AB58" s="297">
        <v>0</v>
      </c>
      <c r="AC58" s="297">
        <v>0</v>
      </c>
      <c r="AD58" s="297">
        <v>0</v>
      </c>
      <c r="AE58" s="297">
        <v>0</v>
      </c>
      <c r="AF58" s="297">
        <v>0</v>
      </c>
      <c r="AG58" s="297">
        <v>0</v>
      </c>
      <c r="AH58" s="297">
        <v>0</v>
      </c>
      <c r="AI58" s="297">
        <v>0</v>
      </c>
      <c r="AJ58" s="297">
        <v>0</v>
      </c>
      <c r="AK58" s="297">
        <v>0</v>
      </c>
      <c r="AL58" s="297">
        <v>0</v>
      </c>
      <c r="AM58" s="297">
        <v>0</v>
      </c>
      <c r="AN58" s="297">
        <v>0</v>
      </c>
      <c r="AO58" s="297">
        <v>0</v>
      </c>
      <c r="AP58" s="297">
        <v>0</v>
      </c>
      <c r="AQ58" s="297">
        <v>0</v>
      </c>
      <c r="AR58" s="297">
        <v>0</v>
      </c>
    </row>
    <row r="59" spans="1:44">
      <c r="A59" s="295" t="s">
        <v>75</v>
      </c>
      <c r="B59" s="296"/>
      <c r="C59" s="296"/>
      <c r="D59" s="296"/>
      <c r="E59" s="296"/>
      <c r="F59" s="296"/>
      <c r="G59" s="296"/>
      <c r="H59" s="296"/>
      <c r="I59" s="296"/>
      <c r="J59" s="296"/>
      <c r="K59" s="296"/>
      <c r="L59" s="296"/>
      <c r="M59" s="296"/>
      <c r="N59" s="296"/>
      <c r="O59" s="296"/>
      <c r="P59" s="296"/>
      <c r="Q59" s="296"/>
      <c r="R59" s="297">
        <v>0</v>
      </c>
      <c r="S59" s="297">
        <v>0</v>
      </c>
      <c r="T59" s="297">
        <v>0</v>
      </c>
      <c r="U59" s="297">
        <v>0</v>
      </c>
      <c r="V59" s="297">
        <v>0</v>
      </c>
      <c r="W59" s="297">
        <v>0</v>
      </c>
      <c r="X59" s="297">
        <v>0</v>
      </c>
      <c r="Y59" s="297">
        <v>0</v>
      </c>
      <c r="Z59" s="297">
        <v>0</v>
      </c>
      <c r="AA59" s="297">
        <v>0</v>
      </c>
      <c r="AB59" s="297">
        <v>0</v>
      </c>
      <c r="AC59" s="297">
        <v>0</v>
      </c>
      <c r="AD59" s="297">
        <v>0</v>
      </c>
      <c r="AE59" s="297">
        <v>0</v>
      </c>
      <c r="AF59" s="297">
        <v>0</v>
      </c>
      <c r="AG59" s="297">
        <v>0</v>
      </c>
      <c r="AH59" s="297">
        <v>0</v>
      </c>
      <c r="AI59" s="297">
        <v>0</v>
      </c>
      <c r="AJ59" s="297">
        <v>0</v>
      </c>
      <c r="AK59" s="297">
        <v>0</v>
      </c>
      <c r="AL59" s="297">
        <v>0</v>
      </c>
      <c r="AM59" s="297">
        <v>0</v>
      </c>
      <c r="AN59" s="297">
        <v>0</v>
      </c>
      <c r="AO59" s="297">
        <v>0</v>
      </c>
      <c r="AP59" s="297">
        <v>0</v>
      </c>
      <c r="AQ59" s="297">
        <v>0</v>
      </c>
      <c r="AR59" s="297">
        <v>0</v>
      </c>
    </row>
    <row r="60" spans="1:44">
      <c r="A60" s="295" t="s">
        <v>153</v>
      </c>
      <c r="B60" s="296"/>
      <c r="C60" s="296"/>
      <c r="D60" s="296"/>
      <c r="E60" s="296"/>
      <c r="F60" s="296"/>
      <c r="G60" s="296"/>
      <c r="H60" s="296"/>
      <c r="I60" s="296"/>
      <c r="J60" s="296"/>
      <c r="K60" s="296"/>
      <c r="L60" s="296"/>
      <c r="M60" s="296"/>
      <c r="N60" s="296"/>
      <c r="O60" s="296"/>
      <c r="P60" s="296"/>
      <c r="Q60" s="296"/>
      <c r="R60" s="297">
        <v>0</v>
      </c>
      <c r="S60" s="297">
        <v>0</v>
      </c>
      <c r="T60" s="297">
        <v>0</v>
      </c>
      <c r="U60" s="297">
        <v>0</v>
      </c>
      <c r="V60" s="297">
        <v>0</v>
      </c>
      <c r="W60" s="297">
        <v>0</v>
      </c>
      <c r="X60" s="297">
        <v>0</v>
      </c>
      <c r="Y60" s="297">
        <v>0</v>
      </c>
      <c r="Z60" s="297">
        <v>0</v>
      </c>
      <c r="AA60" s="297">
        <v>0</v>
      </c>
      <c r="AB60" s="297">
        <v>0</v>
      </c>
      <c r="AC60" s="297">
        <v>0</v>
      </c>
      <c r="AD60" s="297">
        <v>0</v>
      </c>
      <c r="AE60" s="297">
        <v>0</v>
      </c>
      <c r="AF60" s="297">
        <v>0</v>
      </c>
      <c r="AG60" s="297">
        <v>0</v>
      </c>
      <c r="AH60" s="297">
        <v>0</v>
      </c>
      <c r="AI60" s="297">
        <v>0</v>
      </c>
      <c r="AJ60" s="297">
        <v>0</v>
      </c>
      <c r="AK60" s="297">
        <v>0</v>
      </c>
      <c r="AL60" s="297">
        <v>0</v>
      </c>
      <c r="AM60" s="297">
        <v>0</v>
      </c>
      <c r="AN60" s="297">
        <v>0</v>
      </c>
      <c r="AO60" s="297">
        <v>0</v>
      </c>
      <c r="AP60" s="297">
        <v>0</v>
      </c>
      <c r="AQ60" s="297">
        <v>0</v>
      </c>
      <c r="AR60" s="297">
        <v>0</v>
      </c>
    </row>
    <row r="61" spans="1:44">
      <c r="A61" s="279"/>
      <c r="B61" s="279"/>
      <c r="C61" s="279"/>
      <c r="D61" s="279"/>
      <c r="E61" s="279"/>
      <c r="F61" s="279"/>
      <c r="G61" s="279"/>
      <c r="H61" s="279"/>
      <c r="I61" s="279"/>
      <c r="J61" s="279"/>
      <c r="K61" s="279"/>
      <c r="L61" s="279"/>
      <c r="M61" s="279"/>
      <c r="N61" s="279"/>
      <c r="O61" s="279"/>
      <c r="P61" s="279"/>
      <c r="Q61" s="279"/>
      <c r="R61" s="265"/>
      <c r="S61" s="265"/>
      <c r="T61" s="265"/>
      <c r="U61" s="265"/>
      <c r="V61" s="265"/>
      <c r="W61" s="265"/>
      <c r="X61" s="265"/>
      <c r="Y61" s="265"/>
      <c r="Z61" s="265"/>
      <c r="AA61" s="265"/>
      <c r="AB61" s="265"/>
      <c r="AC61" s="265"/>
      <c r="AD61" s="265"/>
      <c r="AE61" s="265"/>
      <c r="AF61" s="265"/>
      <c r="AG61" s="265"/>
      <c r="AH61" s="265"/>
      <c r="AI61" s="265"/>
      <c r="AJ61" s="265"/>
      <c r="AK61" s="265"/>
      <c r="AL61" s="265"/>
      <c r="AM61" s="265"/>
      <c r="AN61" s="265"/>
      <c r="AO61" s="265"/>
      <c r="AP61" s="265"/>
      <c r="AQ61" s="291"/>
      <c r="AR61" s="291"/>
    </row>
    <row r="62" spans="1:44">
      <c r="A62" s="292" t="s">
        <v>263</v>
      </c>
      <c r="B62" s="277"/>
      <c r="C62" s="277"/>
      <c r="D62" s="277"/>
      <c r="E62" s="277"/>
      <c r="F62" s="277"/>
      <c r="G62" s="277"/>
      <c r="H62" s="277"/>
      <c r="I62" s="277"/>
      <c r="J62" s="277"/>
      <c r="K62" s="277"/>
      <c r="L62" s="277"/>
      <c r="M62" s="277"/>
      <c r="N62" s="277"/>
      <c r="O62" s="277"/>
      <c r="P62" s="277"/>
      <c r="Q62" s="277"/>
      <c r="R62" s="281">
        <v>-140.23716262657808</v>
      </c>
      <c r="S62" s="281">
        <v>-151.1050363541834</v>
      </c>
      <c r="T62" s="281">
        <v>-162.49494802169829</v>
      </c>
      <c r="U62" s="281">
        <v>-147.20942288366612</v>
      </c>
      <c r="V62" s="281">
        <v>-141.61254544419035</v>
      </c>
      <c r="W62" s="281">
        <v>-133.32598808844799</v>
      </c>
      <c r="X62" s="281">
        <v>-145.73730907916928</v>
      </c>
      <c r="Y62" s="281">
        <v>-166.35542077019505</v>
      </c>
      <c r="Z62" s="281">
        <v>-156.06852640516533</v>
      </c>
      <c r="AA62" s="281">
        <v>-176.48679120816135</v>
      </c>
      <c r="AB62" s="281">
        <v>-174.39209557842349</v>
      </c>
      <c r="AC62" s="281">
        <v>-187.33388376013576</v>
      </c>
      <c r="AD62" s="281">
        <v>-169.59332678616602</v>
      </c>
      <c r="AE62" s="281">
        <v>-183.55599466250334</v>
      </c>
      <c r="AF62" s="281">
        <v>-181.46850986644051</v>
      </c>
      <c r="AG62" s="281">
        <v>-208.42565211942252</v>
      </c>
      <c r="AH62" s="281">
        <v>-203.07404253719534</v>
      </c>
      <c r="AI62" s="281">
        <v>-194.71339353173215</v>
      </c>
      <c r="AJ62" s="281">
        <v>-213.20595744371565</v>
      </c>
      <c r="AK62" s="281">
        <v>-209.19940149480504</v>
      </c>
      <c r="AL62" s="281">
        <v>-238.95208211222669</v>
      </c>
      <c r="AM62" s="281">
        <v>-239.81913624389006</v>
      </c>
      <c r="AN62" s="281">
        <v>-250.49900741285583</v>
      </c>
      <c r="AO62" s="281">
        <v>-253.6551932554288</v>
      </c>
      <c r="AP62" s="281">
        <v>-266.40898375787071</v>
      </c>
      <c r="AQ62" s="281">
        <v>-271.70592321136172</v>
      </c>
      <c r="AR62" s="281">
        <v>-257.99211425314422</v>
      </c>
    </row>
    <row r="63" spans="1:44">
      <c r="A63" s="295" t="s">
        <v>150</v>
      </c>
      <c r="B63" s="296"/>
      <c r="C63" s="296"/>
      <c r="D63" s="296"/>
      <c r="E63" s="296"/>
      <c r="F63" s="296"/>
      <c r="G63" s="296"/>
      <c r="H63" s="296"/>
      <c r="I63" s="296"/>
      <c r="J63" s="296"/>
      <c r="K63" s="296"/>
      <c r="L63" s="296"/>
      <c r="M63" s="296"/>
      <c r="N63" s="296"/>
      <c r="O63" s="296"/>
      <c r="P63" s="296"/>
      <c r="Q63" s="296"/>
      <c r="R63" s="297">
        <v>-20.89377539502328</v>
      </c>
      <c r="S63" s="297">
        <v>-18.936263725209415</v>
      </c>
      <c r="T63" s="297">
        <v>-27.159489123195204</v>
      </c>
      <c r="U63" s="297">
        <v>-22.345812668829591</v>
      </c>
      <c r="V63" s="297">
        <v>-20.575938782308597</v>
      </c>
      <c r="W63" s="297">
        <v>-23.26325060506775</v>
      </c>
      <c r="X63" s="297">
        <v>-23.495799308585337</v>
      </c>
      <c r="Y63" s="297">
        <v>-28.255260021129477</v>
      </c>
      <c r="Z63" s="297">
        <v>-24.854335313100279</v>
      </c>
      <c r="AA63" s="297">
        <v>-28.59358376183561</v>
      </c>
      <c r="AB63" s="297">
        <v>-25.793530160473232</v>
      </c>
      <c r="AC63" s="297">
        <v>-31.748535890837509</v>
      </c>
      <c r="AD63" s="297">
        <v>-31.252205000837503</v>
      </c>
      <c r="AE63" s="297">
        <v>-51.104026320837505</v>
      </c>
      <c r="AF63" s="297">
        <v>-61.270773349666626</v>
      </c>
      <c r="AG63" s="297">
        <v>-72.098455860837504</v>
      </c>
      <c r="AH63" s="297">
        <v>-69.106684603367441</v>
      </c>
      <c r="AI63" s="297">
        <v>-44.151489288865633</v>
      </c>
      <c r="AJ63" s="297">
        <v>-60.045103181759153</v>
      </c>
      <c r="AK63" s="297">
        <v>-44.788728103221828</v>
      </c>
      <c r="AL63" s="297">
        <v>-33.149738508720084</v>
      </c>
      <c r="AM63" s="297">
        <v>-35.673637471761836</v>
      </c>
      <c r="AN63" s="297">
        <v>-48.216692456369799</v>
      </c>
      <c r="AO63" s="297">
        <v>-37.287295611317141</v>
      </c>
      <c r="AP63" s="297">
        <v>-34.682669849178367</v>
      </c>
      <c r="AQ63" s="297">
        <v>-34.089715561050859</v>
      </c>
      <c r="AR63" s="297">
        <v>-26.575449647245883</v>
      </c>
    </row>
    <row r="64" spans="1:44">
      <c r="A64" s="295" t="s">
        <v>151</v>
      </c>
      <c r="B64" s="296"/>
      <c r="C64" s="296"/>
      <c r="D64" s="296"/>
      <c r="E64" s="296"/>
      <c r="F64" s="296"/>
      <c r="G64" s="296"/>
      <c r="H64" s="296"/>
      <c r="I64" s="296"/>
      <c r="J64" s="296"/>
      <c r="K64" s="296"/>
      <c r="L64" s="296"/>
      <c r="M64" s="296"/>
      <c r="N64" s="296"/>
      <c r="O64" s="296"/>
      <c r="P64" s="296"/>
      <c r="Q64" s="296"/>
      <c r="R64" s="297">
        <v>18.190236902891542</v>
      </c>
      <c r="S64" s="297">
        <v>10.67510027567433</v>
      </c>
      <c r="T64" s="297">
        <v>15.217176348168776</v>
      </c>
      <c r="U64" s="297">
        <v>24.659276627407337</v>
      </c>
      <c r="V64" s="297">
        <v>10.399216557073585</v>
      </c>
      <c r="W64" s="297">
        <v>4.4309770945467442</v>
      </c>
      <c r="X64" s="297">
        <v>-1.5484404020897369</v>
      </c>
      <c r="Y64" s="297">
        <v>-8.2545855614507602</v>
      </c>
      <c r="Z64" s="297">
        <v>-10.95679221586499</v>
      </c>
      <c r="AA64" s="297">
        <v>-16.600519702483606</v>
      </c>
      <c r="AB64" s="297">
        <v>-9.2412398165136196</v>
      </c>
      <c r="AC64" s="297">
        <v>-12.958447376285786</v>
      </c>
      <c r="AD64" s="297">
        <v>-8.4980716497227302</v>
      </c>
      <c r="AE64" s="297">
        <v>-16.162388001619046</v>
      </c>
      <c r="AF64" s="297">
        <v>-18.087936504308601</v>
      </c>
      <c r="AG64" s="297">
        <v>-20.263379613842389</v>
      </c>
      <c r="AH64" s="297">
        <v>-13.960842915260361</v>
      </c>
      <c r="AI64" s="297">
        <v>-10.133059396240954</v>
      </c>
      <c r="AJ64" s="297">
        <v>-14.954246424518651</v>
      </c>
      <c r="AK64" s="297">
        <v>-11.591565245872204</v>
      </c>
      <c r="AL64" s="297">
        <v>-14.506216090229159</v>
      </c>
      <c r="AM64" s="297">
        <v>-15.044748579782048</v>
      </c>
      <c r="AN64" s="297">
        <v>-15.502737653150259</v>
      </c>
      <c r="AO64" s="297">
        <v>-12.213861381838939</v>
      </c>
      <c r="AP64" s="297">
        <v>-14.270135312369938</v>
      </c>
      <c r="AQ64" s="297">
        <v>-15.656528607313627</v>
      </c>
      <c r="AR64" s="297">
        <v>-11.962911042343462</v>
      </c>
    </row>
    <row r="65" spans="1:44">
      <c r="A65" s="295" t="s">
        <v>332</v>
      </c>
      <c r="B65" s="296"/>
      <c r="C65" s="296"/>
      <c r="D65" s="296"/>
      <c r="E65" s="296"/>
      <c r="F65" s="296"/>
      <c r="G65" s="296"/>
      <c r="H65" s="296"/>
      <c r="I65" s="296"/>
      <c r="J65" s="296"/>
      <c r="K65" s="296"/>
      <c r="L65" s="296"/>
      <c r="M65" s="296"/>
      <c r="N65" s="296"/>
      <c r="O65" s="296"/>
      <c r="P65" s="296"/>
      <c r="Q65" s="296"/>
      <c r="R65" s="297">
        <v>-95.477312398055474</v>
      </c>
      <c r="S65" s="297">
        <v>-101.89497871110193</v>
      </c>
      <c r="T65" s="297">
        <v>-114.9670279975968</v>
      </c>
      <c r="U65" s="297">
        <v>-107.05839698749364</v>
      </c>
      <c r="V65" s="297">
        <v>-87.173135109339881</v>
      </c>
      <c r="W65" s="297">
        <v>-68.990918168420365</v>
      </c>
      <c r="X65" s="297">
        <v>-80.8006518435771</v>
      </c>
      <c r="Y65" s="297">
        <v>-99.167852778037698</v>
      </c>
      <c r="Z65" s="297">
        <v>-78.7348787200186</v>
      </c>
      <c r="AA65" s="297">
        <v>-95.205181921332695</v>
      </c>
      <c r="AB65" s="297">
        <v>-94.025506111189657</v>
      </c>
      <c r="AC65" s="297">
        <v>-115.42303284477835</v>
      </c>
      <c r="AD65" s="297">
        <v>-98.165634536854284</v>
      </c>
      <c r="AE65" s="297">
        <v>-90.524238662173516</v>
      </c>
      <c r="AF65" s="297">
        <v>-67.126681370257558</v>
      </c>
      <c r="AG65" s="297">
        <v>-86.530575773305785</v>
      </c>
      <c r="AH65" s="297">
        <v>-87.440995367897315</v>
      </c>
      <c r="AI65" s="297">
        <v>-103.82775733123532</v>
      </c>
      <c r="AJ65" s="297">
        <v>-88.766928630435615</v>
      </c>
      <c r="AK65" s="297">
        <v>-77.468609764643077</v>
      </c>
      <c r="AL65" s="297">
        <v>-88.93802299085506</v>
      </c>
      <c r="AM65" s="297">
        <v>-76.302921479917757</v>
      </c>
      <c r="AN65" s="297">
        <v>-78.975359332337504</v>
      </c>
      <c r="AO65" s="297">
        <v>-77.772712752647706</v>
      </c>
      <c r="AP65" s="297">
        <v>-64.964506448374664</v>
      </c>
      <c r="AQ65" s="297">
        <v>-63.074021410280395</v>
      </c>
      <c r="AR65" s="297">
        <v>-56.363796885337365</v>
      </c>
    </row>
    <row r="66" spans="1:44">
      <c r="A66" s="295" t="s">
        <v>165</v>
      </c>
      <c r="B66" s="296"/>
      <c r="C66" s="296"/>
      <c r="D66" s="296"/>
      <c r="E66" s="296"/>
      <c r="F66" s="296"/>
      <c r="G66" s="296"/>
      <c r="H66" s="296"/>
      <c r="I66" s="296"/>
      <c r="J66" s="296"/>
      <c r="K66" s="296"/>
      <c r="L66" s="296"/>
      <c r="M66" s="296"/>
      <c r="N66" s="296"/>
      <c r="O66" s="296"/>
      <c r="P66" s="296"/>
      <c r="Q66" s="296"/>
      <c r="R66" s="297">
        <v>-83.458742802398859</v>
      </c>
      <c r="S66" s="297">
        <v>-82.411828019866221</v>
      </c>
      <c r="T66" s="297">
        <v>-75.926019292185373</v>
      </c>
      <c r="U66" s="297">
        <v>-84.565956812904204</v>
      </c>
      <c r="V66" s="297">
        <v>-93.004187700693976</v>
      </c>
      <c r="W66" s="297">
        <v>-99.115220922917558</v>
      </c>
      <c r="X66" s="297">
        <v>-94.249119508652399</v>
      </c>
      <c r="Y66" s="297">
        <v>-83.721023423999995</v>
      </c>
      <c r="Z66" s="297">
        <v>-91.140459587999999</v>
      </c>
      <c r="AA66" s="297">
        <v>-82.502047152000003</v>
      </c>
      <c r="AB66" s="297">
        <v>-87.957119771999999</v>
      </c>
      <c r="AC66" s="297">
        <v>-78.044402052000009</v>
      </c>
      <c r="AD66" s="297">
        <v>-89.533937655367183</v>
      </c>
      <c r="AE66" s="297">
        <v>-85.03356397390921</v>
      </c>
      <c r="AF66" s="297">
        <v>-98.05450607238599</v>
      </c>
      <c r="AG66" s="297">
        <v>-83.970797291387967</v>
      </c>
      <c r="AH66" s="297">
        <v>-84.855102055703981</v>
      </c>
      <c r="AI66" s="297">
        <v>-85.097286816624006</v>
      </c>
      <c r="AJ66" s="297">
        <v>-80.443963607751897</v>
      </c>
      <c r="AK66" s="297">
        <v>-87.175338391762708</v>
      </c>
      <c r="AL66" s="297">
        <v>-89.055458191680771</v>
      </c>
      <c r="AM66" s="297">
        <v>-90.421425153225741</v>
      </c>
      <c r="AN66" s="297">
        <v>-82.441121588454138</v>
      </c>
      <c r="AO66" s="297">
        <v>-82.948486753664909</v>
      </c>
      <c r="AP66" s="297">
        <v>-87.53938731899359</v>
      </c>
      <c r="AQ66" s="297">
        <v>-88.302154723671094</v>
      </c>
      <c r="AR66" s="297">
        <v>-93.256024896748627</v>
      </c>
    </row>
    <row r="67" spans="1:44">
      <c r="A67" s="295" t="s">
        <v>166</v>
      </c>
      <c r="B67" s="296"/>
      <c r="C67" s="296"/>
      <c r="D67" s="296"/>
      <c r="E67" s="296"/>
      <c r="F67" s="296"/>
      <c r="G67" s="296"/>
      <c r="H67" s="296"/>
      <c r="I67" s="296"/>
      <c r="J67" s="296"/>
      <c r="K67" s="296"/>
      <c r="L67" s="296"/>
      <c r="M67" s="296"/>
      <c r="N67" s="296"/>
      <c r="O67" s="296"/>
      <c r="P67" s="296"/>
      <c r="Q67" s="296"/>
      <c r="R67" s="297">
        <v>-54.713262857142858</v>
      </c>
      <c r="S67" s="297">
        <v>-57.824822000000005</v>
      </c>
      <c r="T67" s="297">
        <v>-57.212583000000031</v>
      </c>
      <c r="U67" s="297">
        <v>-60.324620999999993</v>
      </c>
      <c r="V67" s="297">
        <v>-55.751189999999994</v>
      </c>
      <c r="W67" s="297">
        <v>-54.873587074972448</v>
      </c>
      <c r="X67" s="297">
        <v>-55.959892115027543</v>
      </c>
      <c r="Y67" s="297">
        <v>-58.415866640000004</v>
      </c>
      <c r="Z67" s="297">
        <v>-62.335565439999996</v>
      </c>
      <c r="AA67" s="297">
        <v>-66.487605280000011</v>
      </c>
      <c r="AB67" s="297">
        <v>-73.512161280000015</v>
      </c>
      <c r="AC67" s="297">
        <v>-67.762426879999992</v>
      </c>
      <c r="AD67" s="297">
        <v>-65.203126349809168</v>
      </c>
      <c r="AE67" s="297">
        <v>-64.634175881276022</v>
      </c>
      <c r="AF67" s="297">
        <v>-66.006804146426433</v>
      </c>
      <c r="AG67" s="297">
        <v>-73.592542879792788</v>
      </c>
      <c r="AH67" s="297">
        <v>-76.975355492208195</v>
      </c>
      <c r="AI67" s="297">
        <v>-81.087205654159021</v>
      </c>
      <c r="AJ67" s="297">
        <v>-97.543945321349781</v>
      </c>
      <c r="AK67" s="297">
        <v>-114.31166890207498</v>
      </c>
      <c r="AL67" s="297">
        <v>-142.97100147510437</v>
      </c>
      <c r="AM67" s="297">
        <v>-149.93560175614576</v>
      </c>
      <c r="AN67" s="297">
        <v>-151.94263170322967</v>
      </c>
      <c r="AO67" s="297">
        <v>-167.18054293018002</v>
      </c>
      <c r="AP67" s="297">
        <v>-189.09255899448797</v>
      </c>
      <c r="AQ67" s="297">
        <v>-196.46810340849598</v>
      </c>
      <c r="AR67" s="297">
        <v>-194.19161113316801</v>
      </c>
    </row>
    <row r="68" spans="1:44">
      <c r="A68" s="295" t="s">
        <v>333</v>
      </c>
      <c r="B68" s="296"/>
      <c r="C68" s="296"/>
      <c r="D68" s="296"/>
      <c r="E68" s="296"/>
      <c r="F68" s="296"/>
      <c r="G68" s="296"/>
      <c r="H68" s="296"/>
      <c r="I68" s="296"/>
      <c r="J68" s="296"/>
      <c r="K68" s="296"/>
      <c r="L68" s="296"/>
      <c r="M68" s="296"/>
      <c r="N68" s="296"/>
      <c r="O68" s="296"/>
      <c r="P68" s="296"/>
      <c r="Q68" s="296"/>
      <c r="R68" s="297">
        <v>-6.8629543200000009</v>
      </c>
      <c r="S68" s="297">
        <v>-7.1287423200000006</v>
      </c>
      <c r="T68" s="297">
        <v>-7.1843869440000008</v>
      </c>
      <c r="U68" s="297">
        <v>-7.185448656000001</v>
      </c>
      <c r="V68" s="297">
        <v>-7.2722059200000011</v>
      </c>
      <c r="W68" s="297">
        <v>-7.398763380000001</v>
      </c>
      <c r="X68" s="297">
        <v>-6.6783560554019292</v>
      </c>
      <c r="Y68" s="297">
        <v>-6.6424388263199994</v>
      </c>
      <c r="Z68" s="297">
        <v>-8.071587615296627</v>
      </c>
      <c r="AA68" s="297">
        <v>-7.4212840850903019</v>
      </c>
      <c r="AB68" s="297">
        <v>-8.3453564970827863</v>
      </c>
      <c r="AC68" s="297">
        <v>-6.8657275868704666</v>
      </c>
      <c r="AD68" s="297">
        <v>-5.4926699152613327</v>
      </c>
      <c r="AE68" s="297">
        <v>-5.5561721104280011</v>
      </c>
      <c r="AF68" s="297">
        <v>-7.295177998522</v>
      </c>
      <c r="AG68" s="297">
        <v>-8.5250286453120001</v>
      </c>
      <c r="AH68" s="297">
        <v>-9.1920055429048002</v>
      </c>
      <c r="AI68" s="297">
        <v>-10.536394689901323</v>
      </c>
      <c r="AJ68" s="297">
        <v>-11.043027213998664</v>
      </c>
      <c r="AK68" s="297">
        <v>-13.145873832897157</v>
      </c>
      <c r="AL68" s="297">
        <v>-13.973708173274732</v>
      </c>
      <c r="AM68" s="297">
        <v>-15.416288704002886</v>
      </c>
      <c r="AN68" s="297">
        <v>-15.791388533553194</v>
      </c>
      <c r="AO68" s="297">
        <v>-15.371101174715021</v>
      </c>
      <c r="AP68" s="297">
        <v>-16.145519426939583</v>
      </c>
      <c r="AQ68" s="297">
        <v>-16.539811996318726</v>
      </c>
      <c r="AR68" s="297">
        <v>-15.672597741942361</v>
      </c>
    </row>
    <row r="69" spans="1:44">
      <c r="A69" s="295" t="s">
        <v>75</v>
      </c>
      <c r="B69" s="296"/>
      <c r="C69" s="296"/>
      <c r="D69" s="296"/>
      <c r="E69" s="296"/>
      <c r="F69" s="296"/>
      <c r="G69" s="296"/>
      <c r="H69" s="296"/>
      <c r="I69" s="296"/>
      <c r="J69" s="296"/>
      <c r="K69" s="296"/>
      <c r="L69" s="296"/>
      <c r="M69" s="296"/>
      <c r="N69" s="296"/>
      <c r="O69" s="296"/>
      <c r="P69" s="296"/>
      <c r="Q69" s="296"/>
      <c r="R69" s="297">
        <v>104.58850176315084</v>
      </c>
      <c r="S69" s="297">
        <v>108.02537582631983</v>
      </c>
      <c r="T69" s="297">
        <v>106.34810862711031</v>
      </c>
      <c r="U69" s="297">
        <v>111.22213485415398</v>
      </c>
      <c r="V69" s="297">
        <v>113.37616143107851</v>
      </c>
      <c r="W69" s="297">
        <v>117.49488528838339</v>
      </c>
      <c r="X69" s="297">
        <v>118.61341289416478</v>
      </c>
      <c r="Y69" s="297">
        <v>119.71171680074292</v>
      </c>
      <c r="Z69" s="297">
        <v>121.63520280711514</v>
      </c>
      <c r="AA69" s="297">
        <v>121.93354101458085</v>
      </c>
      <c r="AB69" s="297">
        <v>126.09292837883582</v>
      </c>
      <c r="AC69" s="297">
        <v>126.68160663063637</v>
      </c>
      <c r="AD69" s="297">
        <v>130.94404566568619</v>
      </c>
      <c r="AE69" s="297">
        <v>131.62732204373992</v>
      </c>
      <c r="AF69" s="297">
        <v>138.50353841512671</v>
      </c>
      <c r="AG69" s="297">
        <v>138.50171174905589</v>
      </c>
      <c r="AH69" s="297">
        <v>140.28752940014675</v>
      </c>
      <c r="AI69" s="297">
        <v>141.47875378729412</v>
      </c>
      <c r="AJ69" s="297">
        <v>141.0317964380981</v>
      </c>
      <c r="AK69" s="297">
        <v>140.65003534566694</v>
      </c>
      <c r="AL69" s="297">
        <v>145.10980821163747</v>
      </c>
      <c r="AM69" s="297">
        <v>144.16381413494599</v>
      </c>
      <c r="AN69" s="297">
        <v>143.27838226427872</v>
      </c>
      <c r="AO69" s="297">
        <v>140.33323769945491</v>
      </c>
      <c r="AP69" s="297">
        <v>141.60700605033338</v>
      </c>
      <c r="AQ69" s="297">
        <v>143.78728208662901</v>
      </c>
      <c r="AR69" s="297">
        <v>141.44354379364151</v>
      </c>
    </row>
    <row r="70" spans="1:44">
      <c r="A70" s="295" t="s">
        <v>153</v>
      </c>
      <c r="B70" s="296"/>
      <c r="C70" s="296"/>
      <c r="D70" s="296"/>
      <c r="E70" s="296"/>
      <c r="F70" s="296"/>
      <c r="G70" s="296"/>
      <c r="H70" s="296"/>
      <c r="I70" s="296"/>
      <c r="J70" s="296"/>
      <c r="K70" s="296"/>
      <c r="L70" s="296"/>
      <c r="M70" s="296"/>
      <c r="N70" s="296"/>
      <c r="O70" s="296"/>
      <c r="P70" s="296"/>
      <c r="Q70" s="296"/>
      <c r="R70" s="297">
        <v>-1.6098535200000001</v>
      </c>
      <c r="S70" s="297">
        <v>-1.6088776800000002</v>
      </c>
      <c r="T70" s="297">
        <v>-1.6107266400000002</v>
      </c>
      <c r="U70" s="297">
        <v>-1.6105982400000001</v>
      </c>
      <c r="V70" s="297">
        <v>-1.6112659200000001</v>
      </c>
      <c r="W70" s="297">
        <v>-1.61011032</v>
      </c>
      <c r="X70" s="297">
        <v>-1.61846274</v>
      </c>
      <c r="Y70" s="297">
        <v>-1.61011032</v>
      </c>
      <c r="Z70" s="297">
        <v>-1.61011032</v>
      </c>
      <c r="AA70" s="297">
        <v>-1.61011032</v>
      </c>
      <c r="AB70" s="297">
        <v>-1.61011032</v>
      </c>
      <c r="AC70" s="297">
        <v>-1.2129177600000001</v>
      </c>
      <c r="AD70" s="297">
        <v>-2.3917273440000004</v>
      </c>
      <c r="AE70" s="297">
        <v>-2.1687517560000003</v>
      </c>
      <c r="AF70" s="297">
        <v>-2.1301688400000001</v>
      </c>
      <c r="AG70" s="297">
        <v>-1.9465838039999999</v>
      </c>
      <c r="AH70" s="297">
        <v>-1.8305859600000001</v>
      </c>
      <c r="AI70" s="297">
        <v>-1.3589541420000002</v>
      </c>
      <c r="AJ70" s="297">
        <v>-1.440539502</v>
      </c>
      <c r="AK70" s="297">
        <v>-1.3676526</v>
      </c>
      <c r="AL70" s="297">
        <v>-1.467744894</v>
      </c>
      <c r="AM70" s="297">
        <v>-1.188327234</v>
      </c>
      <c r="AN70" s="297">
        <v>-0.90745841004000005</v>
      </c>
      <c r="AO70" s="297">
        <v>-1.2144303505200003</v>
      </c>
      <c r="AP70" s="297">
        <v>-1.3212124578600002</v>
      </c>
      <c r="AQ70" s="297">
        <v>-1.3628695908599999</v>
      </c>
      <c r="AR70" s="297">
        <v>-1.4132667000000001</v>
      </c>
    </row>
    <row r="71" spans="1:44">
      <c r="A71" s="268" t="s">
        <v>202</v>
      </c>
      <c r="B71" s="269"/>
      <c r="C71" s="269"/>
      <c r="D71" s="269"/>
      <c r="E71" s="269"/>
      <c r="F71" s="269"/>
      <c r="G71" s="269"/>
      <c r="H71" s="269"/>
      <c r="I71" s="269"/>
      <c r="J71" s="269"/>
      <c r="K71" s="269"/>
      <c r="L71" s="269"/>
      <c r="M71" s="269"/>
      <c r="N71" s="269"/>
      <c r="O71" s="269"/>
      <c r="P71" s="269"/>
      <c r="Q71" s="269"/>
      <c r="R71" s="269">
        <v>-86.375306976201728</v>
      </c>
      <c r="S71" s="269">
        <v>-95.040087023444912</v>
      </c>
      <c r="T71" s="269">
        <v>-104.29187483059503</v>
      </c>
      <c r="U71" s="269">
        <v>-98.702783103678684</v>
      </c>
      <c r="V71" s="269">
        <v>-85.453236085754071</v>
      </c>
      <c r="W71" s="269">
        <v>-79.186883362733653</v>
      </c>
      <c r="X71" s="269">
        <v>-88.607546173053663</v>
      </c>
      <c r="Y71" s="269">
        <v>-106.51393647700199</v>
      </c>
      <c r="Z71" s="269">
        <v>-91.130045801957593</v>
      </c>
      <c r="AA71" s="269">
        <v>-105.65132170384572</v>
      </c>
      <c r="AB71" s="269">
        <v>-111.25064966192861</v>
      </c>
      <c r="AC71" s="269">
        <v>-116.01495696947805</v>
      </c>
      <c r="AD71" s="269">
        <v>-104.63107050033483</v>
      </c>
      <c r="AE71" s="269">
        <v>-108.89941950492988</v>
      </c>
      <c r="AF71" s="269">
        <v>-105.46113021154261</v>
      </c>
      <c r="AG71" s="269">
        <v>-127.73676599402069</v>
      </c>
      <c r="AH71" s="269">
        <v>-130.4325134682521</v>
      </c>
      <c r="AI71" s="269">
        <v>-125.36752513926677</v>
      </c>
      <c r="AJ71" s="269">
        <v>-141.52473860925667</v>
      </c>
      <c r="AK71" s="269">
        <v>-142.18164360309586</v>
      </c>
      <c r="AL71" s="269">
        <v>-163.17626173026633</v>
      </c>
      <c r="AM71" s="269">
        <v>-165.13734172820682</v>
      </c>
      <c r="AN71" s="269">
        <v>-175.34710167180543</v>
      </c>
      <c r="AO71" s="269">
        <v>-183.40983788398145</v>
      </c>
      <c r="AP71" s="269">
        <v>-193.17399719127718</v>
      </c>
      <c r="AQ71" s="269">
        <v>-197.25511268767897</v>
      </c>
      <c r="AR71" s="269">
        <v>-189.27670385568899</v>
      </c>
    </row>
    <row r="72" spans="1:44">
      <c r="A72" s="295" t="s">
        <v>150</v>
      </c>
      <c r="B72" s="296"/>
      <c r="C72" s="296"/>
      <c r="D72" s="296"/>
      <c r="E72" s="296"/>
      <c r="F72" s="296"/>
      <c r="G72" s="296"/>
      <c r="H72" s="296"/>
      <c r="I72" s="296"/>
      <c r="J72" s="296"/>
      <c r="K72" s="296"/>
      <c r="L72" s="296"/>
      <c r="M72" s="296"/>
      <c r="N72" s="296"/>
      <c r="O72" s="296"/>
      <c r="P72" s="296"/>
      <c r="Q72" s="296"/>
      <c r="R72" s="297">
        <v>-5.2056694541857738</v>
      </c>
      <c r="S72" s="297">
        <v>-2.423837784371909</v>
      </c>
      <c r="T72" s="297">
        <v>-9.6801321823576991</v>
      </c>
      <c r="U72" s="297">
        <v>-4.7250247279920865</v>
      </c>
      <c r="V72" s="297">
        <v>-4.1204028414710905</v>
      </c>
      <c r="W72" s="297">
        <v>-6.0411146642302418</v>
      </c>
      <c r="X72" s="297">
        <v>-6.6192553677478294</v>
      </c>
      <c r="Y72" s="297">
        <v>-12.901072080291971</v>
      </c>
      <c r="Z72" s="297">
        <v>-8.2575273722627731</v>
      </c>
      <c r="AA72" s="297">
        <v>-12.01064865</v>
      </c>
      <c r="AB72" s="297">
        <v>-9.6868035000000017</v>
      </c>
      <c r="AC72" s="297">
        <v>-14.831337950000002</v>
      </c>
      <c r="AD72" s="297">
        <v>-14.86790002</v>
      </c>
      <c r="AE72" s="297">
        <v>-32.52881928</v>
      </c>
      <c r="AF72" s="297">
        <v>-42.581907288829129</v>
      </c>
      <c r="AG72" s="297">
        <v>-53.942744200000007</v>
      </c>
      <c r="AH72" s="297">
        <v>-50.985820342529934</v>
      </c>
      <c r="AI72" s="297">
        <v>-26.067270998028128</v>
      </c>
      <c r="AJ72" s="297">
        <v>-43.093823330921651</v>
      </c>
      <c r="AK72" s="297">
        <v>-27.720831695845881</v>
      </c>
      <c r="AL72" s="297">
        <v>-13.907773571859568</v>
      </c>
      <c r="AM72" s="297">
        <v>-16.521460138840922</v>
      </c>
      <c r="AN72" s="297">
        <v>-29.323386668625435</v>
      </c>
      <c r="AO72" s="297">
        <v>-17.564171295114996</v>
      </c>
      <c r="AP72" s="297">
        <v>-13.217439079170202</v>
      </c>
      <c r="AQ72" s="297">
        <v>-11.994563813045062</v>
      </c>
      <c r="AR72" s="297">
        <v>-4.844613025000001</v>
      </c>
    </row>
    <row r="73" spans="1:44">
      <c r="A73" s="295" t="s">
        <v>151</v>
      </c>
      <c r="B73" s="296"/>
      <c r="C73" s="296"/>
      <c r="D73" s="296"/>
      <c r="E73" s="296"/>
      <c r="F73" s="296"/>
      <c r="G73" s="296"/>
      <c r="H73" s="296"/>
      <c r="I73" s="296"/>
      <c r="J73" s="296"/>
      <c r="K73" s="296"/>
      <c r="L73" s="296"/>
      <c r="M73" s="296"/>
      <c r="N73" s="296"/>
      <c r="O73" s="296"/>
      <c r="P73" s="296"/>
      <c r="Q73" s="296"/>
      <c r="R73" s="297">
        <v>-0.14496093919390579</v>
      </c>
      <c r="S73" s="297">
        <v>-0.30851049515195356</v>
      </c>
      <c r="T73" s="297">
        <v>-2.5174277197114661</v>
      </c>
      <c r="U73" s="297">
        <v>-0.75785115646258494</v>
      </c>
      <c r="V73" s="297">
        <v>-0.25686978260869564</v>
      </c>
      <c r="W73" s="297">
        <v>-0.61447124437154799</v>
      </c>
      <c r="X73" s="297">
        <v>-0.23895667572000001</v>
      </c>
      <c r="Y73" s="297">
        <v>-1.0894545454545469E-3</v>
      </c>
      <c r="Z73" s="297">
        <v>-3.8848787602634612E-2</v>
      </c>
      <c r="AA73" s="297">
        <v>-6.1444536000000011E-4</v>
      </c>
      <c r="AB73" s="297">
        <v>-1.944618E-4</v>
      </c>
      <c r="AC73" s="297">
        <v>0</v>
      </c>
      <c r="AD73" s="297">
        <v>-5.4570000000000001E-5</v>
      </c>
      <c r="AE73" s="297">
        <v>-0.24028599719999999</v>
      </c>
      <c r="AF73" s="297">
        <v>-0.30115963600000001</v>
      </c>
      <c r="AG73" s="297">
        <v>-4.4618940226250008E-2</v>
      </c>
      <c r="AH73" s="297">
        <v>-0.23307198335000001</v>
      </c>
      <c r="AI73" s="297">
        <v>-7.2420596862499999E-3</v>
      </c>
      <c r="AJ73" s="297">
        <v>-1.4250462581300003</v>
      </c>
      <c r="AK73" s="297">
        <v>-9.8590632370000014E-2</v>
      </c>
      <c r="AL73" s="297">
        <v>-1.848066701E-2</v>
      </c>
      <c r="AM73" s="297">
        <v>-1.463638596509002E-2</v>
      </c>
      <c r="AN73" s="297">
        <v>-4.0052613912864271E-2</v>
      </c>
      <c r="AO73" s="297">
        <v>-4.5940550680701166E-2</v>
      </c>
      <c r="AP73" s="297">
        <v>-2.3478432340354464E-2</v>
      </c>
      <c r="AQ73" s="297">
        <v>-1.3445979740009707E-2</v>
      </c>
      <c r="AR73" s="297">
        <v>-2.0124877431310466E-2</v>
      </c>
    </row>
    <row r="74" spans="1:44">
      <c r="A74" s="295" t="s">
        <v>332</v>
      </c>
      <c r="B74" s="296"/>
      <c r="C74" s="296"/>
      <c r="D74" s="296"/>
      <c r="E74" s="296"/>
      <c r="F74" s="296"/>
      <c r="G74" s="296"/>
      <c r="H74" s="296"/>
      <c r="I74" s="296"/>
      <c r="J74" s="296"/>
      <c r="K74" s="296"/>
      <c r="L74" s="296"/>
      <c r="M74" s="296"/>
      <c r="N74" s="296"/>
      <c r="O74" s="296"/>
      <c r="P74" s="296"/>
      <c r="Q74" s="296"/>
      <c r="R74" s="297">
        <v>-56.98271904274818</v>
      </c>
      <c r="S74" s="297">
        <v>-69.476947284949816</v>
      </c>
      <c r="T74" s="297">
        <v>-74.853578714760204</v>
      </c>
      <c r="U74" s="297">
        <v>-69.104884037375371</v>
      </c>
      <c r="V74" s="297">
        <v>-54.703443652081233</v>
      </c>
      <c r="W74" s="297">
        <v>-44.623097923076919</v>
      </c>
      <c r="X74" s="297">
        <v>-58.036829153846156</v>
      </c>
      <c r="Y74" s="297">
        <v>-76.327612692307696</v>
      </c>
      <c r="Z74" s="297">
        <v>-53.730588918665056</v>
      </c>
      <c r="AA74" s="297">
        <v>-69.798917108953844</v>
      </c>
      <c r="AB74" s="297">
        <v>-70.830333716515071</v>
      </c>
      <c r="AC74" s="297">
        <v>-85.719877346763738</v>
      </c>
      <c r="AD74" s="297">
        <v>-70.038195981941669</v>
      </c>
      <c r="AE74" s="297">
        <v>-60.32020463538462</v>
      </c>
      <c r="AF74" s="297">
        <v>-39.771331230000001</v>
      </c>
      <c r="AG74" s="297">
        <v>-56.622311421949675</v>
      </c>
      <c r="AH74" s="297">
        <v>-60.104354966000002</v>
      </c>
      <c r="AI74" s="297">
        <v>-75.347673634999992</v>
      </c>
      <c r="AJ74" s="297">
        <v>-60.896325439999998</v>
      </c>
      <c r="AK74" s="297">
        <v>-54.152358210000003</v>
      </c>
      <c r="AL74" s="297">
        <v>-62.097078639999992</v>
      </c>
      <c r="AM74" s="297">
        <v>-50.856663119999993</v>
      </c>
      <c r="AN74" s="297">
        <v>-52.679856559439997</v>
      </c>
      <c r="AO74" s="297">
        <v>-54.132975913999999</v>
      </c>
      <c r="AP74" s="297">
        <v>-42.049614552439991</v>
      </c>
      <c r="AQ74" s="297">
        <v>-41.220333731999993</v>
      </c>
      <c r="AR74" s="297">
        <v>-37.761408227399997</v>
      </c>
    </row>
    <row r="75" spans="1:44">
      <c r="A75" s="295" t="s">
        <v>165</v>
      </c>
      <c r="B75" s="296"/>
      <c r="C75" s="296"/>
      <c r="D75" s="296"/>
      <c r="E75" s="296"/>
      <c r="F75" s="296"/>
      <c r="G75" s="296"/>
      <c r="H75" s="296"/>
      <c r="I75" s="296"/>
      <c r="J75" s="296"/>
      <c r="K75" s="296"/>
      <c r="L75" s="296"/>
      <c r="M75" s="296"/>
      <c r="N75" s="296"/>
      <c r="O75" s="296"/>
      <c r="P75" s="296"/>
      <c r="Q75" s="296"/>
      <c r="R75" s="297">
        <v>-83.458742802398859</v>
      </c>
      <c r="S75" s="297">
        <v>-82.411828019866221</v>
      </c>
      <c r="T75" s="297">
        <v>-75.926019292185373</v>
      </c>
      <c r="U75" s="297">
        <v>-84.565956812904204</v>
      </c>
      <c r="V75" s="297">
        <v>-93.004187700693976</v>
      </c>
      <c r="W75" s="297">
        <v>-99.115220922917558</v>
      </c>
      <c r="X75" s="297">
        <v>-94.249119508652399</v>
      </c>
      <c r="Y75" s="297">
        <v>-83.721023423999995</v>
      </c>
      <c r="Z75" s="297">
        <v>-91.140459587999999</v>
      </c>
      <c r="AA75" s="297">
        <v>-82.502047152000003</v>
      </c>
      <c r="AB75" s="297">
        <v>-87.957119771999999</v>
      </c>
      <c r="AC75" s="297">
        <v>-78.044402052000009</v>
      </c>
      <c r="AD75" s="297">
        <v>-89.533937655367183</v>
      </c>
      <c r="AE75" s="297">
        <v>-85.03356397390921</v>
      </c>
      <c r="AF75" s="297">
        <v>-98.05450607238599</v>
      </c>
      <c r="AG75" s="297">
        <v>-83.970797291387967</v>
      </c>
      <c r="AH75" s="297">
        <v>-84.855102055703981</v>
      </c>
      <c r="AI75" s="297">
        <v>-85.097286816624006</v>
      </c>
      <c r="AJ75" s="297">
        <v>-80.443963607751897</v>
      </c>
      <c r="AK75" s="297">
        <v>-87.175338391762708</v>
      </c>
      <c r="AL75" s="297">
        <v>-89.055458191680771</v>
      </c>
      <c r="AM75" s="297">
        <v>-90.421425153225741</v>
      </c>
      <c r="AN75" s="297">
        <v>-82.441121588454138</v>
      </c>
      <c r="AO75" s="297">
        <v>-82.948486753664909</v>
      </c>
      <c r="AP75" s="297">
        <v>-87.53938731899359</v>
      </c>
      <c r="AQ75" s="297">
        <v>-88.302154723671094</v>
      </c>
      <c r="AR75" s="297">
        <v>-93.256024896748627</v>
      </c>
    </row>
    <row r="76" spans="1:44">
      <c r="A76" s="295" t="s">
        <v>166</v>
      </c>
      <c r="B76" s="296"/>
      <c r="C76" s="296"/>
      <c r="D76" s="296"/>
      <c r="E76" s="296"/>
      <c r="F76" s="296"/>
      <c r="G76" s="296"/>
      <c r="H76" s="296"/>
      <c r="I76" s="296"/>
      <c r="J76" s="296"/>
      <c r="K76" s="296"/>
      <c r="L76" s="296"/>
      <c r="M76" s="296"/>
      <c r="N76" s="296"/>
      <c r="O76" s="296"/>
      <c r="P76" s="296"/>
      <c r="Q76" s="296"/>
      <c r="R76" s="297">
        <v>-53.339502857142861</v>
      </c>
      <c r="S76" s="297">
        <v>-56.451061999999993</v>
      </c>
      <c r="T76" s="297">
        <v>-55.838823000000005</v>
      </c>
      <c r="U76" s="297">
        <v>-58.950861000000003</v>
      </c>
      <c r="V76" s="297">
        <v>-54.377430000000004</v>
      </c>
      <c r="W76" s="297">
        <v>-53.499827074972451</v>
      </c>
      <c r="X76" s="297">
        <v>-54.563159795027545</v>
      </c>
      <c r="Y76" s="297">
        <v>-57.053758160000001</v>
      </c>
      <c r="Z76" s="297">
        <v>-60.943921119999999</v>
      </c>
      <c r="AA76" s="297">
        <v>-65.157678400000009</v>
      </c>
      <c r="AB76" s="297">
        <v>-72.512114880000013</v>
      </c>
      <c r="AC76" s="297">
        <v>-66.460026079999992</v>
      </c>
      <c r="AD76" s="297">
        <v>-63.955141709809169</v>
      </c>
      <c r="AE76" s="297">
        <v>-63.500478680045248</v>
      </c>
      <c r="AF76" s="297">
        <v>-64.796915319349509</v>
      </c>
      <c r="AG76" s="297">
        <v>-72.100944799792785</v>
      </c>
      <c r="AH76" s="297">
        <v>-75.646166372208199</v>
      </c>
      <c r="AI76" s="297">
        <v>-79.839221014159023</v>
      </c>
      <c r="AJ76" s="297">
        <v>-96.295960681349783</v>
      </c>
      <c r="AK76" s="297">
        <v>-113.02054438207499</v>
      </c>
      <c r="AL76" s="297">
        <v>-141.66549699510438</v>
      </c>
      <c r="AM76" s="297">
        <v>-148.58076090856576</v>
      </c>
      <c r="AN76" s="297">
        <v>-150.57134539978966</v>
      </c>
      <c r="AO76" s="297">
        <v>-165.55971635680004</v>
      </c>
      <c r="AP76" s="297">
        <v>-187.38853325112797</v>
      </c>
      <c r="AQ76" s="297">
        <v>-194.76407130513599</v>
      </c>
      <c r="AR76" s="297">
        <v>-192.48757902980802</v>
      </c>
    </row>
    <row r="77" spans="1:44">
      <c r="A77" s="295" t="s">
        <v>333</v>
      </c>
      <c r="B77" s="296"/>
      <c r="C77" s="296"/>
      <c r="D77" s="296"/>
      <c r="E77" s="296"/>
      <c r="F77" s="296"/>
      <c r="G77" s="296"/>
      <c r="H77" s="296"/>
      <c r="I77" s="296"/>
      <c r="J77" s="296"/>
      <c r="K77" s="296"/>
      <c r="L77" s="296"/>
      <c r="M77" s="296"/>
      <c r="N77" s="296"/>
      <c r="O77" s="296"/>
      <c r="P77" s="296"/>
      <c r="Q77" s="296"/>
      <c r="R77" s="297">
        <v>-0.31894560000000005</v>
      </c>
      <c r="S77" s="297">
        <v>-0.58473360000000008</v>
      </c>
      <c r="T77" s="297">
        <v>-0.64037822400000011</v>
      </c>
      <c r="U77" s="297">
        <v>-0.64143993600000004</v>
      </c>
      <c r="V77" s="297">
        <v>-0.64152720000000008</v>
      </c>
      <c r="W77" s="297">
        <v>-0.74256516000000006</v>
      </c>
      <c r="X77" s="297">
        <v>-0.89393662800000007</v>
      </c>
      <c r="Y77" s="297">
        <v>-1.0618666663199998</v>
      </c>
      <c r="Z77" s="297">
        <v>-0.92209364400000005</v>
      </c>
      <c r="AA77" s="297">
        <v>-1.0688080680000001</v>
      </c>
      <c r="AB77" s="297">
        <v>-1.3505732159999999</v>
      </c>
      <c r="AC77" s="297">
        <v>-1.3649647680000001</v>
      </c>
      <c r="AD77" s="297">
        <v>-1.5389640326879994</v>
      </c>
      <c r="AE77" s="297">
        <v>-1.956028390908001</v>
      </c>
      <c r="AF77" s="297">
        <v>-3.0139413670019994</v>
      </c>
      <c r="AG77" s="297">
        <v>-3.870287676432</v>
      </c>
      <c r="AH77" s="297">
        <v>-4.1111753781048002</v>
      </c>
      <c r="AI77" s="297">
        <v>-5.2587913825013217</v>
      </c>
      <c r="AJ77" s="297">
        <v>-5.6148921519986636</v>
      </c>
      <c r="AK77" s="297">
        <v>-7.2147911506432569</v>
      </c>
      <c r="AL77" s="297">
        <v>-7.8717346330847313</v>
      </c>
      <c r="AM77" s="297">
        <v>-9.3021086057928848</v>
      </c>
      <c r="AN77" s="297">
        <v>-9.6970973255708515</v>
      </c>
      <c r="AO77" s="297">
        <v>-9.4432645535902342</v>
      </c>
      <c r="AP77" s="297">
        <v>-10.190784085674469</v>
      </c>
      <c r="AQ77" s="297">
        <v>-10.698466546506724</v>
      </c>
      <c r="AR77" s="297">
        <v>-9.8782041461383603</v>
      </c>
    </row>
    <row r="78" spans="1:44">
      <c r="A78" s="295" t="s">
        <v>75</v>
      </c>
      <c r="B78" s="296"/>
      <c r="C78" s="296"/>
      <c r="D78" s="296"/>
      <c r="E78" s="296"/>
      <c r="F78" s="296"/>
      <c r="G78" s="296"/>
      <c r="H78" s="296"/>
      <c r="I78" s="296"/>
      <c r="J78" s="296"/>
      <c r="K78" s="296"/>
      <c r="L78" s="296"/>
      <c r="M78" s="296"/>
      <c r="N78" s="296"/>
      <c r="O78" s="296"/>
      <c r="P78" s="296"/>
      <c r="Q78" s="296"/>
      <c r="R78" s="297">
        <v>113.07523371946786</v>
      </c>
      <c r="S78" s="297">
        <v>116.61683216089496</v>
      </c>
      <c r="T78" s="297">
        <v>115.16448430241969</v>
      </c>
      <c r="U78" s="297">
        <v>120.04323456705558</v>
      </c>
      <c r="V78" s="297">
        <v>121.65062509110095</v>
      </c>
      <c r="W78" s="297">
        <v>125.44941362683505</v>
      </c>
      <c r="X78" s="297">
        <v>125.99371095594029</v>
      </c>
      <c r="Y78" s="297">
        <v>124.55248600046313</v>
      </c>
      <c r="Z78" s="297">
        <v>123.90339362857286</v>
      </c>
      <c r="AA78" s="297">
        <v>124.88739212046812</v>
      </c>
      <c r="AB78" s="297">
        <v>131.08648988438648</v>
      </c>
      <c r="AC78" s="297">
        <v>130.40565122728569</v>
      </c>
      <c r="AD78" s="297">
        <v>135.30312346947119</v>
      </c>
      <c r="AE78" s="297">
        <v>134.6799614525172</v>
      </c>
      <c r="AF78" s="297">
        <v>143.058630702024</v>
      </c>
      <c r="AG78" s="297">
        <v>142.81493833576798</v>
      </c>
      <c r="AH78" s="297">
        <v>145.5031776296448</v>
      </c>
      <c r="AI78" s="297">
        <v>146.24996076673199</v>
      </c>
      <c r="AJ78" s="297">
        <v>146.24527286089531</v>
      </c>
      <c r="AK78" s="297">
        <v>147.20081085960098</v>
      </c>
      <c r="AL78" s="297">
        <v>151.43976096847308</v>
      </c>
      <c r="AM78" s="297">
        <v>150.55971258418361</v>
      </c>
      <c r="AN78" s="297">
        <v>149.40575848398748</v>
      </c>
      <c r="AO78" s="297">
        <v>146.28471753986938</v>
      </c>
      <c r="AP78" s="297">
        <v>147.23523952846938</v>
      </c>
      <c r="AQ78" s="297">
        <v>149.73792341241992</v>
      </c>
      <c r="AR78" s="297">
        <v>148.97125034683734</v>
      </c>
    </row>
    <row r="79" spans="1:44">
      <c r="A79" s="295" t="s">
        <v>153</v>
      </c>
      <c r="B79" s="296"/>
      <c r="C79" s="296"/>
      <c r="D79" s="296"/>
      <c r="E79" s="296"/>
      <c r="F79" s="296"/>
      <c r="G79" s="296"/>
      <c r="H79" s="296"/>
      <c r="I79" s="296"/>
      <c r="J79" s="296"/>
      <c r="K79" s="296"/>
      <c r="L79" s="296"/>
      <c r="M79" s="296"/>
      <c r="N79" s="296"/>
      <c r="O79" s="296"/>
      <c r="P79" s="296"/>
      <c r="Q79" s="296"/>
      <c r="R79" s="297">
        <v>0</v>
      </c>
      <c r="S79" s="297">
        <v>0</v>
      </c>
      <c r="T79" s="297">
        <v>0</v>
      </c>
      <c r="U79" s="297">
        <v>0</v>
      </c>
      <c r="V79" s="297">
        <v>0</v>
      </c>
      <c r="W79" s="297">
        <v>0</v>
      </c>
      <c r="X79" s="297">
        <v>0</v>
      </c>
      <c r="Y79" s="297">
        <v>0</v>
      </c>
      <c r="Z79" s="297">
        <v>0</v>
      </c>
      <c r="AA79" s="297">
        <v>0</v>
      </c>
      <c r="AB79" s="297">
        <v>0</v>
      </c>
      <c r="AC79" s="297">
        <v>0</v>
      </c>
      <c r="AD79" s="297">
        <v>0</v>
      </c>
      <c r="AE79" s="297">
        <v>0</v>
      </c>
      <c r="AF79" s="297">
        <v>0</v>
      </c>
      <c r="AG79" s="297">
        <v>0</v>
      </c>
      <c r="AH79" s="297">
        <v>0</v>
      </c>
      <c r="AI79" s="297">
        <v>0</v>
      </c>
      <c r="AJ79" s="297">
        <v>0</v>
      </c>
      <c r="AK79" s="297">
        <v>0</v>
      </c>
      <c r="AL79" s="297">
        <v>0</v>
      </c>
      <c r="AM79" s="297">
        <v>0</v>
      </c>
      <c r="AN79" s="297">
        <v>0</v>
      </c>
      <c r="AO79" s="297">
        <v>0</v>
      </c>
      <c r="AP79" s="297">
        <v>0</v>
      </c>
      <c r="AQ79" s="297">
        <v>0</v>
      </c>
      <c r="AR79" s="297">
        <v>0</v>
      </c>
    </row>
    <row r="80" spans="1:44">
      <c r="A80" s="268" t="s">
        <v>185</v>
      </c>
      <c r="B80" s="269"/>
      <c r="C80" s="269"/>
      <c r="D80" s="269"/>
      <c r="E80" s="269"/>
      <c r="F80" s="269"/>
      <c r="G80" s="269"/>
      <c r="H80" s="269"/>
      <c r="I80" s="269"/>
      <c r="J80" s="269"/>
      <c r="K80" s="269"/>
      <c r="L80" s="269"/>
      <c r="M80" s="269"/>
      <c r="N80" s="269"/>
      <c r="O80" s="269"/>
      <c r="P80" s="269"/>
      <c r="Q80" s="269"/>
      <c r="R80" s="269">
        <v>-9.533384046000057</v>
      </c>
      <c r="S80" s="269">
        <v>-9.9436378139999437</v>
      </c>
      <c r="T80" s="269">
        <v>-9.9795310320000077</v>
      </c>
      <c r="U80" s="269">
        <v>-10.167219095999991</v>
      </c>
      <c r="V80" s="269">
        <v>-11.26116395099999</v>
      </c>
      <c r="W80" s="269">
        <v>-12.657575924283233</v>
      </c>
      <c r="X80" s="269">
        <v>-14.651838681913121</v>
      </c>
      <c r="Y80" s="269">
        <v>-19.759931568045555</v>
      </c>
      <c r="Z80" s="269">
        <v>-25.586075347173693</v>
      </c>
      <c r="AA80" s="269">
        <v>-25.024055577182086</v>
      </c>
      <c r="AB80" s="269">
        <v>-24.006626575376774</v>
      </c>
      <c r="AC80" s="269">
        <v>-27.377908512736152</v>
      </c>
      <c r="AD80" s="269">
        <v>-26.066212890807936</v>
      </c>
      <c r="AE80" s="269">
        <v>-27.80167170909656</v>
      </c>
      <c r="AF80" s="269">
        <v>-26.511303611061376</v>
      </c>
      <c r="AG80" s="269">
        <v>-27.665306182014554</v>
      </c>
      <c r="AH80" s="269">
        <v>-26.571638891562706</v>
      </c>
      <c r="AI80" s="269">
        <v>-26.523564065586257</v>
      </c>
      <c r="AJ80" s="269">
        <v>-26.947598827476021</v>
      </c>
      <c r="AK80" s="269">
        <v>-23.326802276247488</v>
      </c>
      <c r="AL80" s="269">
        <v>-25.909388988972054</v>
      </c>
      <c r="AM80" s="269">
        <v>-23.625528971818756</v>
      </c>
      <c r="AN80" s="269">
        <v>-24.324700242021454</v>
      </c>
      <c r="AO80" s="269">
        <v>-23.933177457333198</v>
      </c>
      <c r="AP80" s="269">
        <v>-23.427493837854271</v>
      </c>
      <c r="AQ80" s="269">
        <v>-22.723556005379088</v>
      </c>
      <c r="AR80" s="269">
        <v>-21.381277798346765</v>
      </c>
    </row>
    <row r="81" spans="1:44">
      <c r="A81" s="295" t="s">
        <v>150</v>
      </c>
      <c r="B81" s="296"/>
      <c r="C81" s="296"/>
      <c r="D81" s="296"/>
      <c r="E81" s="296"/>
      <c r="F81" s="296"/>
      <c r="G81" s="296"/>
      <c r="H81" s="296"/>
      <c r="I81" s="296"/>
      <c r="J81" s="296"/>
      <c r="K81" s="296"/>
      <c r="L81" s="296"/>
      <c r="M81" s="296"/>
      <c r="N81" s="296"/>
      <c r="O81" s="296"/>
      <c r="P81" s="296"/>
      <c r="Q81" s="296"/>
      <c r="R81" s="297">
        <v>-2.3678755200000001</v>
      </c>
      <c r="S81" s="297">
        <v>-2.8665412800000003</v>
      </c>
      <c r="T81" s="297">
        <v>-2.8743236400000001</v>
      </c>
      <c r="U81" s="297">
        <v>-3.0999123600000003</v>
      </c>
      <c r="V81" s="297">
        <v>-3.20719464</v>
      </c>
      <c r="W81" s="297">
        <v>-3.2031628799999998</v>
      </c>
      <c r="X81" s="297">
        <v>-3.1532857200000004</v>
      </c>
      <c r="Y81" s="297">
        <v>-3.9582192000000007</v>
      </c>
      <c r="Z81" s="297">
        <v>-7.4981059200000004</v>
      </c>
      <c r="AA81" s="297">
        <v>-7.1342850371988273</v>
      </c>
      <c r="AB81" s="297">
        <v>-7.1398490196357232</v>
      </c>
      <c r="AC81" s="297">
        <v>-7.7917519160000017</v>
      </c>
      <c r="AD81" s="297">
        <v>-7.2336207239999997</v>
      </c>
      <c r="AE81" s="297">
        <v>-8.6407922312285521</v>
      </c>
      <c r="AF81" s="297">
        <v>-8.4447748243999996</v>
      </c>
      <c r="AG81" s="297">
        <v>-7.8780703037181112</v>
      </c>
      <c r="AH81" s="297">
        <v>-8.2259391520000005</v>
      </c>
      <c r="AI81" s="297">
        <v>-7.7319247744000004</v>
      </c>
      <c r="AJ81" s="297">
        <v>-7.3553881791999993</v>
      </c>
      <c r="AK81" s="297">
        <v>-7.1037655133000008</v>
      </c>
      <c r="AL81" s="297">
        <v>-8.0746601679190118</v>
      </c>
      <c r="AM81" s="297">
        <v>-7.0743739609719558</v>
      </c>
      <c r="AN81" s="297">
        <v>-7.665669864777735</v>
      </c>
      <c r="AO81" s="297">
        <v>-7.9484587551372172</v>
      </c>
      <c r="AP81" s="297">
        <v>-7.7514169375197159</v>
      </c>
      <c r="AQ81" s="297">
        <v>-7.9934736869622318</v>
      </c>
      <c r="AR81" s="297">
        <v>-7.4883139368000009</v>
      </c>
    </row>
    <row r="82" spans="1:44">
      <c r="A82" s="295" t="s">
        <v>151</v>
      </c>
      <c r="B82" s="296"/>
      <c r="C82" s="296"/>
      <c r="D82" s="296"/>
      <c r="E82" s="296"/>
      <c r="F82" s="296"/>
      <c r="G82" s="296"/>
      <c r="H82" s="296"/>
      <c r="I82" s="296"/>
      <c r="J82" s="296"/>
      <c r="K82" s="296"/>
      <c r="L82" s="296"/>
      <c r="M82" s="296"/>
      <c r="N82" s="296"/>
      <c r="O82" s="296"/>
      <c r="P82" s="296"/>
      <c r="Q82" s="296"/>
      <c r="R82" s="297">
        <v>0</v>
      </c>
      <c r="S82" s="297">
        <v>0</v>
      </c>
      <c r="T82" s="297">
        <v>0</v>
      </c>
      <c r="U82" s="297">
        <v>0</v>
      </c>
      <c r="V82" s="297">
        <v>0</v>
      </c>
      <c r="W82" s="297">
        <v>0</v>
      </c>
      <c r="X82" s="297">
        <v>0</v>
      </c>
      <c r="Y82" s="297">
        <v>0</v>
      </c>
      <c r="Z82" s="297">
        <v>0</v>
      </c>
      <c r="AA82" s="297">
        <v>0</v>
      </c>
      <c r="AB82" s="297">
        <v>0</v>
      </c>
      <c r="AC82" s="297">
        <v>0</v>
      </c>
      <c r="AD82" s="297">
        <v>0</v>
      </c>
      <c r="AE82" s="297">
        <v>0</v>
      </c>
      <c r="AF82" s="297">
        <v>0</v>
      </c>
      <c r="AG82" s="297">
        <v>0</v>
      </c>
      <c r="AH82" s="297">
        <v>0</v>
      </c>
      <c r="AI82" s="297">
        <v>0</v>
      </c>
      <c r="AJ82" s="297">
        <v>0</v>
      </c>
      <c r="AK82" s="297">
        <v>0</v>
      </c>
      <c r="AL82" s="297">
        <v>0</v>
      </c>
      <c r="AM82" s="297">
        <v>0</v>
      </c>
      <c r="AN82" s="297">
        <v>0</v>
      </c>
      <c r="AO82" s="297">
        <v>0</v>
      </c>
      <c r="AP82" s="297">
        <v>0</v>
      </c>
      <c r="AQ82" s="297">
        <v>0</v>
      </c>
      <c r="AR82" s="297">
        <v>0</v>
      </c>
    </row>
    <row r="83" spans="1:44">
      <c r="A83" s="295" t="s">
        <v>332</v>
      </c>
      <c r="B83" s="296"/>
      <c r="C83" s="296"/>
      <c r="D83" s="296"/>
      <c r="E83" s="296"/>
      <c r="F83" s="296"/>
      <c r="G83" s="296"/>
      <c r="H83" s="296"/>
      <c r="I83" s="296"/>
      <c r="J83" s="296"/>
      <c r="K83" s="296"/>
      <c r="L83" s="296"/>
      <c r="M83" s="296"/>
      <c r="N83" s="296"/>
      <c r="O83" s="296"/>
      <c r="P83" s="296"/>
      <c r="Q83" s="296"/>
      <c r="R83" s="297">
        <v>-0.71400030000007975</v>
      </c>
      <c r="S83" s="297">
        <v>-0.80259629999990578</v>
      </c>
      <c r="T83" s="297">
        <v>-0.84384479999997997</v>
      </c>
      <c r="U83" s="297">
        <v>-0.88653780000000237</v>
      </c>
      <c r="V83" s="297">
        <v>-2.2545531299999992</v>
      </c>
      <c r="W83" s="297">
        <v>-4.1851083669230764</v>
      </c>
      <c r="X83" s="297">
        <v>-8.0083041987176333</v>
      </c>
      <c r="Y83" s="297">
        <v>-16.288726738212475</v>
      </c>
      <c r="Z83" s="297">
        <v>-19.431909890604835</v>
      </c>
      <c r="AA83" s="297">
        <v>-19.855162811769755</v>
      </c>
      <c r="AB83" s="297">
        <v>-17.465742338883985</v>
      </c>
      <c r="AC83" s="297">
        <v>-23.619074392988015</v>
      </c>
      <c r="AD83" s="297">
        <v>-22.202643542350607</v>
      </c>
      <c r="AE83" s="297">
        <v>-24.38016829045786</v>
      </c>
      <c r="AF83" s="297">
        <v>-21.116042918999998</v>
      </c>
      <c r="AG83" s="297">
        <v>-23.325349304550503</v>
      </c>
      <c r="AH83" s="297">
        <v>-21.017741338315901</v>
      </c>
      <c r="AI83" s="297">
        <v>-22.379832753975879</v>
      </c>
      <c r="AJ83" s="297">
        <v>-23.123704783960704</v>
      </c>
      <c r="AK83" s="297">
        <v>-16.929635370754649</v>
      </c>
      <c r="AL83" s="297">
        <v>-19.07529282396812</v>
      </c>
      <c r="AM83" s="297">
        <v>-17.395723023637462</v>
      </c>
      <c r="AN83" s="297">
        <v>-18.476788182403933</v>
      </c>
      <c r="AO83" s="297">
        <v>-16.825118478407248</v>
      </c>
      <c r="AP83" s="297">
        <v>-16.158341154758819</v>
      </c>
      <c r="AQ83" s="297">
        <v>-15.221592283477248</v>
      </c>
      <c r="AR83" s="297">
        <v>-12.884796211456669</v>
      </c>
    </row>
    <row r="84" spans="1:44">
      <c r="A84" s="295" t="s">
        <v>165</v>
      </c>
      <c r="B84" s="296"/>
      <c r="C84" s="296"/>
      <c r="D84" s="296"/>
      <c r="E84" s="296"/>
      <c r="F84" s="296"/>
      <c r="G84" s="296"/>
      <c r="H84" s="296"/>
      <c r="I84" s="296"/>
      <c r="J84" s="296"/>
      <c r="K84" s="296"/>
      <c r="L84" s="296"/>
      <c r="M84" s="296"/>
      <c r="N84" s="296"/>
      <c r="O84" s="296"/>
      <c r="P84" s="296"/>
      <c r="Q84" s="296"/>
      <c r="R84" s="297">
        <v>0</v>
      </c>
      <c r="S84" s="297">
        <v>0</v>
      </c>
      <c r="T84" s="297">
        <v>0</v>
      </c>
      <c r="U84" s="297">
        <v>0</v>
      </c>
      <c r="V84" s="297">
        <v>0</v>
      </c>
      <c r="W84" s="297">
        <v>0</v>
      </c>
      <c r="X84" s="297">
        <v>0</v>
      </c>
      <c r="Y84" s="297">
        <v>0</v>
      </c>
      <c r="Z84" s="297">
        <v>0</v>
      </c>
      <c r="AA84" s="297">
        <v>0</v>
      </c>
      <c r="AB84" s="297">
        <v>0</v>
      </c>
      <c r="AC84" s="297">
        <v>0</v>
      </c>
      <c r="AD84" s="297">
        <v>0</v>
      </c>
      <c r="AE84" s="297">
        <v>0</v>
      </c>
      <c r="AF84" s="297">
        <v>0</v>
      </c>
      <c r="AG84" s="297">
        <v>0</v>
      </c>
      <c r="AH84" s="297">
        <v>0</v>
      </c>
      <c r="AI84" s="297">
        <v>0</v>
      </c>
      <c r="AJ84" s="297">
        <v>0</v>
      </c>
      <c r="AK84" s="297">
        <v>0</v>
      </c>
      <c r="AL84" s="297">
        <v>0</v>
      </c>
      <c r="AM84" s="297">
        <v>0</v>
      </c>
      <c r="AN84" s="297">
        <v>0</v>
      </c>
      <c r="AO84" s="297">
        <v>0</v>
      </c>
      <c r="AP84" s="297">
        <v>0</v>
      </c>
      <c r="AQ84" s="297">
        <v>0</v>
      </c>
      <c r="AR84" s="297">
        <v>0</v>
      </c>
    </row>
    <row r="85" spans="1:44">
      <c r="A85" s="295" t="s">
        <v>166</v>
      </c>
      <c r="B85" s="296"/>
      <c r="C85" s="296"/>
      <c r="D85" s="296"/>
      <c r="E85" s="296"/>
      <c r="F85" s="296"/>
      <c r="G85" s="296"/>
      <c r="H85" s="296"/>
      <c r="I85" s="296"/>
      <c r="J85" s="296"/>
      <c r="K85" s="296"/>
      <c r="L85" s="296"/>
      <c r="M85" s="296"/>
      <c r="N85" s="296"/>
      <c r="O85" s="296"/>
      <c r="P85" s="296"/>
      <c r="Q85" s="296"/>
      <c r="R85" s="297">
        <v>-1.3737599999999988</v>
      </c>
      <c r="S85" s="297">
        <v>-1.3737600000000101</v>
      </c>
      <c r="T85" s="297">
        <v>-1.3737600000000245</v>
      </c>
      <c r="U85" s="297">
        <v>-1.3737599999999883</v>
      </c>
      <c r="V85" s="297">
        <v>-1.373759999999987</v>
      </c>
      <c r="W85" s="297">
        <v>-1.3737599999999985</v>
      </c>
      <c r="X85" s="297">
        <v>-1.3967323199999957</v>
      </c>
      <c r="Y85" s="297">
        <v>-1.3621084800000003</v>
      </c>
      <c r="Z85" s="297">
        <v>-1.3916443200000002</v>
      </c>
      <c r="AA85" s="297">
        <v>-1.3299268799999999</v>
      </c>
      <c r="AB85" s="297">
        <v>-1.0000464</v>
      </c>
      <c r="AC85" s="297">
        <v>-1.3024008</v>
      </c>
      <c r="AD85" s="297">
        <v>-1.2479846400000001</v>
      </c>
      <c r="AE85" s="297">
        <v>-1.1336972012307691</v>
      </c>
      <c r="AF85" s="297">
        <v>-1.2098888270769232</v>
      </c>
      <c r="AG85" s="297">
        <v>-1.4915980799999997</v>
      </c>
      <c r="AH85" s="297">
        <v>-1.3291891200000001</v>
      </c>
      <c r="AI85" s="297">
        <v>-1.2479846400000001</v>
      </c>
      <c r="AJ85" s="297">
        <v>-1.2479846400000001</v>
      </c>
      <c r="AK85" s="297">
        <v>-1.2911245199999999</v>
      </c>
      <c r="AL85" s="297">
        <v>-1.30550448</v>
      </c>
      <c r="AM85" s="297">
        <v>-1.35484084758</v>
      </c>
      <c r="AN85" s="297">
        <v>-1.37128630344</v>
      </c>
      <c r="AO85" s="297">
        <v>-1.6208265733800002</v>
      </c>
      <c r="AP85" s="297">
        <v>-1.7040257433600001</v>
      </c>
      <c r="AQ85" s="297">
        <v>-1.7040321033600001</v>
      </c>
      <c r="AR85" s="297">
        <v>-1.7040321033600001</v>
      </c>
    </row>
    <row r="86" spans="1:44">
      <c r="A86" s="295" t="s">
        <v>333</v>
      </c>
      <c r="B86" s="296"/>
      <c r="C86" s="296"/>
      <c r="D86" s="296"/>
      <c r="E86" s="296"/>
      <c r="F86" s="296"/>
      <c r="G86" s="296"/>
      <c r="H86" s="296"/>
      <c r="I86" s="296"/>
      <c r="J86" s="296"/>
      <c r="K86" s="296"/>
      <c r="L86" s="296"/>
      <c r="M86" s="296"/>
      <c r="N86" s="296"/>
      <c r="O86" s="296"/>
      <c r="P86" s="296"/>
      <c r="Q86" s="296"/>
      <c r="R86" s="297">
        <v>-6.5440087200000008</v>
      </c>
      <c r="S86" s="297">
        <v>-6.5440087200000008</v>
      </c>
      <c r="T86" s="297">
        <v>-6.5440087200000008</v>
      </c>
      <c r="U86" s="297">
        <v>-6.5440087200000008</v>
      </c>
      <c r="V86" s="297">
        <v>-6.6306787200000006</v>
      </c>
      <c r="W86" s="297">
        <v>-6.6561982200000012</v>
      </c>
      <c r="X86" s="297">
        <v>-5.7844194274019287</v>
      </c>
      <c r="Y86" s="297">
        <v>-5.58057216</v>
      </c>
      <c r="Z86" s="297">
        <v>-7.1494939712966268</v>
      </c>
      <c r="AA86" s="297">
        <v>-6.3524760170903019</v>
      </c>
      <c r="AB86" s="297">
        <v>-6.9947832810827855</v>
      </c>
      <c r="AC86" s="297">
        <v>-5.5007628188704665</v>
      </c>
      <c r="AD86" s="297">
        <v>-3.9537058825733329</v>
      </c>
      <c r="AE86" s="297">
        <v>-3.6001437195200001</v>
      </c>
      <c r="AF86" s="297">
        <v>-4.2812366315200006</v>
      </c>
      <c r="AG86" s="297">
        <v>-4.6547409688799997</v>
      </c>
      <c r="AH86" s="297">
        <v>-5.0808301648</v>
      </c>
      <c r="AI86" s="297">
        <v>-5.2285833074000001</v>
      </c>
      <c r="AJ86" s="297">
        <v>-5.339335062</v>
      </c>
      <c r="AK86" s="297">
        <v>-5.8042248538400001</v>
      </c>
      <c r="AL86" s="297">
        <v>-5.917452119830001</v>
      </c>
      <c r="AM86" s="297">
        <v>-5.8675192772100004</v>
      </c>
      <c r="AN86" s="297">
        <v>-5.818365857982343</v>
      </c>
      <c r="AO86" s="297">
        <v>-5.7717273177267856</v>
      </c>
      <c r="AP86" s="297">
        <v>-5.811203416065112</v>
      </c>
      <c r="AQ86" s="297">
        <v>-5.7153085172119997</v>
      </c>
      <c r="AR86" s="297">
        <v>-5.6646317795040009</v>
      </c>
    </row>
    <row r="87" spans="1:44">
      <c r="A87" s="295" t="s">
        <v>75</v>
      </c>
      <c r="B87" s="296"/>
      <c r="C87" s="296"/>
      <c r="D87" s="296"/>
      <c r="E87" s="296"/>
      <c r="F87" s="296"/>
      <c r="G87" s="296"/>
      <c r="H87" s="296"/>
      <c r="I87" s="296"/>
      <c r="J87" s="296"/>
      <c r="K87" s="296"/>
      <c r="L87" s="296"/>
      <c r="M87" s="296"/>
      <c r="N87" s="296"/>
      <c r="O87" s="296"/>
      <c r="P87" s="296"/>
      <c r="Q87" s="296"/>
      <c r="R87" s="297">
        <v>3.0761140140000238</v>
      </c>
      <c r="S87" s="297">
        <v>3.2521461659999735</v>
      </c>
      <c r="T87" s="297">
        <v>3.2671327679999975</v>
      </c>
      <c r="U87" s="297">
        <v>3.347598023999999</v>
      </c>
      <c r="V87" s="297">
        <v>3.8162884589999981</v>
      </c>
      <c r="W87" s="297">
        <v>4.3707638626398451</v>
      </c>
      <c r="X87" s="297">
        <v>5.3093657242064358</v>
      </c>
      <c r="Y87" s="297">
        <v>9.0398053301669226</v>
      </c>
      <c r="Z87" s="297">
        <v>11.495189074727771</v>
      </c>
      <c r="AA87" s="297">
        <v>11.257905488876796</v>
      </c>
      <c r="AB87" s="297">
        <v>10.203904784225719</v>
      </c>
      <c r="AC87" s="297">
        <v>12.048999175122324</v>
      </c>
      <c r="AD87" s="297">
        <v>10.963469242115998</v>
      </c>
      <c r="AE87" s="297">
        <v>12.121881489340618</v>
      </c>
      <c r="AF87" s="297">
        <v>10.670808430935544</v>
      </c>
      <c r="AG87" s="297">
        <v>11.631036279134058</v>
      </c>
      <c r="AH87" s="297">
        <v>10.912646843553198</v>
      </c>
      <c r="AI87" s="297">
        <v>11.423715552189618</v>
      </c>
      <c r="AJ87" s="297">
        <v>11.559353339684677</v>
      </c>
      <c r="AK87" s="297">
        <v>9.1696005816471633</v>
      </c>
      <c r="AL87" s="297">
        <v>9.9312654967450769</v>
      </c>
      <c r="AM87" s="297">
        <v>9.2552553715806631</v>
      </c>
      <c r="AN87" s="297">
        <v>9.9148683766225609</v>
      </c>
      <c r="AO87" s="297">
        <v>9.4473840178380524</v>
      </c>
      <c r="AP87" s="297">
        <v>9.3187058717093763</v>
      </c>
      <c r="AQ87" s="297">
        <v>9.2737201764923913</v>
      </c>
      <c r="AR87" s="297">
        <v>7.773762932773904</v>
      </c>
    </row>
    <row r="88" spans="1:44">
      <c r="A88" s="295" t="s">
        <v>153</v>
      </c>
      <c r="B88" s="296"/>
      <c r="C88" s="296"/>
      <c r="D88" s="296"/>
      <c r="E88" s="296"/>
      <c r="F88" s="296"/>
      <c r="G88" s="296"/>
      <c r="H88" s="296"/>
      <c r="I88" s="296"/>
      <c r="J88" s="296"/>
      <c r="K88" s="296"/>
      <c r="L88" s="296"/>
      <c r="M88" s="296"/>
      <c r="N88" s="296"/>
      <c r="O88" s="296"/>
      <c r="P88" s="296"/>
      <c r="Q88" s="296"/>
      <c r="R88" s="297">
        <v>-1.6098535200000001</v>
      </c>
      <c r="S88" s="297">
        <v>-1.6088776800000002</v>
      </c>
      <c r="T88" s="297">
        <v>-1.6107266400000002</v>
      </c>
      <c r="U88" s="297">
        <v>-1.6105982400000001</v>
      </c>
      <c r="V88" s="297">
        <v>-1.6112659200000001</v>
      </c>
      <c r="W88" s="297">
        <v>-1.61011032</v>
      </c>
      <c r="X88" s="297">
        <v>-1.61846274</v>
      </c>
      <c r="Y88" s="297">
        <v>-1.61011032</v>
      </c>
      <c r="Z88" s="297">
        <v>-1.61011032</v>
      </c>
      <c r="AA88" s="297">
        <v>-1.61011032</v>
      </c>
      <c r="AB88" s="297">
        <v>-1.61011032</v>
      </c>
      <c r="AC88" s="297">
        <v>-1.2129177600000001</v>
      </c>
      <c r="AD88" s="297">
        <v>-2.3917273440000004</v>
      </c>
      <c r="AE88" s="297">
        <v>-2.1687517560000003</v>
      </c>
      <c r="AF88" s="297">
        <v>-2.1301688400000001</v>
      </c>
      <c r="AG88" s="297">
        <v>-1.9465838039999999</v>
      </c>
      <c r="AH88" s="297">
        <v>-1.8305859600000001</v>
      </c>
      <c r="AI88" s="297">
        <v>-1.3589541420000002</v>
      </c>
      <c r="AJ88" s="297">
        <v>-1.440539502</v>
      </c>
      <c r="AK88" s="297">
        <v>-1.3676526</v>
      </c>
      <c r="AL88" s="297">
        <v>-1.467744894</v>
      </c>
      <c r="AM88" s="297">
        <v>-1.188327234</v>
      </c>
      <c r="AN88" s="297">
        <v>-0.90745841004000005</v>
      </c>
      <c r="AO88" s="297">
        <v>-1.2144303505200003</v>
      </c>
      <c r="AP88" s="297">
        <v>-1.3212124578600002</v>
      </c>
      <c r="AQ88" s="297">
        <v>-1.3628695908599999</v>
      </c>
      <c r="AR88" s="297">
        <v>-1.4132667000000001</v>
      </c>
    </row>
    <row r="89" spans="1:44">
      <c r="A89" s="268" t="s">
        <v>295</v>
      </c>
      <c r="B89" s="269"/>
      <c r="C89" s="269"/>
      <c r="D89" s="269"/>
      <c r="E89" s="269"/>
      <c r="F89" s="269"/>
      <c r="G89" s="269"/>
      <c r="H89" s="269"/>
      <c r="I89" s="269"/>
      <c r="J89" s="269"/>
      <c r="K89" s="269"/>
      <c r="L89" s="269"/>
      <c r="M89" s="269"/>
      <c r="N89" s="269"/>
      <c r="O89" s="269"/>
      <c r="P89" s="269"/>
      <c r="Q89" s="269"/>
      <c r="R89" s="269">
        <v>-9.2310785300251297</v>
      </c>
      <c r="S89" s="269">
        <v>-10.667815054426462</v>
      </c>
      <c r="T89" s="269">
        <v>-9.3436752687950779</v>
      </c>
      <c r="U89" s="269">
        <v>-2.758264667052579</v>
      </c>
      <c r="V89" s="269">
        <v>-7.8791213443465971</v>
      </c>
      <c r="W89" s="269">
        <v>-4.8529602006182397</v>
      </c>
      <c r="X89" s="269">
        <v>-3.1005185882972217</v>
      </c>
      <c r="Y89" s="269">
        <v>-8.2460353999939464</v>
      </c>
      <c r="Z89" s="269">
        <v>-6.8628418128380613</v>
      </c>
      <c r="AA89" s="269">
        <v>-4.8729197217723179</v>
      </c>
      <c r="AB89" s="269">
        <v>-4.5561500551675387</v>
      </c>
      <c r="AC89" s="269">
        <v>-5.1739117484170487</v>
      </c>
      <c r="AD89" s="269">
        <v>-2.5664231861973565</v>
      </c>
      <c r="AE89" s="269">
        <v>-7.7063218461944709</v>
      </c>
      <c r="AF89" s="269">
        <v>2.946796941100871E-2</v>
      </c>
      <c r="AG89" s="269">
        <v>-2.942309272294775</v>
      </c>
      <c r="AH89" s="269">
        <v>-5.8092952504461639</v>
      </c>
      <c r="AI89" s="269">
        <v>-2.4180283033493155</v>
      </c>
      <c r="AJ89" s="269">
        <v>-4.9290183113690258</v>
      </c>
      <c r="AK89" s="269">
        <v>-3.3375648802391136</v>
      </c>
      <c r="AL89" s="269">
        <v>-6.4519446752127143</v>
      </c>
      <c r="AM89" s="269">
        <v>-7.522028441780388</v>
      </c>
      <c r="AN89" s="269">
        <v>-5.9824947821240286</v>
      </c>
      <c r="AO89" s="269">
        <v>-6.0303571007764472</v>
      </c>
      <c r="AP89" s="269">
        <v>-7.025737631368405</v>
      </c>
      <c r="AQ89" s="269">
        <v>-7.6103986213453512</v>
      </c>
      <c r="AR89" s="269">
        <v>-4.7457076544606416</v>
      </c>
    </row>
    <row r="90" spans="1:44">
      <c r="A90" s="295" t="s">
        <v>150</v>
      </c>
      <c r="B90" s="296"/>
      <c r="C90" s="296"/>
      <c r="D90" s="296"/>
      <c r="E90" s="296"/>
      <c r="F90" s="296"/>
      <c r="G90" s="296"/>
      <c r="H90" s="296"/>
      <c r="I90" s="296"/>
      <c r="J90" s="296"/>
      <c r="K90" s="296"/>
      <c r="L90" s="296"/>
      <c r="M90" s="296"/>
      <c r="N90" s="296"/>
      <c r="O90" s="296"/>
      <c r="P90" s="296"/>
      <c r="Q90" s="296"/>
      <c r="R90" s="297">
        <v>0</v>
      </c>
      <c r="S90" s="297">
        <v>0</v>
      </c>
      <c r="T90" s="297">
        <v>0</v>
      </c>
      <c r="U90" s="297">
        <v>0</v>
      </c>
      <c r="V90" s="297">
        <v>0</v>
      </c>
      <c r="W90" s="297">
        <v>0</v>
      </c>
      <c r="X90" s="297">
        <v>0</v>
      </c>
      <c r="Y90" s="297">
        <v>0</v>
      </c>
      <c r="Z90" s="297">
        <v>0</v>
      </c>
      <c r="AA90" s="297">
        <v>0</v>
      </c>
      <c r="AB90" s="297">
        <v>0</v>
      </c>
      <c r="AC90" s="297">
        <v>0</v>
      </c>
      <c r="AD90" s="297">
        <v>0</v>
      </c>
      <c r="AE90" s="297">
        <v>0</v>
      </c>
      <c r="AF90" s="297">
        <v>0</v>
      </c>
      <c r="AG90" s="297">
        <v>0</v>
      </c>
      <c r="AH90" s="297">
        <v>0</v>
      </c>
      <c r="AI90" s="297">
        <v>0</v>
      </c>
      <c r="AJ90" s="297">
        <v>0</v>
      </c>
      <c r="AK90" s="297">
        <v>0</v>
      </c>
      <c r="AL90" s="297">
        <v>0</v>
      </c>
      <c r="AM90" s="297">
        <v>0</v>
      </c>
      <c r="AN90" s="297">
        <v>0</v>
      </c>
      <c r="AO90" s="297">
        <v>0</v>
      </c>
      <c r="AP90" s="297">
        <v>0</v>
      </c>
      <c r="AQ90" s="297">
        <v>0</v>
      </c>
      <c r="AR90" s="297">
        <v>0</v>
      </c>
    </row>
    <row r="91" spans="1:44">
      <c r="A91" s="295" t="s">
        <v>151</v>
      </c>
      <c r="B91" s="296"/>
      <c r="C91" s="296"/>
      <c r="D91" s="296"/>
      <c r="E91" s="296"/>
      <c r="F91" s="296"/>
      <c r="G91" s="296"/>
      <c r="H91" s="296"/>
      <c r="I91" s="296"/>
      <c r="J91" s="296"/>
      <c r="K91" s="296"/>
      <c r="L91" s="296"/>
      <c r="M91" s="296"/>
      <c r="N91" s="296"/>
      <c r="O91" s="296"/>
      <c r="P91" s="296"/>
      <c r="Q91" s="296"/>
      <c r="R91" s="297">
        <v>25.593141602351096</v>
      </c>
      <c r="S91" s="297">
        <v>18.31716299750061</v>
      </c>
      <c r="T91" s="297">
        <v>25.801395865530392</v>
      </c>
      <c r="U91" s="297">
        <v>29.938186673410037</v>
      </c>
      <c r="V91" s="297">
        <v>17.650695721551198</v>
      </c>
      <c r="W91" s="297">
        <v>10.635711176015164</v>
      </c>
      <c r="X91" s="297">
        <v>6.2747925388638848</v>
      </c>
      <c r="Y91" s="297">
        <v>-7.4860715466413694</v>
      </c>
      <c r="Z91" s="297">
        <v>-6.8628418128380613</v>
      </c>
      <c r="AA91" s="297">
        <v>-4.8729197217723179</v>
      </c>
      <c r="AB91" s="297">
        <v>-4.5561500551675387</v>
      </c>
      <c r="AC91" s="297">
        <v>-5.1739117484170487</v>
      </c>
      <c r="AD91" s="297">
        <v>-2.5664231861973565</v>
      </c>
      <c r="AE91" s="297">
        <v>-7.7063218461944709</v>
      </c>
      <c r="AF91" s="297">
        <v>2.946796941100871E-2</v>
      </c>
      <c r="AG91" s="297">
        <v>-2.942309272294775</v>
      </c>
      <c r="AH91" s="297">
        <v>-5.8092952504461639</v>
      </c>
      <c r="AI91" s="297">
        <v>-2.3690083033493154</v>
      </c>
      <c r="AJ91" s="297">
        <v>-4.8402183113690258</v>
      </c>
      <c r="AK91" s="297">
        <v>-3.2107070518252137</v>
      </c>
      <c r="AL91" s="297">
        <v>-6.267423254852714</v>
      </c>
      <c r="AM91" s="297">
        <v>-7.2753676207803881</v>
      </c>
      <c r="AN91" s="297">
        <v>-5.706569432124029</v>
      </c>
      <c r="AO91" s="297">
        <v>-5.8742477973784473</v>
      </c>
      <c r="AP91" s="297">
        <v>-6.8822057061684054</v>
      </c>
      <c r="AQ91" s="297">
        <v>-7.4843616887453512</v>
      </c>
      <c r="AR91" s="297">
        <v>-4.6159458381606413</v>
      </c>
    </row>
    <row r="92" spans="1:44">
      <c r="A92" s="295" t="s">
        <v>332</v>
      </c>
      <c r="B92" s="296"/>
      <c r="C92" s="296"/>
      <c r="D92" s="296"/>
      <c r="E92" s="296"/>
      <c r="F92" s="296"/>
      <c r="G92" s="296"/>
      <c r="H92" s="296"/>
      <c r="I92" s="296"/>
      <c r="J92" s="296"/>
      <c r="K92" s="296"/>
      <c r="L92" s="296"/>
      <c r="M92" s="296"/>
      <c r="N92" s="296"/>
      <c r="O92" s="296"/>
      <c r="P92" s="296"/>
      <c r="Q92" s="296"/>
      <c r="R92" s="297">
        <v>-34.824220132376226</v>
      </c>
      <c r="S92" s="297">
        <v>-28.984978051927072</v>
      </c>
      <c r="T92" s="297">
        <v>-35.14507113432547</v>
      </c>
      <c r="U92" s="297">
        <v>-32.696451340462616</v>
      </c>
      <c r="V92" s="297">
        <v>-25.529817065897795</v>
      </c>
      <c r="W92" s="297">
        <v>-15.488671376633404</v>
      </c>
      <c r="X92" s="297">
        <v>-9.3753111271611065</v>
      </c>
      <c r="Y92" s="297">
        <v>-0.75996385335257777</v>
      </c>
      <c r="Z92" s="297">
        <v>0</v>
      </c>
      <c r="AA92" s="297">
        <v>0</v>
      </c>
      <c r="AB92" s="297">
        <v>0</v>
      </c>
      <c r="AC92" s="297">
        <v>0</v>
      </c>
      <c r="AD92" s="297">
        <v>0</v>
      </c>
      <c r="AE92" s="297">
        <v>0</v>
      </c>
      <c r="AF92" s="297">
        <v>0</v>
      </c>
      <c r="AG92" s="297">
        <v>0</v>
      </c>
      <c r="AH92" s="297">
        <v>0</v>
      </c>
      <c r="AI92" s="297">
        <v>0</v>
      </c>
      <c r="AJ92" s="297">
        <v>0</v>
      </c>
      <c r="AK92" s="297">
        <v>0</v>
      </c>
      <c r="AL92" s="297">
        <v>0</v>
      </c>
      <c r="AM92" s="297">
        <v>0</v>
      </c>
      <c r="AN92" s="297">
        <v>0</v>
      </c>
      <c r="AO92" s="297">
        <v>0</v>
      </c>
      <c r="AP92" s="297">
        <v>0</v>
      </c>
      <c r="AQ92" s="297">
        <v>0</v>
      </c>
      <c r="AR92" s="297">
        <v>0</v>
      </c>
    </row>
    <row r="93" spans="1:44">
      <c r="A93" s="295" t="s">
        <v>165</v>
      </c>
      <c r="B93" s="296"/>
      <c r="C93" s="296"/>
      <c r="D93" s="296"/>
      <c r="E93" s="296"/>
      <c r="F93" s="296"/>
      <c r="G93" s="296"/>
      <c r="H93" s="296"/>
      <c r="I93" s="296"/>
      <c r="J93" s="296"/>
      <c r="K93" s="296"/>
      <c r="L93" s="296"/>
      <c r="M93" s="296"/>
      <c r="N93" s="296"/>
      <c r="O93" s="296"/>
      <c r="P93" s="296"/>
      <c r="Q93" s="296"/>
      <c r="R93" s="297">
        <v>0</v>
      </c>
      <c r="S93" s="297">
        <v>0</v>
      </c>
      <c r="T93" s="297">
        <v>0</v>
      </c>
      <c r="U93" s="297">
        <v>0</v>
      </c>
      <c r="V93" s="297">
        <v>0</v>
      </c>
      <c r="W93" s="297">
        <v>0</v>
      </c>
      <c r="X93" s="297">
        <v>0</v>
      </c>
      <c r="Y93" s="297">
        <v>0</v>
      </c>
      <c r="Z93" s="297">
        <v>0</v>
      </c>
      <c r="AA93" s="297">
        <v>0</v>
      </c>
      <c r="AB93" s="297">
        <v>0</v>
      </c>
      <c r="AC93" s="297">
        <v>0</v>
      </c>
      <c r="AD93" s="297">
        <v>0</v>
      </c>
      <c r="AE93" s="297">
        <v>0</v>
      </c>
      <c r="AF93" s="297">
        <v>0</v>
      </c>
      <c r="AG93" s="297">
        <v>0</v>
      </c>
      <c r="AH93" s="297">
        <v>0</v>
      </c>
      <c r="AI93" s="297">
        <v>0</v>
      </c>
      <c r="AJ93" s="297">
        <v>0</v>
      </c>
      <c r="AK93" s="297">
        <v>0</v>
      </c>
      <c r="AL93" s="297">
        <v>0</v>
      </c>
      <c r="AM93" s="297">
        <v>0</v>
      </c>
      <c r="AN93" s="297">
        <v>0</v>
      </c>
      <c r="AO93" s="297">
        <v>0</v>
      </c>
      <c r="AP93" s="297">
        <v>0</v>
      </c>
      <c r="AQ93" s="297">
        <v>0</v>
      </c>
      <c r="AR93" s="297">
        <v>0</v>
      </c>
    </row>
    <row r="94" spans="1:44">
      <c r="A94" s="295" t="s">
        <v>166</v>
      </c>
      <c r="B94" s="296"/>
      <c r="C94" s="296"/>
      <c r="D94" s="296"/>
      <c r="E94" s="296"/>
      <c r="F94" s="296"/>
      <c r="G94" s="296"/>
      <c r="H94" s="296"/>
      <c r="I94" s="296"/>
      <c r="J94" s="296"/>
      <c r="K94" s="296"/>
      <c r="L94" s="296"/>
      <c r="M94" s="296"/>
      <c r="N94" s="296"/>
      <c r="O94" s="296"/>
      <c r="P94" s="296"/>
      <c r="Q94" s="296"/>
      <c r="R94" s="297">
        <v>0</v>
      </c>
      <c r="S94" s="297">
        <v>0</v>
      </c>
      <c r="T94" s="297">
        <v>0</v>
      </c>
      <c r="U94" s="297">
        <v>0</v>
      </c>
      <c r="V94" s="297">
        <v>0</v>
      </c>
      <c r="W94" s="297">
        <v>0</v>
      </c>
      <c r="X94" s="297">
        <v>0</v>
      </c>
      <c r="Y94" s="297">
        <v>0</v>
      </c>
      <c r="Z94" s="297">
        <v>0</v>
      </c>
      <c r="AA94" s="297">
        <v>0</v>
      </c>
      <c r="AB94" s="297">
        <v>0</v>
      </c>
      <c r="AC94" s="297">
        <v>0</v>
      </c>
      <c r="AD94" s="297">
        <v>0</v>
      </c>
      <c r="AE94" s="297">
        <v>0</v>
      </c>
      <c r="AF94" s="297">
        <v>0</v>
      </c>
      <c r="AG94" s="297">
        <v>0</v>
      </c>
      <c r="AH94" s="297">
        <v>0</v>
      </c>
      <c r="AI94" s="297">
        <v>0</v>
      </c>
      <c r="AJ94" s="297">
        <v>0</v>
      </c>
      <c r="AK94" s="297">
        <v>0</v>
      </c>
      <c r="AL94" s="297">
        <v>0</v>
      </c>
      <c r="AM94" s="297">
        <v>0</v>
      </c>
      <c r="AN94" s="297">
        <v>0</v>
      </c>
      <c r="AO94" s="297">
        <v>0</v>
      </c>
      <c r="AP94" s="297">
        <v>0</v>
      </c>
      <c r="AQ94" s="297">
        <v>0</v>
      </c>
      <c r="AR94" s="297">
        <v>0</v>
      </c>
    </row>
    <row r="95" spans="1:44">
      <c r="A95" s="295" t="s">
        <v>333</v>
      </c>
      <c r="B95" s="296"/>
      <c r="C95" s="296"/>
      <c r="D95" s="296"/>
      <c r="E95" s="296"/>
      <c r="F95" s="296"/>
      <c r="G95" s="296"/>
      <c r="H95" s="296"/>
      <c r="I95" s="296"/>
      <c r="J95" s="296"/>
      <c r="K95" s="296"/>
      <c r="L95" s="296"/>
      <c r="M95" s="296"/>
      <c r="N95" s="296"/>
      <c r="O95" s="296"/>
      <c r="P95" s="296"/>
      <c r="Q95" s="296"/>
      <c r="R95" s="297">
        <v>0</v>
      </c>
      <c r="S95" s="297">
        <v>0</v>
      </c>
      <c r="T95" s="297">
        <v>0</v>
      </c>
      <c r="U95" s="297">
        <v>0</v>
      </c>
      <c r="V95" s="297">
        <v>0</v>
      </c>
      <c r="W95" s="297">
        <v>0</v>
      </c>
      <c r="X95" s="297">
        <v>0</v>
      </c>
      <c r="Y95" s="297">
        <v>0</v>
      </c>
      <c r="Z95" s="297">
        <v>0</v>
      </c>
      <c r="AA95" s="297">
        <v>0</v>
      </c>
      <c r="AB95" s="297">
        <v>0</v>
      </c>
      <c r="AC95" s="297">
        <v>0</v>
      </c>
      <c r="AD95" s="297">
        <v>0</v>
      </c>
      <c r="AE95" s="297">
        <v>0</v>
      </c>
      <c r="AF95" s="297">
        <v>0</v>
      </c>
      <c r="AG95" s="297">
        <v>0</v>
      </c>
      <c r="AH95" s="297">
        <v>0</v>
      </c>
      <c r="AI95" s="297">
        <v>-4.9020000000000001E-2</v>
      </c>
      <c r="AJ95" s="297">
        <v>-8.8800000000000004E-2</v>
      </c>
      <c r="AK95" s="297">
        <v>-0.12685782841390003</v>
      </c>
      <c r="AL95" s="297">
        <v>-0.18452142036000002</v>
      </c>
      <c r="AM95" s="297">
        <v>-0.24666082100000003</v>
      </c>
      <c r="AN95" s="297">
        <v>-0.27592535000000001</v>
      </c>
      <c r="AO95" s="297">
        <v>-0.156109303398</v>
      </c>
      <c r="AP95" s="297">
        <v>-0.14353192519999999</v>
      </c>
      <c r="AQ95" s="297">
        <v>-0.12603693259999998</v>
      </c>
      <c r="AR95" s="297">
        <v>-0.1297618163</v>
      </c>
    </row>
    <row r="96" spans="1:44">
      <c r="A96" s="295" t="s">
        <v>75</v>
      </c>
      <c r="B96" s="296"/>
      <c r="C96" s="296"/>
      <c r="D96" s="296"/>
      <c r="E96" s="296"/>
      <c r="F96" s="296"/>
      <c r="G96" s="296"/>
      <c r="H96" s="296"/>
      <c r="I96" s="296"/>
      <c r="J96" s="296"/>
      <c r="K96" s="296"/>
      <c r="L96" s="296"/>
      <c r="M96" s="296"/>
      <c r="N96" s="296"/>
      <c r="O96" s="296"/>
      <c r="P96" s="296"/>
      <c r="Q96" s="296"/>
      <c r="R96" s="297">
        <v>0</v>
      </c>
      <c r="S96" s="297">
        <v>0</v>
      </c>
      <c r="T96" s="297">
        <v>0</v>
      </c>
      <c r="U96" s="297">
        <v>0</v>
      </c>
      <c r="V96" s="297">
        <v>0</v>
      </c>
      <c r="W96" s="297">
        <v>0</v>
      </c>
      <c r="X96" s="297">
        <v>0</v>
      </c>
      <c r="Y96" s="297">
        <v>0</v>
      </c>
      <c r="Z96" s="297">
        <v>0</v>
      </c>
      <c r="AA96" s="297">
        <v>0</v>
      </c>
      <c r="AB96" s="297">
        <v>0</v>
      </c>
      <c r="AC96" s="297">
        <v>0</v>
      </c>
      <c r="AD96" s="297">
        <v>0</v>
      </c>
      <c r="AE96" s="297">
        <v>0</v>
      </c>
      <c r="AF96" s="297">
        <v>0</v>
      </c>
      <c r="AG96" s="297">
        <v>0</v>
      </c>
      <c r="AH96" s="297">
        <v>0</v>
      </c>
      <c r="AI96" s="297">
        <v>0</v>
      </c>
      <c r="AJ96" s="297">
        <v>0</v>
      </c>
      <c r="AK96" s="297">
        <v>0</v>
      </c>
      <c r="AL96" s="297">
        <v>0</v>
      </c>
      <c r="AM96" s="297">
        <v>0</v>
      </c>
      <c r="AN96" s="297">
        <v>0</v>
      </c>
      <c r="AO96" s="297">
        <v>0</v>
      </c>
      <c r="AP96" s="297">
        <v>0</v>
      </c>
      <c r="AQ96" s="297">
        <v>0</v>
      </c>
      <c r="AR96" s="297">
        <v>0</v>
      </c>
    </row>
    <row r="97" spans="1:44">
      <c r="A97" s="295" t="s">
        <v>153</v>
      </c>
      <c r="B97" s="296"/>
      <c r="C97" s="296"/>
      <c r="D97" s="296"/>
      <c r="E97" s="296"/>
      <c r="F97" s="296"/>
      <c r="G97" s="296"/>
      <c r="H97" s="296"/>
      <c r="I97" s="296"/>
      <c r="J97" s="296"/>
      <c r="K97" s="296"/>
      <c r="L97" s="296"/>
      <c r="M97" s="296"/>
      <c r="N97" s="296"/>
      <c r="O97" s="296"/>
      <c r="P97" s="296"/>
      <c r="Q97" s="296"/>
      <c r="R97" s="297">
        <v>0</v>
      </c>
      <c r="S97" s="297">
        <v>0</v>
      </c>
      <c r="T97" s="297">
        <v>0</v>
      </c>
      <c r="U97" s="297">
        <v>0</v>
      </c>
      <c r="V97" s="297">
        <v>0</v>
      </c>
      <c r="W97" s="297">
        <v>0</v>
      </c>
      <c r="X97" s="297">
        <v>0</v>
      </c>
      <c r="Y97" s="297">
        <v>0</v>
      </c>
      <c r="Z97" s="297">
        <v>0</v>
      </c>
      <c r="AA97" s="297">
        <v>0</v>
      </c>
      <c r="AB97" s="297">
        <v>0</v>
      </c>
      <c r="AC97" s="297">
        <v>0</v>
      </c>
      <c r="AD97" s="297">
        <v>0</v>
      </c>
      <c r="AE97" s="297">
        <v>0</v>
      </c>
      <c r="AF97" s="297">
        <v>0</v>
      </c>
      <c r="AG97" s="297">
        <v>0</v>
      </c>
      <c r="AH97" s="297">
        <v>0</v>
      </c>
      <c r="AI97" s="297">
        <v>0</v>
      </c>
      <c r="AJ97" s="297">
        <v>0</v>
      </c>
      <c r="AK97" s="297">
        <v>0</v>
      </c>
      <c r="AL97" s="297">
        <v>0</v>
      </c>
      <c r="AM97" s="297">
        <v>0</v>
      </c>
      <c r="AN97" s="297">
        <v>0</v>
      </c>
      <c r="AO97" s="297">
        <v>0</v>
      </c>
      <c r="AP97" s="297">
        <v>0</v>
      </c>
      <c r="AQ97" s="297">
        <v>0</v>
      </c>
      <c r="AR97" s="297">
        <v>0</v>
      </c>
    </row>
    <row r="98" spans="1:44">
      <c r="A98" s="268" t="s">
        <v>187</v>
      </c>
      <c r="B98" s="269"/>
      <c r="C98" s="269"/>
      <c r="D98" s="269"/>
      <c r="E98" s="269"/>
      <c r="F98" s="269"/>
      <c r="G98" s="269"/>
      <c r="H98" s="269"/>
      <c r="I98" s="269"/>
      <c r="J98" s="269"/>
      <c r="K98" s="269"/>
      <c r="L98" s="269"/>
      <c r="M98" s="269"/>
      <c r="N98" s="269"/>
      <c r="O98" s="269"/>
      <c r="P98" s="269"/>
      <c r="Q98" s="269"/>
      <c r="R98" s="269">
        <v>-12.892284480000001</v>
      </c>
      <c r="S98" s="269">
        <v>-13.217938719999998</v>
      </c>
      <c r="T98" s="269">
        <v>-14.17708736</v>
      </c>
      <c r="U98" s="269">
        <v>-14.092929639999999</v>
      </c>
      <c r="V98" s="269">
        <v>-12.820395359999999</v>
      </c>
      <c r="W98" s="269">
        <v>-13.59102712</v>
      </c>
      <c r="X98" s="269">
        <v>-13.295312279999999</v>
      </c>
      <c r="Y98" s="269">
        <v>-10.968022799999998</v>
      </c>
      <c r="Z98" s="269">
        <v>-8.6707560799999985</v>
      </c>
      <c r="AA98" s="269">
        <v>-9.0207041337992742</v>
      </c>
      <c r="AB98" s="269">
        <v>-8.5389316999999991</v>
      </c>
      <c r="AC98" s="269">
        <v>-8.6975000839999979</v>
      </c>
      <c r="AD98" s="269">
        <v>-8.7227383159999974</v>
      </c>
      <c r="AE98" s="269">
        <v>-9.5064688687714494</v>
      </c>
      <c r="AF98" s="269">
        <v>-9.8161452955999984</v>
      </c>
      <c r="AG98" s="269">
        <v>-9.8496954162818877</v>
      </c>
      <c r="AH98" s="269">
        <v>-9.4669791679999999</v>
      </c>
      <c r="AI98" s="269">
        <v>-9.9243475756000006</v>
      </c>
      <c r="AJ98" s="269">
        <v>-9.1679457307999996</v>
      </c>
      <c r="AK98" s="269">
        <v>-9.6943201867000006</v>
      </c>
      <c r="AL98" s="269">
        <v>-10.581223594642454</v>
      </c>
      <c r="AM98" s="269">
        <v>-11.412645377192467</v>
      </c>
      <c r="AN98" s="269">
        <v>-11.058697159038728</v>
      </c>
      <c r="AO98" s="269">
        <v>-11.546040361289814</v>
      </c>
      <c r="AP98" s="269">
        <v>-11.807339753633865</v>
      </c>
      <c r="AQ98" s="269">
        <v>-11.839690794541768</v>
      </c>
      <c r="AR98" s="269">
        <v>-11.702980283199999</v>
      </c>
    </row>
    <row r="99" spans="1:44">
      <c r="A99" s="295" t="s">
        <v>150</v>
      </c>
      <c r="B99" s="296"/>
      <c r="C99" s="296"/>
      <c r="D99" s="296"/>
      <c r="E99" s="296"/>
      <c r="F99" s="296"/>
      <c r="G99" s="296"/>
      <c r="H99" s="296"/>
      <c r="I99" s="296"/>
      <c r="J99" s="296"/>
      <c r="K99" s="296"/>
      <c r="L99" s="296"/>
      <c r="M99" s="296"/>
      <c r="N99" s="296"/>
      <c r="O99" s="296"/>
      <c r="P99" s="296"/>
      <c r="Q99" s="296"/>
      <c r="R99" s="297">
        <v>-12.892284480000001</v>
      </c>
      <c r="S99" s="297">
        <v>-13.217938719999998</v>
      </c>
      <c r="T99" s="297">
        <v>-14.17708736</v>
      </c>
      <c r="U99" s="297">
        <v>-14.092929639999999</v>
      </c>
      <c r="V99" s="297">
        <v>-12.820395359999999</v>
      </c>
      <c r="W99" s="297">
        <v>-13.59102712</v>
      </c>
      <c r="X99" s="297">
        <v>-13.295312279999999</v>
      </c>
      <c r="Y99" s="297">
        <v>-10.968022799999998</v>
      </c>
      <c r="Z99" s="297">
        <v>-8.6707560799999985</v>
      </c>
      <c r="AA99" s="297">
        <v>-9.0207041337992742</v>
      </c>
      <c r="AB99" s="297">
        <v>-8.5389316999999991</v>
      </c>
      <c r="AC99" s="297">
        <v>-8.6975000839999979</v>
      </c>
      <c r="AD99" s="297">
        <v>-8.7227383159999974</v>
      </c>
      <c r="AE99" s="297">
        <v>-9.5064688687714494</v>
      </c>
      <c r="AF99" s="297">
        <v>-9.8161452955999984</v>
      </c>
      <c r="AG99" s="297">
        <v>-9.8496954162818877</v>
      </c>
      <c r="AH99" s="297">
        <v>-9.4669791679999999</v>
      </c>
      <c r="AI99" s="297">
        <v>-9.9243475756000006</v>
      </c>
      <c r="AJ99" s="297">
        <v>-9.1679457307999996</v>
      </c>
      <c r="AK99" s="297">
        <v>-9.6943201867000006</v>
      </c>
      <c r="AL99" s="297">
        <v>-10.581223594642454</v>
      </c>
      <c r="AM99" s="297">
        <v>-11.412645377192467</v>
      </c>
      <c r="AN99" s="297">
        <v>-11.058697159038728</v>
      </c>
      <c r="AO99" s="297">
        <v>-11.546040361289814</v>
      </c>
      <c r="AP99" s="297">
        <v>-11.807339753633865</v>
      </c>
      <c r="AQ99" s="297">
        <v>-11.839690794541768</v>
      </c>
      <c r="AR99" s="297">
        <v>-11.702980283199999</v>
      </c>
    </row>
    <row r="100" spans="1:44">
      <c r="A100" s="295" t="s">
        <v>151</v>
      </c>
      <c r="B100" s="296"/>
      <c r="C100" s="296"/>
      <c r="D100" s="296"/>
      <c r="E100" s="296"/>
      <c r="F100" s="296"/>
      <c r="G100" s="296"/>
      <c r="H100" s="296"/>
      <c r="I100" s="296"/>
      <c r="J100" s="296"/>
      <c r="K100" s="296"/>
      <c r="L100" s="296"/>
      <c r="M100" s="296"/>
      <c r="N100" s="296"/>
      <c r="O100" s="296"/>
      <c r="P100" s="296"/>
      <c r="Q100" s="296"/>
      <c r="R100" s="297">
        <v>0</v>
      </c>
      <c r="S100" s="297">
        <v>0</v>
      </c>
      <c r="T100" s="297">
        <v>0</v>
      </c>
      <c r="U100" s="297">
        <v>0</v>
      </c>
      <c r="V100" s="297">
        <v>0</v>
      </c>
      <c r="W100" s="297">
        <v>0</v>
      </c>
      <c r="X100" s="297">
        <v>0</v>
      </c>
      <c r="Y100" s="297">
        <v>0</v>
      </c>
      <c r="Z100" s="297">
        <v>0</v>
      </c>
      <c r="AA100" s="297">
        <v>0</v>
      </c>
      <c r="AB100" s="297">
        <v>0</v>
      </c>
      <c r="AC100" s="297">
        <v>0</v>
      </c>
      <c r="AD100" s="297">
        <v>0</v>
      </c>
      <c r="AE100" s="297">
        <v>0</v>
      </c>
      <c r="AF100" s="297">
        <v>0</v>
      </c>
      <c r="AG100" s="297">
        <v>0</v>
      </c>
      <c r="AH100" s="297">
        <v>0</v>
      </c>
      <c r="AI100" s="297">
        <v>0</v>
      </c>
      <c r="AJ100" s="297">
        <v>0</v>
      </c>
      <c r="AK100" s="297">
        <v>0</v>
      </c>
      <c r="AL100" s="297">
        <v>0</v>
      </c>
      <c r="AM100" s="297">
        <v>0</v>
      </c>
      <c r="AN100" s="297">
        <v>0</v>
      </c>
      <c r="AO100" s="297">
        <v>0</v>
      </c>
      <c r="AP100" s="297">
        <v>0</v>
      </c>
      <c r="AQ100" s="297">
        <v>0</v>
      </c>
      <c r="AR100" s="297">
        <v>0</v>
      </c>
    </row>
    <row r="101" spans="1:44">
      <c r="A101" s="295" t="s">
        <v>332</v>
      </c>
      <c r="B101" s="296"/>
      <c r="C101" s="296"/>
      <c r="D101" s="296"/>
      <c r="E101" s="296"/>
      <c r="F101" s="296"/>
      <c r="G101" s="296"/>
      <c r="H101" s="296"/>
      <c r="I101" s="296"/>
      <c r="J101" s="296"/>
      <c r="K101" s="296"/>
      <c r="L101" s="296"/>
      <c r="M101" s="296"/>
      <c r="N101" s="296"/>
      <c r="O101" s="296"/>
      <c r="P101" s="296"/>
      <c r="Q101" s="296"/>
      <c r="R101" s="297">
        <v>0</v>
      </c>
      <c r="S101" s="297">
        <v>0</v>
      </c>
      <c r="T101" s="297">
        <v>0</v>
      </c>
      <c r="U101" s="297">
        <v>0</v>
      </c>
      <c r="V101" s="297">
        <v>0</v>
      </c>
      <c r="W101" s="297">
        <v>0</v>
      </c>
      <c r="X101" s="297">
        <v>0</v>
      </c>
      <c r="Y101" s="297">
        <v>0</v>
      </c>
      <c r="Z101" s="297">
        <v>0</v>
      </c>
      <c r="AA101" s="297">
        <v>0</v>
      </c>
      <c r="AB101" s="297">
        <v>0</v>
      </c>
      <c r="AC101" s="297">
        <v>0</v>
      </c>
      <c r="AD101" s="297">
        <v>0</v>
      </c>
      <c r="AE101" s="297">
        <v>0</v>
      </c>
      <c r="AF101" s="297">
        <v>0</v>
      </c>
      <c r="AG101" s="297">
        <v>0</v>
      </c>
      <c r="AH101" s="297">
        <v>0</v>
      </c>
      <c r="AI101" s="297">
        <v>0</v>
      </c>
      <c r="AJ101" s="297">
        <v>0</v>
      </c>
      <c r="AK101" s="297">
        <v>0</v>
      </c>
      <c r="AL101" s="297">
        <v>0</v>
      </c>
      <c r="AM101" s="297">
        <v>0</v>
      </c>
      <c r="AN101" s="297">
        <v>0</v>
      </c>
      <c r="AO101" s="297">
        <v>0</v>
      </c>
      <c r="AP101" s="297">
        <v>0</v>
      </c>
      <c r="AQ101" s="297">
        <v>0</v>
      </c>
      <c r="AR101" s="297">
        <v>0</v>
      </c>
    </row>
    <row r="102" spans="1:44">
      <c r="A102" s="295" t="s">
        <v>165</v>
      </c>
      <c r="B102" s="296"/>
      <c r="C102" s="296"/>
      <c r="D102" s="296"/>
      <c r="E102" s="296"/>
      <c r="F102" s="296"/>
      <c r="G102" s="296"/>
      <c r="H102" s="296"/>
      <c r="I102" s="296"/>
      <c r="J102" s="296"/>
      <c r="K102" s="296"/>
      <c r="L102" s="296"/>
      <c r="M102" s="296"/>
      <c r="N102" s="296"/>
      <c r="O102" s="296"/>
      <c r="P102" s="296"/>
      <c r="Q102" s="296"/>
      <c r="R102" s="297">
        <v>0</v>
      </c>
      <c r="S102" s="297">
        <v>0</v>
      </c>
      <c r="T102" s="297">
        <v>0</v>
      </c>
      <c r="U102" s="297">
        <v>0</v>
      </c>
      <c r="V102" s="297">
        <v>0</v>
      </c>
      <c r="W102" s="297">
        <v>0</v>
      </c>
      <c r="X102" s="297">
        <v>0</v>
      </c>
      <c r="Y102" s="297">
        <v>0</v>
      </c>
      <c r="Z102" s="297">
        <v>0</v>
      </c>
      <c r="AA102" s="297">
        <v>0</v>
      </c>
      <c r="AB102" s="297">
        <v>0</v>
      </c>
      <c r="AC102" s="297">
        <v>0</v>
      </c>
      <c r="AD102" s="297">
        <v>0</v>
      </c>
      <c r="AE102" s="297">
        <v>0</v>
      </c>
      <c r="AF102" s="297">
        <v>0</v>
      </c>
      <c r="AG102" s="297">
        <v>0</v>
      </c>
      <c r="AH102" s="297">
        <v>0</v>
      </c>
      <c r="AI102" s="297">
        <v>0</v>
      </c>
      <c r="AJ102" s="297">
        <v>0</v>
      </c>
      <c r="AK102" s="297">
        <v>0</v>
      </c>
      <c r="AL102" s="297">
        <v>0</v>
      </c>
      <c r="AM102" s="297">
        <v>0</v>
      </c>
      <c r="AN102" s="297">
        <v>0</v>
      </c>
      <c r="AO102" s="297">
        <v>0</v>
      </c>
      <c r="AP102" s="297">
        <v>0</v>
      </c>
      <c r="AQ102" s="297">
        <v>0</v>
      </c>
      <c r="AR102" s="297">
        <v>0</v>
      </c>
    </row>
    <row r="103" spans="1:44">
      <c r="A103" s="295" t="s">
        <v>166</v>
      </c>
      <c r="B103" s="296"/>
      <c r="C103" s="296"/>
      <c r="D103" s="296"/>
      <c r="E103" s="296"/>
      <c r="F103" s="296"/>
      <c r="G103" s="296"/>
      <c r="H103" s="296"/>
      <c r="I103" s="296"/>
      <c r="J103" s="296"/>
      <c r="K103" s="296"/>
      <c r="L103" s="296"/>
      <c r="M103" s="296"/>
      <c r="N103" s="296"/>
      <c r="O103" s="296"/>
      <c r="P103" s="296"/>
      <c r="Q103" s="296"/>
      <c r="R103" s="297">
        <v>0</v>
      </c>
      <c r="S103" s="297">
        <v>0</v>
      </c>
      <c r="T103" s="297">
        <v>0</v>
      </c>
      <c r="U103" s="297">
        <v>0</v>
      </c>
      <c r="V103" s="297">
        <v>0</v>
      </c>
      <c r="W103" s="297">
        <v>0</v>
      </c>
      <c r="X103" s="297">
        <v>0</v>
      </c>
      <c r="Y103" s="297">
        <v>0</v>
      </c>
      <c r="Z103" s="297">
        <v>0</v>
      </c>
      <c r="AA103" s="297">
        <v>0</v>
      </c>
      <c r="AB103" s="297">
        <v>0</v>
      </c>
      <c r="AC103" s="297">
        <v>0</v>
      </c>
      <c r="AD103" s="297">
        <v>0</v>
      </c>
      <c r="AE103" s="297">
        <v>0</v>
      </c>
      <c r="AF103" s="297">
        <v>0</v>
      </c>
      <c r="AG103" s="297">
        <v>0</v>
      </c>
      <c r="AH103" s="297">
        <v>0</v>
      </c>
      <c r="AI103" s="297">
        <v>0</v>
      </c>
      <c r="AJ103" s="297">
        <v>0</v>
      </c>
      <c r="AK103" s="297">
        <v>0</v>
      </c>
      <c r="AL103" s="297">
        <v>0</v>
      </c>
      <c r="AM103" s="297">
        <v>0</v>
      </c>
      <c r="AN103" s="297">
        <v>0</v>
      </c>
      <c r="AO103" s="297">
        <v>0</v>
      </c>
      <c r="AP103" s="297">
        <v>0</v>
      </c>
      <c r="AQ103" s="297">
        <v>0</v>
      </c>
      <c r="AR103" s="297">
        <v>0</v>
      </c>
    </row>
    <row r="104" spans="1:44">
      <c r="A104" s="295" t="s">
        <v>333</v>
      </c>
      <c r="B104" s="296"/>
      <c r="C104" s="296"/>
      <c r="D104" s="296"/>
      <c r="E104" s="296"/>
      <c r="F104" s="296"/>
      <c r="G104" s="296"/>
      <c r="H104" s="296"/>
      <c r="I104" s="296"/>
      <c r="J104" s="296"/>
      <c r="K104" s="296"/>
      <c r="L104" s="296"/>
      <c r="M104" s="296"/>
      <c r="N104" s="296"/>
      <c r="O104" s="296"/>
      <c r="P104" s="296"/>
      <c r="Q104" s="296"/>
      <c r="R104" s="297">
        <v>0</v>
      </c>
      <c r="S104" s="297">
        <v>0</v>
      </c>
      <c r="T104" s="297">
        <v>0</v>
      </c>
      <c r="U104" s="297">
        <v>0</v>
      </c>
      <c r="V104" s="297">
        <v>0</v>
      </c>
      <c r="W104" s="297">
        <v>0</v>
      </c>
      <c r="X104" s="297">
        <v>0</v>
      </c>
      <c r="Y104" s="297">
        <v>0</v>
      </c>
      <c r="Z104" s="297">
        <v>0</v>
      </c>
      <c r="AA104" s="297">
        <v>0</v>
      </c>
      <c r="AB104" s="297">
        <v>0</v>
      </c>
      <c r="AC104" s="297">
        <v>0</v>
      </c>
      <c r="AD104" s="297">
        <v>0</v>
      </c>
      <c r="AE104" s="297">
        <v>0</v>
      </c>
      <c r="AF104" s="297">
        <v>0</v>
      </c>
      <c r="AG104" s="297">
        <v>0</v>
      </c>
      <c r="AH104" s="297">
        <v>0</v>
      </c>
      <c r="AI104" s="297">
        <v>0</v>
      </c>
      <c r="AJ104" s="297">
        <v>0</v>
      </c>
      <c r="AK104" s="297">
        <v>0</v>
      </c>
      <c r="AL104" s="297">
        <v>0</v>
      </c>
      <c r="AM104" s="297">
        <v>0</v>
      </c>
      <c r="AN104" s="297">
        <v>0</v>
      </c>
      <c r="AO104" s="297">
        <v>0</v>
      </c>
      <c r="AP104" s="297">
        <v>0</v>
      </c>
      <c r="AQ104" s="297">
        <v>0</v>
      </c>
      <c r="AR104" s="297">
        <v>0</v>
      </c>
    </row>
    <row r="105" spans="1:44">
      <c r="A105" s="295" t="s">
        <v>75</v>
      </c>
      <c r="B105" s="296"/>
      <c r="C105" s="296"/>
      <c r="D105" s="296"/>
      <c r="E105" s="296"/>
      <c r="F105" s="296"/>
      <c r="G105" s="296"/>
      <c r="H105" s="296"/>
      <c r="I105" s="296"/>
      <c r="J105" s="296"/>
      <c r="K105" s="296"/>
      <c r="L105" s="296"/>
      <c r="M105" s="296"/>
      <c r="N105" s="296"/>
      <c r="O105" s="296"/>
      <c r="P105" s="296"/>
      <c r="Q105" s="296"/>
      <c r="R105" s="297">
        <v>0</v>
      </c>
      <c r="S105" s="297">
        <v>0</v>
      </c>
      <c r="T105" s="297">
        <v>0</v>
      </c>
      <c r="U105" s="297">
        <v>0</v>
      </c>
      <c r="V105" s="297">
        <v>0</v>
      </c>
      <c r="W105" s="297">
        <v>0</v>
      </c>
      <c r="X105" s="297">
        <v>0</v>
      </c>
      <c r="Y105" s="297">
        <v>0</v>
      </c>
      <c r="Z105" s="297">
        <v>0</v>
      </c>
      <c r="AA105" s="297">
        <v>0</v>
      </c>
      <c r="AB105" s="297">
        <v>0</v>
      </c>
      <c r="AC105" s="297">
        <v>0</v>
      </c>
      <c r="AD105" s="297">
        <v>0</v>
      </c>
      <c r="AE105" s="297">
        <v>0</v>
      </c>
      <c r="AF105" s="297">
        <v>0</v>
      </c>
      <c r="AG105" s="297">
        <v>0</v>
      </c>
      <c r="AH105" s="297">
        <v>0</v>
      </c>
      <c r="AI105" s="297">
        <v>0</v>
      </c>
      <c r="AJ105" s="297">
        <v>0</v>
      </c>
      <c r="AK105" s="297">
        <v>0</v>
      </c>
      <c r="AL105" s="297">
        <v>0</v>
      </c>
      <c r="AM105" s="297">
        <v>0</v>
      </c>
      <c r="AN105" s="297">
        <v>0</v>
      </c>
      <c r="AO105" s="297">
        <v>0</v>
      </c>
      <c r="AP105" s="297">
        <v>0</v>
      </c>
      <c r="AQ105" s="297">
        <v>0</v>
      </c>
      <c r="AR105" s="297">
        <v>0</v>
      </c>
    </row>
    <row r="106" spans="1:44">
      <c r="A106" s="295" t="s">
        <v>153</v>
      </c>
      <c r="B106" s="296"/>
      <c r="C106" s="296"/>
      <c r="D106" s="296"/>
      <c r="E106" s="296"/>
      <c r="F106" s="296"/>
      <c r="G106" s="296"/>
      <c r="H106" s="296"/>
      <c r="I106" s="296"/>
      <c r="J106" s="296"/>
      <c r="K106" s="296"/>
      <c r="L106" s="296"/>
      <c r="M106" s="296"/>
      <c r="N106" s="296"/>
      <c r="O106" s="296"/>
      <c r="P106" s="296"/>
      <c r="Q106" s="296"/>
      <c r="R106" s="297">
        <v>0</v>
      </c>
      <c r="S106" s="297">
        <v>0</v>
      </c>
      <c r="T106" s="297">
        <v>0</v>
      </c>
      <c r="U106" s="297">
        <v>0</v>
      </c>
      <c r="V106" s="297">
        <v>0</v>
      </c>
      <c r="W106" s="297">
        <v>0</v>
      </c>
      <c r="X106" s="297">
        <v>0</v>
      </c>
      <c r="Y106" s="297">
        <v>0</v>
      </c>
      <c r="Z106" s="297">
        <v>0</v>
      </c>
      <c r="AA106" s="297">
        <v>0</v>
      </c>
      <c r="AB106" s="297">
        <v>0</v>
      </c>
      <c r="AC106" s="297">
        <v>0</v>
      </c>
      <c r="AD106" s="297">
        <v>0</v>
      </c>
      <c r="AE106" s="297">
        <v>0</v>
      </c>
      <c r="AF106" s="297">
        <v>0</v>
      </c>
      <c r="AG106" s="297">
        <v>0</v>
      </c>
      <c r="AH106" s="297">
        <v>0</v>
      </c>
      <c r="AI106" s="297">
        <v>0</v>
      </c>
      <c r="AJ106" s="297">
        <v>0</v>
      </c>
      <c r="AK106" s="297">
        <v>0</v>
      </c>
      <c r="AL106" s="297">
        <v>0</v>
      </c>
      <c r="AM106" s="297">
        <v>0</v>
      </c>
      <c r="AN106" s="297">
        <v>0</v>
      </c>
      <c r="AO106" s="297">
        <v>0</v>
      </c>
      <c r="AP106" s="297">
        <v>0</v>
      </c>
      <c r="AQ106" s="297">
        <v>0</v>
      </c>
      <c r="AR106" s="297">
        <v>0</v>
      </c>
    </row>
    <row r="107" spans="1:44">
      <c r="A107" s="268" t="s">
        <v>188</v>
      </c>
      <c r="B107" s="269"/>
      <c r="C107" s="269"/>
      <c r="D107" s="269"/>
      <c r="E107" s="269"/>
      <c r="F107" s="269"/>
      <c r="G107" s="269"/>
      <c r="H107" s="269"/>
      <c r="I107" s="269"/>
      <c r="J107" s="269"/>
      <c r="K107" s="269"/>
      <c r="L107" s="269"/>
      <c r="M107" s="269"/>
      <c r="N107" s="269"/>
      <c r="O107" s="269"/>
      <c r="P107" s="269"/>
      <c r="Q107" s="269"/>
      <c r="R107" s="269">
        <v>-22.205108594351174</v>
      </c>
      <c r="S107" s="269">
        <v>-22.235557742312064</v>
      </c>
      <c r="T107" s="269">
        <v>-24.702779530308167</v>
      </c>
      <c r="U107" s="269">
        <v>-21.488226376934872</v>
      </c>
      <c r="V107" s="269">
        <v>-24.1986287030897</v>
      </c>
      <c r="W107" s="269">
        <v>-23.037541480812855</v>
      </c>
      <c r="X107" s="269">
        <v>-26.082093355905258</v>
      </c>
      <c r="Y107" s="269">
        <v>-20.867494525153536</v>
      </c>
      <c r="Z107" s="269">
        <v>-23.818807363195997</v>
      </c>
      <c r="AA107" s="269">
        <v>-31.917790071561935</v>
      </c>
      <c r="AB107" s="269">
        <v>-26.039737585950569</v>
      </c>
      <c r="AC107" s="269">
        <v>-30.06960644550449</v>
      </c>
      <c r="AD107" s="269">
        <v>-27.606881892825868</v>
      </c>
      <c r="AE107" s="269">
        <v>-29.642112733511009</v>
      </c>
      <c r="AF107" s="269">
        <v>-39.709398717647531</v>
      </c>
      <c r="AG107" s="269">
        <v>-40.231575254810636</v>
      </c>
      <c r="AH107" s="269">
        <v>-30.793615758934372</v>
      </c>
      <c r="AI107" s="269">
        <v>-30.479928447929822</v>
      </c>
      <c r="AJ107" s="269">
        <v>-30.63665596481394</v>
      </c>
      <c r="AK107" s="269">
        <v>-30.659070548522571</v>
      </c>
      <c r="AL107" s="269">
        <v>-32.833263123133129</v>
      </c>
      <c r="AM107" s="269">
        <v>-32.121591724891637</v>
      </c>
      <c r="AN107" s="269">
        <v>-33.786013557866177</v>
      </c>
      <c r="AO107" s="269">
        <v>-28.735780452047887</v>
      </c>
      <c r="AP107" s="269">
        <v>-30.974415343736979</v>
      </c>
      <c r="AQ107" s="269">
        <v>-32.277165102416504</v>
      </c>
      <c r="AR107" s="269">
        <v>-30.885444661447838</v>
      </c>
    </row>
    <row r="108" spans="1:44">
      <c r="A108" s="295" t="s">
        <v>150</v>
      </c>
      <c r="B108" s="296"/>
      <c r="C108" s="296"/>
      <c r="D108" s="296"/>
      <c r="E108" s="296"/>
      <c r="F108" s="296"/>
      <c r="G108" s="296"/>
      <c r="H108" s="296"/>
      <c r="I108" s="296"/>
      <c r="J108" s="296"/>
      <c r="K108" s="296"/>
      <c r="L108" s="296"/>
      <c r="M108" s="296"/>
      <c r="N108" s="296"/>
      <c r="O108" s="296"/>
      <c r="P108" s="296"/>
      <c r="Q108" s="296"/>
      <c r="R108" s="297">
        <v>-0.42794594083750548</v>
      </c>
      <c r="S108" s="297">
        <v>-0.42794594083750548</v>
      </c>
      <c r="T108" s="297">
        <v>-0.42794594083750548</v>
      </c>
      <c r="U108" s="297">
        <v>-0.42794594083750548</v>
      </c>
      <c r="V108" s="297">
        <v>-0.42794594083750548</v>
      </c>
      <c r="W108" s="297">
        <v>-0.42794594083750548</v>
      </c>
      <c r="X108" s="297">
        <v>-0.42794594083750548</v>
      </c>
      <c r="Y108" s="297">
        <v>-0.42794594083750548</v>
      </c>
      <c r="Z108" s="297">
        <v>-0.42794594083750548</v>
      </c>
      <c r="AA108" s="297">
        <v>-0.42794594083750548</v>
      </c>
      <c r="AB108" s="297">
        <v>-0.42794594083750548</v>
      </c>
      <c r="AC108" s="297">
        <v>-0.42794594083750548</v>
      </c>
      <c r="AD108" s="297">
        <v>-0.42794594083750548</v>
      </c>
      <c r="AE108" s="297">
        <v>-0.42794594083750548</v>
      </c>
      <c r="AF108" s="297">
        <v>-0.42794594083750548</v>
      </c>
      <c r="AG108" s="297">
        <v>-0.42794594083750548</v>
      </c>
      <c r="AH108" s="297">
        <v>-0.42794594083750548</v>
      </c>
      <c r="AI108" s="297">
        <v>-0.42794594083750548</v>
      </c>
      <c r="AJ108" s="297">
        <v>-0.42794594083750548</v>
      </c>
      <c r="AK108" s="297">
        <v>-0.26981070737595536</v>
      </c>
      <c r="AL108" s="297">
        <v>-0.5860811742990556</v>
      </c>
      <c r="AM108" s="297">
        <v>-0.66515799475649384</v>
      </c>
      <c r="AN108" s="297">
        <v>-0.16893876392789597</v>
      </c>
      <c r="AO108" s="297">
        <v>-0.22862519977511969</v>
      </c>
      <c r="AP108" s="297">
        <v>-1.9064740788545849</v>
      </c>
      <c r="AQ108" s="297">
        <v>-2.2619872665017948</v>
      </c>
      <c r="AR108" s="297">
        <v>-2.5395424022458832</v>
      </c>
    </row>
    <row r="109" spans="1:44">
      <c r="A109" s="295" t="s">
        <v>151</v>
      </c>
      <c r="B109" s="296"/>
      <c r="C109" s="296"/>
      <c r="D109" s="296"/>
      <c r="E109" s="296"/>
      <c r="F109" s="296"/>
      <c r="G109" s="296"/>
      <c r="H109" s="296"/>
      <c r="I109" s="296"/>
      <c r="J109" s="296"/>
      <c r="K109" s="296"/>
      <c r="L109" s="296"/>
      <c r="M109" s="296"/>
      <c r="N109" s="296"/>
      <c r="O109" s="296"/>
      <c r="P109" s="296"/>
      <c r="Q109" s="296"/>
      <c r="R109" s="297">
        <v>-7.2579437602656487</v>
      </c>
      <c r="S109" s="297">
        <v>-7.3335522266743265</v>
      </c>
      <c r="T109" s="297">
        <v>-8.0667917976501489</v>
      </c>
      <c r="U109" s="297">
        <v>-4.5210588895401145</v>
      </c>
      <c r="V109" s="297">
        <v>-6.9946093818689175</v>
      </c>
      <c r="W109" s="297">
        <v>-5.590262837096871</v>
      </c>
      <c r="X109" s="297">
        <v>-7.5842762652336217</v>
      </c>
      <c r="Y109" s="297">
        <v>-0.76742456026393646</v>
      </c>
      <c r="Z109" s="297">
        <v>-4.0551016154242951</v>
      </c>
      <c r="AA109" s="297">
        <v>-11.726985535351288</v>
      </c>
      <c r="AB109" s="297">
        <v>-4.6848952995460822</v>
      </c>
      <c r="AC109" s="297">
        <v>-7.7845356278687383</v>
      </c>
      <c r="AD109" s="297">
        <v>-5.9315938935253731</v>
      </c>
      <c r="AE109" s="297">
        <v>-8.2157801582245753</v>
      </c>
      <c r="AF109" s="297">
        <v>-17.816244837719609</v>
      </c>
      <c r="AG109" s="297">
        <v>-17.276451401321363</v>
      </c>
      <c r="AH109" s="297">
        <v>-7.9184756814641961</v>
      </c>
      <c r="AI109" s="297">
        <v>-7.7568090332053883</v>
      </c>
      <c r="AJ109" s="297">
        <v>-8.6889818550196249</v>
      </c>
      <c r="AK109" s="297">
        <v>-8.2822675616769903</v>
      </c>
      <c r="AL109" s="297">
        <v>-8.2203121683664442</v>
      </c>
      <c r="AM109" s="297">
        <v>-7.7547445730365707</v>
      </c>
      <c r="AN109" s="297">
        <v>-9.7561156071133652</v>
      </c>
      <c r="AO109" s="297">
        <v>-6.2936730337797915</v>
      </c>
      <c r="AP109" s="297">
        <v>-7.3644511738611786</v>
      </c>
      <c r="AQ109" s="297">
        <v>-8.1587209388282655</v>
      </c>
      <c r="AR109" s="297">
        <v>-7.3268403267515101</v>
      </c>
    </row>
    <row r="110" spans="1:44">
      <c r="A110" s="295" t="s">
        <v>332</v>
      </c>
      <c r="B110" s="296"/>
      <c r="C110" s="296"/>
      <c r="D110" s="296"/>
      <c r="E110" s="296"/>
      <c r="F110" s="296"/>
      <c r="G110" s="296"/>
      <c r="H110" s="296"/>
      <c r="I110" s="296"/>
      <c r="J110" s="296"/>
      <c r="K110" s="296"/>
      <c r="L110" s="296"/>
      <c r="M110" s="296"/>
      <c r="N110" s="296"/>
      <c r="O110" s="296"/>
      <c r="P110" s="296"/>
      <c r="Q110" s="296"/>
      <c r="R110" s="297">
        <v>-2.9563729229309752</v>
      </c>
      <c r="S110" s="297">
        <v>-2.6304570742251352</v>
      </c>
      <c r="T110" s="297">
        <v>-4.1245333485111306</v>
      </c>
      <c r="U110" s="297">
        <v>-4.3705238096556567</v>
      </c>
      <c r="V110" s="297">
        <v>-4.6853212613608521</v>
      </c>
      <c r="W110" s="297">
        <v>-4.6940405017869651</v>
      </c>
      <c r="X110" s="297">
        <v>-5.3802073638521897</v>
      </c>
      <c r="Y110" s="297">
        <v>-5.7915494941649595</v>
      </c>
      <c r="Z110" s="297">
        <v>-5.5723799107487046</v>
      </c>
      <c r="AA110" s="297">
        <v>-5.5511020006090934</v>
      </c>
      <c r="AB110" s="297">
        <v>-5.7294300557905959</v>
      </c>
      <c r="AC110" s="297">
        <v>-6.0840811050265966</v>
      </c>
      <c r="AD110" s="297">
        <v>-5.9247950125620008</v>
      </c>
      <c r="AE110" s="297">
        <v>-5.8238657363310313</v>
      </c>
      <c r="AF110" s="297">
        <v>-6.2393072212575618</v>
      </c>
      <c r="AG110" s="297">
        <v>-6.582915046805609</v>
      </c>
      <c r="AH110" s="297">
        <v>-6.3188990635814113</v>
      </c>
      <c r="AI110" s="297">
        <v>-6.1002509422594526</v>
      </c>
      <c r="AJ110" s="297">
        <v>-4.746898406474914</v>
      </c>
      <c r="AK110" s="297">
        <v>-6.3866161838884228</v>
      </c>
      <c r="AL110" s="297">
        <v>-7.7656515268869377</v>
      </c>
      <c r="AM110" s="297">
        <v>-8.0505353362802978</v>
      </c>
      <c r="AN110" s="297">
        <v>-7.8187145904935704</v>
      </c>
      <c r="AO110" s="297">
        <v>-6.8146183602404644</v>
      </c>
      <c r="AP110" s="297">
        <v>-6.7565507411758512</v>
      </c>
      <c r="AQ110" s="297">
        <v>-6.6320953948031534</v>
      </c>
      <c r="AR110" s="297">
        <v>-5.7175924464807046</v>
      </c>
    </row>
    <row r="111" spans="1:44">
      <c r="A111" s="295" t="s">
        <v>165</v>
      </c>
      <c r="B111" s="296"/>
      <c r="C111" s="296"/>
      <c r="D111" s="296"/>
      <c r="E111" s="296"/>
      <c r="F111" s="296"/>
      <c r="G111" s="296"/>
      <c r="H111" s="296"/>
      <c r="I111" s="296"/>
      <c r="J111" s="296"/>
      <c r="K111" s="296"/>
      <c r="L111" s="296"/>
      <c r="M111" s="296"/>
      <c r="N111" s="296"/>
      <c r="O111" s="296"/>
      <c r="P111" s="296"/>
      <c r="Q111" s="296"/>
      <c r="R111" s="297">
        <v>0</v>
      </c>
      <c r="S111" s="297">
        <v>0</v>
      </c>
      <c r="T111" s="297">
        <v>0</v>
      </c>
      <c r="U111" s="297">
        <v>0</v>
      </c>
      <c r="V111" s="297">
        <v>0</v>
      </c>
      <c r="W111" s="297">
        <v>0</v>
      </c>
      <c r="X111" s="297">
        <v>0</v>
      </c>
      <c r="Y111" s="297">
        <v>0</v>
      </c>
      <c r="Z111" s="297">
        <v>0</v>
      </c>
      <c r="AA111" s="297">
        <v>0</v>
      </c>
      <c r="AB111" s="297">
        <v>0</v>
      </c>
      <c r="AC111" s="297">
        <v>0</v>
      </c>
      <c r="AD111" s="297">
        <v>0</v>
      </c>
      <c r="AE111" s="297">
        <v>0</v>
      </c>
      <c r="AF111" s="297">
        <v>0</v>
      </c>
      <c r="AG111" s="297">
        <v>0</v>
      </c>
      <c r="AH111" s="297">
        <v>0</v>
      </c>
      <c r="AI111" s="297">
        <v>0</v>
      </c>
      <c r="AJ111" s="297">
        <v>0</v>
      </c>
      <c r="AK111" s="297">
        <v>0</v>
      </c>
      <c r="AL111" s="297">
        <v>0</v>
      </c>
      <c r="AM111" s="297">
        <v>0</v>
      </c>
      <c r="AN111" s="297">
        <v>0</v>
      </c>
      <c r="AO111" s="297">
        <v>0</v>
      </c>
      <c r="AP111" s="297">
        <v>0</v>
      </c>
      <c r="AQ111" s="297">
        <v>0</v>
      </c>
      <c r="AR111" s="297">
        <v>0</v>
      </c>
    </row>
    <row r="112" spans="1:44">
      <c r="A112" s="295" t="s">
        <v>166</v>
      </c>
      <c r="B112" s="296"/>
      <c r="C112" s="296"/>
      <c r="D112" s="296"/>
      <c r="E112" s="296"/>
      <c r="F112" s="296"/>
      <c r="G112" s="296"/>
      <c r="H112" s="296"/>
      <c r="I112" s="296"/>
      <c r="J112" s="296"/>
      <c r="K112" s="296"/>
      <c r="L112" s="296"/>
      <c r="M112" s="296"/>
      <c r="N112" s="296"/>
      <c r="O112" s="296"/>
      <c r="P112" s="296"/>
      <c r="Q112" s="296"/>
      <c r="R112" s="297">
        <v>0</v>
      </c>
      <c r="S112" s="297">
        <v>0</v>
      </c>
      <c r="T112" s="297">
        <v>0</v>
      </c>
      <c r="U112" s="297">
        <v>0</v>
      </c>
      <c r="V112" s="297">
        <v>0</v>
      </c>
      <c r="W112" s="297">
        <v>0</v>
      </c>
      <c r="X112" s="297">
        <v>0</v>
      </c>
      <c r="Y112" s="297">
        <v>0</v>
      </c>
      <c r="Z112" s="297">
        <v>0</v>
      </c>
      <c r="AA112" s="297">
        <v>0</v>
      </c>
      <c r="AB112" s="297">
        <v>0</v>
      </c>
      <c r="AC112" s="297">
        <v>0</v>
      </c>
      <c r="AD112" s="297">
        <v>0</v>
      </c>
      <c r="AE112" s="297">
        <v>0</v>
      </c>
      <c r="AF112" s="297">
        <v>0</v>
      </c>
      <c r="AG112" s="297">
        <v>0</v>
      </c>
      <c r="AH112" s="297">
        <v>0</v>
      </c>
      <c r="AI112" s="297">
        <v>0</v>
      </c>
      <c r="AJ112" s="297">
        <v>0</v>
      </c>
      <c r="AK112" s="297">
        <v>0</v>
      </c>
      <c r="AL112" s="297">
        <v>0</v>
      </c>
      <c r="AM112" s="297">
        <v>0</v>
      </c>
      <c r="AN112" s="297">
        <v>0</v>
      </c>
      <c r="AO112" s="297">
        <v>0</v>
      </c>
      <c r="AP112" s="297">
        <v>0</v>
      </c>
      <c r="AQ112" s="297">
        <v>0</v>
      </c>
      <c r="AR112" s="297">
        <v>0</v>
      </c>
    </row>
    <row r="113" spans="1:44">
      <c r="A113" s="295" t="s">
        <v>333</v>
      </c>
      <c r="B113" s="296"/>
      <c r="C113" s="296"/>
      <c r="D113" s="296"/>
      <c r="E113" s="296"/>
      <c r="F113" s="296"/>
      <c r="G113" s="296"/>
      <c r="H113" s="296"/>
      <c r="I113" s="296"/>
      <c r="J113" s="296"/>
      <c r="K113" s="296"/>
      <c r="L113" s="296"/>
      <c r="M113" s="296"/>
      <c r="N113" s="296"/>
      <c r="O113" s="296"/>
      <c r="P113" s="296"/>
      <c r="Q113" s="296"/>
      <c r="R113" s="297">
        <v>0</v>
      </c>
      <c r="S113" s="297">
        <v>0</v>
      </c>
      <c r="T113" s="297">
        <v>0</v>
      </c>
      <c r="U113" s="297">
        <v>0</v>
      </c>
      <c r="V113" s="297">
        <v>0</v>
      </c>
      <c r="W113" s="297">
        <v>0</v>
      </c>
      <c r="X113" s="297">
        <v>0</v>
      </c>
      <c r="Y113" s="297">
        <v>0</v>
      </c>
      <c r="Z113" s="297">
        <v>0</v>
      </c>
      <c r="AA113" s="297">
        <v>0</v>
      </c>
      <c r="AB113" s="297">
        <v>0</v>
      </c>
      <c r="AC113" s="297">
        <v>0</v>
      </c>
      <c r="AD113" s="297">
        <v>0</v>
      </c>
      <c r="AE113" s="297">
        <v>0</v>
      </c>
      <c r="AF113" s="297">
        <v>0</v>
      </c>
      <c r="AG113" s="297">
        <v>0</v>
      </c>
      <c r="AH113" s="297">
        <v>0</v>
      </c>
      <c r="AI113" s="297">
        <v>0</v>
      </c>
      <c r="AJ113" s="297">
        <v>0</v>
      </c>
      <c r="AK113" s="297">
        <v>0</v>
      </c>
      <c r="AL113" s="297">
        <v>0</v>
      </c>
      <c r="AM113" s="297">
        <v>0</v>
      </c>
      <c r="AN113" s="297">
        <v>0</v>
      </c>
      <c r="AO113" s="297">
        <v>0</v>
      </c>
      <c r="AP113" s="297">
        <v>0</v>
      </c>
      <c r="AQ113" s="297">
        <v>0</v>
      </c>
      <c r="AR113" s="297">
        <v>0</v>
      </c>
    </row>
    <row r="114" spans="1:44">
      <c r="A114" s="295" t="s">
        <v>75</v>
      </c>
      <c r="B114" s="296"/>
      <c r="C114" s="296"/>
      <c r="D114" s="296"/>
      <c r="E114" s="296"/>
      <c r="F114" s="296"/>
      <c r="G114" s="296"/>
      <c r="H114" s="296"/>
      <c r="I114" s="296"/>
      <c r="J114" s="296"/>
      <c r="K114" s="296"/>
      <c r="L114" s="296"/>
      <c r="M114" s="296"/>
      <c r="N114" s="296"/>
      <c r="O114" s="296"/>
      <c r="P114" s="296"/>
      <c r="Q114" s="296"/>
      <c r="R114" s="297">
        <v>-11.562845970317046</v>
      </c>
      <c r="S114" s="297">
        <v>-11.843602500575098</v>
      </c>
      <c r="T114" s="297">
        <v>-12.083508443309382</v>
      </c>
      <c r="U114" s="297">
        <v>-12.168697736901596</v>
      </c>
      <c r="V114" s="297">
        <v>-12.090752119022426</v>
      </c>
      <c r="W114" s="297">
        <v>-12.325292201091512</v>
      </c>
      <c r="X114" s="297">
        <v>-12.68966378598194</v>
      </c>
      <c r="Y114" s="297">
        <v>-13.880574529887134</v>
      </c>
      <c r="Z114" s="297">
        <v>-13.763379896185493</v>
      </c>
      <c r="AA114" s="297">
        <v>-14.211756594764051</v>
      </c>
      <c r="AB114" s="297">
        <v>-15.197466289776383</v>
      </c>
      <c r="AC114" s="297">
        <v>-15.773043771771649</v>
      </c>
      <c r="AD114" s="297">
        <v>-15.322547045900986</v>
      </c>
      <c r="AE114" s="297">
        <v>-15.174520898117898</v>
      </c>
      <c r="AF114" s="297">
        <v>-15.225900717832854</v>
      </c>
      <c r="AG114" s="297">
        <v>-15.944262865846159</v>
      </c>
      <c r="AH114" s="297">
        <v>-16.128295073051259</v>
      </c>
      <c r="AI114" s="297">
        <v>-16.194922531627476</v>
      </c>
      <c r="AJ114" s="297">
        <v>-16.772829762481898</v>
      </c>
      <c r="AK114" s="297">
        <v>-15.720376095581202</v>
      </c>
      <c r="AL114" s="297">
        <v>-16.261218253580694</v>
      </c>
      <c r="AM114" s="297">
        <v>-15.651153820818275</v>
      </c>
      <c r="AN114" s="297">
        <v>-16.042244596331344</v>
      </c>
      <c r="AO114" s="297">
        <v>-15.398863858252511</v>
      </c>
      <c r="AP114" s="297">
        <v>-14.946939349845367</v>
      </c>
      <c r="AQ114" s="297">
        <v>-15.224361502283294</v>
      </c>
      <c r="AR114" s="297">
        <v>-15.30146948596974</v>
      </c>
    </row>
    <row r="115" spans="1:44">
      <c r="A115" s="295" t="s">
        <v>153</v>
      </c>
      <c r="B115" s="296"/>
      <c r="C115" s="296"/>
      <c r="D115" s="296"/>
      <c r="E115" s="296"/>
      <c r="F115" s="296"/>
      <c r="G115" s="296"/>
      <c r="H115" s="296"/>
      <c r="I115" s="296"/>
      <c r="J115" s="296"/>
      <c r="K115" s="296"/>
      <c r="L115" s="296"/>
      <c r="M115" s="296"/>
      <c r="N115" s="296"/>
      <c r="O115" s="296"/>
      <c r="P115" s="296"/>
      <c r="Q115" s="296"/>
      <c r="R115" s="297">
        <v>0</v>
      </c>
      <c r="S115" s="297">
        <v>0</v>
      </c>
      <c r="T115" s="297">
        <v>0</v>
      </c>
      <c r="U115" s="297">
        <v>0</v>
      </c>
      <c r="V115" s="297">
        <v>0</v>
      </c>
      <c r="W115" s="297">
        <v>0</v>
      </c>
      <c r="X115" s="297">
        <v>0</v>
      </c>
      <c r="Y115" s="297">
        <v>0</v>
      </c>
      <c r="Z115" s="297">
        <v>0</v>
      </c>
      <c r="AA115" s="297">
        <v>0</v>
      </c>
      <c r="AB115" s="297">
        <v>0</v>
      </c>
      <c r="AC115" s="297">
        <v>0</v>
      </c>
      <c r="AD115" s="297">
        <v>0</v>
      </c>
      <c r="AE115" s="297">
        <v>0</v>
      </c>
      <c r="AF115" s="297">
        <v>0</v>
      </c>
      <c r="AG115" s="297">
        <v>0</v>
      </c>
      <c r="AH115" s="297">
        <v>0</v>
      </c>
      <c r="AI115" s="297">
        <v>0</v>
      </c>
      <c r="AJ115" s="297">
        <v>0</v>
      </c>
      <c r="AK115" s="297">
        <v>0</v>
      </c>
      <c r="AL115" s="297">
        <v>0</v>
      </c>
      <c r="AM115" s="297">
        <v>0</v>
      </c>
      <c r="AN115" s="297">
        <v>0</v>
      </c>
      <c r="AO115" s="297">
        <v>0</v>
      </c>
      <c r="AP115" s="297">
        <v>0</v>
      </c>
      <c r="AQ115" s="297">
        <v>0</v>
      </c>
      <c r="AR115" s="297">
        <v>0</v>
      </c>
    </row>
    <row r="116" spans="1:44">
      <c r="A116" s="247"/>
      <c r="B116" s="285"/>
      <c r="C116" s="285"/>
      <c r="D116" s="285"/>
      <c r="E116" s="285"/>
      <c r="F116" s="285"/>
      <c r="G116" s="285"/>
      <c r="H116" s="285"/>
      <c r="I116" s="285"/>
      <c r="J116" s="285"/>
      <c r="K116" s="285"/>
      <c r="L116" s="285"/>
      <c r="M116" s="285"/>
      <c r="N116" s="285"/>
      <c r="O116" s="285"/>
      <c r="P116" s="285"/>
      <c r="Q116" s="285"/>
      <c r="R116" s="285"/>
      <c r="S116" s="285"/>
      <c r="T116" s="285"/>
      <c r="U116" s="285"/>
      <c r="V116" s="285"/>
      <c r="W116" s="285"/>
      <c r="X116" s="285"/>
      <c r="Y116" s="285"/>
      <c r="Z116" s="285"/>
      <c r="AA116" s="285"/>
      <c r="AB116" s="285"/>
      <c r="AC116" s="285"/>
      <c r="AD116" s="285"/>
      <c r="AE116" s="285"/>
      <c r="AF116" s="285"/>
      <c r="AG116" s="285"/>
      <c r="AH116" s="285"/>
      <c r="AI116" s="285"/>
      <c r="AJ116" s="285"/>
      <c r="AK116" s="285"/>
      <c r="AL116" s="285"/>
      <c r="AM116" s="285"/>
      <c r="AN116" s="285"/>
      <c r="AO116" s="285"/>
      <c r="AP116" s="285"/>
      <c r="AQ116" s="285"/>
      <c r="AR116" s="285"/>
    </row>
    <row r="117" spans="1:44" ht="15">
      <c r="A117" s="292" t="s">
        <v>337</v>
      </c>
      <c r="B117" s="280"/>
      <c r="C117" s="280"/>
      <c r="D117" s="280"/>
      <c r="E117" s="280"/>
      <c r="F117" s="280"/>
      <c r="G117" s="280"/>
      <c r="H117" s="280"/>
      <c r="I117" s="280"/>
      <c r="J117" s="280"/>
      <c r="K117" s="280"/>
      <c r="L117" s="280"/>
      <c r="M117" s="280"/>
      <c r="N117" s="280"/>
      <c r="O117" s="280"/>
      <c r="P117" s="280"/>
      <c r="Q117" s="280"/>
      <c r="R117" s="269">
        <v>-27.771039699671029</v>
      </c>
      <c r="S117" s="269">
        <v>-33.013733404410189</v>
      </c>
      <c r="T117" s="269">
        <v>-30.673580699518652</v>
      </c>
      <c r="U117" s="269">
        <v>-33.41417647448808</v>
      </c>
      <c r="V117" s="269">
        <v>-39.268592057122241</v>
      </c>
      <c r="W117" s="269">
        <v>-50.840553584544978</v>
      </c>
      <c r="X117" s="269">
        <v>-61.398281561897889</v>
      </c>
      <c r="Y117" s="269">
        <v>-62.736185518970331</v>
      </c>
      <c r="Z117" s="269">
        <v>-59.467404273911214</v>
      </c>
      <c r="AA117" s="269">
        <v>-67.327177052982165</v>
      </c>
      <c r="AB117" s="269">
        <v>-75.432431995822895</v>
      </c>
      <c r="AC117" s="269">
        <v>-65.452975119761618</v>
      </c>
      <c r="AD117" s="269">
        <v>-69.277309150862607</v>
      </c>
      <c r="AE117" s="269">
        <v>-38.060975582481284</v>
      </c>
      <c r="AF117" s="269">
        <v>-45.277892866100458</v>
      </c>
      <c r="AG117" s="269">
        <v>-25.341080023607901</v>
      </c>
      <c r="AH117" s="269">
        <v>-28.987250913924733</v>
      </c>
      <c r="AI117" s="269">
        <v>-29.018674906154317</v>
      </c>
      <c r="AJ117" s="269">
        <v>-31.799592634379113</v>
      </c>
      <c r="AK117" s="269">
        <v>-36.902788383875567</v>
      </c>
      <c r="AL117" s="269">
        <v>-40.160237824833949</v>
      </c>
      <c r="AM117" s="269">
        <v>-36.273302616758528</v>
      </c>
      <c r="AN117" s="269">
        <v>-42.255181177118288</v>
      </c>
      <c r="AO117" s="269">
        <v>-51.621707297544518</v>
      </c>
      <c r="AP117" s="269">
        <v>-70.797891283686681</v>
      </c>
      <c r="AQ117" s="269">
        <v>-62.933287857724693</v>
      </c>
      <c r="AR117" s="269">
        <v>-68.560617634317992</v>
      </c>
    </row>
    <row r="118" spans="1:44">
      <c r="A118" s="295" t="s">
        <v>151</v>
      </c>
      <c r="B118" s="296"/>
      <c r="C118" s="296"/>
      <c r="D118" s="296"/>
      <c r="E118" s="296"/>
      <c r="F118" s="296"/>
      <c r="G118" s="296"/>
      <c r="H118" s="296"/>
      <c r="I118" s="296"/>
      <c r="J118" s="296"/>
      <c r="K118" s="296"/>
      <c r="L118" s="296"/>
      <c r="M118" s="296"/>
      <c r="N118" s="296"/>
      <c r="O118" s="296"/>
      <c r="P118" s="296"/>
      <c r="Q118" s="296"/>
      <c r="R118" s="297">
        <v>-13.977320159029848</v>
      </c>
      <c r="S118" s="297">
        <v>-12.662200405480192</v>
      </c>
      <c r="T118" s="297">
        <v>-12.878733102316783</v>
      </c>
      <c r="U118" s="297">
        <v>-13.589719466331482</v>
      </c>
      <c r="V118" s="297">
        <v>-14.483995196268921</v>
      </c>
      <c r="W118" s="297">
        <v>-14.360448644782256</v>
      </c>
      <c r="X118" s="297">
        <v>-13.686938997460633</v>
      </c>
      <c r="Y118" s="297">
        <v>-13.860347625259095</v>
      </c>
      <c r="Z118" s="297">
        <v>-12.923068908552551</v>
      </c>
      <c r="AA118" s="297">
        <v>-13.185629983036955</v>
      </c>
      <c r="AB118" s="297">
        <v>-13.732161220852966</v>
      </c>
      <c r="AC118" s="297">
        <v>-10.197078101511536</v>
      </c>
      <c r="AD118" s="297">
        <v>-11.631379877367399</v>
      </c>
      <c r="AE118" s="297">
        <v>-12.022029877356415</v>
      </c>
      <c r="AF118" s="297">
        <v>-13.275880528891754</v>
      </c>
      <c r="AG118" s="297">
        <v>-12.50284424345398</v>
      </c>
      <c r="AH118" s="297">
        <v>-14.091237787141571</v>
      </c>
      <c r="AI118" s="297">
        <v>-13.753327695639191</v>
      </c>
      <c r="AJ118" s="297">
        <v>-13.721962099361267</v>
      </c>
      <c r="AK118" s="297">
        <v>-11.50286661798874</v>
      </c>
      <c r="AL118" s="297">
        <v>-14.716836319638672</v>
      </c>
      <c r="AM118" s="297">
        <v>-11.922966434426728</v>
      </c>
      <c r="AN118" s="297">
        <v>-10.592244322056885</v>
      </c>
      <c r="AO118" s="297">
        <v>-12.046732135636748</v>
      </c>
      <c r="AP118" s="297">
        <v>-11.620154816638184</v>
      </c>
      <c r="AQ118" s="297">
        <v>-12.751229603897858</v>
      </c>
      <c r="AR118" s="297">
        <v>-10.409396667390595</v>
      </c>
    </row>
    <row r="119" spans="1:44">
      <c r="A119" s="295" t="s">
        <v>332</v>
      </c>
      <c r="B119" s="296"/>
      <c r="C119" s="296"/>
      <c r="D119" s="296"/>
      <c r="E119" s="296"/>
      <c r="F119" s="296"/>
      <c r="G119" s="296"/>
      <c r="H119" s="296"/>
      <c r="I119" s="296"/>
      <c r="J119" s="296"/>
      <c r="K119" s="296"/>
      <c r="L119" s="296"/>
      <c r="M119" s="296"/>
      <c r="N119" s="296"/>
      <c r="O119" s="296"/>
      <c r="P119" s="296"/>
      <c r="Q119" s="296"/>
      <c r="R119" s="297">
        <v>-13.793719540641181</v>
      </c>
      <c r="S119" s="297">
        <v>-20.351532998929994</v>
      </c>
      <c r="T119" s="297">
        <v>-17.794847597201869</v>
      </c>
      <c r="U119" s="297">
        <v>-19.8244570081566</v>
      </c>
      <c r="V119" s="297">
        <v>-24.78459686085332</v>
      </c>
      <c r="W119" s="297">
        <v>-36.480104939762725</v>
      </c>
      <c r="X119" s="297">
        <v>-47.71134256443726</v>
      </c>
      <c r="Y119" s="297">
        <v>-48.875837893711235</v>
      </c>
      <c r="Z119" s="297">
        <v>-46.544335365358663</v>
      </c>
      <c r="AA119" s="297">
        <v>-54.141547069945204</v>
      </c>
      <c r="AB119" s="297">
        <v>-61.70027077496993</v>
      </c>
      <c r="AC119" s="297">
        <v>-55.255897018250081</v>
      </c>
      <c r="AD119" s="297">
        <v>-57.645929273495213</v>
      </c>
      <c r="AE119" s="297">
        <v>-26.03894570512487</v>
      </c>
      <c r="AF119" s="297">
        <v>-32.002012337208704</v>
      </c>
      <c r="AG119" s="297">
        <v>-12.838235780153919</v>
      </c>
      <c r="AH119" s="297">
        <v>-14.896013126783163</v>
      </c>
      <c r="AI119" s="297">
        <v>-15.265347210515127</v>
      </c>
      <c r="AJ119" s="297">
        <v>-18.077630535017846</v>
      </c>
      <c r="AK119" s="297">
        <v>-25.399921765886827</v>
      </c>
      <c r="AL119" s="297">
        <v>-25.443401505195279</v>
      </c>
      <c r="AM119" s="297">
        <v>-24.350336182331802</v>
      </c>
      <c r="AN119" s="297">
        <v>-31.6629368550614</v>
      </c>
      <c r="AO119" s="297">
        <v>-39.574975161907766</v>
      </c>
      <c r="AP119" s="297">
        <v>-59.177736467048497</v>
      </c>
      <c r="AQ119" s="297">
        <v>-50.182058253826838</v>
      </c>
      <c r="AR119" s="297">
        <v>-58.151220966927397</v>
      </c>
    </row>
    <row r="120" spans="1:44">
      <c r="A120" s="298"/>
      <c r="B120" s="285"/>
      <c r="C120" s="285"/>
      <c r="D120" s="285"/>
      <c r="E120" s="285"/>
      <c r="F120" s="285"/>
      <c r="G120" s="285"/>
      <c r="H120" s="285"/>
      <c r="I120" s="285"/>
      <c r="J120" s="285"/>
      <c r="K120" s="285"/>
      <c r="L120" s="285"/>
      <c r="M120" s="285"/>
      <c r="N120" s="285"/>
      <c r="O120" s="285"/>
      <c r="P120" s="285"/>
      <c r="Q120" s="285"/>
      <c r="R120" s="285"/>
      <c r="S120" s="285"/>
      <c r="T120" s="285"/>
      <c r="U120" s="285"/>
      <c r="V120" s="285"/>
      <c r="W120" s="285"/>
      <c r="X120" s="285"/>
      <c r="Y120" s="285"/>
      <c r="Z120" s="285"/>
      <c r="AA120" s="285"/>
      <c r="AB120" s="285"/>
      <c r="AC120" s="285"/>
      <c r="AD120" s="285"/>
      <c r="AE120" s="285"/>
      <c r="AF120" s="285"/>
      <c r="AG120" s="285"/>
      <c r="AH120" s="285"/>
      <c r="AI120" s="285"/>
      <c r="AJ120" s="285"/>
      <c r="AK120" s="285"/>
      <c r="AL120" s="285"/>
      <c r="AM120" s="285"/>
      <c r="AN120" s="285"/>
      <c r="AO120" s="285"/>
      <c r="AP120" s="285"/>
      <c r="AQ120" s="285"/>
      <c r="AR120" s="285"/>
    </row>
    <row r="121" spans="1:44">
      <c r="A121" s="292" t="s">
        <v>334</v>
      </c>
      <c r="B121" s="277"/>
      <c r="C121" s="277"/>
      <c r="D121" s="277"/>
      <c r="E121" s="277"/>
      <c r="F121" s="277"/>
      <c r="G121" s="277"/>
      <c r="H121" s="277"/>
      <c r="I121" s="277"/>
      <c r="J121" s="277"/>
      <c r="K121" s="277"/>
      <c r="L121" s="277"/>
      <c r="M121" s="277"/>
      <c r="N121" s="277"/>
      <c r="O121" s="277"/>
      <c r="P121" s="277"/>
      <c r="Q121" s="277"/>
      <c r="R121" s="281">
        <v>405.06639298996305</v>
      </c>
      <c r="S121" s="281">
        <v>407.08143573834934</v>
      </c>
      <c r="T121" s="281">
        <v>416.13374972653207</v>
      </c>
      <c r="U121" s="281">
        <v>426.09994548974231</v>
      </c>
      <c r="V121" s="281">
        <v>446.88854275513506</v>
      </c>
      <c r="W121" s="281">
        <v>456.17329041770057</v>
      </c>
      <c r="X121" s="281">
        <v>459.5474165854265</v>
      </c>
      <c r="Y121" s="281">
        <v>464.58694896264001</v>
      </c>
      <c r="Z121" s="281">
        <v>465.16966506897347</v>
      </c>
      <c r="AA121" s="281">
        <v>479.37623643414406</v>
      </c>
      <c r="AB121" s="281">
        <v>504.76801994567859</v>
      </c>
      <c r="AC121" s="281">
        <v>513.62131822145057</v>
      </c>
      <c r="AD121" s="281">
        <v>537.54537349624957</v>
      </c>
      <c r="AE121" s="281">
        <v>536.47639244761513</v>
      </c>
      <c r="AF121" s="281">
        <v>547.10126746503113</v>
      </c>
      <c r="AG121" s="281">
        <v>537.15628517405185</v>
      </c>
      <c r="AH121" s="281">
        <v>540.44869166466424</v>
      </c>
      <c r="AI121" s="281">
        <v>544.11156480988348</v>
      </c>
      <c r="AJ121" s="281">
        <v>535.7533745052383</v>
      </c>
      <c r="AK121" s="281">
        <v>525.75003503965115</v>
      </c>
      <c r="AL121" s="281">
        <v>541.25072528839257</v>
      </c>
      <c r="AM121" s="281">
        <v>536.44279080614888</v>
      </c>
      <c r="AN121" s="281">
        <v>542.7429296145516</v>
      </c>
      <c r="AO121" s="281">
        <v>549.4716036969894</v>
      </c>
      <c r="AP121" s="281">
        <v>568.83340833465923</v>
      </c>
      <c r="AQ121" s="281">
        <v>571.67651936069603</v>
      </c>
      <c r="AR121" s="281">
        <v>577.59714927067239</v>
      </c>
    </row>
    <row r="122" spans="1:44">
      <c r="A122" s="268" t="s">
        <v>299</v>
      </c>
      <c r="B122" s="281"/>
      <c r="C122" s="281"/>
      <c r="D122" s="281"/>
      <c r="E122" s="281"/>
      <c r="F122" s="281"/>
      <c r="G122" s="281"/>
      <c r="H122" s="281"/>
      <c r="I122" s="281"/>
      <c r="J122" s="281"/>
      <c r="K122" s="281"/>
      <c r="L122" s="281"/>
      <c r="M122" s="281"/>
      <c r="N122" s="281"/>
      <c r="O122" s="281"/>
      <c r="P122" s="281"/>
      <c r="Q122" s="281"/>
      <c r="R122" s="281">
        <v>20.775876003028863</v>
      </c>
      <c r="S122" s="281">
        <v>19.183899403005022</v>
      </c>
      <c r="T122" s="281">
        <v>20.841294191455628</v>
      </c>
      <c r="U122" s="281">
        <v>21.162112857457402</v>
      </c>
      <c r="V122" s="281">
        <v>22.322629869441773</v>
      </c>
      <c r="W122" s="281">
        <v>23.36663304255724</v>
      </c>
      <c r="X122" s="281">
        <v>24.148668028606398</v>
      </c>
      <c r="Y122" s="281">
        <v>26.094247667606631</v>
      </c>
      <c r="Z122" s="281">
        <v>27.077322289074637</v>
      </c>
      <c r="AA122" s="281">
        <v>27.951457249168193</v>
      </c>
      <c r="AB122" s="281">
        <v>27.204484709371986</v>
      </c>
      <c r="AC122" s="281">
        <v>27.949431277928312</v>
      </c>
      <c r="AD122" s="281">
        <v>30.048540932323849</v>
      </c>
      <c r="AE122" s="281">
        <v>31.514103441911221</v>
      </c>
      <c r="AF122" s="281">
        <v>28.959192992108569</v>
      </c>
      <c r="AG122" s="281">
        <v>31.521220926301162</v>
      </c>
      <c r="AH122" s="281">
        <v>32.353329481553324</v>
      </c>
      <c r="AI122" s="281">
        <v>32.056973634301983</v>
      </c>
      <c r="AJ122" s="281">
        <v>31.39835089458418</v>
      </c>
      <c r="AK122" s="281">
        <v>28.942608222448722</v>
      </c>
      <c r="AL122" s="281">
        <v>29.028970471810489</v>
      </c>
      <c r="AM122" s="281">
        <v>31.037537289086067</v>
      </c>
      <c r="AN122" s="281">
        <v>33.709919941082504</v>
      </c>
      <c r="AO122" s="281">
        <v>32.783311501861363</v>
      </c>
      <c r="AP122" s="281">
        <v>35.286905962817585</v>
      </c>
      <c r="AQ122" s="281">
        <v>34.147567719311667</v>
      </c>
      <c r="AR122" s="281">
        <v>31.927696773426618</v>
      </c>
    </row>
    <row r="123" spans="1:44">
      <c r="A123" s="295" t="s">
        <v>150</v>
      </c>
      <c r="B123" s="296"/>
      <c r="C123" s="296"/>
      <c r="D123" s="296"/>
      <c r="E123" s="296"/>
      <c r="F123" s="296"/>
      <c r="G123" s="296"/>
      <c r="H123" s="296"/>
      <c r="I123" s="296"/>
      <c r="J123" s="296"/>
      <c r="K123" s="296"/>
      <c r="L123" s="296"/>
      <c r="M123" s="296"/>
      <c r="N123" s="296"/>
      <c r="O123" s="296"/>
      <c r="P123" s="296"/>
      <c r="Q123" s="296"/>
      <c r="R123" s="297">
        <v>0.39144867589584398</v>
      </c>
      <c r="S123" s="297">
        <v>0.38053641811491978</v>
      </c>
      <c r="T123" s="297">
        <v>0.35201751186785379</v>
      </c>
      <c r="U123" s="297">
        <v>0.37131574556071567</v>
      </c>
      <c r="V123" s="297">
        <v>0.71807599000864386</v>
      </c>
      <c r="W123" s="297">
        <v>0.99468483247839212</v>
      </c>
      <c r="X123" s="297">
        <v>1.0310403505418906</v>
      </c>
      <c r="Y123" s="297">
        <v>0.91246681425075482</v>
      </c>
      <c r="Z123" s="297">
        <v>0.75780270569868635</v>
      </c>
      <c r="AA123" s="297">
        <v>0.48775639999999998</v>
      </c>
      <c r="AB123" s="297">
        <v>0.58381038820000009</v>
      </c>
      <c r="AC123" s="297">
        <v>0.58675531400000003</v>
      </c>
      <c r="AD123" s="297">
        <v>0.62645469570000001</v>
      </c>
      <c r="AE123" s="297">
        <v>0.5543586398</v>
      </c>
      <c r="AF123" s="297">
        <v>0.53325638515076701</v>
      </c>
      <c r="AG123" s="297">
        <v>1.2231787920000001</v>
      </c>
      <c r="AH123" s="297">
        <v>1.9823826868243768</v>
      </c>
      <c r="AI123" s="297">
        <v>1.462409735816744</v>
      </c>
      <c r="AJ123" s="297">
        <v>1.7370653733104531</v>
      </c>
      <c r="AK123" s="297">
        <v>0.86189673033918601</v>
      </c>
      <c r="AL123" s="297">
        <v>1.9185226302908063</v>
      </c>
      <c r="AM123" s="297">
        <v>2.7693554566328444</v>
      </c>
      <c r="AN123" s="297">
        <v>3.6931919342152639</v>
      </c>
      <c r="AO123" s="297">
        <v>3.1871235890073732</v>
      </c>
      <c r="AP123" s="297">
        <v>1.7759850498337073</v>
      </c>
      <c r="AQ123" s="297">
        <v>2.1043400928935139</v>
      </c>
      <c r="AR123" s="297">
        <v>1.5164150023223519</v>
      </c>
    </row>
    <row r="124" spans="1:44">
      <c r="A124" s="295" t="s">
        <v>151</v>
      </c>
      <c r="B124" s="296"/>
      <c r="C124" s="296"/>
      <c r="D124" s="296"/>
      <c r="E124" s="296"/>
      <c r="F124" s="296"/>
      <c r="G124" s="296"/>
      <c r="H124" s="296"/>
      <c r="I124" s="296"/>
      <c r="J124" s="296"/>
      <c r="K124" s="296"/>
      <c r="L124" s="296"/>
      <c r="M124" s="296"/>
      <c r="N124" s="296"/>
      <c r="O124" s="296"/>
      <c r="P124" s="296"/>
      <c r="Q124" s="296"/>
      <c r="R124" s="297">
        <v>15.62050246420845</v>
      </c>
      <c r="S124" s="297">
        <v>13.939127677711934</v>
      </c>
      <c r="T124" s="297">
        <v>15.509827779390712</v>
      </c>
      <c r="U124" s="297">
        <v>15.701520362203578</v>
      </c>
      <c r="V124" s="297">
        <v>16.275426438754312</v>
      </c>
      <c r="W124" s="297">
        <v>16.794790783560384</v>
      </c>
      <c r="X124" s="297">
        <v>17.25666193234597</v>
      </c>
      <c r="Y124" s="297">
        <v>18.653138202888645</v>
      </c>
      <c r="Z124" s="297">
        <v>19.679967477492365</v>
      </c>
      <c r="AA124" s="297">
        <v>20.578360233711255</v>
      </c>
      <c r="AB124" s="297">
        <v>19.512614562811763</v>
      </c>
      <c r="AC124" s="297">
        <v>19.760811779204282</v>
      </c>
      <c r="AD124" s="297">
        <v>21.791440512565881</v>
      </c>
      <c r="AE124" s="297">
        <v>23.18047261110236</v>
      </c>
      <c r="AF124" s="297">
        <v>20.853397048619954</v>
      </c>
      <c r="AG124" s="297">
        <v>22.362516004987789</v>
      </c>
      <c r="AH124" s="297">
        <v>21.903308199817541</v>
      </c>
      <c r="AI124" s="297">
        <v>21.619683159088879</v>
      </c>
      <c r="AJ124" s="297">
        <v>20.083875733353871</v>
      </c>
      <c r="AK124" s="297">
        <v>18.191843766959018</v>
      </c>
      <c r="AL124" s="297">
        <v>17.097596754025872</v>
      </c>
      <c r="AM124" s="297">
        <v>18.348717225944192</v>
      </c>
      <c r="AN124" s="297">
        <v>19.44167171005666</v>
      </c>
      <c r="AO124" s="297">
        <v>18.868801564056405</v>
      </c>
      <c r="AP124" s="297">
        <v>21.538783497464095</v>
      </c>
      <c r="AQ124" s="297">
        <v>19.66325073070977</v>
      </c>
      <c r="AR124" s="297">
        <v>18.971679014380854</v>
      </c>
    </row>
    <row r="125" spans="1:44">
      <c r="A125" s="295" t="s">
        <v>332</v>
      </c>
      <c r="B125" s="296"/>
      <c r="C125" s="296"/>
      <c r="D125" s="296"/>
      <c r="E125" s="296"/>
      <c r="F125" s="296"/>
      <c r="G125" s="296"/>
      <c r="H125" s="296"/>
      <c r="I125" s="296"/>
      <c r="J125" s="296"/>
      <c r="K125" s="296"/>
      <c r="L125" s="296"/>
      <c r="M125" s="296"/>
      <c r="N125" s="296"/>
      <c r="O125" s="296"/>
      <c r="P125" s="296"/>
      <c r="Q125" s="296"/>
      <c r="R125" s="297">
        <v>1.9979607797652672</v>
      </c>
      <c r="S125" s="297">
        <v>2.0094510564389374</v>
      </c>
      <c r="T125" s="297">
        <v>1.9612631113764354</v>
      </c>
      <c r="U125" s="297">
        <v>1.9608787209312282</v>
      </c>
      <c r="V125" s="297">
        <v>1.9626980303276453</v>
      </c>
      <c r="W125" s="297">
        <v>2.0414382000044329</v>
      </c>
      <c r="X125" s="297">
        <v>2.0138840309032484</v>
      </c>
      <c r="Y125" s="297">
        <v>2.1224143735017904</v>
      </c>
      <c r="Z125" s="297">
        <v>2.0303521376992948</v>
      </c>
      <c r="AA125" s="297">
        <v>1.9746511753671601</v>
      </c>
      <c r="AB125" s="297">
        <v>2.0955044806186982</v>
      </c>
      <c r="AC125" s="297">
        <v>2.1193501084037241</v>
      </c>
      <c r="AD125" s="297">
        <v>2.0393445586286743</v>
      </c>
      <c r="AE125" s="297">
        <v>2.0644909568107304</v>
      </c>
      <c r="AF125" s="297">
        <v>1.9621104610503359</v>
      </c>
      <c r="AG125" s="297">
        <v>2.0563416267862791</v>
      </c>
      <c r="AH125" s="297">
        <v>1.8844700000000003</v>
      </c>
      <c r="AI125" s="297">
        <v>1.8084100000000001</v>
      </c>
      <c r="AJ125" s="297">
        <v>1.7308300000000001</v>
      </c>
      <c r="AK125" s="297">
        <v>1.7235000000000003</v>
      </c>
      <c r="AL125" s="297">
        <v>1.4707610397256028</v>
      </c>
      <c r="AM125" s="297">
        <v>1.6727324668334671</v>
      </c>
      <c r="AN125" s="297">
        <v>1.5624138256800002</v>
      </c>
      <c r="AO125" s="297">
        <v>1.5471751030000003</v>
      </c>
      <c r="AP125" s="297">
        <v>1.6317636539999998</v>
      </c>
      <c r="AQ125" s="297">
        <v>1.647070641</v>
      </c>
      <c r="AR125" s="297">
        <v>1.6058704309999998</v>
      </c>
    </row>
    <row r="126" spans="1:44">
      <c r="A126" s="295" t="s">
        <v>165</v>
      </c>
      <c r="B126" s="296"/>
      <c r="C126" s="296"/>
      <c r="D126" s="296"/>
      <c r="E126" s="296"/>
      <c r="F126" s="296"/>
      <c r="G126" s="296"/>
      <c r="H126" s="296"/>
      <c r="I126" s="296"/>
      <c r="J126" s="296"/>
      <c r="K126" s="296"/>
      <c r="L126" s="296"/>
      <c r="M126" s="296"/>
      <c r="N126" s="296"/>
      <c r="O126" s="296"/>
      <c r="P126" s="296"/>
      <c r="Q126" s="296"/>
      <c r="R126" s="297">
        <v>0</v>
      </c>
      <c r="S126" s="297">
        <v>0</v>
      </c>
      <c r="T126" s="297">
        <v>0</v>
      </c>
      <c r="U126" s="297">
        <v>0</v>
      </c>
      <c r="V126" s="297">
        <v>0</v>
      </c>
      <c r="W126" s="297">
        <v>0</v>
      </c>
      <c r="X126" s="297">
        <v>0</v>
      </c>
      <c r="Y126" s="297">
        <v>0</v>
      </c>
      <c r="Z126" s="297">
        <v>0</v>
      </c>
      <c r="AA126" s="297">
        <v>0</v>
      </c>
      <c r="AB126" s="297">
        <v>0</v>
      </c>
      <c r="AC126" s="297">
        <v>0</v>
      </c>
      <c r="AD126" s="297">
        <v>0</v>
      </c>
      <c r="AE126" s="297">
        <v>0</v>
      </c>
      <c r="AF126" s="297">
        <v>0</v>
      </c>
      <c r="AG126" s="297">
        <v>0</v>
      </c>
      <c r="AH126" s="297">
        <v>0</v>
      </c>
      <c r="AI126" s="297">
        <v>0</v>
      </c>
      <c r="AJ126" s="297">
        <v>0</v>
      </c>
      <c r="AK126" s="297">
        <v>0</v>
      </c>
      <c r="AL126" s="297">
        <v>0</v>
      </c>
      <c r="AM126" s="297">
        <v>0</v>
      </c>
      <c r="AN126" s="297">
        <v>0</v>
      </c>
      <c r="AO126" s="297">
        <v>0</v>
      </c>
      <c r="AP126" s="297">
        <v>0</v>
      </c>
      <c r="AQ126" s="297">
        <v>0</v>
      </c>
      <c r="AR126" s="297">
        <v>0</v>
      </c>
    </row>
    <row r="127" spans="1:44">
      <c r="A127" s="295" t="s">
        <v>166</v>
      </c>
      <c r="B127" s="296"/>
      <c r="C127" s="296"/>
      <c r="D127" s="296"/>
      <c r="E127" s="296"/>
      <c r="F127" s="296"/>
      <c r="G127" s="296"/>
      <c r="H127" s="296"/>
      <c r="I127" s="296"/>
      <c r="J127" s="296"/>
      <c r="K127" s="296"/>
      <c r="L127" s="296"/>
      <c r="M127" s="296"/>
      <c r="N127" s="296"/>
      <c r="O127" s="296"/>
      <c r="P127" s="296"/>
      <c r="Q127" s="296"/>
      <c r="R127" s="297">
        <v>0.311612</v>
      </c>
      <c r="S127" s="297">
        <v>0.31512800000000002</v>
      </c>
      <c r="T127" s="297">
        <v>0.31864399999999998</v>
      </c>
      <c r="U127" s="297">
        <v>0.32215999999999995</v>
      </c>
      <c r="V127" s="297">
        <v>0.32567600000000002</v>
      </c>
      <c r="W127" s="297">
        <v>0.32919199999999998</v>
      </c>
      <c r="X127" s="297">
        <v>0.332708</v>
      </c>
      <c r="Y127" s="297">
        <v>0.33822400000000002</v>
      </c>
      <c r="Z127" s="297">
        <v>0.34173999999999999</v>
      </c>
      <c r="AA127" s="297">
        <v>0.34525600000000001</v>
      </c>
      <c r="AB127" s="297">
        <v>0.34877200000000003</v>
      </c>
      <c r="AC127" s="297">
        <v>0.367288</v>
      </c>
      <c r="AD127" s="297">
        <v>0.39780399999999999</v>
      </c>
      <c r="AE127" s="297">
        <v>0.54131999999999991</v>
      </c>
      <c r="AF127" s="297">
        <v>0.54483599999999999</v>
      </c>
      <c r="AG127" s="297">
        <v>0.54835199999999995</v>
      </c>
      <c r="AH127" s="297">
        <v>0.55186799999999991</v>
      </c>
      <c r="AI127" s="297">
        <v>0.55538399999999999</v>
      </c>
      <c r="AJ127" s="297">
        <v>0.73250000000000004</v>
      </c>
      <c r="AK127" s="297">
        <v>0.88214787840000009</v>
      </c>
      <c r="AL127" s="297">
        <v>0.86623164523441665</v>
      </c>
      <c r="AM127" s="297">
        <v>0.7383184300099126</v>
      </c>
      <c r="AN127" s="297">
        <v>0.71934320290257248</v>
      </c>
      <c r="AO127" s="297">
        <v>0.65539907234983519</v>
      </c>
      <c r="AP127" s="297">
        <v>0.73178960232758583</v>
      </c>
      <c r="AQ127" s="297">
        <v>0.73139267555936893</v>
      </c>
      <c r="AR127" s="297">
        <v>0.59877287825369963</v>
      </c>
    </row>
    <row r="128" spans="1:44">
      <c r="A128" s="295" t="s">
        <v>333</v>
      </c>
      <c r="B128" s="296"/>
      <c r="C128" s="296"/>
      <c r="D128" s="296"/>
      <c r="E128" s="296"/>
      <c r="F128" s="296"/>
      <c r="G128" s="296"/>
      <c r="H128" s="296"/>
      <c r="I128" s="296"/>
      <c r="J128" s="296"/>
      <c r="K128" s="296"/>
      <c r="L128" s="296"/>
      <c r="M128" s="296"/>
      <c r="N128" s="296"/>
      <c r="O128" s="296"/>
      <c r="P128" s="296"/>
      <c r="Q128" s="296"/>
      <c r="R128" s="297">
        <v>0</v>
      </c>
      <c r="S128" s="297">
        <v>0</v>
      </c>
      <c r="T128" s="297">
        <v>0</v>
      </c>
      <c r="U128" s="297">
        <v>0</v>
      </c>
      <c r="V128" s="297">
        <v>0</v>
      </c>
      <c r="W128" s="297">
        <v>0</v>
      </c>
      <c r="X128" s="297">
        <v>0</v>
      </c>
      <c r="Y128" s="297">
        <v>0</v>
      </c>
      <c r="Z128" s="297">
        <v>0</v>
      </c>
      <c r="AA128" s="297">
        <v>0</v>
      </c>
      <c r="AB128" s="297">
        <v>0</v>
      </c>
      <c r="AC128" s="297">
        <v>0</v>
      </c>
      <c r="AD128" s="297">
        <v>0</v>
      </c>
      <c r="AE128" s="297">
        <v>0</v>
      </c>
      <c r="AF128" s="297">
        <v>0</v>
      </c>
      <c r="AG128" s="297">
        <v>0</v>
      </c>
      <c r="AH128" s="297">
        <v>0</v>
      </c>
      <c r="AI128" s="297">
        <v>0</v>
      </c>
      <c r="AJ128" s="297">
        <v>0</v>
      </c>
      <c r="AK128" s="297">
        <v>0</v>
      </c>
      <c r="AL128" s="297">
        <v>0</v>
      </c>
      <c r="AM128" s="297">
        <v>0</v>
      </c>
      <c r="AN128" s="297">
        <v>0</v>
      </c>
      <c r="AO128" s="297">
        <v>0</v>
      </c>
      <c r="AP128" s="297">
        <v>0</v>
      </c>
      <c r="AQ128" s="297">
        <v>0</v>
      </c>
      <c r="AR128" s="297">
        <v>0</v>
      </c>
    </row>
    <row r="129" spans="1:44" ht="15">
      <c r="A129" s="295" t="s">
        <v>338</v>
      </c>
      <c r="B129" s="296"/>
      <c r="C129" s="296"/>
      <c r="D129" s="296"/>
      <c r="E129" s="296"/>
      <c r="F129" s="296"/>
      <c r="G129" s="296"/>
      <c r="H129" s="296"/>
      <c r="I129" s="296"/>
      <c r="J129" s="296"/>
      <c r="K129" s="296"/>
      <c r="L129" s="296"/>
      <c r="M129" s="296"/>
      <c r="N129" s="296"/>
      <c r="O129" s="296"/>
      <c r="P129" s="296"/>
      <c r="Q129" s="296"/>
      <c r="R129" s="297">
        <v>2.4543520831593004</v>
      </c>
      <c r="S129" s="297">
        <v>2.5396562507392293</v>
      </c>
      <c r="T129" s="297">
        <v>2.6995417888206292</v>
      </c>
      <c r="U129" s="297">
        <v>2.8062380287618836</v>
      </c>
      <c r="V129" s="297">
        <v>3.0407534103511722</v>
      </c>
      <c r="W129" s="297">
        <v>3.2065272265140332</v>
      </c>
      <c r="X129" s="297">
        <v>3.5143737148152883</v>
      </c>
      <c r="Y129" s="297">
        <v>4.0680042769654392</v>
      </c>
      <c r="Z129" s="297">
        <v>4.2674599681842853</v>
      </c>
      <c r="AA129" s="297">
        <v>4.5654334400897802</v>
      </c>
      <c r="AB129" s="297">
        <v>4.6637832777415253</v>
      </c>
      <c r="AC129" s="297">
        <v>5.1152260763203072</v>
      </c>
      <c r="AD129" s="297">
        <v>5.1934971654292923</v>
      </c>
      <c r="AE129" s="297">
        <v>5.1734612341981325</v>
      </c>
      <c r="AF129" s="297">
        <v>5.0655930972875129</v>
      </c>
      <c r="AG129" s="297">
        <v>5.3308325025270928</v>
      </c>
      <c r="AH129" s="297">
        <v>6.0313005949114071</v>
      </c>
      <c r="AI129" s="297">
        <v>6.6110867393963622</v>
      </c>
      <c r="AJ129" s="297">
        <v>7.1140797879198514</v>
      </c>
      <c r="AK129" s="297">
        <v>7.2832198467505149</v>
      </c>
      <c r="AL129" s="297">
        <v>7.6758584025337919</v>
      </c>
      <c r="AM129" s="297">
        <v>7.5084137096656516</v>
      </c>
      <c r="AN129" s="297">
        <v>8.2932992682280045</v>
      </c>
      <c r="AO129" s="297">
        <v>8.5248121734477511</v>
      </c>
      <c r="AP129" s="297">
        <v>9.6085841591921977</v>
      </c>
      <c r="AQ129" s="297">
        <v>10.001513579149012</v>
      </c>
      <c r="AR129" s="297">
        <v>9.2349594474697128</v>
      </c>
    </row>
    <row r="130" spans="1:44" ht="15">
      <c r="A130" s="268" t="s">
        <v>339</v>
      </c>
      <c r="B130" s="281"/>
      <c r="C130" s="281"/>
      <c r="D130" s="281"/>
      <c r="E130" s="281"/>
      <c r="F130" s="281"/>
      <c r="G130" s="281"/>
      <c r="H130" s="281"/>
      <c r="I130" s="281"/>
      <c r="J130" s="281"/>
      <c r="K130" s="281"/>
      <c r="L130" s="281"/>
      <c r="M130" s="281"/>
      <c r="N130" s="281"/>
      <c r="O130" s="281"/>
      <c r="P130" s="281"/>
      <c r="Q130" s="281"/>
      <c r="R130" s="281">
        <v>165.60962344409333</v>
      </c>
      <c r="S130" s="281">
        <v>169.41732194563872</v>
      </c>
      <c r="T130" s="281">
        <v>171.04465084893548</v>
      </c>
      <c r="U130" s="281">
        <v>178.34953937626628</v>
      </c>
      <c r="V130" s="281">
        <v>183.30707228114642</v>
      </c>
      <c r="W130" s="281">
        <v>181.08610375365959</v>
      </c>
      <c r="X130" s="281">
        <v>182.22489386895504</v>
      </c>
      <c r="Y130" s="281">
        <v>180.68801608254302</v>
      </c>
      <c r="Z130" s="281">
        <v>175.87103211836643</v>
      </c>
      <c r="AA130" s="281">
        <v>183.00306623421346</v>
      </c>
      <c r="AB130" s="281">
        <v>197.94025700822979</v>
      </c>
      <c r="AC130" s="281">
        <v>202.16543521367893</v>
      </c>
      <c r="AD130" s="281">
        <v>215.87930993175411</v>
      </c>
      <c r="AE130" s="281">
        <v>201.09786197675908</v>
      </c>
      <c r="AF130" s="281">
        <v>204.64391570873829</v>
      </c>
      <c r="AG130" s="281">
        <v>191.71670418609111</v>
      </c>
      <c r="AH130" s="281">
        <v>189.05825006115828</v>
      </c>
      <c r="AI130" s="281">
        <v>192.59841492169926</v>
      </c>
      <c r="AJ130" s="281">
        <v>185.97556259343474</v>
      </c>
      <c r="AK130" s="281">
        <v>179.9221824495753</v>
      </c>
      <c r="AL130" s="281">
        <v>193.82548636190171</v>
      </c>
      <c r="AM130" s="281">
        <v>188.69550277207526</v>
      </c>
      <c r="AN130" s="281">
        <v>192.65450490959262</v>
      </c>
      <c r="AO130" s="281">
        <v>198.19093338320124</v>
      </c>
      <c r="AP130" s="281">
        <v>213.02436431698828</v>
      </c>
      <c r="AQ130" s="281">
        <v>206.49250906768827</v>
      </c>
      <c r="AR130" s="281">
        <v>212.03047423991498</v>
      </c>
    </row>
    <row r="131" spans="1:44">
      <c r="A131" s="295" t="s">
        <v>150</v>
      </c>
      <c r="B131" s="296"/>
      <c r="C131" s="296"/>
      <c r="D131" s="296"/>
      <c r="E131" s="296"/>
      <c r="F131" s="296"/>
      <c r="G131" s="296"/>
      <c r="H131" s="296"/>
      <c r="I131" s="296"/>
      <c r="J131" s="296"/>
      <c r="K131" s="296"/>
      <c r="L131" s="296"/>
      <c r="M131" s="296"/>
      <c r="N131" s="296"/>
      <c r="O131" s="296"/>
      <c r="P131" s="296"/>
      <c r="Q131" s="296"/>
      <c r="R131" s="297">
        <v>23.402376296243165</v>
      </c>
      <c r="S131" s="297">
        <v>24.202861890378237</v>
      </c>
      <c r="T131" s="297">
        <v>22.095056524604143</v>
      </c>
      <c r="U131" s="297">
        <v>26.144020195802334</v>
      </c>
      <c r="V131" s="297">
        <v>24.738653678206184</v>
      </c>
      <c r="W131" s="297">
        <v>22.154615700390366</v>
      </c>
      <c r="X131" s="297">
        <v>21.220525654002564</v>
      </c>
      <c r="Y131" s="297">
        <v>20.387894597382314</v>
      </c>
      <c r="Z131" s="297">
        <v>19.313373348078962</v>
      </c>
      <c r="AA131" s="297">
        <v>17.310621385681173</v>
      </c>
      <c r="AB131" s="297">
        <v>17.569469431675476</v>
      </c>
      <c r="AC131" s="297">
        <v>22.728788474189997</v>
      </c>
      <c r="AD131" s="297">
        <v>23.327989721918403</v>
      </c>
      <c r="AE131" s="297">
        <v>28.422470357249601</v>
      </c>
      <c r="AF131" s="297">
        <v>21.371601795989463</v>
      </c>
      <c r="AG131" s="297">
        <v>19.584939407237201</v>
      </c>
      <c r="AH131" s="297">
        <v>20.46939256443002</v>
      </c>
      <c r="AI131" s="297">
        <v>23.352482572971461</v>
      </c>
      <c r="AJ131" s="297">
        <v>24.357960602853705</v>
      </c>
      <c r="AK131" s="297">
        <v>19.764859790016967</v>
      </c>
      <c r="AL131" s="297">
        <v>21.400924131643759</v>
      </c>
      <c r="AM131" s="297">
        <v>19.195695727693135</v>
      </c>
      <c r="AN131" s="297">
        <v>19.050700007020808</v>
      </c>
      <c r="AO131" s="273">
        <v>21.946164853326863</v>
      </c>
      <c r="AP131" s="273">
        <v>23.54613529476503</v>
      </c>
      <c r="AQ131" s="273">
        <v>22.583805020115861</v>
      </c>
      <c r="AR131" s="273">
        <v>23.585349851882164</v>
      </c>
    </row>
    <row r="132" spans="1:44">
      <c r="A132" s="295" t="s">
        <v>151</v>
      </c>
      <c r="B132" s="296"/>
      <c r="C132" s="296"/>
      <c r="D132" s="296"/>
      <c r="E132" s="296"/>
      <c r="F132" s="296"/>
      <c r="G132" s="296"/>
      <c r="H132" s="296"/>
      <c r="I132" s="296"/>
      <c r="J132" s="296"/>
      <c r="K132" s="296"/>
      <c r="L132" s="296"/>
      <c r="M132" s="296"/>
      <c r="N132" s="296"/>
      <c r="O132" s="296"/>
      <c r="P132" s="296"/>
      <c r="Q132" s="296"/>
      <c r="R132" s="297">
        <v>12.066758561424361</v>
      </c>
      <c r="S132" s="297">
        <v>11.725944179842781</v>
      </c>
      <c r="T132" s="297">
        <v>15.365492502710209</v>
      </c>
      <c r="U132" s="297">
        <v>11.83052509613513</v>
      </c>
      <c r="V132" s="297">
        <v>12.635839181845201</v>
      </c>
      <c r="W132" s="297">
        <v>13.152996694597569</v>
      </c>
      <c r="X132" s="297">
        <v>13.833878509576007</v>
      </c>
      <c r="Y132" s="297">
        <v>13.362135802391165</v>
      </c>
      <c r="Z132" s="297">
        <v>11.990687343306503</v>
      </c>
      <c r="AA132" s="297">
        <v>10.792053299939083</v>
      </c>
      <c r="AB132" s="297">
        <v>13.849250876560751</v>
      </c>
      <c r="AC132" s="297">
        <v>14.089014348763829</v>
      </c>
      <c r="AD132" s="297">
        <v>15.032311791266464</v>
      </c>
      <c r="AE132" s="297">
        <v>15.548188373489046</v>
      </c>
      <c r="AF132" s="297">
        <v>17.85892049732027</v>
      </c>
      <c r="AG132" s="297">
        <v>18.657943325005338</v>
      </c>
      <c r="AH132" s="297">
        <v>19.073202136559676</v>
      </c>
      <c r="AI132" s="297">
        <v>20.715277034617568</v>
      </c>
      <c r="AJ132" s="297">
        <v>20.151671136226987</v>
      </c>
      <c r="AK132" s="297">
        <v>17.676050668138224</v>
      </c>
      <c r="AL132" s="297">
        <v>15.132990069691941</v>
      </c>
      <c r="AM132" s="297">
        <v>14.599369746174219</v>
      </c>
      <c r="AN132" s="297">
        <v>16.040868029398879</v>
      </c>
      <c r="AO132" s="297">
        <v>18.331777163441572</v>
      </c>
      <c r="AP132" s="297">
        <v>18.6799733322548</v>
      </c>
      <c r="AQ132" s="297">
        <v>18.540693249503285</v>
      </c>
      <c r="AR132" s="297">
        <v>19.933499922120294</v>
      </c>
    </row>
    <row r="133" spans="1:44">
      <c r="A133" s="295" t="s">
        <v>332</v>
      </c>
      <c r="B133" s="296"/>
      <c r="C133" s="296"/>
      <c r="D133" s="296"/>
      <c r="E133" s="296"/>
      <c r="F133" s="296"/>
      <c r="G133" s="296"/>
      <c r="H133" s="296"/>
      <c r="I133" s="296"/>
      <c r="J133" s="296"/>
      <c r="K133" s="296"/>
      <c r="L133" s="296"/>
      <c r="M133" s="296"/>
      <c r="N133" s="296"/>
      <c r="O133" s="296"/>
      <c r="P133" s="296"/>
      <c r="Q133" s="296"/>
      <c r="R133" s="297">
        <v>55.310137550570438</v>
      </c>
      <c r="S133" s="297">
        <v>57.24072826209499</v>
      </c>
      <c r="T133" s="297">
        <v>58.515677789705435</v>
      </c>
      <c r="U133" s="297">
        <v>59.44798634201986</v>
      </c>
      <c r="V133" s="297">
        <v>61.667239825739138</v>
      </c>
      <c r="W133" s="297">
        <v>59.758329780531035</v>
      </c>
      <c r="X133" s="297">
        <v>61.780732939450587</v>
      </c>
      <c r="Y133" s="297">
        <v>57.653317196755218</v>
      </c>
      <c r="Z133" s="297">
        <v>54.256427961054939</v>
      </c>
      <c r="AA133" s="297">
        <v>57.366355686907482</v>
      </c>
      <c r="AB133" s="297">
        <v>62.996561367445558</v>
      </c>
      <c r="AC133" s="297">
        <v>60.459049987924359</v>
      </c>
      <c r="AD133" s="297">
        <v>64.355171284275045</v>
      </c>
      <c r="AE133" s="297">
        <v>45.008788464089655</v>
      </c>
      <c r="AF133" s="297">
        <v>45.931117372686352</v>
      </c>
      <c r="AG133" s="297">
        <v>34.089375482066757</v>
      </c>
      <c r="AH133" s="297">
        <v>32.972454387216835</v>
      </c>
      <c r="AI133" s="297">
        <v>34.714161801896267</v>
      </c>
      <c r="AJ133" s="297">
        <v>34.575823325789344</v>
      </c>
      <c r="AK133" s="297">
        <v>41.271290978913171</v>
      </c>
      <c r="AL133" s="297">
        <v>45.946436915057184</v>
      </c>
      <c r="AM133" s="297">
        <v>44.966201382523344</v>
      </c>
      <c r="AN133" s="297">
        <v>50.732472370034664</v>
      </c>
      <c r="AO133" s="297">
        <v>55.640130464831714</v>
      </c>
      <c r="AP133" s="297">
        <v>68.155752943088231</v>
      </c>
      <c r="AQ133" s="297">
        <v>61.579514200918624</v>
      </c>
      <c r="AR133" s="297">
        <v>65.735755052737915</v>
      </c>
    </row>
    <row r="134" spans="1:44">
      <c r="A134" s="295" t="s">
        <v>165</v>
      </c>
      <c r="B134" s="296"/>
      <c r="C134" s="296"/>
      <c r="D134" s="296"/>
      <c r="E134" s="296"/>
      <c r="F134" s="296"/>
      <c r="G134" s="296"/>
      <c r="H134" s="296"/>
      <c r="I134" s="296"/>
      <c r="J134" s="296"/>
      <c r="K134" s="296"/>
      <c r="L134" s="296"/>
      <c r="M134" s="296"/>
      <c r="N134" s="296"/>
      <c r="O134" s="296"/>
      <c r="P134" s="296"/>
      <c r="Q134" s="296"/>
      <c r="R134" s="297">
        <v>0</v>
      </c>
      <c r="S134" s="297">
        <v>0</v>
      </c>
      <c r="T134" s="297">
        <v>0</v>
      </c>
      <c r="U134" s="297">
        <v>0</v>
      </c>
      <c r="V134" s="297">
        <v>0</v>
      </c>
      <c r="W134" s="297">
        <v>0</v>
      </c>
      <c r="X134" s="297">
        <v>0</v>
      </c>
      <c r="Y134" s="297">
        <v>0</v>
      </c>
      <c r="Z134" s="297">
        <v>0</v>
      </c>
      <c r="AA134" s="297">
        <v>0</v>
      </c>
      <c r="AB134" s="297">
        <v>0</v>
      </c>
      <c r="AC134" s="297">
        <v>0</v>
      </c>
      <c r="AD134" s="297">
        <v>0</v>
      </c>
      <c r="AE134" s="297">
        <v>0</v>
      </c>
      <c r="AF134" s="297">
        <v>0</v>
      </c>
      <c r="AG134" s="297">
        <v>0</v>
      </c>
      <c r="AH134" s="297">
        <v>0</v>
      </c>
      <c r="AI134" s="297">
        <v>0</v>
      </c>
      <c r="AJ134" s="297">
        <v>0</v>
      </c>
      <c r="AK134" s="297">
        <v>0</v>
      </c>
      <c r="AL134" s="297">
        <v>0</v>
      </c>
      <c r="AM134" s="297">
        <v>0</v>
      </c>
      <c r="AN134" s="297">
        <v>0</v>
      </c>
      <c r="AO134" s="297">
        <v>0</v>
      </c>
      <c r="AP134" s="297">
        <v>0</v>
      </c>
      <c r="AQ134" s="297">
        <v>0</v>
      </c>
      <c r="AR134" s="297">
        <v>0</v>
      </c>
    </row>
    <row r="135" spans="1:44">
      <c r="A135" s="295" t="s">
        <v>166</v>
      </c>
      <c r="B135" s="296"/>
      <c r="C135" s="296"/>
      <c r="D135" s="296"/>
      <c r="E135" s="296"/>
      <c r="F135" s="296"/>
      <c r="G135" s="296"/>
      <c r="H135" s="296"/>
      <c r="I135" s="296"/>
      <c r="J135" s="296"/>
      <c r="K135" s="296"/>
      <c r="L135" s="296"/>
      <c r="M135" s="296"/>
      <c r="N135" s="296"/>
      <c r="O135" s="296"/>
      <c r="P135" s="296"/>
      <c r="Q135" s="296"/>
      <c r="R135" s="297">
        <v>4.6315407450474213</v>
      </c>
      <c r="S135" s="297">
        <v>4.6335286416958228</v>
      </c>
      <c r="T135" s="297">
        <v>4.7422151995811355</v>
      </c>
      <c r="U135" s="297">
        <v>4.957742411321103</v>
      </c>
      <c r="V135" s="297">
        <v>5.088024288165732</v>
      </c>
      <c r="W135" s="297">
        <v>5.0474747129371123</v>
      </c>
      <c r="X135" s="297">
        <v>5.0282648699558745</v>
      </c>
      <c r="Y135" s="297">
        <v>5.0518102208655318</v>
      </c>
      <c r="Z135" s="297">
        <v>5.4190978062109991</v>
      </c>
      <c r="AA135" s="297">
        <v>5.5628747305827932</v>
      </c>
      <c r="AB135" s="297">
        <v>5.7123443779910259</v>
      </c>
      <c r="AC135" s="297">
        <v>5.7329365567083004</v>
      </c>
      <c r="AD135" s="297">
        <v>5.5973699508182859</v>
      </c>
      <c r="AE135" s="297">
        <v>5.5768657533837382</v>
      </c>
      <c r="AF135" s="297">
        <v>5.8498270351900814</v>
      </c>
      <c r="AG135" s="297">
        <v>5.949297070818286</v>
      </c>
      <c r="AH135" s="297">
        <v>5.6350512635146437</v>
      </c>
      <c r="AI135" s="297">
        <v>5.7998995303419036</v>
      </c>
      <c r="AJ135" s="297">
        <v>5.7891719243209856</v>
      </c>
      <c r="AK135" s="297">
        <v>6.0158831560000001</v>
      </c>
      <c r="AL135" s="297">
        <v>5.7468865979999997</v>
      </c>
      <c r="AM135" s="297">
        <v>5.1231438978999995</v>
      </c>
      <c r="AN135" s="297">
        <v>5.0441564164999999</v>
      </c>
      <c r="AO135" s="297">
        <v>4.2068281215999992</v>
      </c>
      <c r="AP135" s="297">
        <v>4.7103333415000002</v>
      </c>
      <c r="AQ135" s="297">
        <v>4.8440483670333334</v>
      </c>
      <c r="AR135" s="297">
        <v>4.5063728541333328</v>
      </c>
    </row>
    <row r="136" spans="1:44">
      <c r="A136" s="295" t="s">
        <v>333</v>
      </c>
      <c r="B136" s="296"/>
      <c r="C136" s="296"/>
      <c r="D136" s="296"/>
      <c r="E136" s="296"/>
      <c r="F136" s="296"/>
      <c r="G136" s="296"/>
      <c r="H136" s="296"/>
      <c r="I136" s="296"/>
      <c r="J136" s="296"/>
      <c r="K136" s="296"/>
      <c r="L136" s="296"/>
      <c r="M136" s="296"/>
      <c r="N136" s="296"/>
      <c r="O136" s="296"/>
      <c r="P136" s="296"/>
      <c r="Q136" s="296"/>
      <c r="R136" s="297">
        <v>25.123107589014896</v>
      </c>
      <c r="S136" s="297">
        <v>25.822905029170627</v>
      </c>
      <c r="T136" s="297">
        <v>25.795880370690078</v>
      </c>
      <c r="U136" s="297">
        <v>27.951252922519156</v>
      </c>
      <c r="V136" s="297">
        <v>30.008660031778799</v>
      </c>
      <c r="W136" s="297">
        <v>31.23595624923885</v>
      </c>
      <c r="X136" s="297">
        <v>29.898693349764617</v>
      </c>
      <c r="Y136" s="297">
        <v>32.007745835301733</v>
      </c>
      <c r="Z136" s="297">
        <v>33.310169980211434</v>
      </c>
      <c r="AA136" s="297">
        <v>39.115189756092569</v>
      </c>
      <c r="AB136" s="297">
        <v>43.261758560846239</v>
      </c>
      <c r="AC136" s="297">
        <v>44.086471160275764</v>
      </c>
      <c r="AD136" s="297">
        <v>50.101326572897378</v>
      </c>
      <c r="AE136" s="297">
        <v>50.790774307161854</v>
      </c>
      <c r="AF136" s="297">
        <v>54.73877406954562</v>
      </c>
      <c r="AG136" s="297">
        <v>54.018358810429334</v>
      </c>
      <c r="AH136" s="297">
        <v>53.140655243297182</v>
      </c>
      <c r="AI136" s="297">
        <v>50.114354367272178</v>
      </c>
      <c r="AJ136" s="297">
        <v>45.63502017784031</v>
      </c>
      <c r="AK136" s="297">
        <v>40.808172446886147</v>
      </c>
      <c r="AL136" s="297">
        <v>47.397613271104717</v>
      </c>
      <c r="AM136" s="297">
        <v>48.137982660214078</v>
      </c>
      <c r="AN136" s="297">
        <v>47.911219684297308</v>
      </c>
      <c r="AO136" s="297">
        <v>44.983798471916415</v>
      </c>
      <c r="AP136" s="297">
        <v>45.333893397156018</v>
      </c>
      <c r="AQ136" s="297">
        <v>45.993401728676986</v>
      </c>
      <c r="AR136" s="297">
        <v>45.549978529201539</v>
      </c>
    </row>
    <row r="137" spans="1:44" ht="15">
      <c r="A137" s="295" t="s">
        <v>338</v>
      </c>
      <c r="B137" s="296"/>
      <c r="C137" s="296"/>
      <c r="D137" s="296"/>
      <c r="E137" s="296"/>
      <c r="F137" s="296"/>
      <c r="G137" s="296"/>
      <c r="H137" s="296"/>
      <c r="I137" s="296"/>
      <c r="J137" s="296"/>
      <c r="K137" s="296"/>
      <c r="L137" s="296"/>
      <c r="M137" s="296"/>
      <c r="N137" s="296"/>
      <c r="O137" s="296"/>
      <c r="P137" s="296"/>
      <c r="Q137" s="296"/>
      <c r="R137" s="297">
        <v>45.075702701793048</v>
      </c>
      <c r="S137" s="297">
        <v>45.791353942456269</v>
      </c>
      <c r="T137" s="297">
        <v>44.530328461644487</v>
      </c>
      <c r="U137" s="297">
        <v>48.018012408468714</v>
      </c>
      <c r="V137" s="297">
        <v>49.168655275411368</v>
      </c>
      <c r="W137" s="297">
        <v>49.73673061596466</v>
      </c>
      <c r="X137" s="297">
        <v>50.462798546205384</v>
      </c>
      <c r="Y137" s="297">
        <v>52.225112429847059</v>
      </c>
      <c r="Z137" s="297">
        <v>51.581275679503591</v>
      </c>
      <c r="AA137" s="297">
        <v>52.855971375010384</v>
      </c>
      <c r="AB137" s="297">
        <v>54.550872393710726</v>
      </c>
      <c r="AC137" s="297">
        <v>55.069174685816698</v>
      </c>
      <c r="AD137" s="297">
        <v>57.465140610578537</v>
      </c>
      <c r="AE137" s="297">
        <v>55.750774721385156</v>
      </c>
      <c r="AF137" s="297">
        <v>58.893674938006484</v>
      </c>
      <c r="AG137" s="297">
        <v>59.416790090534192</v>
      </c>
      <c r="AH137" s="297">
        <v>57.767494466139944</v>
      </c>
      <c r="AI137" s="297">
        <v>57.902239614599907</v>
      </c>
      <c r="AJ137" s="297">
        <v>55.465915426403441</v>
      </c>
      <c r="AK137" s="297">
        <v>54.38592540962081</v>
      </c>
      <c r="AL137" s="297">
        <v>58.200635376404122</v>
      </c>
      <c r="AM137" s="297">
        <v>56.673109357570468</v>
      </c>
      <c r="AN137" s="297">
        <v>53.875088402340971</v>
      </c>
      <c r="AO137" s="297">
        <v>53.082234308084665</v>
      </c>
      <c r="AP137" s="297">
        <v>52.598276008224204</v>
      </c>
      <c r="AQ137" s="297">
        <v>52.951046501440175</v>
      </c>
      <c r="AR137" s="297">
        <v>52.719518029839755</v>
      </c>
    </row>
    <row r="138" spans="1:44">
      <c r="A138" s="299" t="s">
        <v>300</v>
      </c>
      <c r="B138" s="281"/>
      <c r="C138" s="281"/>
      <c r="D138" s="281"/>
      <c r="E138" s="281"/>
      <c r="F138" s="281"/>
      <c r="G138" s="281"/>
      <c r="H138" s="281"/>
      <c r="I138" s="281"/>
      <c r="J138" s="281"/>
      <c r="K138" s="281"/>
      <c r="L138" s="281"/>
      <c r="M138" s="281"/>
      <c r="N138" s="281"/>
      <c r="O138" s="281"/>
      <c r="P138" s="281"/>
      <c r="Q138" s="281"/>
      <c r="R138" s="281">
        <v>34.315665116126169</v>
      </c>
      <c r="S138" s="281">
        <v>34.506516519870871</v>
      </c>
      <c r="T138" s="281">
        <v>36.257811666063461</v>
      </c>
      <c r="U138" s="281">
        <v>32.26831075559609</v>
      </c>
      <c r="V138" s="281">
        <v>36.558164979100695</v>
      </c>
      <c r="W138" s="281">
        <v>37.579613986697296</v>
      </c>
      <c r="X138" s="281">
        <v>35.934084439129769</v>
      </c>
      <c r="Y138" s="281">
        <v>37.109849413991036</v>
      </c>
      <c r="Z138" s="281">
        <v>37.391405522337557</v>
      </c>
      <c r="AA138" s="281">
        <v>38.718873599725057</v>
      </c>
      <c r="AB138" s="281">
        <v>39.751688499198515</v>
      </c>
      <c r="AC138" s="281">
        <v>40.580778364381473</v>
      </c>
      <c r="AD138" s="281">
        <v>41.635884393744888</v>
      </c>
      <c r="AE138" s="281">
        <v>44.522676631018058</v>
      </c>
      <c r="AF138" s="281">
        <v>48.002488916781751</v>
      </c>
      <c r="AG138" s="281">
        <v>48.244272764179691</v>
      </c>
      <c r="AH138" s="281">
        <v>48.777586636494718</v>
      </c>
      <c r="AI138" s="281">
        <v>49.608335734136297</v>
      </c>
      <c r="AJ138" s="281">
        <v>49.496668585144789</v>
      </c>
      <c r="AK138" s="281">
        <v>48.188400331406839</v>
      </c>
      <c r="AL138" s="281">
        <v>49.088358666608741</v>
      </c>
      <c r="AM138" s="281">
        <v>48.012076318759405</v>
      </c>
      <c r="AN138" s="281">
        <v>51.118816445324484</v>
      </c>
      <c r="AO138" s="281">
        <v>50.74267040009984</v>
      </c>
      <c r="AP138" s="281">
        <v>51.827158937144638</v>
      </c>
      <c r="AQ138" s="281">
        <v>52.889188012134909</v>
      </c>
      <c r="AR138" s="281">
        <v>52.772775650928892</v>
      </c>
    </row>
    <row r="139" spans="1:44">
      <c r="A139" s="295" t="s">
        <v>150</v>
      </c>
      <c r="B139" s="296"/>
      <c r="C139" s="296"/>
      <c r="D139" s="296"/>
      <c r="E139" s="296"/>
      <c r="F139" s="296"/>
      <c r="G139" s="296"/>
      <c r="H139" s="296"/>
      <c r="I139" s="296"/>
      <c r="J139" s="296"/>
      <c r="K139" s="296"/>
      <c r="L139" s="296"/>
      <c r="M139" s="296"/>
      <c r="N139" s="296"/>
      <c r="O139" s="296"/>
      <c r="P139" s="296"/>
      <c r="Q139" s="296"/>
      <c r="R139" s="297">
        <v>1.5546663649963595</v>
      </c>
      <c r="S139" s="297">
        <v>1.5821205280793555</v>
      </c>
      <c r="T139" s="297">
        <v>1.4451229947741684</v>
      </c>
      <c r="U139" s="297">
        <v>1.7003853305528556</v>
      </c>
      <c r="V139" s="297">
        <v>1.6528634900632726</v>
      </c>
      <c r="W139" s="297">
        <v>3.034777042006318</v>
      </c>
      <c r="X139" s="297">
        <v>2.219782810782517</v>
      </c>
      <c r="Y139" s="297">
        <v>2.0476999137998964</v>
      </c>
      <c r="Z139" s="297">
        <v>1.8220619501706217</v>
      </c>
      <c r="AA139" s="297">
        <v>1.7001180851199997</v>
      </c>
      <c r="AB139" s="297">
        <v>1.8903473058887998</v>
      </c>
      <c r="AC139" s="297">
        <v>2.68354652894</v>
      </c>
      <c r="AD139" s="297">
        <v>2.6498360645815997</v>
      </c>
      <c r="AE139" s="297">
        <v>3.0271391681503999</v>
      </c>
      <c r="AF139" s="297">
        <v>2.4829261346648388</v>
      </c>
      <c r="AG139" s="297">
        <v>1.8792639415627996</v>
      </c>
      <c r="AH139" s="297">
        <v>1.7400233896717556</v>
      </c>
      <c r="AI139" s="297">
        <v>2.1329187210305829</v>
      </c>
      <c r="AJ139" s="297">
        <v>2.3504806447354278</v>
      </c>
      <c r="AK139" s="297">
        <v>1.299317013308795</v>
      </c>
      <c r="AL139" s="297">
        <v>1.4374538071988421</v>
      </c>
      <c r="AM139" s="297">
        <v>1.2842129384477627</v>
      </c>
      <c r="AN139" s="297">
        <v>1.3853086853293863</v>
      </c>
      <c r="AO139" s="297">
        <v>1.4612251208332427</v>
      </c>
      <c r="AP139" s="297">
        <v>1.0758044615178097</v>
      </c>
      <c r="AQ139" s="297">
        <v>0.99681936001345584</v>
      </c>
      <c r="AR139" s="297">
        <v>1.2296789270373787</v>
      </c>
    </row>
    <row r="140" spans="1:44">
      <c r="A140" s="295" t="s">
        <v>151</v>
      </c>
      <c r="B140" s="296"/>
      <c r="C140" s="296"/>
      <c r="D140" s="296"/>
      <c r="E140" s="296"/>
      <c r="F140" s="296"/>
      <c r="G140" s="296"/>
      <c r="H140" s="296"/>
      <c r="I140" s="296"/>
      <c r="J140" s="296"/>
      <c r="K140" s="296"/>
      <c r="L140" s="296"/>
      <c r="M140" s="296"/>
      <c r="N140" s="296"/>
      <c r="O140" s="296"/>
      <c r="P140" s="296"/>
      <c r="Q140" s="296"/>
      <c r="R140" s="297">
        <v>7.2807773263927738</v>
      </c>
      <c r="S140" s="297">
        <v>7.3391043085349823</v>
      </c>
      <c r="T140" s="297">
        <v>9.4570865402144761</v>
      </c>
      <c r="U140" s="297">
        <v>4.6120350812764235</v>
      </c>
      <c r="V140" s="297">
        <v>8.2137687531868995</v>
      </c>
      <c r="W140" s="297">
        <v>6.7158886264065218</v>
      </c>
      <c r="X140" s="297">
        <v>5.0033010944926355</v>
      </c>
      <c r="Y140" s="297">
        <v>4.6177216124345168</v>
      </c>
      <c r="Z140" s="297">
        <v>4.844669817577282</v>
      </c>
      <c r="AA140" s="297">
        <v>4.69397804687899</v>
      </c>
      <c r="AB140" s="297">
        <v>4.9860917175165858</v>
      </c>
      <c r="AC140" s="297">
        <v>4.4880744495668026</v>
      </c>
      <c r="AD140" s="297">
        <v>4.275523473170006</v>
      </c>
      <c r="AE140" s="297">
        <v>5.5694933157572741</v>
      </c>
      <c r="AF140" s="297">
        <v>6.7306351988005968</v>
      </c>
      <c r="AG140" s="297">
        <v>6.3588888609354903</v>
      </c>
      <c r="AH140" s="297">
        <v>4.8583920432820422</v>
      </c>
      <c r="AI140" s="297">
        <v>5.2413907967857849</v>
      </c>
      <c r="AJ140" s="297">
        <v>5.284348391180071</v>
      </c>
      <c r="AK140" s="297">
        <v>4.0933253897941508</v>
      </c>
      <c r="AL140" s="297">
        <v>5.6190089684099043</v>
      </c>
      <c r="AM140" s="297">
        <v>6.2162815337754571</v>
      </c>
      <c r="AN140" s="297">
        <v>5.4084578834100148</v>
      </c>
      <c r="AO140" s="297">
        <v>5.1162582951912761</v>
      </c>
      <c r="AP140" s="297">
        <v>5.9151972564213366</v>
      </c>
      <c r="AQ140" s="297">
        <v>6.267861880449674</v>
      </c>
      <c r="AR140" s="297">
        <v>6.7943860608642179</v>
      </c>
    </row>
    <row r="141" spans="1:44">
      <c r="A141" s="295" t="s">
        <v>332</v>
      </c>
      <c r="B141" s="296"/>
      <c r="C141" s="296"/>
      <c r="D141" s="296"/>
      <c r="E141" s="296"/>
      <c r="F141" s="296"/>
      <c r="G141" s="296"/>
      <c r="H141" s="296"/>
      <c r="I141" s="296"/>
      <c r="J141" s="296"/>
      <c r="K141" s="296"/>
      <c r="L141" s="296"/>
      <c r="M141" s="296"/>
      <c r="N141" s="296"/>
      <c r="O141" s="296"/>
      <c r="P141" s="296"/>
      <c r="Q141" s="296"/>
      <c r="R141" s="297">
        <v>4.3920137463585309</v>
      </c>
      <c r="S141" s="297">
        <v>4.3420240556683174</v>
      </c>
      <c r="T141" s="297">
        <v>4.4533343958782536</v>
      </c>
      <c r="U141" s="297">
        <v>4.6607798295744622</v>
      </c>
      <c r="V141" s="297">
        <v>4.9746661790365394</v>
      </c>
      <c r="W141" s="297">
        <v>5.2030375864436991</v>
      </c>
      <c r="X141" s="297">
        <v>5.3641553408974687</v>
      </c>
      <c r="Y141" s="297">
        <v>5.5359300855092117</v>
      </c>
      <c r="Z141" s="297">
        <v>5.7428507558339241</v>
      </c>
      <c r="AA141" s="297">
        <v>6.0611011165355588</v>
      </c>
      <c r="AB141" s="297">
        <v>6.3204878807307816</v>
      </c>
      <c r="AC141" s="297">
        <v>6.6026278254244257</v>
      </c>
      <c r="AD141" s="297">
        <v>6.792574094319435</v>
      </c>
      <c r="AE141" s="297">
        <v>7.1417558787344193</v>
      </c>
      <c r="AF141" s="297">
        <v>7.8648605379542147</v>
      </c>
      <c r="AG141" s="297">
        <v>7.7361299495615556</v>
      </c>
      <c r="AH141" s="297">
        <v>7.5628472007864946</v>
      </c>
      <c r="AI141" s="297">
        <v>6.5612859723599364</v>
      </c>
      <c r="AJ141" s="297">
        <v>6.5107591208881432</v>
      </c>
      <c r="AK141" s="297">
        <v>7.5305639678</v>
      </c>
      <c r="AL141" s="297">
        <v>6.8459372713006257</v>
      </c>
      <c r="AM141" s="297">
        <v>5.6472760987999999</v>
      </c>
      <c r="AN141" s="297">
        <v>7.8681867122656186</v>
      </c>
      <c r="AO141" s="297">
        <v>7.6517231868000009</v>
      </c>
      <c r="AP141" s="297">
        <v>8.7122846167999999</v>
      </c>
      <c r="AQ141" s="297">
        <v>8.8401829858000003</v>
      </c>
      <c r="AR141" s="297">
        <v>8.117084608799999</v>
      </c>
    </row>
    <row r="142" spans="1:44">
      <c r="A142" s="295" t="s">
        <v>165</v>
      </c>
      <c r="B142" s="296"/>
      <c r="C142" s="296"/>
      <c r="D142" s="296"/>
      <c r="E142" s="296"/>
      <c r="F142" s="296"/>
      <c r="G142" s="296"/>
      <c r="H142" s="296"/>
      <c r="I142" s="296"/>
      <c r="J142" s="296"/>
      <c r="K142" s="296"/>
      <c r="L142" s="296"/>
      <c r="M142" s="296"/>
      <c r="N142" s="296"/>
      <c r="O142" s="296"/>
      <c r="P142" s="296"/>
      <c r="Q142" s="296"/>
      <c r="R142" s="297">
        <v>0</v>
      </c>
      <c r="S142" s="297">
        <v>0</v>
      </c>
      <c r="T142" s="297">
        <v>0</v>
      </c>
      <c r="U142" s="297">
        <v>0</v>
      </c>
      <c r="V142" s="297">
        <v>0</v>
      </c>
      <c r="W142" s="297">
        <v>0</v>
      </c>
      <c r="X142" s="297">
        <v>0</v>
      </c>
      <c r="Y142" s="297">
        <v>0</v>
      </c>
      <c r="Z142" s="297">
        <v>0</v>
      </c>
      <c r="AA142" s="297">
        <v>0</v>
      </c>
      <c r="AB142" s="297">
        <v>0</v>
      </c>
      <c r="AC142" s="297">
        <v>0</v>
      </c>
      <c r="AD142" s="297">
        <v>0</v>
      </c>
      <c r="AE142" s="297">
        <v>0</v>
      </c>
      <c r="AF142" s="297">
        <v>0</v>
      </c>
      <c r="AG142" s="297">
        <v>0</v>
      </c>
      <c r="AH142" s="297">
        <v>0</v>
      </c>
      <c r="AI142" s="297">
        <v>0</v>
      </c>
      <c r="AJ142" s="297">
        <v>0</v>
      </c>
      <c r="AK142" s="297">
        <v>0</v>
      </c>
      <c r="AL142" s="297">
        <v>0</v>
      </c>
      <c r="AM142" s="297">
        <v>0</v>
      </c>
      <c r="AN142" s="297">
        <v>0</v>
      </c>
      <c r="AO142" s="297">
        <v>0</v>
      </c>
      <c r="AP142" s="297">
        <v>0</v>
      </c>
      <c r="AQ142" s="297">
        <v>0</v>
      </c>
      <c r="AR142" s="297">
        <v>0</v>
      </c>
    </row>
    <row r="143" spans="1:44">
      <c r="A143" s="295" t="s">
        <v>166</v>
      </c>
      <c r="B143" s="296"/>
      <c r="C143" s="296"/>
      <c r="D143" s="296"/>
      <c r="E143" s="296"/>
      <c r="F143" s="296"/>
      <c r="G143" s="296"/>
      <c r="H143" s="296"/>
      <c r="I143" s="296"/>
      <c r="J143" s="296"/>
      <c r="K143" s="296"/>
      <c r="L143" s="296"/>
      <c r="M143" s="296"/>
      <c r="N143" s="296"/>
      <c r="O143" s="296"/>
      <c r="P143" s="296"/>
      <c r="Q143" s="296"/>
      <c r="R143" s="297">
        <v>1.8412860502232697</v>
      </c>
      <c r="S143" s="297">
        <v>1.7971978790029695</v>
      </c>
      <c r="T143" s="297">
        <v>1.6833755010826694</v>
      </c>
      <c r="U143" s="297">
        <v>1.6905607636493361</v>
      </c>
      <c r="V143" s="297">
        <v>1.806966026216003</v>
      </c>
      <c r="W143" s="297">
        <v>1.8113344987826692</v>
      </c>
      <c r="X143" s="297">
        <v>1.8397959224299598</v>
      </c>
      <c r="Y143" s="297">
        <v>1.8480555770966267</v>
      </c>
      <c r="Z143" s="297">
        <v>1.7527432697632932</v>
      </c>
      <c r="AA143" s="297">
        <v>1.7631394036299599</v>
      </c>
      <c r="AB143" s="297">
        <v>1.7735355374966266</v>
      </c>
      <c r="AC143" s="297">
        <v>1.7796815856000001</v>
      </c>
      <c r="AD143" s="297">
        <v>2.5912810678000007</v>
      </c>
      <c r="AE143" s="297">
        <v>2.5946615500000001</v>
      </c>
      <c r="AF143" s="297">
        <v>2.5960592075000006</v>
      </c>
      <c r="AG143" s="297">
        <v>2.6066907925000002</v>
      </c>
      <c r="AH143" s="297">
        <v>2.6073736149999993</v>
      </c>
      <c r="AI143" s="297">
        <v>2.6166764699999998</v>
      </c>
      <c r="AJ143" s="297">
        <v>2.5168151280555997</v>
      </c>
      <c r="AK143" s="297">
        <v>2.5910422184460002</v>
      </c>
      <c r="AL143" s="297">
        <v>2.3449347768040831</v>
      </c>
      <c r="AM143" s="297">
        <v>2.4354143212229853</v>
      </c>
      <c r="AN143" s="297">
        <v>2.5438154337718424</v>
      </c>
      <c r="AO143" s="297">
        <v>2.5456584399801834</v>
      </c>
      <c r="AP143" s="297">
        <v>2.251742286607445</v>
      </c>
      <c r="AQ143" s="297">
        <v>2.263667705316895</v>
      </c>
      <c r="AR143" s="297">
        <v>2.247646953422286</v>
      </c>
    </row>
    <row r="144" spans="1:44">
      <c r="A144" s="295" t="s">
        <v>333</v>
      </c>
      <c r="B144" s="296"/>
      <c r="C144" s="296"/>
      <c r="D144" s="296"/>
      <c r="E144" s="296"/>
      <c r="F144" s="296"/>
      <c r="G144" s="296"/>
      <c r="H144" s="296"/>
      <c r="I144" s="296"/>
      <c r="J144" s="296"/>
      <c r="K144" s="296"/>
      <c r="L144" s="296"/>
      <c r="M144" s="296"/>
      <c r="N144" s="296"/>
      <c r="O144" s="296"/>
      <c r="P144" s="296"/>
      <c r="Q144" s="296"/>
      <c r="R144" s="297">
        <v>4.6407035175879401E-2</v>
      </c>
      <c r="S144" s="297">
        <v>5.9969639865996655E-2</v>
      </c>
      <c r="T144" s="297">
        <v>6.1500209380234511E-2</v>
      </c>
      <c r="U144" s="297">
        <v>0.06</v>
      </c>
      <c r="V144" s="297">
        <v>0.06</v>
      </c>
      <c r="W144" s="297">
        <v>6.2110552763819105E-2</v>
      </c>
      <c r="X144" s="297">
        <v>6.2814070351758802E-2</v>
      </c>
      <c r="Y144" s="297">
        <v>6.690433940535094E-2</v>
      </c>
      <c r="Z144" s="297">
        <v>6.6987649152187564E-2</v>
      </c>
      <c r="AA144" s="297">
        <v>0.14000000000000001</v>
      </c>
      <c r="AB144" s="297">
        <v>0.15</v>
      </c>
      <c r="AC144" s="297">
        <v>0.18</v>
      </c>
      <c r="AD144" s="297">
        <v>0.19</v>
      </c>
      <c r="AE144" s="297">
        <v>0.18</v>
      </c>
      <c r="AF144" s="297">
        <v>0.11</v>
      </c>
      <c r="AG144" s="297">
        <v>0.22</v>
      </c>
      <c r="AH144" s="297">
        <v>0.26</v>
      </c>
      <c r="AI144" s="297">
        <v>0.28000000000000003</v>
      </c>
      <c r="AJ144" s="297">
        <v>0.28000000000000003</v>
      </c>
      <c r="AK144" s="297">
        <v>0.28000000000000003</v>
      </c>
      <c r="AL144" s="297">
        <v>0.28000000000000003</v>
      </c>
      <c r="AM144" s="297">
        <v>0.28000000000000003</v>
      </c>
      <c r="AN144" s="297">
        <v>0.28000000000000003</v>
      </c>
      <c r="AO144" s="297">
        <v>0.28000000000000003</v>
      </c>
      <c r="AP144" s="297">
        <v>0.28000000000000003</v>
      </c>
      <c r="AQ144" s="297">
        <v>0.28000000000000003</v>
      </c>
      <c r="AR144" s="297">
        <v>0.28000000000000003</v>
      </c>
    </row>
    <row r="145" spans="1:44" ht="15">
      <c r="A145" s="295" t="s">
        <v>338</v>
      </c>
      <c r="B145" s="296"/>
      <c r="C145" s="296"/>
      <c r="D145" s="296"/>
      <c r="E145" s="296"/>
      <c r="F145" s="296"/>
      <c r="G145" s="296"/>
      <c r="H145" s="296"/>
      <c r="I145" s="296"/>
      <c r="J145" s="296"/>
      <c r="K145" s="296"/>
      <c r="L145" s="296"/>
      <c r="M145" s="296"/>
      <c r="N145" s="296"/>
      <c r="O145" s="296"/>
      <c r="P145" s="296"/>
      <c r="Q145" s="296"/>
      <c r="R145" s="297">
        <v>19.20051459297936</v>
      </c>
      <c r="S145" s="297">
        <v>19.386100108719251</v>
      </c>
      <c r="T145" s="297">
        <v>19.157392024733664</v>
      </c>
      <c r="U145" s="297">
        <v>19.544549750543013</v>
      </c>
      <c r="V145" s="297">
        <v>19.849900530597985</v>
      </c>
      <c r="W145" s="297">
        <v>20.752465680294264</v>
      </c>
      <c r="X145" s="297">
        <v>21.444235200175427</v>
      </c>
      <c r="Y145" s="297">
        <v>22.993537885745432</v>
      </c>
      <c r="Z145" s="297">
        <v>23.162092079840246</v>
      </c>
      <c r="AA145" s="297">
        <v>24.360536947560547</v>
      </c>
      <c r="AB145" s="297">
        <v>24.631226057565719</v>
      </c>
      <c r="AC145" s="297">
        <v>24.846847974850245</v>
      </c>
      <c r="AD145" s="297">
        <v>25.136669693873845</v>
      </c>
      <c r="AE145" s="297">
        <v>26.009626718375962</v>
      </c>
      <c r="AF145" s="297">
        <v>28.2180078378621</v>
      </c>
      <c r="AG145" s="297">
        <v>29.443299219619846</v>
      </c>
      <c r="AH145" s="297">
        <v>31.748950387754419</v>
      </c>
      <c r="AI145" s="297">
        <v>32.77606377395999</v>
      </c>
      <c r="AJ145" s="297">
        <v>32.554265300285543</v>
      </c>
      <c r="AK145" s="297">
        <v>32.394151742057893</v>
      </c>
      <c r="AL145" s="297">
        <v>32.561023842895281</v>
      </c>
      <c r="AM145" s="297">
        <v>32.148891426513202</v>
      </c>
      <c r="AN145" s="297">
        <v>33.633047730547624</v>
      </c>
      <c r="AO145" s="297">
        <v>33.687805357295133</v>
      </c>
      <c r="AP145" s="297">
        <v>33.592130315798045</v>
      </c>
      <c r="AQ145" s="297">
        <v>34.240656080554885</v>
      </c>
      <c r="AR145" s="297">
        <v>34.103979100805006</v>
      </c>
    </row>
    <row r="146" spans="1:44">
      <c r="A146" s="299" t="s">
        <v>208</v>
      </c>
      <c r="B146" s="281"/>
      <c r="C146" s="281"/>
      <c r="D146" s="281"/>
      <c r="E146" s="281"/>
      <c r="F146" s="281"/>
      <c r="G146" s="281"/>
      <c r="H146" s="281"/>
      <c r="I146" s="281"/>
      <c r="J146" s="281"/>
      <c r="K146" s="281"/>
      <c r="L146" s="281"/>
      <c r="M146" s="281"/>
      <c r="N146" s="281"/>
      <c r="O146" s="281"/>
      <c r="P146" s="281"/>
      <c r="Q146" s="281"/>
      <c r="R146" s="281">
        <v>55.155911724395132</v>
      </c>
      <c r="S146" s="281">
        <v>55.165540999418418</v>
      </c>
      <c r="T146" s="281">
        <v>53.886339133960419</v>
      </c>
      <c r="U146" s="281">
        <v>53.750360191297425</v>
      </c>
      <c r="V146" s="281">
        <v>54.494605641583256</v>
      </c>
      <c r="W146" s="281">
        <v>54.627085115072632</v>
      </c>
      <c r="X146" s="281">
        <v>56.021667662432392</v>
      </c>
      <c r="Y146" s="281">
        <v>55.876746826345816</v>
      </c>
      <c r="Z146" s="281">
        <v>57.022626530933778</v>
      </c>
      <c r="AA146" s="281">
        <v>57.834484298111548</v>
      </c>
      <c r="AB146" s="281">
        <v>60.3881938597778</v>
      </c>
      <c r="AC146" s="281">
        <v>61.920731738013856</v>
      </c>
      <c r="AD146" s="281">
        <v>62.261349421838332</v>
      </c>
      <c r="AE146" s="281">
        <v>63.992148397724741</v>
      </c>
      <c r="AF146" s="281">
        <v>65.596525870195549</v>
      </c>
      <c r="AG146" s="281">
        <v>64.443848990604096</v>
      </c>
      <c r="AH146" s="281">
        <v>66.871809128378999</v>
      </c>
      <c r="AI146" s="281">
        <v>64.79013744217923</v>
      </c>
      <c r="AJ146" s="281">
        <v>63.733852440401861</v>
      </c>
      <c r="AK146" s="281">
        <v>66.230757422030891</v>
      </c>
      <c r="AL146" s="281">
        <v>64.465446899499653</v>
      </c>
      <c r="AM146" s="281">
        <v>63.806443024733241</v>
      </c>
      <c r="AN146" s="281">
        <v>63.936610177195455</v>
      </c>
      <c r="AO146" s="281">
        <v>63.119259637914006</v>
      </c>
      <c r="AP146" s="281">
        <v>63.187086130639571</v>
      </c>
      <c r="AQ146" s="281">
        <v>64.299565388950356</v>
      </c>
      <c r="AR146" s="281">
        <v>62.895024164380182</v>
      </c>
    </row>
    <row r="147" spans="1:44">
      <c r="A147" s="295" t="s">
        <v>150</v>
      </c>
      <c r="B147" s="296"/>
      <c r="C147" s="296"/>
      <c r="D147" s="296"/>
      <c r="E147" s="296"/>
      <c r="F147" s="296"/>
      <c r="G147" s="296"/>
      <c r="H147" s="296"/>
      <c r="I147" s="296"/>
      <c r="J147" s="296"/>
      <c r="K147" s="296"/>
      <c r="L147" s="296"/>
      <c r="M147" s="296"/>
      <c r="N147" s="296"/>
      <c r="O147" s="296"/>
      <c r="P147" s="296"/>
      <c r="Q147" s="296"/>
      <c r="R147" s="297">
        <v>3.8374291544581229</v>
      </c>
      <c r="S147" s="297">
        <v>2.6460725001334566</v>
      </c>
      <c r="T147" s="297">
        <v>1.5317682507512282</v>
      </c>
      <c r="U147" s="297">
        <v>1.2390223238365885</v>
      </c>
      <c r="V147" s="297">
        <v>1.2761002440235316</v>
      </c>
      <c r="W147" s="297">
        <v>1.2586606194487056</v>
      </c>
      <c r="X147" s="297">
        <v>1.2024372929552134</v>
      </c>
      <c r="Y147" s="297">
        <v>1.2518210149749283</v>
      </c>
      <c r="Z147" s="297">
        <v>1.3091957609735063</v>
      </c>
      <c r="AA147" s="297">
        <v>1.1674796199999999</v>
      </c>
      <c r="AB147" s="297">
        <v>1.0805891780999999</v>
      </c>
      <c r="AC147" s="297">
        <v>0.72086936179999994</v>
      </c>
      <c r="AD147" s="297">
        <v>0.60488218240000002</v>
      </c>
      <c r="AE147" s="297">
        <v>0.82382037269999997</v>
      </c>
      <c r="AF147" s="297">
        <v>0.86705635022499539</v>
      </c>
      <c r="AG147" s="297">
        <v>0.88024814210000002</v>
      </c>
      <c r="AH147" s="297">
        <v>0.68576188461752741</v>
      </c>
      <c r="AI147" s="297">
        <v>0.54987622901757971</v>
      </c>
      <c r="AJ147" s="297">
        <v>0.36326892230039765</v>
      </c>
      <c r="AK147" s="297">
        <v>0.86054777864479637</v>
      </c>
      <c r="AL147" s="297">
        <v>0.53797792903450115</v>
      </c>
      <c r="AM147" s="297">
        <v>0.75052853079164605</v>
      </c>
      <c r="AN147" s="297">
        <v>0.43914210003270465</v>
      </c>
      <c r="AO147" s="297">
        <v>0.33122561635879283</v>
      </c>
      <c r="AP147" s="297">
        <v>0.36722146763722624</v>
      </c>
      <c r="AQ147" s="297">
        <v>0.39158734453964728</v>
      </c>
      <c r="AR147" s="297">
        <v>0.34483008221961392</v>
      </c>
    </row>
    <row r="148" spans="1:44">
      <c r="A148" s="295" t="s">
        <v>151</v>
      </c>
      <c r="B148" s="296"/>
      <c r="C148" s="296"/>
      <c r="D148" s="296"/>
      <c r="E148" s="296"/>
      <c r="F148" s="296"/>
      <c r="G148" s="296"/>
      <c r="H148" s="296"/>
      <c r="I148" s="296"/>
      <c r="J148" s="296"/>
      <c r="K148" s="296"/>
      <c r="L148" s="296"/>
      <c r="M148" s="296"/>
      <c r="N148" s="296"/>
      <c r="O148" s="296"/>
      <c r="P148" s="296"/>
      <c r="Q148" s="296"/>
      <c r="R148" s="297">
        <v>2.7477816157554922</v>
      </c>
      <c r="S148" s="297">
        <v>3.0470590244462299</v>
      </c>
      <c r="T148" s="297">
        <v>2.9771683882268594</v>
      </c>
      <c r="U148" s="297">
        <v>2.9471838630562943</v>
      </c>
      <c r="V148" s="297">
        <v>3.0272243461992128</v>
      </c>
      <c r="W148" s="297">
        <v>2.642289679556149</v>
      </c>
      <c r="X148" s="297">
        <v>2.4149330561695415</v>
      </c>
      <c r="Y148" s="297">
        <v>1.9715707664144055</v>
      </c>
      <c r="Z148" s="297">
        <v>2.0457830271562161</v>
      </c>
      <c r="AA148" s="297">
        <v>2.3509878750976574</v>
      </c>
      <c r="AB148" s="297">
        <v>2.5984013963738537</v>
      </c>
      <c r="AC148" s="297">
        <v>3.1180012196613602</v>
      </c>
      <c r="AD148" s="297">
        <v>3.5845097475261003</v>
      </c>
      <c r="AE148" s="297">
        <v>3.5290907341276703</v>
      </c>
      <c r="AF148" s="297">
        <v>3.9871032961015778</v>
      </c>
      <c r="AG148" s="297">
        <v>4.0202923763467808</v>
      </c>
      <c r="AH148" s="297">
        <v>4.3562488893537754</v>
      </c>
      <c r="AI148" s="297">
        <v>4.5154600547414905</v>
      </c>
      <c r="AJ148" s="297">
        <v>3.8339426236428151</v>
      </c>
      <c r="AK148" s="297">
        <v>3.5247327565467579</v>
      </c>
      <c r="AL148" s="297">
        <v>3.0364743783934678</v>
      </c>
      <c r="AM148" s="297">
        <v>3.0810520165719231</v>
      </c>
      <c r="AN148" s="297">
        <v>3.2079387270100446</v>
      </c>
      <c r="AO148" s="297">
        <v>3.2088856873606195</v>
      </c>
      <c r="AP148" s="297">
        <v>2.9588408124699002</v>
      </c>
      <c r="AQ148" s="297">
        <v>3.1320986792743399</v>
      </c>
      <c r="AR148" s="297">
        <v>3.3916119208891398</v>
      </c>
    </row>
    <row r="149" spans="1:44">
      <c r="A149" s="295" t="s">
        <v>332</v>
      </c>
      <c r="B149" s="296"/>
      <c r="C149" s="296"/>
      <c r="D149" s="296"/>
      <c r="E149" s="296"/>
      <c r="F149" s="296"/>
      <c r="G149" s="296"/>
      <c r="H149" s="296"/>
      <c r="I149" s="296"/>
      <c r="J149" s="296"/>
      <c r="K149" s="296"/>
      <c r="L149" s="296"/>
      <c r="M149" s="296"/>
      <c r="N149" s="296"/>
      <c r="O149" s="296"/>
      <c r="P149" s="296"/>
      <c r="Q149" s="296"/>
      <c r="R149" s="297">
        <v>3.492</v>
      </c>
      <c r="S149" s="297">
        <v>3.7669999999999999</v>
      </c>
      <c r="T149" s="297">
        <v>4.2839999999999998</v>
      </c>
      <c r="U149" s="297">
        <v>4.327</v>
      </c>
      <c r="V149" s="297">
        <v>4.53</v>
      </c>
      <c r="W149" s="297">
        <v>4.4539999999999997</v>
      </c>
      <c r="X149" s="297">
        <v>4.6689999999999996</v>
      </c>
      <c r="Y149" s="297">
        <v>4.9569999999999999</v>
      </c>
      <c r="Z149" s="297">
        <v>5.1289999999999996</v>
      </c>
      <c r="AA149" s="297">
        <v>5.5424192999999997</v>
      </c>
      <c r="AB149" s="297">
        <v>7.2573700000000008</v>
      </c>
      <c r="AC149" s="297">
        <v>7.2500140000000002</v>
      </c>
      <c r="AD149" s="297">
        <v>6.871599999999999</v>
      </c>
      <c r="AE149" s="297">
        <v>6.9563000000000006</v>
      </c>
      <c r="AF149" s="297">
        <v>7.2857099999999999</v>
      </c>
      <c r="AG149" s="297">
        <v>6.5697799999999997</v>
      </c>
      <c r="AH149" s="297">
        <v>7.0260400000000001</v>
      </c>
      <c r="AI149" s="297">
        <v>5.6545299999999994</v>
      </c>
      <c r="AJ149" s="297">
        <v>5.4664449999999993</v>
      </c>
      <c r="AK149" s="297">
        <v>6.5601454999999991</v>
      </c>
      <c r="AL149" s="297">
        <v>5.9921861501459679</v>
      </c>
      <c r="AM149" s="297">
        <v>5.6175200000000007</v>
      </c>
      <c r="AN149" s="297">
        <v>6.2763</v>
      </c>
      <c r="AO149" s="297">
        <v>6.1583528149999998</v>
      </c>
      <c r="AP149" s="297">
        <v>6.5571374520000001</v>
      </c>
      <c r="AQ149" s="297">
        <v>6.7829169780000003</v>
      </c>
      <c r="AR149" s="297">
        <v>6.3597548839999991</v>
      </c>
    </row>
    <row r="150" spans="1:44">
      <c r="A150" s="295" t="s">
        <v>165</v>
      </c>
      <c r="B150" s="296"/>
      <c r="C150" s="296"/>
      <c r="D150" s="296"/>
      <c r="E150" s="296"/>
      <c r="F150" s="296"/>
      <c r="G150" s="296"/>
      <c r="H150" s="296"/>
      <c r="I150" s="296"/>
      <c r="J150" s="296"/>
      <c r="K150" s="296"/>
      <c r="L150" s="296"/>
      <c r="M150" s="296"/>
      <c r="N150" s="296"/>
      <c r="O150" s="296"/>
      <c r="P150" s="296"/>
      <c r="Q150" s="296"/>
      <c r="R150" s="297">
        <v>0</v>
      </c>
      <c r="S150" s="297">
        <v>0</v>
      </c>
      <c r="T150" s="297">
        <v>0</v>
      </c>
      <c r="U150" s="297">
        <v>0</v>
      </c>
      <c r="V150" s="297">
        <v>0</v>
      </c>
      <c r="W150" s="297">
        <v>0</v>
      </c>
      <c r="X150" s="297">
        <v>0</v>
      </c>
      <c r="Y150" s="297">
        <v>0</v>
      </c>
      <c r="Z150" s="297">
        <v>0</v>
      </c>
      <c r="AA150" s="297">
        <v>0</v>
      </c>
      <c r="AB150" s="297">
        <v>0</v>
      </c>
      <c r="AC150" s="297">
        <v>0</v>
      </c>
      <c r="AD150" s="297">
        <v>0</v>
      </c>
      <c r="AE150" s="297">
        <v>0</v>
      </c>
      <c r="AF150" s="297">
        <v>0</v>
      </c>
      <c r="AG150" s="297">
        <v>0</v>
      </c>
      <c r="AH150" s="297">
        <v>0</v>
      </c>
      <c r="AI150" s="297">
        <v>0</v>
      </c>
      <c r="AJ150" s="297">
        <v>0</v>
      </c>
      <c r="AK150" s="297">
        <v>0</v>
      </c>
      <c r="AL150" s="297">
        <v>0</v>
      </c>
      <c r="AM150" s="297">
        <v>0</v>
      </c>
      <c r="AN150" s="297">
        <v>0</v>
      </c>
      <c r="AO150" s="297">
        <v>0</v>
      </c>
      <c r="AP150" s="297">
        <v>0</v>
      </c>
      <c r="AQ150" s="297">
        <v>0</v>
      </c>
      <c r="AR150" s="297">
        <v>0</v>
      </c>
    </row>
    <row r="151" spans="1:44">
      <c r="A151" s="295" t="s">
        <v>166</v>
      </c>
      <c r="B151" s="296"/>
      <c r="C151" s="296"/>
      <c r="D151" s="296"/>
      <c r="E151" s="296"/>
      <c r="F151" s="296"/>
      <c r="G151" s="296"/>
      <c r="H151" s="296"/>
      <c r="I151" s="296"/>
      <c r="J151" s="296"/>
      <c r="K151" s="296"/>
      <c r="L151" s="296"/>
      <c r="M151" s="296"/>
      <c r="N151" s="296"/>
      <c r="O151" s="296"/>
      <c r="P151" s="296"/>
      <c r="Q151" s="296"/>
      <c r="R151" s="297">
        <v>0.31293582754940008</v>
      </c>
      <c r="S151" s="297">
        <v>0.29610502377470005</v>
      </c>
      <c r="T151" s="297">
        <v>0.27045422000000008</v>
      </c>
      <c r="U151" s="297">
        <v>0.27285204666666663</v>
      </c>
      <c r="V151" s="297">
        <v>0.29302987333333336</v>
      </c>
      <c r="W151" s="297">
        <v>0.29542770000000002</v>
      </c>
      <c r="X151" s="297">
        <v>0.29782552666666667</v>
      </c>
      <c r="Y151" s="297">
        <v>0.30022335333333339</v>
      </c>
      <c r="Z151" s="297">
        <v>0.28484118000000003</v>
      </c>
      <c r="AA151" s="297">
        <v>0.28723900666666669</v>
      </c>
      <c r="AB151" s="297">
        <v>0.28963683333333334</v>
      </c>
      <c r="AC151" s="297">
        <v>0.29203466000000006</v>
      </c>
      <c r="AD151" s="297">
        <v>0.29392555500000001</v>
      </c>
      <c r="AE151" s="297">
        <v>0.29452845</v>
      </c>
      <c r="AF151" s="297">
        <v>0.29513134499999999</v>
      </c>
      <c r="AG151" s="297">
        <v>0.29573423999999998</v>
      </c>
      <c r="AH151" s="297">
        <v>0.29633713499999997</v>
      </c>
      <c r="AI151" s="297">
        <v>0.29694002999999997</v>
      </c>
      <c r="AJ151" s="297">
        <v>0.28172292499999996</v>
      </c>
      <c r="AK151" s="297">
        <v>0.28172292499999996</v>
      </c>
      <c r="AL151" s="297">
        <v>0.30840000000000001</v>
      </c>
      <c r="AM151" s="297">
        <v>0.31681355000000022</v>
      </c>
      <c r="AN151" s="297">
        <v>0.29534023519038088</v>
      </c>
      <c r="AO151" s="297">
        <v>0.29587648219038087</v>
      </c>
      <c r="AP151" s="297">
        <v>0.29663123479038095</v>
      </c>
      <c r="AQ151" s="297">
        <v>0.29720262337038106</v>
      </c>
      <c r="AR151" s="297">
        <v>0.29778453093438101</v>
      </c>
    </row>
    <row r="152" spans="1:44">
      <c r="A152" s="295" t="s">
        <v>333</v>
      </c>
      <c r="B152" s="296"/>
      <c r="C152" s="296"/>
      <c r="D152" s="296"/>
      <c r="E152" s="296"/>
      <c r="F152" s="296"/>
      <c r="G152" s="296"/>
      <c r="H152" s="296"/>
      <c r="I152" s="296"/>
      <c r="J152" s="296"/>
      <c r="K152" s="296"/>
      <c r="L152" s="296"/>
      <c r="M152" s="296"/>
      <c r="N152" s="296"/>
      <c r="O152" s="296"/>
      <c r="P152" s="296"/>
      <c r="Q152" s="296"/>
      <c r="R152" s="297">
        <v>8.0680771052199329</v>
      </c>
      <c r="S152" s="297">
        <v>8.0680771052199329</v>
      </c>
      <c r="T152" s="297">
        <v>8.0680771052199329</v>
      </c>
      <c r="U152" s="297">
        <v>8.0680771052199329</v>
      </c>
      <c r="V152" s="297">
        <v>8.0680771052199329</v>
      </c>
      <c r="W152" s="297">
        <v>8.0680771052199329</v>
      </c>
      <c r="X152" s="297">
        <v>8.1560701324238725</v>
      </c>
      <c r="Y152" s="297">
        <v>8.2705323213651489</v>
      </c>
      <c r="Z152" s="297">
        <v>8.3941243366966969</v>
      </c>
      <c r="AA152" s="297">
        <v>8.5029299332541513</v>
      </c>
      <c r="AB152" s="297">
        <v>8.6298852867901932</v>
      </c>
      <c r="AC152" s="297">
        <v>8.7374296004259051</v>
      </c>
      <c r="AD152" s="297">
        <v>8.9102187464514664</v>
      </c>
      <c r="AE152" s="297">
        <v>8.9138500231590285</v>
      </c>
      <c r="AF152" s="297">
        <v>8.9232057215527334</v>
      </c>
      <c r="AG152" s="297">
        <v>8.9299955710377077</v>
      </c>
      <c r="AH152" s="297">
        <v>8.9170231808664333</v>
      </c>
      <c r="AI152" s="297">
        <v>8.9386645642075333</v>
      </c>
      <c r="AJ152" s="297">
        <v>8.9304085373214299</v>
      </c>
      <c r="AK152" s="297">
        <v>8.8903326637361388</v>
      </c>
      <c r="AL152" s="297">
        <v>8.8312920472203356</v>
      </c>
      <c r="AM152" s="297">
        <v>8.7689057663246892</v>
      </c>
      <c r="AN152" s="297">
        <v>8.6909141093869522</v>
      </c>
      <c r="AO152" s="297">
        <v>8.62223851729477</v>
      </c>
      <c r="AP152" s="297">
        <v>8.5675151851726969</v>
      </c>
      <c r="AQ152" s="297">
        <v>8.5211360220324188</v>
      </c>
      <c r="AR152" s="297">
        <v>8.4814574570682666</v>
      </c>
    </row>
    <row r="153" spans="1:44" ht="15">
      <c r="A153" s="295" t="s">
        <v>338</v>
      </c>
      <c r="B153" s="296"/>
      <c r="C153" s="296"/>
      <c r="D153" s="296"/>
      <c r="E153" s="296"/>
      <c r="F153" s="296"/>
      <c r="G153" s="296"/>
      <c r="H153" s="296"/>
      <c r="I153" s="296"/>
      <c r="J153" s="296"/>
      <c r="K153" s="296"/>
      <c r="L153" s="296"/>
      <c r="M153" s="296"/>
      <c r="N153" s="296"/>
      <c r="O153" s="296"/>
      <c r="P153" s="296"/>
      <c r="Q153" s="296"/>
      <c r="R153" s="297">
        <v>36.697688021412183</v>
      </c>
      <c r="S153" s="297">
        <v>37.341227345844096</v>
      </c>
      <c r="T153" s="297">
        <v>36.754871169762396</v>
      </c>
      <c r="U153" s="297">
        <v>36.896224852517939</v>
      </c>
      <c r="V153" s="297">
        <v>37.300174072807245</v>
      </c>
      <c r="W153" s="297">
        <v>37.908630010847844</v>
      </c>
      <c r="X153" s="297">
        <v>39.281401654217099</v>
      </c>
      <c r="Y153" s="297">
        <v>39.125599370258001</v>
      </c>
      <c r="Z153" s="297">
        <v>39.85968222610736</v>
      </c>
      <c r="AA153" s="297">
        <v>39.983428563093071</v>
      </c>
      <c r="AB153" s="297">
        <v>40.532311165180424</v>
      </c>
      <c r="AC153" s="297">
        <v>41.802382896126588</v>
      </c>
      <c r="AD153" s="297">
        <v>41.996213190460765</v>
      </c>
      <c r="AE153" s="297">
        <v>43.474558817738043</v>
      </c>
      <c r="AF153" s="297">
        <v>44.238319157316241</v>
      </c>
      <c r="AG153" s="297">
        <v>43.747798661119617</v>
      </c>
      <c r="AH153" s="297">
        <v>45.590398038541259</v>
      </c>
      <c r="AI153" s="297">
        <v>44.834666564212625</v>
      </c>
      <c r="AJ153" s="297">
        <v>44.858064432137219</v>
      </c>
      <c r="AK153" s="297">
        <v>46.113275798103203</v>
      </c>
      <c r="AL153" s="297">
        <v>45.759116394705387</v>
      </c>
      <c r="AM153" s="297">
        <v>45.271623161044978</v>
      </c>
      <c r="AN153" s="297">
        <v>45.026975005575373</v>
      </c>
      <c r="AO153" s="297">
        <v>44.502680519709443</v>
      </c>
      <c r="AP153" s="297">
        <v>44.439739978569371</v>
      </c>
      <c r="AQ153" s="297">
        <v>45.174623741733562</v>
      </c>
      <c r="AR153" s="297">
        <v>44.019585289268782</v>
      </c>
    </row>
    <row r="154" spans="1:44">
      <c r="A154" s="299" t="s">
        <v>301</v>
      </c>
      <c r="B154" s="281"/>
      <c r="C154" s="281"/>
      <c r="D154" s="281"/>
      <c r="E154" s="281"/>
      <c r="F154" s="281"/>
      <c r="G154" s="281"/>
      <c r="H154" s="281"/>
      <c r="I154" s="281"/>
      <c r="J154" s="281"/>
      <c r="K154" s="281"/>
      <c r="L154" s="281"/>
      <c r="M154" s="281"/>
      <c r="N154" s="281"/>
      <c r="O154" s="281"/>
      <c r="P154" s="281"/>
      <c r="Q154" s="281"/>
      <c r="R154" s="281">
        <v>129.20931670231954</v>
      </c>
      <c r="S154" s="281">
        <v>128.80815687041633</v>
      </c>
      <c r="T154" s="281">
        <v>134.10365388611712</v>
      </c>
      <c r="U154" s="281">
        <v>140.56962230912512</v>
      </c>
      <c r="V154" s="281">
        <v>150.20606998386293</v>
      </c>
      <c r="W154" s="281">
        <v>159.51385451971385</v>
      </c>
      <c r="X154" s="281">
        <v>161.21810258630293</v>
      </c>
      <c r="Y154" s="281">
        <v>164.81808897215356</v>
      </c>
      <c r="Z154" s="281">
        <v>167.8072786082611</v>
      </c>
      <c r="AA154" s="281">
        <v>171.86835505292584</v>
      </c>
      <c r="AB154" s="281">
        <v>179.48339586910049</v>
      </c>
      <c r="AC154" s="281">
        <v>181.00494162744798</v>
      </c>
      <c r="AD154" s="281">
        <v>187.72028881658846</v>
      </c>
      <c r="AE154" s="281">
        <v>195.34960200020208</v>
      </c>
      <c r="AF154" s="281">
        <v>199.89914397720699</v>
      </c>
      <c r="AG154" s="281">
        <v>201.2302383068758</v>
      </c>
      <c r="AH154" s="281">
        <v>203.38771635707892</v>
      </c>
      <c r="AI154" s="281">
        <v>205.05770307756671</v>
      </c>
      <c r="AJ154" s="281">
        <v>205.14893999167268</v>
      </c>
      <c r="AK154" s="281">
        <v>202.46608661418941</v>
      </c>
      <c r="AL154" s="281">
        <v>204.84246288857193</v>
      </c>
      <c r="AM154" s="281">
        <v>204.89123140149496</v>
      </c>
      <c r="AN154" s="281">
        <v>201.32307814135649</v>
      </c>
      <c r="AO154" s="281">
        <v>204.63542877391299</v>
      </c>
      <c r="AP154" s="281">
        <v>205.50789298706923</v>
      </c>
      <c r="AQ154" s="281">
        <v>213.84768917261079</v>
      </c>
      <c r="AR154" s="281">
        <v>217.97117844202165</v>
      </c>
    </row>
    <row r="155" spans="1:44">
      <c r="A155" s="295" t="s">
        <v>150</v>
      </c>
      <c r="B155" s="296"/>
      <c r="C155" s="296"/>
      <c r="D155" s="296"/>
      <c r="E155" s="296"/>
      <c r="F155" s="296"/>
      <c r="G155" s="296"/>
      <c r="H155" s="296"/>
      <c r="I155" s="296"/>
      <c r="J155" s="296"/>
      <c r="K155" s="296"/>
      <c r="L155" s="296"/>
      <c r="M155" s="296"/>
      <c r="N155" s="296"/>
      <c r="O155" s="296"/>
      <c r="P155" s="296"/>
      <c r="Q155" s="296"/>
      <c r="R155" s="297">
        <v>0.08</v>
      </c>
      <c r="S155" s="297">
        <v>0.08</v>
      </c>
      <c r="T155" s="297">
        <v>0.08</v>
      </c>
      <c r="U155" s="297">
        <v>0.08</v>
      </c>
      <c r="V155" s="297">
        <v>0.08</v>
      </c>
      <c r="W155" s="297">
        <v>0.08</v>
      </c>
      <c r="X155" s="297">
        <v>0.08</v>
      </c>
      <c r="Y155" s="297">
        <v>0.08</v>
      </c>
      <c r="Z155" s="297">
        <v>0.08</v>
      </c>
      <c r="AA155" s="297">
        <v>0.08</v>
      </c>
      <c r="AB155" s="297">
        <v>0.08</v>
      </c>
      <c r="AC155" s="297">
        <v>0.08</v>
      </c>
      <c r="AD155" s="297">
        <v>0.08</v>
      </c>
      <c r="AE155" s="297">
        <v>0.08</v>
      </c>
      <c r="AF155" s="297">
        <v>0.08</v>
      </c>
      <c r="AG155" s="297">
        <v>0.08</v>
      </c>
      <c r="AH155" s="297">
        <v>0.08</v>
      </c>
      <c r="AI155" s="297">
        <v>0.08</v>
      </c>
      <c r="AJ155" s="297">
        <v>0.08</v>
      </c>
      <c r="AK155" s="297">
        <v>1.903557463517988E-2</v>
      </c>
      <c r="AL155" s="297">
        <v>4.7922745496425438E-2</v>
      </c>
      <c r="AM155" s="297">
        <v>4.0921702824705079E-2</v>
      </c>
      <c r="AN155" s="297">
        <v>2.1327320642954721E-2</v>
      </c>
      <c r="AO155" s="297">
        <v>4.2627383907314548E-2</v>
      </c>
      <c r="AP155" s="297">
        <v>1.5432669762399535E-2</v>
      </c>
      <c r="AQ155" s="297">
        <v>1.1471973566185496E-2</v>
      </c>
      <c r="AR155" s="297">
        <v>2.0345281563558821E-3</v>
      </c>
    </row>
    <row r="156" spans="1:44">
      <c r="A156" s="295" t="s">
        <v>151</v>
      </c>
      <c r="B156" s="296"/>
      <c r="C156" s="296"/>
      <c r="D156" s="296"/>
      <c r="E156" s="296"/>
      <c r="F156" s="296"/>
      <c r="G156" s="296"/>
      <c r="H156" s="296"/>
      <c r="I156" s="296"/>
      <c r="J156" s="296"/>
      <c r="K156" s="296"/>
      <c r="L156" s="296"/>
      <c r="M156" s="296"/>
      <c r="N156" s="296"/>
      <c r="O156" s="296"/>
      <c r="P156" s="296"/>
      <c r="Q156" s="296"/>
      <c r="R156" s="297">
        <v>126.25001138272356</v>
      </c>
      <c r="S156" s="297">
        <v>125.85780436350953</v>
      </c>
      <c r="T156" s="297">
        <v>131.37300473238031</v>
      </c>
      <c r="U156" s="297">
        <v>138.0083135885979</v>
      </c>
      <c r="V156" s="297">
        <v>148.06533321650932</v>
      </c>
      <c r="W156" s="297">
        <v>157.77122388553383</v>
      </c>
      <c r="X156" s="297">
        <v>159.8416614853289</v>
      </c>
      <c r="Y156" s="297">
        <v>163.72888324435314</v>
      </c>
      <c r="Z156" s="297">
        <v>166.96937289363427</v>
      </c>
      <c r="AA156" s="297">
        <v>171.35769242503338</v>
      </c>
      <c r="AB156" s="297">
        <v>179.13815039798479</v>
      </c>
      <c r="AC156" s="297">
        <v>180.65780627525041</v>
      </c>
      <c r="AD156" s="297">
        <v>187.37716698621685</v>
      </c>
      <c r="AE156" s="297">
        <v>195.00532296289754</v>
      </c>
      <c r="AF156" s="297">
        <v>199.55343635432507</v>
      </c>
      <c r="AG156" s="297">
        <v>200.88378910375226</v>
      </c>
      <c r="AH156" s="297">
        <v>203.05443636265341</v>
      </c>
      <c r="AI156" s="297">
        <v>204.72444060510944</v>
      </c>
      <c r="AJ156" s="297">
        <v>204.79948612273762</v>
      </c>
      <c r="AK156" s="297">
        <v>202.20492084644582</v>
      </c>
      <c r="AL156" s="297">
        <v>204.55327989953631</v>
      </c>
      <c r="AM156" s="297">
        <v>204.57060225854426</v>
      </c>
      <c r="AN156" s="297">
        <v>201.04187379358751</v>
      </c>
      <c r="AO156" s="297">
        <v>204.33695950987968</v>
      </c>
      <c r="AP156" s="297">
        <v>205.24585589718083</v>
      </c>
      <c r="AQ156" s="297">
        <v>213.5866617089186</v>
      </c>
      <c r="AR156" s="297">
        <v>217.72796622373932</v>
      </c>
    </row>
    <row r="157" spans="1:44">
      <c r="A157" s="295" t="s">
        <v>332</v>
      </c>
      <c r="B157" s="296"/>
      <c r="C157" s="296"/>
      <c r="D157" s="296"/>
      <c r="E157" s="296"/>
      <c r="F157" s="296"/>
      <c r="G157" s="296"/>
      <c r="H157" s="296"/>
      <c r="I157" s="296"/>
      <c r="J157" s="296"/>
      <c r="K157" s="296"/>
      <c r="L157" s="296"/>
      <c r="M157" s="296"/>
      <c r="N157" s="296"/>
      <c r="O157" s="296"/>
      <c r="P157" s="296"/>
      <c r="Q157" s="296"/>
      <c r="R157" s="297">
        <v>2.6500000000000004</v>
      </c>
      <c r="S157" s="297">
        <v>2.6620000000000004</v>
      </c>
      <c r="T157" s="297">
        <v>2.4590000000000001</v>
      </c>
      <c r="U157" s="297">
        <v>2.274</v>
      </c>
      <c r="V157" s="297">
        <v>1.8340000000000001</v>
      </c>
      <c r="W157" s="297">
        <v>1.423</v>
      </c>
      <c r="X157" s="297">
        <v>1.056</v>
      </c>
      <c r="Y157" s="297">
        <v>0.75600000000000001</v>
      </c>
      <c r="Z157" s="297">
        <v>0.50800000000000001</v>
      </c>
      <c r="AA157" s="297">
        <v>0.18635480647165317</v>
      </c>
      <c r="AB157" s="297">
        <v>1.8396662868502146E-2</v>
      </c>
      <c r="AC157" s="297">
        <v>2.3665937123953932E-2</v>
      </c>
      <c r="AD157" s="297">
        <v>2.9155948507601694E-2</v>
      </c>
      <c r="AE157" s="297">
        <v>2.8379007783733465E-2</v>
      </c>
      <c r="AF157" s="297">
        <v>2.6494636625097816E-2</v>
      </c>
      <c r="AG157" s="297">
        <v>2.2864543690736178E-2</v>
      </c>
      <c r="AH157" s="297">
        <v>2.4140118013504918E-2</v>
      </c>
      <c r="AI157" s="297">
        <v>3.0621346440063101E-2</v>
      </c>
      <c r="AJ157" s="297">
        <v>4.4258197911855937E-2</v>
      </c>
      <c r="AK157" s="297">
        <v>3.794024E-2</v>
      </c>
      <c r="AL157" s="297">
        <v>3.4233441999999996E-2</v>
      </c>
      <c r="AM157" s="297">
        <v>5.4724539999999995E-2</v>
      </c>
      <c r="AN157" s="297">
        <v>3.4894126999999997E-2</v>
      </c>
      <c r="AO157" s="297">
        <v>3.0858979999999998E-2</v>
      </c>
      <c r="AP157" s="297">
        <v>2.1621519999999998E-2</v>
      </c>
      <c r="AQ157" s="297">
        <v>2.4572589999999998E-2</v>
      </c>
      <c r="AR157" s="297">
        <v>1.6194790000000001E-2</v>
      </c>
    </row>
    <row r="158" spans="1:44">
      <c r="A158" s="295" t="s">
        <v>165</v>
      </c>
      <c r="B158" s="296"/>
      <c r="C158" s="296"/>
      <c r="D158" s="296"/>
      <c r="E158" s="296"/>
      <c r="F158" s="296"/>
      <c r="G158" s="296"/>
      <c r="H158" s="296"/>
      <c r="I158" s="296"/>
      <c r="J158" s="296"/>
      <c r="K158" s="296"/>
      <c r="L158" s="296"/>
      <c r="M158" s="296"/>
      <c r="N158" s="296"/>
      <c r="O158" s="296"/>
      <c r="P158" s="296"/>
      <c r="Q158" s="296"/>
      <c r="R158" s="297">
        <v>0</v>
      </c>
      <c r="S158" s="297">
        <v>0</v>
      </c>
      <c r="T158" s="297">
        <v>0</v>
      </c>
      <c r="U158" s="297">
        <v>0</v>
      </c>
      <c r="V158" s="297">
        <v>0</v>
      </c>
      <c r="W158" s="297">
        <v>0</v>
      </c>
      <c r="X158" s="297">
        <v>0</v>
      </c>
      <c r="Y158" s="297">
        <v>0</v>
      </c>
      <c r="Z158" s="297">
        <v>0</v>
      </c>
      <c r="AA158" s="297">
        <v>0</v>
      </c>
      <c r="AB158" s="297">
        <v>0</v>
      </c>
      <c r="AC158" s="297">
        <v>0</v>
      </c>
      <c r="AD158" s="297">
        <v>0</v>
      </c>
      <c r="AE158" s="297">
        <v>0</v>
      </c>
      <c r="AF158" s="297">
        <v>0</v>
      </c>
      <c r="AG158" s="297">
        <v>0</v>
      </c>
      <c r="AH158" s="297">
        <v>0</v>
      </c>
      <c r="AI158" s="297">
        <v>0</v>
      </c>
      <c r="AJ158" s="297">
        <v>0</v>
      </c>
      <c r="AK158" s="297">
        <v>0</v>
      </c>
      <c r="AL158" s="297">
        <v>0</v>
      </c>
      <c r="AM158" s="297">
        <v>0</v>
      </c>
      <c r="AN158" s="297">
        <v>0</v>
      </c>
      <c r="AO158" s="297">
        <v>0</v>
      </c>
      <c r="AP158" s="297">
        <v>0</v>
      </c>
      <c r="AQ158" s="297">
        <v>0</v>
      </c>
      <c r="AR158" s="297">
        <v>0</v>
      </c>
    </row>
    <row r="159" spans="1:44">
      <c r="A159" s="295" t="s">
        <v>166</v>
      </c>
      <c r="B159" s="296"/>
      <c r="C159" s="296"/>
      <c r="D159" s="296"/>
      <c r="E159" s="296"/>
      <c r="F159" s="296"/>
      <c r="G159" s="296"/>
      <c r="H159" s="296"/>
      <c r="I159" s="296"/>
      <c r="J159" s="296"/>
      <c r="K159" s="296"/>
      <c r="L159" s="296"/>
      <c r="M159" s="296"/>
      <c r="N159" s="296"/>
      <c r="O159" s="296"/>
      <c r="P159" s="296"/>
      <c r="Q159" s="296"/>
      <c r="R159" s="297">
        <v>0</v>
      </c>
      <c r="S159" s="297">
        <v>0</v>
      </c>
      <c r="T159" s="297">
        <v>0</v>
      </c>
      <c r="U159" s="297">
        <v>0</v>
      </c>
      <c r="V159" s="297">
        <v>0</v>
      </c>
      <c r="W159" s="297">
        <v>0</v>
      </c>
      <c r="X159" s="297">
        <v>0</v>
      </c>
      <c r="Y159" s="297">
        <v>0</v>
      </c>
      <c r="Z159" s="297">
        <v>0</v>
      </c>
      <c r="AA159" s="297">
        <v>0</v>
      </c>
      <c r="AB159" s="297">
        <v>0</v>
      </c>
      <c r="AC159" s="297">
        <v>0</v>
      </c>
      <c r="AD159" s="297">
        <v>0</v>
      </c>
      <c r="AE159" s="297">
        <v>0</v>
      </c>
      <c r="AF159" s="297">
        <v>0</v>
      </c>
      <c r="AG159" s="297">
        <v>0</v>
      </c>
      <c r="AH159" s="297">
        <v>0</v>
      </c>
      <c r="AI159" s="297">
        <v>0</v>
      </c>
      <c r="AJ159" s="297">
        <v>0</v>
      </c>
      <c r="AK159" s="297">
        <v>0</v>
      </c>
      <c r="AL159" s="297">
        <v>0</v>
      </c>
      <c r="AM159" s="297">
        <v>0</v>
      </c>
      <c r="AN159" s="297">
        <v>0</v>
      </c>
      <c r="AO159" s="297">
        <v>0</v>
      </c>
      <c r="AP159" s="297">
        <v>0</v>
      </c>
      <c r="AQ159" s="297">
        <v>0</v>
      </c>
      <c r="AR159" s="297">
        <v>0</v>
      </c>
    </row>
    <row r="160" spans="1:44">
      <c r="A160" s="295" t="s">
        <v>333</v>
      </c>
      <c r="B160" s="296"/>
      <c r="C160" s="296"/>
      <c r="D160" s="296"/>
      <c r="E160" s="296"/>
      <c r="F160" s="296"/>
      <c r="G160" s="296"/>
      <c r="H160" s="296"/>
      <c r="I160" s="296"/>
      <c r="J160" s="296"/>
      <c r="K160" s="296"/>
      <c r="L160" s="296"/>
      <c r="M160" s="296"/>
      <c r="N160" s="296"/>
      <c r="O160" s="296"/>
      <c r="P160" s="296"/>
      <c r="Q160" s="296"/>
      <c r="R160" s="297">
        <v>0</v>
      </c>
      <c r="S160" s="297">
        <v>0</v>
      </c>
      <c r="T160" s="297">
        <v>0</v>
      </c>
      <c r="U160" s="297">
        <v>0</v>
      </c>
      <c r="V160" s="297">
        <v>0</v>
      </c>
      <c r="W160" s="297">
        <v>0</v>
      </c>
      <c r="X160" s="297">
        <v>0</v>
      </c>
      <c r="Y160" s="297">
        <v>0</v>
      </c>
      <c r="Z160" s="297">
        <v>0</v>
      </c>
      <c r="AA160" s="297">
        <v>0</v>
      </c>
      <c r="AB160" s="297">
        <v>0</v>
      </c>
      <c r="AC160" s="297">
        <v>0</v>
      </c>
      <c r="AD160" s="297">
        <v>0</v>
      </c>
      <c r="AE160" s="297">
        <v>0</v>
      </c>
      <c r="AF160" s="297">
        <v>0</v>
      </c>
      <c r="AG160" s="297">
        <v>0</v>
      </c>
      <c r="AH160" s="297">
        <v>0</v>
      </c>
      <c r="AI160" s="297">
        <v>0</v>
      </c>
      <c r="AJ160" s="297">
        <v>0</v>
      </c>
      <c r="AK160" s="297">
        <v>0</v>
      </c>
      <c r="AL160" s="297">
        <v>0</v>
      </c>
      <c r="AM160" s="297">
        <v>0</v>
      </c>
      <c r="AN160" s="297">
        <v>0</v>
      </c>
      <c r="AO160" s="297">
        <v>0</v>
      </c>
      <c r="AP160" s="297">
        <v>0</v>
      </c>
      <c r="AQ160" s="297">
        <v>0</v>
      </c>
      <c r="AR160" s="297">
        <v>0</v>
      </c>
    </row>
    <row r="161" spans="1:44" ht="15">
      <c r="A161" s="295" t="s">
        <v>338</v>
      </c>
      <c r="B161" s="296"/>
      <c r="C161" s="296"/>
      <c r="D161" s="296"/>
      <c r="E161" s="296"/>
      <c r="F161" s="296"/>
      <c r="G161" s="296"/>
      <c r="H161" s="296"/>
      <c r="I161" s="296"/>
      <c r="J161" s="296"/>
      <c r="K161" s="296"/>
      <c r="L161" s="296"/>
      <c r="M161" s="296"/>
      <c r="N161" s="296"/>
      <c r="O161" s="296"/>
      <c r="P161" s="296"/>
      <c r="Q161" s="296"/>
      <c r="R161" s="297">
        <v>0.22930531959599998</v>
      </c>
      <c r="S161" s="297">
        <v>0.20835250690680002</v>
      </c>
      <c r="T161" s="297">
        <v>0.1916491537368</v>
      </c>
      <c r="U161" s="297">
        <v>0.20730872052720001</v>
      </c>
      <c r="V161" s="297">
        <v>0.22673676735359999</v>
      </c>
      <c r="W161" s="297">
        <v>0.23963063417999997</v>
      </c>
      <c r="X161" s="297">
        <v>0.24044110097399998</v>
      </c>
      <c r="Y161" s="297">
        <v>0.25320572780039996</v>
      </c>
      <c r="Z161" s="297">
        <v>0.2499057146268</v>
      </c>
      <c r="AA161" s="297">
        <v>0.24430782142079999</v>
      </c>
      <c r="AB161" s="297">
        <v>0.24684880824719999</v>
      </c>
      <c r="AC161" s="297">
        <v>0.24346941507360001</v>
      </c>
      <c r="AD161" s="297">
        <v>0.233965881864</v>
      </c>
      <c r="AE161" s="297">
        <v>0.23590002952079997</v>
      </c>
      <c r="AF161" s="297">
        <v>0.23921298625680001</v>
      </c>
      <c r="AG161" s="297">
        <v>0.2435846594328</v>
      </c>
      <c r="AH161" s="297">
        <v>0.22913987641199998</v>
      </c>
      <c r="AI161" s="297">
        <v>0.22264112601720001</v>
      </c>
      <c r="AJ161" s="297">
        <v>0.22519567102319998</v>
      </c>
      <c r="AK161" s="297">
        <v>0.20418995310839999</v>
      </c>
      <c r="AL161" s="297">
        <v>0.2070268015392</v>
      </c>
      <c r="AM161" s="297">
        <v>0.22498290012599997</v>
      </c>
      <c r="AN161" s="297">
        <v>0.22498290012599997</v>
      </c>
      <c r="AO161" s="297">
        <v>0.22498290012599997</v>
      </c>
      <c r="AP161" s="297">
        <v>0.22498290012599997</v>
      </c>
      <c r="AQ161" s="297">
        <v>0.22498290012599997</v>
      </c>
      <c r="AR161" s="297">
        <v>0.22498290012599997</v>
      </c>
    </row>
    <row r="162" spans="1:44">
      <c r="A162" s="247"/>
      <c r="B162" s="247"/>
      <c r="C162" s="247"/>
      <c r="D162" s="247"/>
      <c r="E162" s="247"/>
      <c r="F162" s="247"/>
      <c r="G162" s="247"/>
      <c r="H162" s="247"/>
      <c r="I162" s="247"/>
      <c r="J162" s="247"/>
      <c r="K162" s="247"/>
      <c r="L162" s="247"/>
      <c r="M162" s="247"/>
      <c r="N162" s="247"/>
      <c r="O162" s="247"/>
      <c r="P162" s="247"/>
      <c r="Q162" s="247"/>
      <c r="R162" s="247"/>
      <c r="S162" s="247"/>
      <c r="T162" s="247"/>
      <c r="U162" s="247"/>
      <c r="V162" s="247"/>
      <c r="W162" s="247"/>
      <c r="X162" s="247"/>
      <c r="Y162" s="247"/>
      <c r="Z162" s="247"/>
      <c r="AA162" s="247"/>
      <c r="AB162" s="247"/>
      <c r="AC162" s="247"/>
      <c r="AD162" s="247"/>
      <c r="AE162" s="247"/>
      <c r="AF162" s="247"/>
      <c r="AG162" s="247"/>
      <c r="AH162" s="247"/>
      <c r="AI162" s="247"/>
      <c r="AJ162" s="247"/>
      <c r="AK162" s="247"/>
      <c r="AL162" s="247"/>
      <c r="AM162" s="247"/>
      <c r="AN162" s="247"/>
      <c r="AO162" s="247"/>
      <c r="AP162" s="247"/>
      <c r="AQ162" s="247"/>
      <c r="AR162" s="247"/>
    </row>
    <row r="163" spans="1:44">
      <c r="A163" s="299" t="s">
        <v>335</v>
      </c>
      <c r="B163" s="281"/>
      <c r="C163" s="281"/>
      <c r="D163" s="281"/>
      <c r="E163" s="281"/>
      <c r="F163" s="281"/>
      <c r="G163" s="281"/>
      <c r="H163" s="281"/>
      <c r="I163" s="281"/>
      <c r="J163" s="281"/>
      <c r="K163" s="281"/>
      <c r="L163" s="281"/>
      <c r="M163" s="281"/>
      <c r="N163" s="281"/>
      <c r="O163" s="281"/>
      <c r="P163" s="281"/>
      <c r="Q163" s="281"/>
      <c r="R163" s="281">
        <v>405.06639298996299</v>
      </c>
      <c r="S163" s="281">
        <v>407.0814357383494</v>
      </c>
      <c r="T163" s="281">
        <v>416.13374972653207</v>
      </c>
      <c r="U163" s="281">
        <v>426.09994548974231</v>
      </c>
      <c r="V163" s="281">
        <v>446.88854275513506</v>
      </c>
      <c r="W163" s="281">
        <v>456.17329041770063</v>
      </c>
      <c r="X163" s="281">
        <v>459.54741658542639</v>
      </c>
      <c r="Y163" s="281">
        <v>464.58694896264001</v>
      </c>
      <c r="Z163" s="281">
        <v>465.16966506897347</v>
      </c>
      <c r="AA163" s="281">
        <v>479.37623643414406</v>
      </c>
      <c r="AB163" s="281">
        <v>504.76801994567847</v>
      </c>
      <c r="AC163" s="281">
        <v>513.62131822145057</v>
      </c>
      <c r="AD163" s="281">
        <v>537.54537349624957</v>
      </c>
      <c r="AE163" s="281">
        <v>536.47639244761513</v>
      </c>
      <c r="AF163" s="281">
        <v>547.10126746503124</v>
      </c>
      <c r="AG163" s="281">
        <v>537.15628517405185</v>
      </c>
      <c r="AH163" s="281">
        <v>540.44869166466424</v>
      </c>
      <c r="AI163" s="281">
        <v>544.11156480988348</v>
      </c>
      <c r="AJ163" s="281">
        <v>535.7533745052383</v>
      </c>
      <c r="AK163" s="281">
        <v>525.75003503965115</v>
      </c>
      <c r="AL163" s="281">
        <v>541.25072528839257</v>
      </c>
      <c r="AM163" s="281">
        <v>536.44279080614899</v>
      </c>
      <c r="AN163" s="281">
        <v>542.74292961455149</v>
      </c>
      <c r="AO163" s="281">
        <v>549.4716036969894</v>
      </c>
      <c r="AP163" s="281">
        <v>568.83340833465923</v>
      </c>
      <c r="AQ163" s="281">
        <v>571.67651936069603</v>
      </c>
      <c r="AR163" s="281">
        <v>577.59714927067239</v>
      </c>
    </row>
    <row r="164" spans="1:44">
      <c r="A164" s="295" t="s">
        <v>150</v>
      </c>
      <c r="B164" s="296"/>
      <c r="C164" s="296"/>
      <c r="D164" s="296"/>
      <c r="E164" s="296"/>
      <c r="F164" s="296"/>
      <c r="G164" s="296"/>
      <c r="H164" s="296"/>
      <c r="I164" s="296"/>
      <c r="J164" s="296"/>
      <c r="K164" s="296"/>
      <c r="L164" s="296"/>
      <c r="M164" s="296"/>
      <c r="N164" s="296"/>
      <c r="O164" s="296"/>
      <c r="P164" s="296"/>
      <c r="Q164" s="296"/>
      <c r="R164" s="297">
        <v>29.265920491593491</v>
      </c>
      <c r="S164" s="297">
        <v>28.891591336705968</v>
      </c>
      <c r="T164" s="297">
        <v>25.503965281997392</v>
      </c>
      <c r="U164" s="297">
        <v>29.534743595752488</v>
      </c>
      <c r="V164" s="297">
        <v>28.465693402301632</v>
      </c>
      <c r="W164" s="297">
        <v>27.522738194323779</v>
      </c>
      <c r="X164" s="297">
        <v>25.753786108282185</v>
      </c>
      <c r="Y164" s="297">
        <v>24.679882340407893</v>
      </c>
      <c r="Z164" s="297">
        <v>23.282433764921777</v>
      </c>
      <c r="AA164" s="297">
        <v>20.745975490801172</v>
      </c>
      <c r="AB164" s="297">
        <v>21.204216303864271</v>
      </c>
      <c r="AC164" s="297">
        <v>26.799959678930001</v>
      </c>
      <c r="AD164" s="297">
        <v>27.289162664599999</v>
      </c>
      <c r="AE164" s="297">
        <v>32.907788537900004</v>
      </c>
      <c r="AF164" s="297">
        <v>25.334840666030061</v>
      </c>
      <c r="AG164" s="297">
        <v>23.647630282900003</v>
      </c>
      <c r="AH164" s="297">
        <v>24.957560525543677</v>
      </c>
      <c r="AI164" s="297">
        <v>27.577687258836367</v>
      </c>
      <c r="AJ164" s="297">
        <v>28.88877554319998</v>
      </c>
      <c r="AK164" s="297">
        <v>22.805656886944927</v>
      </c>
      <c r="AL164" s="297">
        <v>25.342801243664333</v>
      </c>
      <c r="AM164" s="297">
        <v>24.04071435639009</v>
      </c>
      <c r="AN164" s="297">
        <v>24.589670047241118</v>
      </c>
      <c r="AO164" s="297">
        <v>26.968366563433591</v>
      </c>
      <c r="AP164" s="297">
        <v>26.780578943516169</v>
      </c>
      <c r="AQ164" s="297">
        <v>26.088023791128659</v>
      </c>
      <c r="AR164" s="297">
        <v>26.678308391617861</v>
      </c>
    </row>
    <row r="165" spans="1:44">
      <c r="A165" s="295" t="s">
        <v>151</v>
      </c>
      <c r="B165" s="296"/>
      <c r="C165" s="296"/>
      <c r="D165" s="296"/>
      <c r="E165" s="296"/>
      <c r="F165" s="296"/>
      <c r="G165" s="296"/>
      <c r="H165" s="296"/>
      <c r="I165" s="296"/>
      <c r="J165" s="296"/>
      <c r="K165" s="296"/>
      <c r="L165" s="296"/>
      <c r="M165" s="296"/>
      <c r="N165" s="296"/>
      <c r="O165" s="296"/>
      <c r="P165" s="296"/>
      <c r="Q165" s="296"/>
      <c r="R165" s="297">
        <v>163.96583135050463</v>
      </c>
      <c r="S165" s="297">
        <v>161.90903955404545</v>
      </c>
      <c r="T165" s="297">
        <v>174.68257994292253</v>
      </c>
      <c r="U165" s="297">
        <v>173.09957799126931</v>
      </c>
      <c r="V165" s="297">
        <v>188.21759193649493</v>
      </c>
      <c r="W165" s="297">
        <v>197.07718966965444</v>
      </c>
      <c r="X165" s="297">
        <v>198.35043607791303</v>
      </c>
      <c r="Y165" s="297">
        <v>202.33344962848187</v>
      </c>
      <c r="Z165" s="297">
        <v>205.53048055916662</v>
      </c>
      <c r="AA165" s="297">
        <v>209.77307188066038</v>
      </c>
      <c r="AB165" s="297">
        <v>220.08450895124776</v>
      </c>
      <c r="AC165" s="297">
        <v>222.11370807244668</v>
      </c>
      <c r="AD165" s="297">
        <v>232.06095251074527</v>
      </c>
      <c r="AE165" s="297">
        <v>242.8325679973739</v>
      </c>
      <c r="AF165" s="297">
        <v>248.9834923951675</v>
      </c>
      <c r="AG165" s="297">
        <v>252.28342967102765</v>
      </c>
      <c r="AH165" s="297">
        <v>253.24558763166641</v>
      </c>
      <c r="AI165" s="297">
        <v>256.81625165034319</v>
      </c>
      <c r="AJ165" s="297">
        <v>254.15332400714135</v>
      </c>
      <c r="AK165" s="297">
        <v>245.69087342788396</v>
      </c>
      <c r="AL165" s="297">
        <v>245.43935007005751</v>
      </c>
      <c r="AM165" s="297">
        <v>246.81602278101005</v>
      </c>
      <c r="AN165" s="297">
        <v>245.14081014346311</v>
      </c>
      <c r="AO165" s="297">
        <v>249.86268221992952</v>
      </c>
      <c r="AP165" s="297">
        <v>254.33865079579095</v>
      </c>
      <c r="AQ165" s="297">
        <v>261.1905662488557</v>
      </c>
      <c r="AR165" s="297">
        <v>266.81914314199383</v>
      </c>
    </row>
    <row r="166" spans="1:44">
      <c r="A166" s="295" t="s">
        <v>332</v>
      </c>
      <c r="B166" s="296"/>
      <c r="C166" s="296"/>
      <c r="D166" s="296"/>
      <c r="E166" s="296"/>
      <c r="F166" s="296"/>
      <c r="G166" s="296"/>
      <c r="H166" s="296"/>
      <c r="I166" s="296"/>
      <c r="J166" s="296"/>
      <c r="K166" s="296"/>
      <c r="L166" s="296"/>
      <c r="M166" s="296"/>
      <c r="N166" s="296"/>
      <c r="O166" s="296"/>
      <c r="P166" s="296"/>
      <c r="Q166" s="296"/>
      <c r="R166" s="297">
        <v>67.842112076694235</v>
      </c>
      <c r="S166" s="297">
        <v>70.021203374202244</v>
      </c>
      <c r="T166" s="297">
        <v>71.673275296960128</v>
      </c>
      <c r="U166" s="297">
        <v>72.67064489252553</v>
      </c>
      <c r="V166" s="297">
        <v>74.968604035103326</v>
      </c>
      <c r="W166" s="297">
        <v>72.879805566979158</v>
      </c>
      <c r="X166" s="297">
        <v>74.883772311251306</v>
      </c>
      <c r="Y166" s="297">
        <v>71.024661655766209</v>
      </c>
      <c r="Z166" s="297">
        <v>67.666630854588163</v>
      </c>
      <c r="AA166" s="297">
        <v>71.130882085281854</v>
      </c>
      <c r="AB166" s="297">
        <v>78.688320391663524</v>
      </c>
      <c r="AC166" s="297">
        <v>76.454707858876461</v>
      </c>
      <c r="AD166" s="297">
        <v>80.087845885730758</v>
      </c>
      <c r="AE166" s="297">
        <v>61.199714307418539</v>
      </c>
      <c r="AF166" s="297">
        <v>63.070293008316</v>
      </c>
      <c r="AG166" s="297">
        <v>50.474491602105331</v>
      </c>
      <c r="AH166" s="297">
        <v>49.469951706016836</v>
      </c>
      <c r="AI166" s="297">
        <v>48.769009120696268</v>
      </c>
      <c r="AJ166" s="297">
        <v>48.328115644589353</v>
      </c>
      <c r="AK166" s="297">
        <v>57.12344068671316</v>
      </c>
      <c r="AL166" s="297">
        <v>60.289554818229377</v>
      </c>
      <c r="AM166" s="297">
        <v>57.958454488156796</v>
      </c>
      <c r="AN166" s="297">
        <v>66.474267034980272</v>
      </c>
      <c r="AO166" s="297">
        <v>71.028240549631704</v>
      </c>
      <c r="AP166" s="297">
        <v>85.078560185888236</v>
      </c>
      <c r="AQ166" s="297">
        <v>78.874257395718629</v>
      </c>
      <c r="AR166" s="297">
        <v>81.834659766537925</v>
      </c>
    </row>
    <row r="167" spans="1:44">
      <c r="A167" s="295" t="s">
        <v>165</v>
      </c>
      <c r="B167" s="296"/>
      <c r="C167" s="296"/>
      <c r="D167" s="296"/>
      <c r="E167" s="296"/>
      <c r="F167" s="296"/>
      <c r="G167" s="296"/>
      <c r="H167" s="296"/>
      <c r="I167" s="296"/>
      <c r="J167" s="296"/>
      <c r="K167" s="296"/>
      <c r="L167" s="296"/>
      <c r="M167" s="296"/>
      <c r="N167" s="296"/>
      <c r="O167" s="296"/>
      <c r="P167" s="296"/>
      <c r="Q167" s="296"/>
      <c r="R167" s="297">
        <v>0</v>
      </c>
      <c r="S167" s="297">
        <v>0</v>
      </c>
      <c r="T167" s="297">
        <v>0</v>
      </c>
      <c r="U167" s="297">
        <v>0</v>
      </c>
      <c r="V167" s="297">
        <v>0</v>
      </c>
      <c r="W167" s="297">
        <v>0</v>
      </c>
      <c r="X167" s="297">
        <v>0</v>
      </c>
      <c r="Y167" s="297">
        <v>0</v>
      </c>
      <c r="Z167" s="297">
        <v>0</v>
      </c>
      <c r="AA167" s="297">
        <v>0</v>
      </c>
      <c r="AB167" s="297">
        <v>0</v>
      </c>
      <c r="AC167" s="297">
        <v>0</v>
      </c>
      <c r="AD167" s="297">
        <v>0</v>
      </c>
      <c r="AE167" s="297">
        <v>0</v>
      </c>
      <c r="AF167" s="297">
        <v>0</v>
      </c>
      <c r="AG167" s="297">
        <v>0</v>
      </c>
      <c r="AH167" s="297">
        <v>0</v>
      </c>
      <c r="AI167" s="297">
        <v>0</v>
      </c>
      <c r="AJ167" s="297">
        <v>0</v>
      </c>
      <c r="AK167" s="297">
        <v>0</v>
      </c>
      <c r="AL167" s="297">
        <v>0</v>
      </c>
      <c r="AM167" s="297">
        <v>0</v>
      </c>
      <c r="AN167" s="297">
        <v>0</v>
      </c>
      <c r="AO167" s="297">
        <v>0</v>
      </c>
      <c r="AP167" s="297">
        <v>0</v>
      </c>
      <c r="AQ167" s="297">
        <v>0</v>
      </c>
      <c r="AR167" s="297">
        <v>0</v>
      </c>
    </row>
    <row r="168" spans="1:44">
      <c r="A168" s="295" t="s">
        <v>166</v>
      </c>
      <c r="B168" s="296"/>
      <c r="C168" s="296"/>
      <c r="D168" s="296"/>
      <c r="E168" s="296"/>
      <c r="F168" s="296"/>
      <c r="G168" s="296"/>
      <c r="H168" s="296"/>
      <c r="I168" s="296"/>
      <c r="J168" s="296"/>
      <c r="K168" s="296"/>
      <c r="L168" s="296"/>
      <c r="M168" s="296"/>
      <c r="N168" s="296"/>
      <c r="O168" s="296"/>
      <c r="P168" s="296"/>
      <c r="Q168" s="296"/>
      <c r="R168" s="297">
        <v>7.0973746228200918</v>
      </c>
      <c r="S168" s="297">
        <v>7.0419595444734924</v>
      </c>
      <c r="T168" s="297">
        <v>7.0146889206638052</v>
      </c>
      <c r="U168" s="297">
        <v>7.2433152216371059</v>
      </c>
      <c r="V168" s="297">
        <v>7.5136961877150679</v>
      </c>
      <c r="W168" s="297">
        <v>7.4834289117197814</v>
      </c>
      <c r="X168" s="297">
        <v>7.4985943190525006</v>
      </c>
      <c r="Y168" s="297">
        <v>7.5383131512954922</v>
      </c>
      <c r="Z168" s="297">
        <v>7.798422255974292</v>
      </c>
      <c r="AA168" s="297">
        <v>7.9585091408794195</v>
      </c>
      <c r="AB168" s="297">
        <v>8.1242887488209856</v>
      </c>
      <c r="AC168" s="297">
        <v>8.1719408023083009</v>
      </c>
      <c r="AD168" s="297">
        <v>8.8803805736182859</v>
      </c>
      <c r="AE168" s="297">
        <v>9.0073757533837373</v>
      </c>
      <c r="AF168" s="297">
        <v>9.2858535876900827</v>
      </c>
      <c r="AG168" s="297">
        <v>9.4000741033182855</v>
      </c>
      <c r="AH168" s="297">
        <v>9.0906300135146427</v>
      </c>
      <c r="AI168" s="297">
        <v>9.2689000303419036</v>
      </c>
      <c r="AJ168" s="297">
        <v>9.3202099773765852</v>
      </c>
      <c r="AK168" s="297">
        <v>9.7707961778460017</v>
      </c>
      <c r="AL168" s="297">
        <v>9.2664530200385009</v>
      </c>
      <c r="AM168" s="297">
        <v>8.6136901991328987</v>
      </c>
      <c r="AN168" s="297">
        <v>8.6026552883647955</v>
      </c>
      <c r="AO168" s="297">
        <v>7.7037621161203989</v>
      </c>
      <c r="AP168" s="297">
        <v>7.9904964652254122</v>
      </c>
      <c r="AQ168" s="297">
        <v>8.1363113712799784</v>
      </c>
      <c r="AR168" s="297">
        <v>7.6505772167436987</v>
      </c>
    </row>
    <row r="169" spans="1:44">
      <c r="A169" s="295" t="s">
        <v>333</v>
      </c>
      <c r="B169" s="296"/>
      <c r="C169" s="296"/>
      <c r="D169" s="296"/>
      <c r="E169" s="296"/>
      <c r="F169" s="296"/>
      <c r="G169" s="296"/>
      <c r="H169" s="296"/>
      <c r="I169" s="296"/>
      <c r="J169" s="296"/>
      <c r="K169" s="296"/>
      <c r="L169" s="296"/>
      <c r="M169" s="296"/>
      <c r="N169" s="296"/>
      <c r="O169" s="296"/>
      <c r="P169" s="296"/>
      <c r="Q169" s="296"/>
      <c r="R169" s="297">
        <v>33.23759172941071</v>
      </c>
      <c r="S169" s="297">
        <v>33.950951774256559</v>
      </c>
      <c r="T169" s="297">
        <v>33.92545768529024</v>
      </c>
      <c r="U169" s="297">
        <v>36.07933002773909</v>
      </c>
      <c r="V169" s="297">
        <v>38.136737136998732</v>
      </c>
      <c r="W169" s="297">
        <v>39.366143907222607</v>
      </c>
      <c r="X169" s="297">
        <v>38.11757755254024</v>
      </c>
      <c r="Y169" s="297">
        <v>40.345182496072226</v>
      </c>
      <c r="Z169" s="297">
        <v>41.771281966060322</v>
      </c>
      <c r="AA169" s="297">
        <v>47.758119689346714</v>
      </c>
      <c r="AB169" s="297">
        <v>52.041643847636429</v>
      </c>
      <c r="AC169" s="297">
        <v>53.003900760701669</v>
      </c>
      <c r="AD169" s="297">
        <v>59.201545319348853</v>
      </c>
      <c r="AE169" s="297">
        <v>59.884624330320875</v>
      </c>
      <c r="AF169" s="297">
        <v>63.77197979109836</v>
      </c>
      <c r="AG169" s="297">
        <v>63.16835438146704</v>
      </c>
      <c r="AH169" s="297">
        <v>62.31767842416361</v>
      </c>
      <c r="AI169" s="297">
        <v>59.333018931479714</v>
      </c>
      <c r="AJ169" s="297">
        <v>54.845428715161745</v>
      </c>
      <c r="AK169" s="297">
        <v>49.978505110622294</v>
      </c>
      <c r="AL169" s="297">
        <v>56.508905318325063</v>
      </c>
      <c r="AM169" s="297">
        <v>57.186888426538772</v>
      </c>
      <c r="AN169" s="297">
        <v>56.882133793684268</v>
      </c>
      <c r="AO169" s="297">
        <v>53.886036989211185</v>
      </c>
      <c r="AP169" s="297">
        <v>54.181408582328714</v>
      </c>
      <c r="AQ169" s="297">
        <v>54.794537750709402</v>
      </c>
      <c r="AR169" s="297">
        <v>54.311435986269814</v>
      </c>
    </row>
    <row r="170" spans="1:44" ht="15">
      <c r="A170" s="295" t="s">
        <v>338</v>
      </c>
      <c r="B170" s="296"/>
      <c r="C170" s="296"/>
      <c r="D170" s="296"/>
      <c r="E170" s="296"/>
      <c r="F170" s="296"/>
      <c r="G170" s="296"/>
      <c r="H170" s="296"/>
      <c r="I170" s="296"/>
      <c r="J170" s="296"/>
      <c r="K170" s="296"/>
      <c r="L170" s="296"/>
      <c r="M170" s="296"/>
      <c r="N170" s="296"/>
      <c r="O170" s="296"/>
      <c r="P170" s="296"/>
      <c r="Q170" s="296"/>
      <c r="R170" s="297">
        <v>103.65756271893989</v>
      </c>
      <c r="S170" s="297">
        <v>105.26669015466565</v>
      </c>
      <c r="T170" s="297">
        <v>103.33378259869798</v>
      </c>
      <c r="U170" s="297">
        <v>107.47233376081874</v>
      </c>
      <c r="V170" s="297">
        <v>109.58622005652137</v>
      </c>
      <c r="W170" s="297">
        <v>111.84398416780081</v>
      </c>
      <c r="X170" s="297">
        <v>114.94325021638718</v>
      </c>
      <c r="Y170" s="297">
        <v>118.66545969061634</v>
      </c>
      <c r="Z170" s="297">
        <v>119.12041566826228</v>
      </c>
      <c r="AA170" s="297">
        <v>122.00967814717458</v>
      </c>
      <c r="AB170" s="297">
        <v>124.6250417024456</v>
      </c>
      <c r="AC170" s="297">
        <v>127.07710104818743</v>
      </c>
      <c r="AD170" s="297">
        <v>130.02548654220644</v>
      </c>
      <c r="AE170" s="297">
        <v>130.6443215212181</v>
      </c>
      <c r="AF170" s="297">
        <v>136.65480801672913</v>
      </c>
      <c r="AG170" s="297">
        <v>138.18230513323354</v>
      </c>
      <c r="AH170" s="297">
        <v>141.36728336375904</v>
      </c>
      <c r="AI170" s="297">
        <v>142.3466978181861</v>
      </c>
      <c r="AJ170" s="297">
        <v>140.21752061776925</v>
      </c>
      <c r="AK170" s="297">
        <v>140.38076274964081</v>
      </c>
      <c r="AL170" s="297">
        <v>144.40366081807778</v>
      </c>
      <c r="AM170" s="297">
        <v>141.82702055492032</v>
      </c>
      <c r="AN170" s="297">
        <v>141.05339330681795</v>
      </c>
      <c r="AO170" s="297">
        <v>140.02251525866299</v>
      </c>
      <c r="AP170" s="297">
        <v>140.46371336190981</v>
      </c>
      <c r="AQ170" s="297">
        <v>142.59282280300363</v>
      </c>
      <c r="AR170" s="297">
        <v>140.30302476750927</v>
      </c>
    </row>
    <row r="171" spans="1:44">
      <c r="A171" s="295"/>
      <c r="B171" s="285"/>
      <c r="C171" s="285"/>
      <c r="D171" s="285"/>
      <c r="E171" s="285"/>
      <c r="F171" s="285"/>
      <c r="G171" s="285"/>
      <c r="H171" s="285"/>
      <c r="I171" s="285"/>
      <c r="J171" s="285"/>
      <c r="K171" s="285"/>
      <c r="L171" s="285"/>
      <c r="M171" s="285"/>
      <c r="N171" s="285"/>
      <c r="O171" s="285"/>
      <c r="P171" s="285"/>
      <c r="Q171" s="285"/>
      <c r="R171" s="285"/>
      <c r="S171" s="285"/>
      <c r="T171" s="285"/>
      <c r="U171" s="285"/>
      <c r="V171" s="285"/>
      <c r="W171" s="285"/>
      <c r="X171" s="285"/>
      <c r="Y171" s="285"/>
      <c r="Z171" s="285"/>
      <c r="AA171" s="285"/>
      <c r="AB171" s="285"/>
      <c r="AC171" s="285"/>
      <c r="AD171" s="285"/>
      <c r="AE171" s="285"/>
      <c r="AF171" s="285"/>
      <c r="AG171" s="285"/>
      <c r="AH171" s="285"/>
      <c r="AI171" s="285"/>
      <c r="AJ171" s="285"/>
      <c r="AK171" s="285"/>
      <c r="AL171" s="285"/>
      <c r="AM171" s="285"/>
      <c r="AN171" s="285"/>
      <c r="AO171" s="247"/>
      <c r="AP171" s="247"/>
      <c r="AQ171" s="247"/>
      <c r="AR171" s="247"/>
    </row>
    <row r="172" spans="1:44">
      <c r="A172" s="247"/>
      <c r="B172" s="247"/>
      <c r="C172" s="247"/>
      <c r="D172" s="247"/>
      <c r="E172" s="247"/>
      <c r="F172" s="247"/>
      <c r="G172" s="247"/>
      <c r="H172" s="247"/>
      <c r="I172" s="247"/>
      <c r="J172" s="247"/>
      <c r="K172" s="247"/>
      <c r="L172" s="247"/>
      <c r="M172" s="247"/>
      <c r="N172" s="247"/>
      <c r="O172" s="247"/>
      <c r="P172" s="247"/>
      <c r="Q172" s="247"/>
      <c r="R172" s="247"/>
      <c r="S172" s="247"/>
      <c r="T172" s="247"/>
      <c r="U172" s="247"/>
      <c r="V172" s="247"/>
      <c r="W172" s="247"/>
      <c r="X172" s="247"/>
      <c r="Y172" s="247"/>
      <c r="Z172" s="247"/>
      <c r="AA172" s="247"/>
      <c r="AB172" s="247"/>
      <c r="AC172" s="247"/>
      <c r="AD172" s="247"/>
      <c r="AE172" s="247"/>
      <c r="AF172" s="247"/>
      <c r="AG172" s="247"/>
      <c r="AH172" s="247"/>
      <c r="AI172" s="247"/>
      <c r="AJ172" s="247"/>
      <c r="AK172" s="247"/>
      <c r="AL172" s="247"/>
      <c r="AM172" s="247"/>
      <c r="AN172" s="247"/>
      <c r="AO172" s="247"/>
      <c r="AP172" s="247"/>
      <c r="AQ172" s="247"/>
      <c r="AR172" s="247"/>
    </row>
    <row r="173" spans="1:44">
      <c r="A173" s="247" t="s">
        <v>306</v>
      </c>
      <c r="B173" s="247"/>
      <c r="C173" s="247"/>
      <c r="D173" s="247"/>
      <c r="E173" s="247"/>
      <c r="F173" s="247"/>
      <c r="G173" s="247"/>
      <c r="H173" s="247"/>
      <c r="I173" s="247"/>
      <c r="J173" s="247"/>
      <c r="K173" s="247"/>
      <c r="L173" s="247"/>
      <c r="M173" s="247"/>
      <c r="N173" s="247"/>
      <c r="O173" s="247"/>
      <c r="P173" s="247"/>
      <c r="Q173" s="247"/>
      <c r="R173" s="247"/>
      <c r="S173" s="247"/>
      <c r="T173" s="247"/>
      <c r="U173" s="247"/>
      <c r="V173" s="247"/>
      <c r="W173" s="247"/>
      <c r="X173" s="247"/>
      <c r="Y173" s="247"/>
      <c r="Z173" s="247"/>
      <c r="AA173" s="247"/>
      <c r="AB173" s="247"/>
      <c r="AC173" s="247"/>
      <c r="AD173" s="247"/>
      <c r="AE173" s="247"/>
      <c r="AF173" s="247"/>
      <c r="AG173" s="247"/>
      <c r="AH173" s="247"/>
      <c r="AI173" s="247"/>
      <c r="AJ173" s="247"/>
      <c r="AK173" s="247"/>
      <c r="AL173" s="247"/>
      <c r="AM173" s="247"/>
      <c r="AN173" s="247"/>
    </row>
    <row r="174" spans="1:44" ht="15">
      <c r="A174" s="287" t="s">
        <v>340</v>
      </c>
      <c r="B174" s="247"/>
      <c r="C174" s="247"/>
      <c r="D174" s="247"/>
      <c r="E174" s="247"/>
      <c r="F174" s="247"/>
      <c r="G174" s="247"/>
      <c r="H174" s="247"/>
      <c r="I174" s="247"/>
      <c r="J174" s="247"/>
      <c r="K174" s="247"/>
      <c r="L174" s="247"/>
      <c r="M174" s="247"/>
      <c r="N174" s="247"/>
      <c r="O174" s="247"/>
      <c r="P174" s="247"/>
      <c r="Q174" s="247"/>
      <c r="R174" s="247"/>
      <c r="S174" s="247"/>
      <c r="T174" s="247"/>
      <c r="U174" s="247"/>
      <c r="V174" s="247"/>
      <c r="W174" s="247"/>
      <c r="X174" s="247"/>
      <c r="Y174" s="247"/>
      <c r="Z174" s="247"/>
      <c r="AA174" s="247"/>
      <c r="AB174" s="247"/>
      <c r="AC174" s="247"/>
      <c r="AD174" s="247"/>
      <c r="AE174" s="247"/>
      <c r="AF174" s="247"/>
      <c r="AG174" s="247"/>
      <c r="AH174" s="247"/>
      <c r="AI174" s="247"/>
      <c r="AJ174" s="247"/>
      <c r="AK174" s="247"/>
      <c r="AL174" s="247"/>
      <c r="AM174" s="247"/>
      <c r="AN174" s="247"/>
    </row>
    <row r="175" spans="1:44" ht="15">
      <c r="A175" s="287" t="s">
        <v>341</v>
      </c>
      <c r="B175" s="247"/>
      <c r="C175" s="247"/>
      <c r="D175" s="247"/>
      <c r="E175" s="247"/>
      <c r="F175" s="247"/>
      <c r="G175" s="247"/>
      <c r="H175" s="247"/>
      <c r="I175" s="247"/>
      <c r="J175" s="247"/>
      <c r="K175" s="247"/>
      <c r="L175" s="247"/>
      <c r="M175" s="247"/>
      <c r="N175" s="247"/>
      <c r="O175" s="247"/>
      <c r="P175" s="247"/>
      <c r="Q175" s="247"/>
      <c r="R175" s="247"/>
      <c r="S175" s="247"/>
      <c r="T175" s="247"/>
      <c r="U175" s="247"/>
      <c r="V175" s="247"/>
      <c r="W175" s="247"/>
      <c r="X175" s="247"/>
      <c r="Y175" s="247"/>
      <c r="Z175" s="247"/>
      <c r="AA175" s="247"/>
      <c r="AB175" s="247"/>
      <c r="AC175" s="247"/>
      <c r="AD175" s="247"/>
      <c r="AE175" s="247"/>
      <c r="AF175" s="247"/>
      <c r="AG175" s="247"/>
      <c r="AH175" s="247"/>
      <c r="AI175" s="247"/>
      <c r="AJ175" s="247"/>
      <c r="AK175" s="247"/>
      <c r="AL175" s="247"/>
      <c r="AM175" s="247"/>
      <c r="AN175" s="247"/>
    </row>
    <row r="176" spans="1:44" ht="15">
      <c r="A176" s="247" t="s">
        <v>342</v>
      </c>
      <c r="B176" s="285"/>
      <c r="C176" s="285"/>
      <c r="D176" s="285"/>
      <c r="E176" s="285"/>
      <c r="F176" s="285"/>
      <c r="G176" s="285"/>
      <c r="H176" s="285"/>
      <c r="I176" s="285"/>
      <c r="J176" s="285"/>
      <c r="K176" s="285"/>
      <c r="L176" s="285"/>
      <c r="M176" s="285"/>
      <c r="N176" s="285"/>
      <c r="O176" s="285"/>
      <c r="P176" s="285"/>
      <c r="Q176" s="285"/>
      <c r="R176" s="285"/>
      <c r="S176" s="285"/>
      <c r="T176" s="285"/>
      <c r="U176" s="285"/>
      <c r="V176" s="285"/>
      <c r="W176" s="285"/>
      <c r="X176" s="285"/>
      <c r="Y176" s="285"/>
      <c r="Z176" s="285"/>
      <c r="AA176" s="285"/>
      <c r="AB176" s="285"/>
      <c r="AC176" s="285"/>
      <c r="AD176" s="285"/>
      <c r="AE176" s="285"/>
      <c r="AF176" s="285"/>
      <c r="AG176" s="285"/>
      <c r="AH176" s="285"/>
      <c r="AI176" s="285"/>
      <c r="AJ176" s="285"/>
      <c r="AK176" s="285"/>
      <c r="AL176" s="285"/>
      <c r="AM176" s="285"/>
      <c r="AN176" s="285"/>
    </row>
    <row r="177" spans="1:40">
      <c r="A177" s="247" t="s">
        <v>336</v>
      </c>
      <c r="B177" s="285"/>
      <c r="C177" s="285"/>
      <c r="D177" s="285"/>
      <c r="E177" s="285"/>
      <c r="F177" s="285"/>
      <c r="G177" s="285"/>
      <c r="H177" s="285"/>
      <c r="I177" s="285"/>
      <c r="J177" s="285"/>
      <c r="K177" s="285"/>
      <c r="L177" s="285"/>
      <c r="M177" s="285"/>
      <c r="N177" s="285"/>
      <c r="O177" s="285"/>
      <c r="P177" s="285"/>
      <c r="Q177" s="285"/>
      <c r="R177" s="285"/>
      <c r="S177" s="285"/>
      <c r="T177" s="285"/>
      <c r="U177" s="285"/>
      <c r="V177" s="285"/>
      <c r="W177" s="285"/>
      <c r="X177" s="285"/>
      <c r="Y177" s="285"/>
      <c r="Z177" s="285"/>
      <c r="AA177" s="285"/>
      <c r="AB177" s="285"/>
      <c r="AC177" s="285"/>
      <c r="AD177" s="285"/>
      <c r="AE177" s="285"/>
      <c r="AF177" s="285"/>
      <c r="AG177" s="285"/>
      <c r="AH177" s="285"/>
      <c r="AI177" s="285"/>
      <c r="AJ177" s="285"/>
      <c r="AK177" s="285"/>
      <c r="AL177" s="285"/>
      <c r="AM177" s="285"/>
      <c r="AN177" s="285"/>
    </row>
    <row r="178" spans="1:40">
      <c r="A178" s="247"/>
      <c r="B178" s="285"/>
      <c r="C178" s="285"/>
      <c r="D178" s="285"/>
      <c r="E178" s="285"/>
      <c r="F178" s="285"/>
      <c r="G178" s="285"/>
      <c r="H178" s="285"/>
      <c r="I178" s="285"/>
      <c r="J178" s="285"/>
      <c r="K178" s="285"/>
      <c r="L178" s="285"/>
      <c r="M178" s="285"/>
      <c r="N178" s="285"/>
      <c r="O178" s="285"/>
      <c r="P178" s="285"/>
      <c r="Q178" s="285"/>
      <c r="R178" s="285"/>
      <c r="S178" s="285"/>
      <c r="T178" s="285"/>
      <c r="U178" s="285"/>
      <c r="V178" s="285"/>
      <c r="W178" s="285"/>
      <c r="X178" s="285"/>
      <c r="Y178" s="285"/>
      <c r="Z178" s="285"/>
      <c r="AA178" s="285"/>
      <c r="AB178" s="285"/>
      <c r="AC178" s="285"/>
      <c r="AD178" s="285"/>
      <c r="AE178" s="285"/>
      <c r="AF178" s="285"/>
      <c r="AG178" s="285"/>
      <c r="AH178" s="285"/>
      <c r="AI178" s="285"/>
      <c r="AJ178" s="285"/>
      <c r="AK178" s="285"/>
      <c r="AL178" s="285"/>
      <c r="AM178" s="285"/>
      <c r="AN178" s="285"/>
    </row>
    <row r="179" spans="1:40">
      <c r="A179" s="247"/>
      <c r="B179" s="285"/>
      <c r="C179" s="285"/>
      <c r="D179" s="285"/>
      <c r="E179" s="285"/>
      <c r="F179" s="285"/>
      <c r="G179" s="285"/>
      <c r="H179" s="285"/>
      <c r="I179" s="285"/>
      <c r="J179" s="285"/>
      <c r="K179" s="285"/>
      <c r="L179" s="285"/>
      <c r="M179" s="285"/>
      <c r="N179" s="285"/>
      <c r="O179" s="285"/>
      <c r="P179" s="285"/>
      <c r="Q179" s="285"/>
      <c r="R179" s="285"/>
      <c r="S179" s="285"/>
      <c r="T179" s="285"/>
      <c r="U179" s="285"/>
      <c r="V179" s="285"/>
      <c r="W179" s="285"/>
      <c r="X179" s="285"/>
      <c r="Y179" s="285"/>
      <c r="Z179" s="285"/>
      <c r="AA179" s="285"/>
      <c r="AB179" s="285"/>
      <c r="AC179" s="285"/>
      <c r="AD179" s="285"/>
      <c r="AE179" s="285"/>
      <c r="AF179" s="285"/>
      <c r="AG179" s="285"/>
      <c r="AH179" s="285"/>
      <c r="AI179" s="285"/>
      <c r="AJ179" s="285"/>
      <c r="AK179" s="285"/>
      <c r="AL179" s="285"/>
      <c r="AM179" s="285"/>
      <c r="AN179" s="285"/>
    </row>
    <row r="180" spans="1:40">
      <c r="A180" s="247"/>
      <c r="B180" s="285"/>
      <c r="C180" s="247"/>
      <c r="D180" s="247"/>
      <c r="E180" s="247"/>
      <c r="F180" s="247"/>
      <c r="G180" s="247"/>
      <c r="H180" s="247"/>
      <c r="I180" s="247"/>
      <c r="J180" s="247"/>
      <c r="K180" s="247"/>
      <c r="L180" s="247"/>
      <c r="M180" s="247"/>
      <c r="N180" s="247"/>
      <c r="O180" s="247"/>
      <c r="P180" s="247"/>
      <c r="Q180" s="247"/>
      <c r="R180" s="247"/>
      <c r="S180" s="247"/>
      <c r="T180" s="247"/>
      <c r="U180" s="247"/>
      <c r="V180" s="247"/>
      <c r="W180" s="247"/>
      <c r="X180" s="247"/>
      <c r="Y180" s="247"/>
      <c r="Z180" s="247"/>
      <c r="AA180" s="247"/>
      <c r="AB180" s="247"/>
      <c r="AC180" s="247"/>
      <c r="AD180" s="247"/>
      <c r="AE180" s="247"/>
      <c r="AF180" s="247"/>
      <c r="AG180" s="247"/>
      <c r="AH180" s="247"/>
      <c r="AI180" s="247"/>
      <c r="AJ180" s="247"/>
      <c r="AK180" s="247"/>
      <c r="AL180" s="247"/>
      <c r="AM180" s="247"/>
      <c r="AN180" s="247"/>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5" tint="-0.249977111117893"/>
  </sheetPr>
  <dimension ref="A1:AC70"/>
  <sheetViews>
    <sheetView topLeftCell="A36" zoomScale="70" zoomScaleNormal="70" workbookViewId="0">
      <selection activeCell="O51" sqref="O51"/>
    </sheetView>
  </sheetViews>
  <sheetFormatPr defaultRowHeight="12.75"/>
  <cols>
    <col min="1" max="1" width="3" bestFit="1" customWidth="1"/>
    <col min="2" max="2" width="18.42578125" bestFit="1" customWidth="1"/>
    <col min="3" max="3" width="41.140625" bestFit="1" customWidth="1"/>
    <col min="4" max="4" width="12" bestFit="1" customWidth="1"/>
    <col min="5" max="5" width="12.28515625" bestFit="1" customWidth="1"/>
    <col min="6" max="7" width="10.85546875" customWidth="1"/>
    <col min="8" max="8" width="12.140625" bestFit="1" customWidth="1"/>
    <col min="9" max="9" width="12.85546875" customWidth="1"/>
    <col min="10" max="10" width="15.7109375" customWidth="1"/>
    <col min="11" max="12" width="10.85546875" customWidth="1"/>
    <col min="13" max="13" width="17.85546875" bestFit="1" customWidth="1"/>
    <col min="14" max="15" width="10.85546875" customWidth="1"/>
    <col min="16" max="16" width="12.42578125" customWidth="1"/>
    <col min="17" max="17" width="12.5703125" customWidth="1"/>
    <col min="18" max="18" width="12.85546875" customWidth="1"/>
    <col min="19" max="19" width="12.5703125" customWidth="1"/>
    <col min="20" max="20" width="12.42578125" customWidth="1"/>
    <col min="21" max="21" width="10.85546875" customWidth="1"/>
    <col min="22" max="23" width="9.140625" customWidth="1"/>
    <col min="24" max="24" width="12.5703125" bestFit="1" customWidth="1"/>
    <col min="25" max="25" width="16" customWidth="1"/>
    <col min="26" max="26" width="15.28515625" customWidth="1"/>
    <col min="27" max="27" width="16.5703125" customWidth="1"/>
    <col min="28" max="28" width="11.85546875" bestFit="1" customWidth="1"/>
    <col min="29" max="29" width="21.42578125" bestFit="1" customWidth="1"/>
    <col min="30" max="30" width="23.42578125" bestFit="1" customWidth="1"/>
    <col min="31" max="45" width="10.85546875" customWidth="1"/>
  </cols>
  <sheetData>
    <row r="1" spans="2:27">
      <c r="X1" s="4" t="s">
        <v>80</v>
      </c>
      <c r="Y1" s="1" t="s">
        <v>81</v>
      </c>
      <c r="Z1" s="1" t="s">
        <v>82</v>
      </c>
      <c r="AA1" s="1" t="s">
        <v>85</v>
      </c>
    </row>
    <row r="2" spans="2:27" ht="15.75">
      <c r="D2" s="24" t="s">
        <v>44</v>
      </c>
      <c r="E2" s="24" t="s">
        <v>45</v>
      </c>
      <c r="F2" s="24" t="s">
        <v>46</v>
      </c>
      <c r="G2" s="24" t="s">
        <v>93</v>
      </c>
      <c r="H2" s="24" t="s">
        <v>94</v>
      </c>
      <c r="I2" s="24" t="s">
        <v>95</v>
      </c>
      <c r="J2" s="24" t="s">
        <v>96</v>
      </c>
      <c r="K2" s="24" t="s">
        <v>97</v>
      </c>
      <c r="L2" s="24" t="s">
        <v>98</v>
      </c>
      <c r="M2" s="24" t="s">
        <v>99</v>
      </c>
      <c r="N2" s="24" t="s">
        <v>47</v>
      </c>
      <c r="O2" s="24" t="s">
        <v>121</v>
      </c>
      <c r="P2" s="24" t="s">
        <v>122</v>
      </c>
      <c r="Q2" s="24" t="s">
        <v>123</v>
      </c>
      <c r="R2" s="24" t="s">
        <v>124</v>
      </c>
      <c r="S2" s="24" t="s">
        <v>48</v>
      </c>
      <c r="T2" s="24" t="s">
        <v>49</v>
      </c>
      <c r="U2" s="24" t="s">
        <v>50</v>
      </c>
      <c r="V2" s="10"/>
      <c r="Y2" s="11" t="s">
        <v>112</v>
      </c>
      <c r="Z2" s="3" t="s">
        <v>69</v>
      </c>
      <c r="AA2" s="3" t="s">
        <v>86</v>
      </c>
    </row>
    <row r="3" spans="2:27" ht="25.5">
      <c r="C3" s="36" t="s">
        <v>129</v>
      </c>
      <c r="D3" s="33" t="s">
        <v>51</v>
      </c>
      <c r="E3" s="34" t="s">
        <v>52</v>
      </c>
      <c r="F3" s="34" t="s">
        <v>138</v>
      </c>
      <c r="G3" s="34" t="s">
        <v>111</v>
      </c>
      <c r="H3" s="34" t="s">
        <v>102</v>
      </c>
      <c r="I3" s="34" t="s">
        <v>95</v>
      </c>
      <c r="J3" s="34" t="s">
        <v>103</v>
      </c>
      <c r="K3" s="34" t="s">
        <v>104</v>
      </c>
      <c r="L3" s="34" t="s">
        <v>100</v>
      </c>
      <c r="M3" s="34" t="s">
        <v>101</v>
      </c>
      <c r="N3" s="34" t="s">
        <v>53</v>
      </c>
      <c r="O3" s="34" t="s">
        <v>125</v>
      </c>
      <c r="P3" s="34" t="s">
        <v>126</v>
      </c>
      <c r="Q3" s="34" t="s">
        <v>127</v>
      </c>
      <c r="R3" s="34" t="s">
        <v>128</v>
      </c>
      <c r="S3" s="34" t="s">
        <v>54</v>
      </c>
      <c r="T3" s="34" t="s">
        <v>55</v>
      </c>
      <c r="U3" s="35" t="s">
        <v>75</v>
      </c>
      <c r="V3" s="25" t="s">
        <v>56</v>
      </c>
    </row>
    <row r="4" spans="2:27">
      <c r="C4" s="26" t="s">
        <v>57</v>
      </c>
      <c r="D4" s="27"/>
      <c r="E4" s="27"/>
      <c r="F4" s="27"/>
      <c r="G4" s="27"/>
      <c r="H4" s="27"/>
      <c r="I4" s="27"/>
      <c r="J4" s="27"/>
      <c r="K4" s="27"/>
      <c r="L4" s="27"/>
      <c r="M4" s="27"/>
      <c r="N4" s="27"/>
      <c r="O4" s="27"/>
      <c r="P4" s="27"/>
      <c r="Q4" s="27"/>
      <c r="R4" s="27"/>
      <c r="S4" s="27"/>
      <c r="T4" s="27"/>
      <c r="U4" s="27"/>
      <c r="V4" s="21"/>
    </row>
    <row r="5" spans="2:27">
      <c r="B5" s="13" t="s">
        <v>58</v>
      </c>
      <c r="C5" s="28" t="s">
        <v>59</v>
      </c>
      <c r="D5" s="29">
        <f>[2]EB1!D5</f>
        <v>5263.9327000000003</v>
      </c>
      <c r="E5" s="12">
        <f>[2]EB1!E5</f>
        <v>3159.7988000000005</v>
      </c>
      <c r="F5" s="12">
        <f>[2]EB1!F5</f>
        <v>2686.252</v>
      </c>
      <c r="G5" s="12">
        <f>[2]EB1!G5</f>
        <v>6.4000000000000001E-2</v>
      </c>
      <c r="H5" s="12">
        <f>[2]EB1!H5</f>
        <v>0</v>
      </c>
      <c r="I5" s="12">
        <f>[2]EB1!I5</f>
        <v>0</v>
      </c>
      <c r="J5" s="12">
        <f>[2]EB1!J5</f>
        <v>0</v>
      </c>
      <c r="K5" s="12">
        <f>[2]EB1!K5</f>
        <v>0</v>
      </c>
      <c r="L5" s="12">
        <f>[2]EB1!L5</f>
        <v>0</v>
      </c>
      <c r="M5" s="12">
        <f>[2]EB1!M5</f>
        <v>0</v>
      </c>
      <c r="N5" s="12">
        <f>[2]EB1!N5</f>
        <v>4455</v>
      </c>
      <c r="O5" s="12">
        <f>[2]EB1!O5</f>
        <v>2261.9700000000003</v>
      </c>
      <c r="P5" s="12">
        <f>[2]EB1!P5</f>
        <v>502.66000000000008</v>
      </c>
      <c r="Q5" s="12">
        <f>[2]EB1!Q5</f>
        <v>263.8965</v>
      </c>
      <c r="R5" s="12">
        <f>[2]EB1!R5</f>
        <v>125.66500000000008</v>
      </c>
      <c r="S5" s="12">
        <f>[2]EB1!S5</f>
        <v>0</v>
      </c>
      <c r="T5" s="12">
        <f>[2]EB1!T5</f>
        <v>0</v>
      </c>
      <c r="U5" s="12">
        <f>[2]EB1!U5</f>
        <v>0</v>
      </c>
      <c r="V5" s="22">
        <f>SUM(D5:U5)</f>
        <v>18719.239000000001</v>
      </c>
      <c r="X5" s="2"/>
    </row>
    <row r="6" spans="2:27">
      <c r="B6" s="13" t="s">
        <v>60</v>
      </c>
      <c r="C6" s="28" t="s">
        <v>61</v>
      </c>
      <c r="D6" s="30">
        <f>[2]EB1!D6</f>
        <v>4200.7361500000006</v>
      </c>
      <c r="E6" s="12">
        <f>[2]EB1!E6</f>
        <v>5316.6916000000001</v>
      </c>
      <c r="F6" s="12">
        <f>[2]EB1!F6</f>
        <v>13824.328000000001</v>
      </c>
      <c r="G6" s="12">
        <f>[2]EB1!G6</f>
        <v>2204.8490000000002</v>
      </c>
      <c r="H6" s="12">
        <f>[2]EB1!H6</f>
        <v>604.98850000000004</v>
      </c>
      <c r="I6" s="12">
        <f>[2]EB1!I6</f>
        <v>326.12950000000001</v>
      </c>
      <c r="J6" s="12">
        <f>[2]EB1!J6</f>
        <v>660</v>
      </c>
      <c r="K6" s="12">
        <f>[2]EB1!K6</f>
        <v>683.1</v>
      </c>
      <c r="L6" s="12">
        <f>[2]EB1!L6</f>
        <v>1079.56</v>
      </c>
      <c r="M6" s="12">
        <f>[2]EB1!M6</f>
        <v>597.03499999999997</v>
      </c>
      <c r="N6" s="12">
        <f>[2]EB1!N6</f>
        <v>0</v>
      </c>
      <c r="O6" s="12">
        <f>[2]EB1!O6</f>
        <v>84.764250000000004</v>
      </c>
      <c r="P6" s="12">
        <f>[2]EB1!P6</f>
        <v>0</v>
      </c>
      <c r="Q6" s="12">
        <f>[2]EB1!Q6</f>
        <v>0</v>
      </c>
      <c r="R6" s="12">
        <f>[2]EB1!R6</f>
        <v>0</v>
      </c>
      <c r="S6" s="12">
        <f>[2]EB1!S6</f>
        <v>3.5000000000000001E-3</v>
      </c>
      <c r="T6" s="12">
        <f>[2]EB1!T6</f>
        <v>7.6499999999999999E-2</v>
      </c>
      <c r="U6" s="12">
        <f>[2]EB1!U6</f>
        <v>583.76</v>
      </c>
      <c r="V6" s="22">
        <f>SUM(D6:U6)</f>
        <v>30166.022000000001</v>
      </c>
    </row>
    <row r="7" spans="2:27">
      <c r="B7" s="13" t="s">
        <v>62</v>
      </c>
      <c r="C7" s="28" t="s">
        <v>63</v>
      </c>
      <c r="D7" s="31">
        <f>[2]EB1!D7</f>
        <v>-745.59484999999995</v>
      </c>
      <c r="E7" s="12">
        <f>[2]EB1!E7</f>
        <v>-1006.5324000000001</v>
      </c>
      <c r="F7" s="12">
        <f>[2]EB1!F7</f>
        <v>-1648.4854999999998</v>
      </c>
      <c r="G7" s="12">
        <f>[2]EB1!G7</f>
        <v>-1683.1424999999999</v>
      </c>
      <c r="H7" s="12">
        <f>[2]EB1!H7</f>
        <v>-295.38850000000002</v>
      </c>
      <c r="I7" s="12">
        <f>[2]EB1!I7</f>
        <v>-194.51650000000001</v>
      </c>
      <c r="J7" s="12">
        <f>[2]EB1!J7</f>
        <v>-1500.6420000000001</v>
      </c>
      <c r="K7" s="12">
        <f>[2]EB1!K7</f>
        <v>-400.84</v>
      </c>
      <c r="L7" s="12">
        <f>[2]EB1!L7</f>
        <v>-1239.28</v>
      </c>
      <c r="M7" s="12">
        <f>[2]EB1!M7</f>
        <v>-453.036</v>
      </c>
      <c r="N7" s="12">
        <f>[2]EB1!N7</f>
        <v>0</v>
      </c>
      <c r="O7" s="12">
        <f>[2]EB1!O7</f>
        <v>-54.302999999999997</v>
      </c>
      <c r="P7" s="12">
        <f>[2]EB1!P7</f>
        <v>0</v>
      </c>
      <c r="Q7" s="12">
        <f>[2]EB1!Q7</f>
        <v>0</v>
      </c>
      <c r="R7" s="12">
        <f>[2]EB1!R7</f>
        <v>0</v>
      </c>
      <c r="S7" s="12">
        <f>[2]EB1!S7</f>
        <v>0</v>
      </c>
      <c r="T7" s="12">
        <f>[2]EB1!T7</f>
        <v>-6.4500000000000002E-2</v>
      </c>
      <c r="U7" s="12">
        <f>[2]EB1!U7</f>
        <v>-563.40200000000004</v>
      </c>
      <c r="V7" s="22">
        <f>SUM(D7:U7)</f>
        <v>-9785.22775</v>
      </c>
      <c r="X7" s="2"/>
    </row>
    <row r="8" spans="2:27" ht="15">
      <c r="B8" s="20" t="s">
        <v>118</v>
      </c>
      <c r="C8" s="15" t="s">
        <v>119</v>
      </c>
      <c r="D8" s="32">
        <f>SUM(D5:D7)</f>
        <v>8719.0740000000023</v>
      </c>
      <c r="E8" s="16">
        <f t="shared" ref="E8:U8" si="0">SUM(E5:E7)</f>
        <v>7469.9580000000005</v>
      </c>
      <c r="F8" s="16">
        <f t="shared" si="0"/>
        <v>14862.094500000003</v>
      </c>
      <c r="G8" s="16">
        <f t="shared" si="0"/>
        <v>521.77050000000008</v>
      </c>
      <c r="H8" s="16">
        <f t="shared" si="0"/>
        <v>309.60000000000002</v>
      </c>
      <c r="I8" s="16">
        <f t="shared" si="0"/>
        <v>131.613</v>
      </c>
      <c r="J8" s="16">
        <f t="shared" si="0"/>
        <v>-840.64200000000005</v>
      </c>
      <c r="K8" s="16">
        <f t="shared" si="0"/>
        <v>282.26000000000005</v>
      </c>
      <c r="L8" s="16">
        <f t="shared" si="0"/>
        <v>-159.72000000000003</v>
      </c>
      <c r="M8" s="16">
        <f t="shared" si="0"/>
        <v>143.99899999999997</v>
      </c>
      <c r="N8" s="16">
        <f t="shared" si="0"/>
        <v>4455</v>
      </c>
      <c r="O8" s="16">
        <f t="shared" si="0"/>
        <v>2292.4312500000005</v>
      </c>
      <c r="P8" s="16"/>
      <c r="Q8" s="16"/>
      <c r="R8" s="16"/>
      <c r="S8" s="16">
        <f t="shared" si="0"/>
        <v>3.5000000000000001E-3</v>
      </c>
      <c r="T8" s="16">
        <f t="shared" si="0"/>
        <v>1.1999999999999997E-2</v>
      </c>
      <c r="U8" s="16">
        <f t="shared" si="0"/>
        <v>20.357999999999947</v>
      </c>
      <c r="V8" s="17">
        <f>SUM(V5:V7)</f>
        <v>39100.03325</v>
      </c>
    </row>
    <row r="9" spans="2:27">
      <c r="B9" s="37"/>
      <c r="C9" s="38" t="s">
        <v>130</v>
      </c>
      <c r="D9" s="39"/>
      <c r="E9" s="39"/>
      <c r="F9" s="39"/>
      <c r="G9" s="39"/>
      <c r="H9" s="39"/>
      <c r="I9" s="39"/>
      <c r="J9" s="39"/>
      <c r="K9" s="39"/>
      <c r="L9" s="39"/>
      <c r="M9" s="39"/>
      <c r="N9" s="39"/>
      <c r="O9" s="39"/>
      <c r="P9" s="39"/>
      <c r="Q9" s="39"/>
      <c r="R9" s="39"/>
      <c r="S9" s="39"/>
      <c r="T9" s="39"/>
      <c r="U9" s="39"/>
      <c r="V9" s="40"/>
    </row>
    <row r="10" spans="2:27">
      <c r="B10" s="13" t="s">
        <v>131</v>
      </c>
      <c r="C10" s="41" t="s">
        <v>132</v>
      </c>
      <c r="D10" s="42">
        <f>[2]EB1!D10</f>
        <v>-37.464700000000001</v>
      </c>
      <c r="E10" s="42">
        <f>[2]EB1!E10</f>
        <v>-317.19200000000001</v>
      </c>
      <c r="F10" s="42">
        <f>[2]EB1!F10</f>
        <v>0</v>
      </c>
      <c r="G10" s="42">
        <f>[2]EB1!G10</f>
        <v>-16.283999999999999</v>
      </c>
      <c r="H10" s="42">
        <f>[2]EB1!H10</f>
        <v>-2.1499999999999998E-2</v>
      </c>
      <c r="I10" s="42">
        <f>[2]EB1!I10</f>
        <v>-528.76099999999997</v>
      </c>
      <c r="J10" s="42">
        <f>[2]EB1!J10</f>
        <v>-164.50800000000001</v>
      </c>
      <c r="K10" s="42">
        <f>[2]EB1!K10</f>
        <v>-0.61599999999999999</v>
      </c>
      <c r="L10" s="42">
        <f>[2]EB1!L10</f>
        <v>-205.88</v>
      </c>
      <c r="M10" s="42">
        <f>[2]EB1!M10</f>
        <v>0</v>
      </c>
      <c r="N10" s="42">
        <f>[2]EB1!N10</f>
        <v>0</v>
      </c>
      <c r="O10" s="42">
        <f>[2]EB1!O10</f>
        <v>-3.21225</v>
      </c>
      <c r="P10" s="42">
        <f>[2]EB1!P10</f>
        <v>0</v>
      </c>
      <c r="Q10" s="42">
        <f>[2]EB1!Q10</f>
        <v>0</v>
      </c>
      <c r="R10" s="42">
        <f>[2]EB1!R10</f>
        <v>0</v>
      </c>
      <c r="S10" s="42">
        <f>[2]EB1!S10</f>
        <v>-0.76</v>
      </c>
      <c r="T10" s="42">
        <f>[2]EB1!T10</f>
        <v>0</v>
      </c>
      <c r="U10" s="42">
        <f>[2]EB1!U10</f>
        <v>0</v>
      </c>
      <c r="V10" s="43">
        <f>SUM(D10:U10)</f>
        <v>-1274.6994499999998</v>
      </c>
    </row>
    <row r="11" spans="2:27">
      <c r="B11" s="13" t="s">
        <v>50</v>
      </c>
      <c r="C11" s="44" t="s">
        <v>133</v>
      </c>
      <c r="D11" s="42">
        <f>[2]EB1!D11</f>
        <v>-6238.7780000000012</v>
      </c>
      <c r="E11" s="42">
        <f>[2]EB1!E11</f>
        <v>-2254.2175999999999</v>
      </c>
      <c r="F11" s="42">
        <f>[2]EB1!F11</f>
        <v>0</v>
      </c>
      <c r="G11" s="42">
        <f>[2]EB1!G11</f>
        <v>-30.160499999999999</v>
      </c>
      <c r="H11" s="42">
        <f>[2]EB1!H11</f>
        <v>0</v>
      </c>
      <c r="I11" s="42">
        <f>[2]EB1!I11</f>
        <v>-23.835000000000001</v>
      </c>
      <c r="J11" s="42">
        <f>[2]EB1!J11</f>
        <v>0</v>
      </c>
      <c r="K11" s="42">
        <f>[2]EB1!K11</f>
        <v>0</v>
      </c>
      <c r="L11" s="42">
        <f>[2]EB1!L11</f>
        <v>-524.78</v>
      </c>
      <c r="M11" s="42">
        <f>[2]EB1!M11</f>
        <v>-33.529000000000003</v>
      </c>
      <c r="N11" s="42">
        <f>[2]EB1!N11</f>
        <v>-4455</v>
      </c>
      <c r="O11" s="42">
        <f>[2]EB1!O11</f>
        <v>-527.25918750000005</v>
      </c>
      <c r="P11" s="42">
        <f>[2]EB1!P11</f>
        <v>-502.66000000000008</v>
      </c>
      <c r="Q11" s="42">
        <f>[2]EB1!Q11</f>
        <v>-263.8965</v>
      </c>
      <c r="R11" s="42">
        <f>[2]EB1!R11</f>
        <v>-68</v>
      </c>
      <c r="S11" s="42">
        <f>[2]EB1!S11</f>
        <v>-16.474499999999999</v>
      </c>
      <c r="T11" s="42">
        <f>[2]EB1!T11</f>
        <v>868.77949999999998</v>
      </c>
      <c r="U11" s="42">
        <f>[2]EB1!U11</f>
        <v>5790.5</v>
      </c>
      <c r="V11" s="43">
        <f>SUM(D11:U11)</f>
        <v>-8279.3107875000023</v>
      </c>
    </row>
    <row r="12" spans="2:27">
      <c r="B12" s="13" t="s">
        <v>134</v>
      </c>
      <c r="C12" s="44" t="s">
        <v>135</v>
      </c>
      <c r="D12" s="42">
        <f>[2]EB1!D12</f>
        <v>-104.9074</v>
      </c>
      <c r="E12" s="42">
        <f>[2]EB1!E12</f>
        <v>-120.5204</v>
      </c>
      <c r="F12" s="42">
        <f>[2]EB1!F12</f>
        <v>0</v>
      </c>
      <c r="G12" s="42">
        <f>[2]EB1!G12</f>
        <v>-7.6189999999999998</v>
      </c>
      <c r="H12" s="42">
        <f>[2]EB1!H12</f>
        <v>0</v>
      </c>
      <c r="I12" s="42">
        <f>[2]EB1!I12</f>
        <v>-0.23350000000000001</v>
      </c>
      <c r="J12" s="42">
        <f>[2]EB1!J12</f>
        <v>0</v>
      </c>
      <c r="K12" s="42">
        <f>[2]EB1!K12</f>
        <v>0</v>
      </c>
      <c r="L12" s="42">
        <f>[2]EB1!L12</f>
        <v>-15.2</v>
      </c>
      <c r="M12" s="42">
        <f>[2]EB1!M12</f>
        <v>-1.772</v>
      </c>
      <c r="N12" s="42">
        <f>[2]EB1!N12</f>
        <v>0</v>
      </c>
      <c r="O12" s="42">
        <f>[2]EB1!O12</f>
        <v>-105.15525</v>
      </c>
      <c r="P12" s="42">
        <f>[2]EB1!P12</f>
        <v>0</v>
      </c>
      <c r="Q12" s="42">
        <f>[2]EB1!Q12</f>
        <v>0</v>
      </c>
      <c r="R12" s="42">
        <f>[2]EB1!R12</f>
        <v>0</v>
      </c>
      <c r="S12" s="42">
        <f>[2]EB1!S12</f>
        <v>-0.78449999999999998</v>
      </c>
      <c r="T12" s="42">
        <f>[2]EB1!T12</f>
        <v>329.37150000000003</v>
      </c>
      <c r="U12" s="42">
        <f>[2]EB1!U12</f>
        <v>0</v>
      </c>
      <c r="V12" s="43">
        <f>SUM(D12:U12)</f>
        <v>-26.820549999999912</v>
      </c>
    </row>
    <row r="13" spans="2:27" ht="15">
      <c r="B13" s="13" t="s">
        <v>64</v>
      </c>
      <c r="C13" s="44" t="s">
        <v>136</v>
      </c>
      <c r="D13" s="42">
        <f>[2]EB1!D13</f>
        <v>0</v>
      </c>
      <c r="E13" s="42">
        <f>[2]EB1!E13</f>
        <v>0</v>
      </c>
      <c r="F13" s="14">
        <f>[2]EB1!F13</f>
        <v>-15868.2305</v>
      </c>
      <c r="G13" s="14">
        <f>[2]EB1!G13</f>
        <v>5701.34</v>
      </c>
      <c r="H13" s="14">
        <f>[2]EB1!H13</f>
        <v>969.47799999999995</v>
      </c>
      <c r="I13" s="14">
        <f>[2]EB1!I13</f>
        <v>1086.3040000000001</v>
      </c>
      <c r="J13" s="14">
        <f>[2]EB1!J13</f>
        <v>3354.9119999999998</v>
      </c>
      <c r="K13" s="14">
        <f>[2]EB1!K13</f>
        <v>970.28800000000001</v>
      </c>
      <c r="L13" s="14">
        <f>[2]EB1!L13</f>
        <v>2285.1019999999999</v>
      </c>
      <c r="M13" s="14">
        <f>[2]EB1!M13</f>
        <v>1299.9449999999999</v>
      </c>
      <c r="N13" s="42">
        <f>[2]EB1!N13</f>
        <v>0</v>
      </c>
      <c r="O13" s="42">
        <f>[2]EB1!O13</f>
        <v>0</v>
      </c>
      <c r="P13" s="42">
        <f>[2]EB1!P13</f>
        <v>0</v>
      </c>
      <c r="Q13" s="42">
        <f>[2]EB1!Q13</f>
        <v>0</v>
      </c>
      <c r="R13" s="42">
        <f>[2]EB1!R13</f>
        <v>0</v>
      </c>
      <c r="S13" s="42">
        <f>[2]EB1!S13</f>
        <v>0</v>
      </c>
      <c r="T13" s="42">
        <f>[2]EB1!T13</f>
        <v>0</v>
      </c>
      <c r="U13" s="42">
        <f>[2]EB1!U13</f>
        <v>0</v>
      </c>
      <c r="V13" s="43">
        <f>SUM(D13:U13)</f>
        <v>-200.86150000000021</v>
      </c>
    </row>
    <row r="14" spans="2:27" ht="15">
      <c r="B14" s="37"/>
      <c r="C14" s="15" t="s">
        <v>137</v>
      </c>
      <c r="D14" s="45">
        <f>SUM(D10:D13)</f>
        <v>-6381.1501000000017</v>
      </c>
      <c r="E14" s="16">
        <f t="shared" ref="E14:U14" si="1">SUM(E10:E13)</f>
        <v>-2691.93</v>
      </c>
      <c r="F14" s="16">
        <f t="shared" si="1"/>
        <v>-15868.2305</v>
      </c>
      <c r="G14" s="16">
        <f t="shared" si="1"/>
        <v>5647.2764999999999</v>
      </c>
      <c r="H14" s="16">
        <f t="shared" si="1"/>
        <v>969.45650000000001</v>
      </c>
      <c r="I14" s="16">
        <f t="shared" si="1"/>
        <v>533.47450000000003</v>
      </c>
      <c r="J14" s="16">
        <f t="shared" si="1"/>
        <v>3190.404</v>
      </c>
      <c r="K14" s="16">
        <f t="shared" si="1"/>
        <v>969.67200000000003</v>
      </c>
      <c r="L14" s="16">
        <f t="shared" si="1"/>
        <v>1539.2419999999997</v>
      </c>
      <c r="M14" s="16">
        <f t="shared" si="1"/>
        <v>1264.644</v>
      </c>
      <c r="N14" s="16">
        <f t="shared" si="1"/>
        <v>-4455</v>
      </c>
      <c r="O14" s="16">
        <f t="shared" si="1"/>
        <v>-635.62668750000012</v>
      </c>
      <c r="P14" s="16"/>
      <c r="Q14" s="16"/>
      <c r="R14" s="16"/>
      <c r="S14" s="16">
        <f t="shared" si="1"/>
        <v>-18.019000000000002</v>
      </c>
      <c r="T14" s="16">
        <f t="shared" si="1"/>
        <v>1198.1510000000001</v>
      </c>
      <c r="U14" s="16">
        <f t="shared" si="1"/>
        <v>5790.5</v>
      </c>
      <c r="V14" s="17">
        <f>SUM(V10:V13)</f>
        <v>-9781.6922875000037</v>
      </c>
    </row>
    <row r="15" spans="2:27">
      <c r="D15" s="2"/>
      <c r="F15" s="2"/>
      <c r="G15" s="2"/>
      <c r="H15" s="2"/>
      <c r="I15" s="2"/>
      <c r="J15" s="2"/>
      <c r="K15" s="2"/>
      <c r="L15" s="2"/>
      <c r="M15" s="2"/>
    </row>
    <row r="16" spans="2:27">
      <c r="D16" s="2"/>
      <c r="F16" s="2"/>
      <c r="G16" s="2"/>
      <c r="H16" s="2"/>
      <c r="I16" s="2"/>
      <c r="J16" s="2"/>
      <c r="K16" s="2"/>
      <c r="L16" s="2"/>
      <c r="M16" s="2"/>
    </row>
    <row r="17" spans="2:29" ht="15">
      <c r="C17" s="14" t="s">
        <v>113</v>
      </c>
      <c r="D17" s="14"/>
      <c r="E17" s="14"/>
      <c r="F17" s="2"/>
      <c r="G17" s="2"/>
      <c r="H17" s="2"/>
      <c r="I17" s="2"/>
      <c r="J17" s="2"/>
      <c r="K17" s="2"/>
      <c r="L17" s="2"/>
      <c r="M17" s="2"/>
    </row>
    <row r="20" spans="2:29">
      <c r="D20" s="5" t="s">
        <v>44</v>
      </c>
      <c r="E20" s="5" t="s">
        <v>45</v>
      </c>
      <c r="F20" s="5" t="s">
        <v>46</v>
      </c>
    </row>
    <row r="21" spans="2:29">
      <c r="C21" s="6" t="s">
        <v>89</v>
      </c>
      <c r="D21" s="7">
        <v>0.75</v>
      </c>
      <c r="E21" s="7">
        <v>0.5</v>
      </c>
      <c r="F21" s="7">
        <v>0.8</v>
      </c>
    </row>
    <row r="22" spans="2:29">
      <c r="C22" s="8" t="s">
        <v>90</v>
      </c>
      <c r="D22" s="9">
        <v>0.25</v>
      </c>
      <c r="E22" s="9">
        <v>0.5</v>
      </c>
      <c r="F22" s="9">
        <v>0.2</v>
      </c>
    </row>
    <row r="26" spans="2:29">
      <c r="B26" s="46"/>
      <c r="C26" s="4" t="s">
        <v>80</v>
      </c>
      <c r="D26" s="1" t="s">
        <v>81</v>
      </c>
      <c r="E26" s="1"/>
      <c r="F26" s="1" t="s">
        <v>82</v>
      </c>
      <c r="G26" s="1" t="s">
        <v>85</v>
      </c>
    </row>
    <row r="27" spans="2:29" ht="15.75">
      <c r="B27" s="46"/>
      <c r="D27" s="11" t="s">
        <v>148</v>
      </c>
      <c r="E27" s="11"/>
      <c r="F27" s="3" t="s">
        <v>69</v>
      </c>
      <c r="G27" s="3" t="s">
        <v>86</v>
      </c>
    </row>
    <row r="29" spans="2:29">
      <c r="B29" t="s">
        <v>647</v>
      </c>
    </row>
    <row r="30" spans="2:29" ht="13.5" thickBot="1">
      <c r="C30" s="57" t="s">
        <v>149</v>
      </c>
      <c r="D30" s="586" t="s">
        <v>150</v>
      </c>
      <c r="E30" s="586"/>
      <c r="F30" s="586"/>
      <c r="G30" s="586"/>
      <c r="H30" s="586"/>
      <c r="I30" s="587" t="s">
        <v>151</v>
      </c>
      <c r="J30" s="587"/>
      <c r="K30" s="587"/>
      <c r="L30" s="587"/>
      <c r="M30" s="587"/>
      <c r="N30" s="587"/>
      <c r="O30" s="587"/>
      <c r="P30" s="587"/>
      <c r="Q30" s="58" t="s">
        <v>52</v>
      </c>
      <c r="R30" s="588" t="s">
        <v>152</v>
      </c>
      <c r="S30" s="588"/>
      <c r="T30" s="588"/>
      <c r="U30" s="588"/>
      <c r="V30" s="588"/>
      <c r="W30" s="588"/>
      <c r="X30" s="588"/>
      <c r="Y30" s="589"/>
      <c r="Z30" s="77"/>
      <c r="AA30" s="59" t="s">
        <v>75</v>
      </c>
      <c r="AB30" s="60" t="s">
        <v>153</v>
      </c>
      <c r="AC30" s="590" t="s">
        <v>154</v>
      </c>
    </row>
    <row r="31" spans="2:29" ht="38.25">
      <c r="C31" s="61"/>
      <c r="D31" s="62" t="s">
        <v>155</v>
      </c>
      <c r="E31" s="63" t="s">
        <v>156</v>
      </c>
      <c r="F31" s="63" t="s">
        <v>157</v>
      </c>
      <c r="G31" s="63" t="s">
        <v>158</v>
      </c>
      <c r="H31" s="64" t="s">
        <v>150</v>
      </c>
      <c r="I31" s="65" t="s">
        <v>159</v>
      </c>
      <c r="J31" s="65" t="s">
        <v>95</v>
      </c>
      <c r="K31" s="66" t="s">
        <v>160</v>
      </c>
      <c r="L31" s="65" t="s">
        <v>161</v>
      </c>
      <c r="M31" s="65" t="s">
        <v>162</v>
      </c>
      <c r="N31" s="65" t="s">
        <v>163</v>
      </c>
      <c r="O31" s="65" t="s">
        <v>164</v>
      </c>
      <c r="P31" s="67" t="s">
        <v>151</v>
      </c>
      <c r="Q31" s="68" t="s">
        <v>52</v>
      </c>
      <c r="R31" s="65" t="s">
        <v>165</v>
      </c>
      <c r="S31" s="65" t="s">
        <v>166</v>
      </c>
      <c r="T31" s="65" t="s">
        <v>167</v>
      </c>
      <c r="U31" s="65" t="s">
        <v>168</v>
      </c>
      <c r="V31" s="66" t="s">
        <v>169</v>
      </c>
      <c r="W31" s="65" t="s">
        <v>170</v>
      </c>
      <c r="X31" s="97" t="s">
        <v>171</v>
      </c>
      <c r="Y31" s="87" t="s">
        <v>172</v>
      </c>
      <c r="Z31" s="92" t="s">
        <v>152</v>
      </c>
      <c r="AA31" s="69" t="s">
        <v>56</v>
      </c>
      <c r="AB31" s="70" t="s">
        <v>56</v>
      </c>
      <c r="AC31" s="590"/>
    </row>
    <row r="32" spans="2:29">
      <c r="C32" s="61"/>
      <c r="D32" s="62" t="s">
        <v>44</v>
      </c>
      <c r="E32" s="63" t="s">
        <v>44</v>
      </c>
      <c r="F32" s="63" t="s">
        <v>44</v>
      </c>
      <c r="G32" s="63" t="s">
        <v>173</v>
      </c>
      <c r="H32" s="64" t="s">
        <v>44</v>
      </c>
      <c r="I32" s="65" t="s">
        <v>46</v>
      </c>
      <c r="J32" s="65" t="s">
        <v>95</v>
      </c>
      <c r="K32" s="66" t="s">
        <v>174</v>
      </c>
      <c r="L32" s="65" t="s">
        <v>93</v>
      </c>
      <c r="M32" s="65" t="s">
        <v>175</v>
      </c>
      <c r="N32" s="65" t="s">
        <v>176</v>
      </c>
      <c r="O32" s="65" t="s">
        <v>177</v>
      </c>
      <c r="P32" s="67" t="s">
        <v>46</v>
      </c>
      <c r="Q32" s="68" t="s">
        <v>178</v>
      </c>
      <c r="R32" s="65" t="s">
        <v>122</v>
      </c>
      <c r="S32" s="65" t="s">
        <v>179</v>
      </c>
      <c r="T32" s="65" t="s">
        <v>124</v>
      </c>
      <c r="U32" s="65" t="s">
        <v>123</v>
      </c>
      <c r="V32" s="66" t="s">
        <v>180</v>
      </c>
      <c r="W32" s="65" t="s">
        <v>181</v>
      </c>
      <c r="X32" s="97" t="s">
        <v>182</v>
      </c>
      <c r="Y32" s="86" t="s">
        <v>183</v>
      </c>
      <c r="Z32" s="92"/>
      <c r="AA32" s="69"/>
      <c r="AB32" s="70"/>
      <c r="AC32" s="78"/>
    </row>
    <row r="33" spans="1:29">
      <c r="C33" s="71" t="s">
        <v>184</v>
      </c>
      <c r="D33" s="73">
        <v>-1.35</v>
      </c>
      <c r="E33" s="73">
        <v>-24.05</v>
      </c>
      <c r="F33" s="73">
        <v>-25.39</v>
      </c>
      <c r="G33" s="73">
        <v>-0.27999999999999997</v>
      </c>
      <c r="H33" s="73">
        <v>-25.669999999999998</v>
      </c>
      <c r="I33" s="73">
        <v>-234.10999999999999</v>
      </c>
      <c r="J33" s="73">
        <v>0</v>
      </c>
      <c r="K33" s="73">
        <v>65.150000000000006</v>
      </c>
      <c r="L33" s="73">
        <v>78.63000000000001</v>
      </c>
      <c r="M33" s="73">
        <v>25.25</v>
      </c>
      <c r="N33" s="73">
        <v>49.779999999999994</v>
      </c>
      <c r="O33" s="73">
        <v>6.22</v>
      </c>
      <c r="P33" s="73">
        <v>-9.09</v>
      </c>
      <c r="Q33" s="73">
        <v>-50.22</v>
      </c>
      <c r="R33" s="73">
        <v>-93.26</v>
      </c>
      <c r="S33" s="73">
        <v>-194.19</v>
      </c>
      <c r="T33" s="73">
        <v>-0.19</v>
      </c>
      <c r="U33" s="73">
        <v>-8.32</v>
      </c>
      <c r="V33" s="73">
        <v>-0.12</v>
      </c>
      <c r="W33" s="73">
        <v>-2.15</v>
      </c>
      <c r="X33" s="96">
        <v>-3.65</v>
      </c>
      <c r="Y33" s="85">
        <v>0</v>
      </c>
      <c r="Z33" s="91">
        <v>-301.88</v>
      </c>
      <c r="AA33" s="73">
        <v>141.44</v>
      </c>
      <c r="AB33" s="73">
        <v>-0.99</v>
      </c>
      <c r="AC33" s="73">
        <v>-246.41</v>
      </c>
    </row>
    <row r="34" spans="1:29">
      <c r="B34" s="80" t="s">
        <v>50</v>
      </c>
      <c r="C34" s="47" t="s">
        <v>133</v>
      </c>
      <c r="D34" s="72">
        <v>0</v>
      </c>
      <c r="E34" s="72">
        <v>-4.68</v>
      </c>
      <c r="F34" s="73">
        <v>-4.68</v>
      </c>
      <c r="G34" s="73">
        <v>0</v>
      </c>
      <c r="H34" s="73">
        <v>-4.68</v>
      </c>
      <c r="I34" s="74">
        <v>0</v>
      </c>
      <c r="J34" s="74">
        <v>0</v>
      </c>
      <c r="K34" s="74">
        <v>0</v>
      </c>
      <c r="L34" s="74">
        <v>-0.02</v>
      </c>
      <c r="M34" s="74">
        <v>0</v>
      </c>
      <c r="N34" s="74">
        <v>0</v>
      </c>
      <c r="O34" s="74">
        <v>0</v>
      </c>
      <c r="P34" s="74">
        <v>-0.02</v>
      </c>
      <c r="Q34" s="74">
        <v>-33.65</v>
      </c>
      <c r="R34" s="74">
        <v>-93.26</v>
      </c>
      <c r="S34" s="74">
        <v>-192.49</v>
      </c>
      <c r="T34" s="74">
        <v>-0.19</v>
      </c>
      <c r="U34" s="74">
        <v>-8.32</v>
      </c>
      <c r="V34" s="74">
        <v>0</v>
      </c>
      <c r="W34" s="74">
        <v>-1.24</v>
      </c>
      <c r="X34" s="95">
        <v>0</v>
      </c>
      <c r="Y34" s="84">
        <v>0</v>
      </c>
      <c r="Z34" s="90">
        <v>-295.5</v>
      </c>
      <c r="AA34" s="74">
        <v>148.97</v>
      </c>
      <c r="AB34" s="74">
        <v>0</v>
      </c>
      <c r="AC34" s="74">
        <v>-184.86</v>
      </c>
    </row>
    <row r="35" spans="1:29">
      <c r="C35" s="47" t="s">
        <v>185</v>
      </c>
      <c r="D35" s="72">
        <v>0</v>
      </c>
      <c r="E35" s="72">
        <v>-6.99</v>
      </c>
      <c r="F35" s="73">
        <v>-6.99</v>
      </c>
      <c r="G35" s="73">
        <v>-0.24</v>
      </c>
      <c r="H35" s="73">
        <v>-7.23</v>
      </c>
      <c r="I35" s="74">
        <v>0</v>
      </c>
      <c r="J35" s="74">
        <v>0</v>
      </c>
      <c r="K35" s="74">
        <v>0</v>
      </c>
      <c r="L35" s="74">
        <v>0</v>
      </c>
      <c r="M35" s="74">
        <v>0</v>
      </c>
      <c r="N35" s="74">
        <v>0</v>
      </c>
      <c r="O35" s="74">
        <v>0</v>
      </c>
      <c r="P35" s="74">
        <v>0</v>
      </c>
      <c r="Q35" s="74">
        <v>-11.48</v>
      </c>
      <c r="R35" s="74">
        <v>0</v>
      </c>
      <c r="S35" s="74">
        <v>-1.7</v>
      </c>
      <c r="T35" s="74">
        <v>0</v>
      </c>
      <c r="U35" s="74">
        <v>0</v>
      </c>
      <c r="V35" s="74">
        <v>0</v>
      </c>
      <c r="W35" s="74">
        <v>-0.91</v>
      </c>
      <c r="X35" s="95">
        <v>-3.65</v>
      </c>
      <c r="Y35" s="84">
        <v>0</v>
      </c>
      <c r="Z35" s="90">
        <v>-6.26</v>
      </c>
      <c r="AA35" s="74">
        <v>7.77</v>
      </c>
      <c r="AB35" s="74">
        <v>-0.99</v>
      </c>
      <c r="AC35" s="74">
        <v>-18.190000000000001</v>
      </c>
    </row>
    <row r="36" spans="1:29">
      <c r="C36" s="47" t="s">
        <v>186</v>
      </c>
      <c r="D36" s="48">
        <v>0</v>
      </c>
      <c r="E36" s="48">
        <v>0</v>
      </c>
      <c r="F36" s="49">
        <v>0</v>
      </c>
      <c r="G36" s="49">
        <v>0</v>
      </c>
      <c r="H36" s="50"/>
      <c r="I36" s="51">
        <v>-234.04</v>
      </c>
      <c r="J36" s="51">
        <v>0</v>
      </c>
      <c r="K36" s="51">
        <v>65.11</v>
      </c>
      <c r="L36" s="51">
        <v>78.75</v>
      </c>
      <c r="M36" s="51">
        <v>25.24</v>
      </c>
      <c r="N36" s="51">
        <v>49.73</v>
      </c>
      <c r="O36" s="51">
        <v>13.08</v>
      </c>
      <c r="P36" s="52">
        <v>-2.13</v>
      </c>
      <c r="Q36" s="53">
        <v>0</v>
      </c>
      <c r="R36" s="51">
        <v>0</v>
      </c>
      <c r="S36" s="51">
        <v>0</v>
      </c>
      <c r="T36" s="51">
        <v>0</v>
      </c>
      <c r="U36" s="51">
        <v>0</v>
      </c>
      <c r="V36" s="51">
        <v>-0.12</v>
      </c>
      <c r="W36" s="51">
        <v>0</v>
      </c>
      <c r="X36" s="94">
        <v>0</v>
      </c>
      <c r="Y36" s="83">
        <v>0</v>
      </c>
      <c r="Z36" s="89">
        <v>-0.12</v>
      </c>
      <c r="AA36" s="54">
        <v>0</v>
      </c>
      <c r="AB36" s="55">
        <v>0</v>
      </c>
      <c r="AC36" s="56">
        <v>-2.2599999999999998</v>
      </c>
    </row>
    <row r="37" spans="1:29">
      <c r="C37" s="47" t="s">
        <v>187</v>
      </c>
      <c r="D37" s="48">
        <v>0</v>
      </c>
      <c r="E37" s="48">
        <v>-11.31</v>
      </c>
      <c r="F37" s="49">
        <v>-11.31</v>
      </c>
      <c r="G37" s="49">
        <v>0</v>
      </c>
      <c r="H37" s="50">
        <v>-11.31</v>
      </c>
      <c r="I37" s="51">
        <v>0</v>
      </c>
      <c r="J37" s="51">
        <v>0</v>
      </c>
      <c r="K37" s="51">
        <v>0</v>
      </c>
      <c r="L37" s="51">
        <v>0</v>
      </c>
      <c r="M37" s="51">
        <v>0</v>
      </c>
      <c r="N37" s="51">
        <v>0</v>
      </c>
      <c r="O37" s="51">
        <v>0</v>
      </c>
      <c r="P37" s="52">
        <v>0</v>
      </c>
      <c r="Q37" s="53">
        <v>0</v>
      </c>
      <c r="R37" s="51">
        <v>0</v>
      </c>
      <c r="S37" s="51">
        <v>0</v>
      </c>
      <c r="T37" s="51">
        <v>0</v>
      </c>
      <c r="U37" s="51">
        <v>0</v>
      </c>
      <c r="V37" s="51">
        <v>0</v>
      </c>
      <c r="W37" s="51">
        <v>0</v>
      </c>
      <c r="X37" s="94">
        <v>0</v>
      </c>
      <c r="Y37" s="83">
        <v>0</v>
      </c>
      <c r="Z37" s="89">
        <v>0</v>
      </c>
      <c r="AA37" s="54">
        <v>0</v>
      </c>
      <c r="AB37" s="55">
        <v>0</v>
      </c>
      <c r="AC37" s="56">
        <v>-11.31</v>
      </c>
    </row>
    <row r="38" spans="1:29" ht="13.5" thickBot="1">
      <c r="C38" s="47" t="s">
        <v>188</v>
      </c>
      <c r="D38" s="75">
        <v>-1.35</v>
      </c>
      <c r="E38" s="76">
        <v>-1.07</v>
      </c>
      <c r="F38" s="76">
        <v>-2.41</v>
      </c>
      <c r="G38" s="76">
        <v>-0.04</v>
      </c>
      <c r="H38" s="76">
        <v>-2.4500000000000002</v>
      </c>
      <c r="I38" s="76">
        <v>-7.0000000000000007E-2</v>
      </c>
      <c r="J38" s="76">
        <v>0</v>
      </c>
      <c r="K38" s="76">
        <v>0.04</v>
      </c>
      <c r="L38" s="76">
        <v>-0.1</v>
      </c>
      <c r="M38" s="76">
        <v>0.01</v>
      </c>
      <c r="N38" s="76">
        <v>0.05</v>
      </c>
      <c r="O38" s="76">
        <v>-6.86</v>
      </c>
      <c r="P38" s="76">
        <v>-6.94</v>
      </c>
      <c r="Q38" s="76">
        <v>-5.09</v>
      </c>
      <c r="R38" s="76">
        <v>0</v>
      </c>
      <c r="S38" s="76">
        <v>0</v>
      </c>
      <c r="T38" s="76">
        <v>0</v>
      </c>
      <c r="U38" s="76">
        <v>0</v>
      </c>
      <c r="V38" s="76">
        <v>0</v>
      </c>
      <c r="W38" s="76">
        <v>0</v>
      </c>
      <c r="X38" s="93">
        <v>0</v>
      </c>
      <c r="Y38" s="82">
        <v>0</v>
      </c>
      <c r="Z38" s="88">
        <v>0</v>
      </c>
      <c r="AA38" s="76">
        <v>-15.3</v>
      </c>
      <c r="AB38" s="76">
        <v>0</v>
      </c>
      <c r="AC38" s="76">
        <v>-29.79</v>
      </c>
    </row>
    <row r="39" spans="1:29">
      <c r="C39" s="46"/>
    </row>
    <row r="40" spans="1:29">
      <c r="B40" s="79" t="s">
        <v>189</v>
      </c>
      <c r="C40" s="81" t="s">
        <v>190</v>
      </c>
    </row>
    <row r="45" spans="1:29" ht="26.25">
      <c r="A45" s="599" t="s">
        <v>330</v>
      </c>
      <c r="B45" s="599"/>
      <c r="C45" s="366"/>
      <c r="D45" s="367"/>
      <c r="E45" s="367"/>
      <c r="F45" s="368"/>
      <c r="G45" s="367"/>
      <c r="H45" s="369"/>
      <c r="I45" s="363"/>
      <c r="J45" s="363"/>
      <c r="K45" s="363"/>
      <c r="L45" s="363"/>
      <c r="M45" s="363"/>
      <c r="N45" s="363"/>
      <c r="O45" s="363"/>
      <c r="P45" s="364"/>
      <c r="Q45" s="363"/>
      <c r="R45" s="364"/>
      <c r="S45" s="363"/>
      <c r="T45" s="363"/>
      <c r="U45" s="363"/>
      <c r="V45" s="363"/>
      <c r="W45" s="363"/>
      <c r="X45" s="363"/>
      <c r="Y45" s="363"/>
      <c r="Z45" s="363"/>
      <c r="AA45" s="365"/>
      <c r="AB45" s="363"/>
    </row>
    <row r="46" spans="1:29" ht="24" thickBot="1">
      <c r="A46" s="600">
        <v>2015</v>
      </c>
      <c r="B46" s="601"/>
      <c r="C46" s="370"/>
      <c r="D46" s="371"/>
      <c r="E46" s="372"/>
      <c r="F46" s="371"/>
      <c r="G46" s="371"/>
      <c r="H46" s="371"/>
      <c r="I46" s="373"/>
      <c r="J46" s="373"/>
      <c r="K46" s="373"/>
      <c r="L46" s="374"/>
      <c r="M46" s="375"/>
      <c r="N46" s="375"/>
      <c r="O46" s="375"/>
      <c r="P46" s="375"/>
      <c r="Q46" s="375"/>
      <c r="R46" s="375"/>
      <c r="S46" s="376"/>
      <c r="T46" s="376"/>
      <c r="U46" s="376"/>
      <c r="V46" s="376"/>
      <c r="W46" s="376"/>
      <c r="X46" s="376"/>
      <c r="Y46" s="376"/>
      <c r="Z46" s="376"/>
      <c r="AA46" s="377"/>
      <c r="AB46" s="376"/>
    </row>
    <row r="47" spans="1:29" ht="30" customHeight="1" thickBot="1">
      <c r="A47" s="602" t="s">
        <v>445</v>
      </c>
      <c r="B47" s="603"/>
      <c r="C47" s="378"/>
      <c r="D47" s="606" t="s">
        <v>150</v>
      </c>
      <c r="E47" s="607"/>
      <c r="F47" s="607"/>
      <c r="G47" s="607"/>
      <c r="H47" s="608"/>
      <c r="I47" s="596" t="s">
        <v>151</v>
      </c>
      <c r="J47" s="597"/>
      <c r="K47" s="597"/>
      <c r="L47" s="597"/>
      <c r="M47" s="597"/>
      <c r="N47" s="597"/>
      <c r="O47" s="597"/>
      <c r="P47" s="598"/>
      <c r="Q47" s="397" t="s">
        <v>52</v>
      </c>
      <c r="R47" s="591" t="s">
        <v>152</v>
      </c>
      <c r="S47" s="592"/>
      <c r="T47" s="592"/>
      <c r="U47" s="592"/>
      <c r="V47" s="592"/>
      <c r="W47" s="592"/>
      <c r="X47" s="592"/>
      <c r="Y47" s="593"/>
      <c r="Z47" s="379" t="s">
        <v>75</v>
      </c>
      <c r="AA47" s="380" t="s">
        <v>153</v>
      </c>
      <c r="AB47" s="594" t="s">
        <v>154</v>
      </c>
    </row>
    <row r="48" spans="1:29" ht="51" customHeight="1" thickBot="1">
      <c r="A48" s="604"/>
      <c r="B48" s="605"/>
      <c r="C48" s="381"/>
      <c r="D48" s="382" t="s">
        <v>155</v>
      </c>
      <c r="E48" s="383" t="s">
        <v>156</v>
      </c>
      <c r="F48" s="383" t="s">
        <v>157</v>
      </c>
      <c r="G48" s="383" t="s">
        <v>158</v>
      </c>
      <c r="H48" s="399" t="s">
        <v>56</v>
      </c>
      <c r="I48" s="384" t="s">
        <v>159</v>
      </c>
      <c r="J48" s="384" t="s">
        <v>95</v>
      </c>
      <c r="K48" s="385" t="s">
        <v>160</v>
      </c>
      <c r="L48" s="384" t="s">
        <v>161</v>
      </c>
      <c r="M48" s="384" t="s">
        <v>162</v>
      </c>
      <c r="N48" s="384" t="s">
        <v>163</v>
      </c>
      <c r="O48" s="384" t="s">
        <v>164</v>
      </c>
      <c r="P48" s="396" t="s">
        <v>56</v>
      </c>
      <c r="Q48" s="398" t="s">
        <v>56</v>
      </c>
      <c r="R48" s="386" t="s">
        <v>165</v>
      </c>
      <c r="S48" s="386" t="s">
        <v>166</v>
      </c>
      <c r="T48" s="386" t="s">
        <v>167</v>
      </c>
      <c r="U48" s="386" t="s">
        <v>168</v>
      </c>
      <c r="V48" s="387" t="s">
        <v>169</v>
      </c>
      <c r="W48" s="386" t="s">
        <v>170</v>
      </c>
      <c r="X48" s="386" t="s">
        <v>171</v>
      </c>
      <c r="Y48" s="388" t="s">
        <v>56</v>
      </c>
      <c r="Z48" s="389" t="s">
        <v>56</v>
      </c>
      <c r="AA48" s="390" t="s">
        <v>56</v>
      </c>
      <c r="AB48" s="595"/>
    </row>
    <row r="49" spans="1:28" ht="16.5" thickBot="1">
      <c r="A49" s="391"/>
      <c r="B49" s="391"/>
      <c r="C49" s="381"/>
      <c r="D49" s="392"/>
      <c r="E49" s="392"/>
      <c r="F49" s="392"/>
      <c r="G49" s="392"/>
      <c r="H49" s="393"/>
      <c r="I49" s="391"/>
      <c r="J49" s="391"/>
      <c r="K49" s="391"/>
      <c r="L49" s="391"/>
      <c r="M49" s="391"/>
      <c r="N49" s="391"/>
      <c r="O49" s="391"/>
      <c r="P49" s="394"/>
      <c r="Q49" s="391"/>
      <c r="R49" s="391"/>
      <c r="S49" s="391"/>
      <c r="T49" s="391"/>
      <c r="U49" s="391"/>
      <c r="V49" s="391"/>
      <c r="W49" s="391"/>
      <c r="X49" s="391"/>
      <c r="Y49" s="395"/>
      <c r="Z49" s="391"/>
      <c r="AA49" s="391"/>
      <c r="AB49" s="391"/>
    </row>
    <row r="50" spans="1:28" ht="15.75">
      <c r="A50" s="538"/>
      <c r="B50" s="539" t="s">
        <v>280</v>
      </c>
      <c r="C50" s="540"/>
      <c r="D50" s="541">
        <v>40.141619390000002</v>
      </c>
      <c r="E50" s="541">
        <v>38.113899879999998</v>
      </c>
      <c r="F50" s="542">
        <v>78.255519269999994</v>
      </c>
      <c r="G50" s="541">
        <v>5.5271047399999995</v>
      </c>
      <c r="H50" s="573">
        <v>83.782624009999992</v>
      </c>
      <c r="I50" s="543">
        <v>50.8826559246681</v>
      </c>
      <c r="J50" s="543">
        <v>8.6389752661228894</v>
      </c>
      <c r="K50" s="543"/>
      <c r="L50" s="543"/>
      <c r="M50" s="543"/>
      <c r="N50" s="543"/>
      <c r="O50" s="543"/>
      <c r="P50" s="568">
        <v>59.521631190790991</v>
      </c>
      <c r="Q50" s="570">
        <v>174.62462227447941</v>
      </c>
      <c r="R50" s="543">
        <v>94.644137718529109</v>
      </c>
      <c r="S50" s="543">
        <v>191.27155971241763</v>
      </c>
      <c r="T50" s="543">
        <v>0.72169069299999999</v>
      </c>
      <c r="U50" s="543">
        <v>7.4417517227754892</v>
      </c>
      <c r="V50" s="543">
        <v>0.12784885724868783</v>
      </c>
      <c r="W50" s="543">
        <v>3.6303334081237448</v>
      </c>
      <c r="X50" s="543">
        <v>56.039787153178949</v>
      </c>
      <c r="Y50" s="544">
        <v>353.8771092652737</v>
      </c>
      <c r="Z50" s="545"/>
      <c r="AA50" s="546">
        <v>1.2671539199999999</v>
      </c>
      <c r="AB50" s="576">
        <v>673.07314066054414</v>
      </c>
    </row>
    <row r="51" spans="1:28" ht="15.75">
      <c r="A51" s="538" t="s">
        <v>446</v>
      </c>
      <c r="B51" s="547" t="s">
        <v>61</v>
      </c>
      <c r="C51" s="540"/>
      <c r="D51" s="541">
        <v>2.1359828898800002</v>
      </c>
      <c r="E51" s="541">
        <v>12.093243226141499</v>
      </c>
      <c r="F51" s="542">
        <v>14.229226116021499</v>
      </c>
      <c r="G51" s="541">
        <v>2.5520243874999999E-3</v>
      </c>
      <c r="H51" s="573">
        <v>14.231778140408998</v>
      </c>
      <c r="I51" s="543">
        <v>242.34998911942273</v>
      </c>
      <c r="J51" s="543">
        <v>0.745562496426874</v>
      </c>
      <c r="K51" s="543">
        <v>47.54426945022535</v>
      </c>
      <c r="L51" s="543">
        <v>59.171436848541894</v>
      </c>
      <c r="M51" s="543">
        <v>0</v>
      </c>
      <c r="N51" s="543">
        <v>12.52538963145672</v>
      </c>
      <c r="O51" s="543">
        <v>14.344770831929861</v>
      </c>
      <c r="P51" s="568">
        <v>376.6814183780034</v>
      </c>
      <c r="Q51" s="570"/>
      <c r="R51" s="543"/>
      <c r="S51" s="543"/>
      <c r="T51" s="543"/>
      <c r="U51" s="543"/>
      <c r="V51" s="543"/>
      <c r="W51" s="543"/>
      <c r="X51" s="543">
        <v>7.3392519200000006E-2</v>
      </c>
      <c r="Y51" s="544">
        <v>7.3392519200000006E-2</v>
      </c>
      <c r="Z51" s="545"/>
      <c r="AA51" s="548"/>
      <c r="AB51" s="579">
        <v>390.98658903761242</v>
      </c>
    </row>
    <row r="52" spans="1:28" ht="15.75">
      <c r="A52" s="538" t="s">
        <v>447</v>
      </c>
      <c r="B52" s="547" t="s">
        <v>63</v>
      </c>
      <c r="C52" s="540"/>
      <c r="D52" s="541">
        <v>37.935056887199998</v>
      </c>
      <c r="E52" s="541">
        <v>0.63744488249999998</v>
      </c>
      <c r="F52" s="542">
        <v>38.572501769699997</v>
      </c>
      <c r="G52" s="541">
        <v>0</v>
      </c>
      <c r="H52" s="573">
        <v>38.572501769699997</v>
      </c>
      <c r="I52" s="543">
        <v>50.757496663291498</v>
      </c>
      <c r="J52" s="543">
        <v>0.25927213396339799</v>
      </c>
      <c r="K52" s="543">
        <v>1.03361932087889</v>
      </c>
      <c r="L52" s="543">
        <v>0</v>
      </c>
      <c r="M52" s="543">
        <v>7.5559282526168268</v>
      </c>
      <c r="N52" s="543">
        <v>0</v>
      </c>
      <c r="O52" s="543">
        <v>0</v>
      </c>
      <c r="P52" s="568">
        <v>59.606316370750619</v>
      </c>
      <c r="Q52" s="570"/>
      <c r="R52" s="543"/>
      <c r="S52" s="543"/>
      <c r="T52" s="543"/>
      <c r="U52" s="543"/>
      <c r="V52" s="543"/>
      <c r="W52" s="543"/>
      <c r="X52" s="543"/>
      <c r="Y52" s="544"/>
      <c r="Z52" s="545"/>
      <c r="AA52" s="548"/>
      <c r="AB52" s="579">
        <v>98.178818140450616</v>
      </c>
    </row>
    <row r="53" spans="1:28" ht="15.75">
      <c r="A53" s="538" t="s">
        <v>447</v>
      </c>
      <c r="B53" s="539" t="s">
        <v>200</v>
      </c>
      <c r="C53" s="540"/>
      <c r="D53" s="541">
        <v>0</v>
      </c>
      <c r="E53" s="541">
        <v>0</v>
      </c>
      <c r="F53" s="542">
        <v>4.9884396460000007</v>
      </c>
      <c r="G53" s="541">
        <v>2.1714320000000002E-2</v>
      </c>
      <c r="H53" s="573">
        <v>5.0101539660000007</v>
      </c>
      <c r="I53" s="543">
        <v>-8.7949914049296751E-3</v>
      </c>
      <c r="J53" s="543">
        <v>7.3062382760837735E-4</v>
      </c>
      <c r="K53" s="543">
        <v>0.91061659762104386</v>
      </c>
      <c r="L53" s="543">
        <v>-2.0842848000382839</v>
      </c>
      <c r="M53" s="543">
        <v>-3.2395292741824955E-2</v>
      </c>
      <c r="N53" s="543">
        <v>3.2467106621972905</v>
      </c>
      <c r="O53" s="543">
        <v>0.61133624132296394</v>
      </c>
      <c r="P53" s="568">
        <v>2.6439190407838682</v>
      </c>
      <c r="Q53" s="570">
        <v>-1.3219919499999979</v>
      </c>
      <c r="R53" s="543"/>
      <c r="S53" s="543"/>
      <c r="T53" s="543"/>
      <c r="U53" s="543"/>
      <c r="V53" s="543"/>
      <c r="W53" s="543"/>
      <c r="X53" s="543"/>
      <c r="Y53" s="544"/>
      <c r="Z53" s="545"/>
      <c r="AA53" s="548"/>
      <c r="AB53" s="579">
        <v>6.3320810567838706</v>
      </c>
    </row>
    <row r="54" spans="1:28" ht="15.75">
      <c r="A54" s="538" t="s">
        <v>447</v>
      </c>
      <c r="B54" s="539" t="s">
        <v>294</v>
      </c>
      <c r="C54" s="540"/>
      <c r="D54" s="541"/>
      <c r="E54" s="541"/>
      <c r="F54" s="542"/>
      <c r="G54" s="541"/>
      <c r="H54" s="573"/>
      <c r="I54" s="543"/>
      <c r="J54" s="543"/>
      <c r="K54" s="543">
        <v>1.4074641994005641E-4</v>
      </c>
      <c r="L54" s="543">
        <v>1.5368815894370511</v>
      </c>
      <c r="M54" s="543">
        <v>11.577593968224349</v>
      </c>
      <c r="N54" s="543">
        <v>56.782228374333798</v>
      </c>
      <c r="O54" s="543">
        <v>0</v>
      </c>
      <c r="P54" s="568">
        <v>69.896844678415135</v>
      </c>
      <c r="Q54" s="570"/>
      <c r="R54" s="543"/>
      <c r="S54" s="543"/>
      <c r="T54" s="543"/>
      <c r="U54" s="543"/>
      <c r="V54" s="543"/>
      <c r="W54" s="543"/>
      <c r="X54" s="543"/>
      <c r="Y54" s="544"/>
      <c r="Z54" s="545"/>
      <c r="AA54" s="548"/>
      <c r="AB54" s="579">
        <v>69.896844678415135</v>
      </c>
    </row>
    <row r="55" spans="1:28" ht="16.5" thickBot="1">
      <c r="A55" s="549" t="s">
        <v>448</v>
      </c>
      <c r="B55" s="567"/>
      <c r="C55" s="540"/>
      <c r="D55" s="550">
        <v>4.3425453926800017</v>
      </c>
      <c r="E55" s="550">
        <v>49.569698223641502</v>
      </c>
      <c r="F55" s="551">
        <v>48.923803970321487</v>
      </c>
      <c r="G55" s="552">
        <v>5.5079424443874991</v>
      </c>
      <c r="H55" s="574">
        <v>54.431746414708982</v>
      </c>
      <c r="I55" s="553">
        <v>242.48394337220424</v>
      </c>
      <c r="J55" s="553">
        <v>9.1245350047587568</v>
      </c>
      <c r="K55" s="553">
        <v>45.599892785305478</v>
      </c>
      <c r="L55" s="553">
        <v>59.718840059143126</v>
      </c>
      <c r="M55" s="553">
        <v>-19.101126928099351</v>
      </c>
      <c r="N55" s="553">
        <v>-47.503549405074367</v>
      </c>
      <c r="O55" s="553">
        <v>13.733434590606898</v>
      </c>
      <c r="P55" s="569">
        <v>304.05596947884476</v>
      </c>
      <c r="Q55" s="571">
        <v>175.94661422447942</v>
      </c>
      <c r="R55" s="553">
        <v>94.644137718529109</v>
      </c>
      <c r="S55" s="553">
        <v>191.27155971241763</v>
      </c>
      <c r="T55" s="553">
        <v>0.72169069299999999</v>
      </c>
      <c r="U55" s="553">
        <v>7.4417517227754892</v>
      </c>
      <c r="V55" s="553">
        <v>0.12784885724868783</v>
      </c>
      <c r="W55" s="553">
        <v>3.6303334081237448</v>
      </c>
      <c r="X55" s="553">
        <v>56.113179672378948</v>
      </c>
      <c r="Y55" s="554">
        <v>353.95050178447372</v>
      </c>
      <c r="Z55" s="555"/>
      <c r="AA55" s="556">
        <v>1.2671539199999999</v>
      </c>
      <c r="AB55" s="577">
        <v>889.65198582250696</v>
      </c>
    </row>
    <row r="56" spans="1:28" ht="15.75">
      <c r="A56" s="557" t="s">
        <v>184</v>
      </c>
      <c r="B56" s="558"/>
      <c r="C56" s="540"/>
      <c r="D56" s="559">
        <v>-0.29984213999999998</v>
      </c>
      <c r="E56" s="559">
        <v>-29.233755428618743</v>
      </c>
      <c r="F56" s="560">
        <v>-29.533597568618742</v>
      </c>
      <c r="G56" s="559">
        <v>-0.34797446544112148</v>
      </c>
      <c r="H56" s="575">
        <v>-29.881572034059861</v>
      </c>
      <c r="I56" s="561">
        <v>-244.4430342689065</v>
      </c>
      <c r="J56" s="561">
        <v>0</v>
      </c>
      <c r="K56" s="561">
        <v>69.311076744656305</v>
      </c>
      <c r="L56" s="561">
        <v>78.921136428172048</v>
      </c>
      <c r="M56" s="561">
        <v>27.383819258341379</v>
      </c>
      <c r="N56" s="561">
        <v>61.64896816291629</v>
      </c>
      <c r="O56" s="561">
        <v>4.7638339257938611</v>
      </c>
      <c r="P56" s="568">
        <v>-2.4141997490266345</v>
      </c>
      <c r="Q56" s="572">
        <v>-57.01912963689017</v>
      </c>
      <c r="R56" s="561">
        <v>-94.644137718529109</v>
      </c>
      <c r="S56" s="561">
        <v>-183.2689118363763</v>
      </c>
      <c r="T56" s="561">
        <v>-0.357690693</v>
      </c>
      <c r="U56" s="561">
        <v>-7.4417517227754892</v>
      </c>
      <c r="V56" s="561">
        <v>-0.12784885724868786</v>
      </c>
      <c r="W56" s="561">
        <v>-3.3000717681237455</v>
      </c>
      <c r="X56" s="561">
        <v>-4.3410308294000002</v>
      </c>
      <c r="Y56" s="544">
        <v>-293.48144342545334</v>
      </c>
      <c r="Z56" s="562">
        <v>144.41655271638277</v>
      </c>
      <c r="AA56" s="563">
        <v>-1.2671539199999999</v>
      </c>
      <c r="AB56" s="578">
        <v>-239.64694604904724</v>
      </c>
    </row>
    <row r="57" spans="1:28" ht="15.75">
      <c r="A57" s="584"/>
      <c r="B57" s="539" t="s">
        <v>202</v>
      </c>
      <c r="C57" s="540"/>
      <c r="D57" s="564">
        <v>0</v>
      </c>
      <c r="E57" s="564">
        <v>-10.07676634585431</v>
      </c>
      <c r="F57" s="542">
        <v>-10.07676634585431</v>
      </c>
      <c r="G57" s="541">
        <v>0</v>
      </c>
      <c r="H57" s="573">
        <v>-10.07676634585431</v>
      </c>
      <c r="I57" s="543"/>
      <c r="J57" s="543"/>
      <c r="K57" s="543"/>
      <c r="L57" s="543">
        <v>-0.1256473180354199</v>
      </c>
      <c r="M57" s="543">
        <v>0</v>
      </c>
      <c r="N57" s="543"/>
      <c r="O57" s="543"/>
      <c r="P57" s="568">
        <v>-0.1256473180354199</v>
      </c>
      <c r="Q57" s="570">
        <v>-36.41348273203667</v>
      </c>
      <c r="R57" s="543">
        <v>-94.644137718529109</v>
      </c>
      <c r="S57" s="543">
        <v>-181.8953210505363</v>
      </c>
      <c r="T57" s="543">
        <v>-0.357690693</v>
      </c>
      <c r="U57" s="543">
        <v>-7.4417517227754892</v>
      </c>
      <c r="V57" s="543"/>
      <c r="W57" s="543">
        <v>-2.4637648216367403</v>
      </c>
      <c r="X57" s="543"/>
      <c r="Y57" s="544">
        <v>-286.80266600647764</v>
      </c>
      <c r="Z57" s="545">
        <v>151.9612229798409</v>
      </c>
      <c r="AA57" s="548"/>
      <c r="AB57" s="579">
        <v>-181.45733942256317</v>
      </c>
    </row>
    <row r="58" spans="1:28" ht="15.75">
      <c r="A58" s="584"/>
      <c r="B58" s="539" t="s">
        <v>185</v>
      </c>
      <c r="C58" s="540"/>
      <c r="D58" s="564">
        <v>0</v>
      </c>
      <c r="E58" s="564">
        <v>-7.2811459049739096</v>
      </c>
      <c r="F58" s="542">
        <v>-7.2811459049739096</v>
      </c>
      <c r="G58" s="541">
        <v>-0.27937504294112148</v>
      </c>
      <c r="H58" s="573">
        <v>-7.5605209479150313</v>
      </c>
      <c r="I58" s="543"/>
      <c r="J58" s="543"/>
      <c r="K58" s="543"/>
      <c r="L58" s="543"/>
      <c r="M58" s="543"/>
      <c r="N58" s="543"/>
      <c r="O58" s="543"/>
      <c r="P58" s="568"/>
      <c r="Q58" s="570">
        <v>-12.790497201407531</v>
      </c>
      <c r="R58" s="543"/>
      <c r="S58" s="543">
        <v>-1.3735907858399998</v>
      </c>
      <c r="T58" s="543"/>
      <c r="U58" s="543"/>
      <c r="V58" s="543"/>
      <c r="W58" s="543">
        <v>-0.8363069464870051</v>
      </c>
      <c r="X58" s="543">
        <v>-4.3410308294000002</v>
      </c>
      <c r="Y58" s="544">
        <v>-6.5509285617270052</v>
      </c>
      <c r="Z58" s="545">
        <v>7.5617750852224201</v>
      </c>
      <c r="AA58" s="546">
        <v>-1.2671539199999999</v>
      </c>
      <c r="AB58" s="579">
        <v>-20.607325545827145</v>
      </c>
    </row>
    <row r="59" spans="1:28" ht="15.75">
      <c r="A59" s="584"/>
      <c r="B59" s="539" t="s">
        <v>186</v>
      </c>
      <c r="C59" s="540"/>
      <c r="D59" s="564"/>
      <c r="E59" s="564"/>
      <c r="F59" s="542"/>
      <c r="G59" s="541"/>
      <c r="H59" s="573"/>
      <c r="I59" s="543">
        <v>-244.4430342689065</v>
      </c>
      <c r="J59" s="543"/>
      <c r="K59" s="543">
        <v>66.210961650641394</v>
      </c>
      <c r="L59" s="543">
        <v>78.89634233526381</v>
      </c>
      <c r="M59" s="543">
        <v>27.040085734953742</v>
      </c>
      <c r="N59" s="543">
        <v>61.655369571911791</v>
      </c>
      <c r="O59" s="543">
        <v>5.7521956355949957</v>
      </c>
      <c r="P59" s="568">
        <v>-4.8880793405407754</v>
      </c>
      <c r="Q59" s="570">
        <v>0</v>
      </c>
      <c r="R59" s="543"/>
      <c r="S59" s="543"/>
      <c r="T59" s="543"/>
      <c r="U59" s="543"/>
      <c r="V59" s="543">
        <v>-0.12784885724868786</v>
      </c>
      <c r="W59" s="543"/>
      <c r="X59" s="543"/>
      <c r="Y59" s="544">
        <v>-0.12784885724868786</v>
      </c>
      <c r="Z59" s="545"/>
      <c r="AA59" s="548"/>
      <c r="AB59" s="579">
        <v>-5.0159281977894636</v>
      </c>
    </row>
    <row r="60" spans="1:28" ht="15.75">
      <c r="A60" s="584"/>
      <c r="B60" s="539" t="s">
        <v>187</v>
      </c>
      <c r="C60" s="540"/>
      <c r="D60" s="564">
        <v>0</v>
      </c>
      <c r="E60" s="564">
        <v>-11.40593881319052</v>
      </c>
      <c r="F60" s="542">
        <v>-11.40593881319052</v>
      </c>
      <c r="G60" s="541">
        <v>0</v>
      </c>
      <c r="H60" s="573">
        <v>-11.40593881319052</v>
      </c>
      <c r="I60" s="543"/>
      <c r="J60" s="543"/>
      <c r="K60" s="543"/>
      <c r="L60" s="543"/>
      <c r="M60" s="543"/>
      <c r="N60" s="543"/>
      <c r="O60" s="543"/>
      <c r="P60" s="568"/>
      <c r="Q60" s="570"/>
      <c r="R60" s="543"/>
      <c r="S60" s="543"/>
      <c r="T60" s="543"/>
      <c r="U60" s="543"/>
      <c r="V60" s="543"/>
      <c r="W60" s="543"/>
      <c r="X60" s="543"/>
      <c r="Y60" s="544"/>
      <c r="Z60" s="545"/>
      <c r="AA60" s="548"/>
      <c r="AB60" s="579">
        <v>-11.40593881319052</v>
      </c>
    </row>
    <row r="61" spans="1:28" ht="16.5" thickBot="1">
      <c r="A61" s="585"/>
      <c r="B61" s="539" t="s">
        <v>188</v>
      </c>
      <c r="C61" s="540"/>
      <c r="D61" s="564">
        <v>-0.29984213999999998</v>
      </c>
      <c r="E61" s="565">
        <v>-0.46990436460000001</v>
      </c>
      <c r="F61" s="564">
        <v>-0.76974650459999994</v>
      </c>
      <c r="G61" s="541">
        <v>-6.8599422500000007E-2</v>
      </c>
      <c r="H61" s="573">
        <v>-0.8383459271</v>
      </c>
      <c r="I61" s="566">
        <v>0</v>
      </c>
      <c r="J61" s="543">
        <v>0</v>
      </c>
      <c r="K61" s="543">
        <v>3.1001150940149058</v>
      </c>
      <c r="L61" s="543">
        <v>0.15044141094365712</v>
      </c>
      <c r="M61" s="543">
        <v>0.34373352338763608</v>
      </c>
      <c r="N61" s="543">
        <v>-6.4014089955031798E-3</v>
      </c>
      <c r="O61" s="543">
        <v>-0.98836170980113502</v>
      </c>
      <c r="P61" s="568">
        <v>2.599526909549561</v>
      </c>
      <c r="Q61" s="570">
        <v>-7.8151497034459707</v>
      </c>
      <c r="R61" s="543"/>
      <c r="S61" s="543"/>
      <c r="T61" s="543"/>
      <c r="U61" s="543"/>
      <c r="V61" s="543"/>
      <c r="W61" s="543"/>
      <c r="X61" s="543"/>
      <c r="Y61" s="544"/>
      <c r="Z61" s="545">
        <v>-15.106445348680563</v>
      </c>
      <c r="AA61" s="548"/>
      <c r="AB61" s="579">
        <v>-21.160414069676971</v>
      </c>
    </row>
    <row r="62" spans="1:28" ht="16.5" thickBot="1">
      <c r="A62" s="425" t="s">
        <v>524</v>
      </c>
      <c r="B62" s="426"/>
      <c r="C62" s="427"/>
      <c r="D62" s="428"/>
      <c r="E62" s="428"/>
      <c r="F62" s="429"/>
      <c r="G62" s="430"/>
      <c r="H62" s="437"/>
      <c r="I62" s="431"/>
      <c r="J62" s="431"/>
      <c r="K62" s="431"/>
      <c r="L62" s="431"/>
      <c r="M62" s="431"/>
      <c r="N62" s="431"/>
      <c r="O62" s="431">
        <v>-16.967799476811081</v>
      </c>
      <c r="P62" s="435">
        <v>-16.967799476811081</v>
      </c>
      <c r="Q62" s="436">
        <v>-45.061549701655494</v>
      </c>
      <c r="R62" s="431"/>
      <c r="S62" s="431"/>
      <c r="T62" s="431"/>
      <c r="U62" s="431"/>
      <c r="V62" s="431"/>
      <c r="W62" s="431"/>
      <c r="X62" s="431"/>
      <c r="Y62" s="432"/>
      <c r="Z62" s="433"/>
      <c r="AA62" s="434"/>
      <c r="AB62" s="438">
        <v>-62.029349178466575</v>
      </c>
    </row>
    <row r="70" spans="17:17">
      <c r="Q70" s="443"/>
    </row>
  </sheetData>
  <mergeCells count="12">
    <mergeCell ref="A57:A61"/>
    <mergeCell ref="D30:H30"/>
    <mergeCell ref="I30:P30"/>
    <mergeCell ref="R30:Y30"/>
    <mergeCell ref="AC30:AC31"/>
    <mergeCell ref="R47:Y47"/>
    <mergeCell ref="AB47:AB48"/>
    <mergeCell ref="I47:P47"/>
    <mergeCell ref="A45:B45"/>
    <mergeCell ref="A46:B46"/>
    <mergeCell ref="A47:B48"/>
    <mergeCell ref="D47:H47"/>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3:R44"/>
  <sheetViews>
    <sheetView zoomScale="60" zoomScaleNormal="60" workbookViewId="0">
      <selection activeCell="H25" sqref="H25"/>
    </sheetView>
  </sheetViews>
  <sheetFormatPr defaultRowHeight="12.75"/>
  <cols>
    <col min="1" max="1" width="1.85546875" customWidth="1"/>
    <col min="2" max="2" width="7.7109375" customWidth="1"/>
    <col min="3" max="3" width="6.85546875" customWidth="1"/>
    <col min="13" max="13" width="6.7109375" customWidth="1"/>
    <col min="14" max="14" width="26.140625" customWidth="1"/>
    <col min="15" max="15" width="22.5703125" customWidth="1"/>
    <col min="18" max="18" width="2.7109375" customWidth="1"/>
  </cols>
  <sheetData>
    <row r="3" spans="2:18" ht="18">
      <c r="B3" s="18" t="s">
        <v>114</v>
      </c>
    </row>
    <row r="5" spans="2:18" ht="18">
      <c r="D5" s="609" t="s">
        <v>120</v>
      </c>
      <c r="E5" s="610"/>
      <c r="F5" s="610"/>
      <c r="G5" s="610"/>
      <c r="H5" s="610"/>
      <c r="I5" s="610"/>
      <c r="J5" s="610"/>
      <c r="K5" s="610"/>
      <c r="L5" s="610"/>
      <c r="M5" s="610"/>
      <c r="N5" s="610"/>
      <c r="O5" s="610"/>
      <c r="P5" s="610"/>
      <c r="Q5" s="611"/>
      <c r="R5" s="23"/>
    </row>
    <row r="6" spans="2:18" ht="12.75" customHeight="1">
      <c r="D6" s="19" t="s">
        <v>116</v>
      </c>
      <c r="E6" s="19"/>
      <c r="F6" s="19"/>
      <c r="G6" s="19"/>
      <c r="H6" s="19"/>
      <c r="I6" s="19"/>
      <c r="M6" s="19" t="s">
        <v>115</v>
      </c>
      <c r="N6" s="19"/>
      <c r="O6" s="19"/>
      <c r="P6" s="19"/>
      <c r="Q6" s="10"/>
    </row>
    <row r="7" spans="2:18">
      <c r="M7" s="19" t="s">
        <v>117</v>
      </c>
      <c r="N7" s="19"/>
      <c r="O7" s="19"/>
      <c r="P7" s="19"/>
    </row>
    <row r="44" spans="14:16">
      <c r="N44" s="10"/>
      <c r="O44" s="10"/>
      <c r="P44" s="10"/>
    </row>
  </sheetData>
  <mergeCells count="1">
    <mergeCell ref="D5:Q5"/>
  </mergeCells>
  <pageMargins left="0.7" right="0.7" top="0.75" bottom="0.75" header="0.3" footer="0.3"/>
  <pageSetup paperSize="9" orientation="portrait" verticalDpi="0" r:id="rId1"/>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3"/>
  </sheetPr>
  <dimension ref="B1:P50"/>
  <sheetViews>
    <sheetView zoomScale="85" zoomScaleNormal="85" workbookViewId="0">
      <selection activeCell="A44" sqref="A44"/>
    </sheetView>
  </sheetViews>
  <sheetFormatPr defaultColWidth="9.140625" defaultRowHeight="12"/>
  <cols>
    <col min="1" max="1" width="2" style="99" bestFit="1" customWidth="1"/>
    <col min="2" max="5" width="14.42578125" style="99" customWidth="1"/>
    <col min="6" max="6" width="17.42578125" style="99" customWidth="1"/>
    <col min="7" max="7" width="14.42578125" style="99" customWidth="1"/>
    <col min="8" max="8" width="15" style="99" customWidth="1"/>
    <col min="9" max="9" width="13.7109375" style="99" customWidth="1"/>
    <col min="10" max="10" width="14.42578125" style="99" bestFit="1" customWidth="1"/>
    <col min="11" max="11" width="12.28515625" style="99" bestFit="1" customWidth="1"/>
    <col min="12" max="12" width="12.85546875" style="99" customWidth="1"/>
    <col min="13" max="13" width="12.28515625" style="99" bestFit="1" customWidth="1"/>
    <col min="14" max="14" width="14.5703125" style="99" customWidth="1"/>
    <col min="15" max="15" width="15.140625" style="99" customWidth="1"/>
    <col min="16" max="16" width="8.28515625" style="99" customWidth="1"/>
    <col min="17" max="16384" width="9.140625" style="99"/>
  </cols>
  <sheetData>
    <row r="1" spans="2:10">
      <c r="B1" s="100" t="s">
        <v>66</v>
      </c>
      <c r="C1" s="100" t="s">
        <v>67</v>
      </c>
      <c r="D1" s="100" t="s">
        <v>68</v>
      </c>
      <c r="E1" s="100" t="s">
        <v>70</v>
      </c>
      <c r="F1" s="100" t="s">
        <v>71</v>
      </c>
    </row>
    <row r="2" spans="2:10">
      <c r="B2" s="158" t="str">
        <f>'EB1'!H31</f>
        <v>Coal</v>
      </c>
      <c r="C2" s="158" t="str">
        <f>'EB1'!F32</f>
        <v>COA</v>
      </c>
      <c r="D2" s="158" t="str">
        <f>'EB1'!F31</f>
        <v>Bituminous &amp; Sub-bitum.</v>
      </c>
      <c r="E2" s="158" t="str">
        <f>'EB1'!F27</f>
        <v>PJ</v>
      </c>
      <c r="F2" s="158" t="str">
        <f>'EB1'!D27</f>
        <v>Milion NZD (2015)</v>
      </c>
    </row>
    <row r="3" spans="2:10">
      <c r="B3" s="158"/>
      <c r="C3" s="158" t="str">
        <f>'EB1'!G32</f>
        <v>COL</v>
      </c>
      <c r="D3" s="158" t="str">
        <f>'EB1'!G31</f>
        <v>Lignite</v>
      </c>
      <c r="E3" s="158" t="str">
        <f>'EB1'!F27</f>
        <v>PJ</v>
      </c>
      <c r="F3" s="158"/>
    </row>
    <row r="5" spans="2:10" ht="12.75" customHeight="1"/>
    <row r="6" spans="2:10" ht="12.75" customHeight="1">
      <c r="B6" s="102" t="s">
        <v>14</v>
      </c>
      <c r="C6" s="102"/>
      <c r="D6" s="103"/>
      <c r="E6" s="103"/>
      <c r="F6" s="103"/>
      <c r="G6" s="103"/>
      <c r="H6" s="103"/>
      <c r="I6" s="103"/>
      <c r="J6" s="103"/>
    </row>
    <row r="7" spans="2:10">
      <c r="B7" s="104" t="s">
        <v>7</v>
      </c>
      <c r="C7" s="105" t="s">
        <v>30</v>
      </c>
      <c r="D7" s="104" t="s">
        <v>0</v>
      </c>
      <c r="E7" s="104" t="s">
        <v>3</v>
      </c>
      <c r="F7" s="104" t="s">
        <v>4</v>
      </c>
      <c r="G7" s="104" t="s">
        <v>8</v>
      </c>
      <c r="H7" s="104" t="s">
        <v>9</v>
      </c>
      <c r="I7" s="104" t="s">
        <v>10</v>
      </c>
      <c r="J7" s="104" t="s">
        <v>12</v>
      </c>
    </row>
    <row r="8" spans="2:10" ht="24.75" thickBot="1">
      <c r="B8" s="106" t="s">
        <v>37</v>
      </c>
      <c r="C8" s="106" t="s">
        <v>31</v>
      </c>
      <c r="D8" s="106" t="s">
        <v>26</v>
      </c>
      <c r="E8" s="106" t="s">
        <v>27</v>
      </c>
      <c r="F8" s="106" t="s">
        <v>4</v>
      </c>
      <c r="G8" s="106" t="s">
        <v>40</v>
      </c>
      <c r="H8" s="106" t="s">
        <v>41</v>
      </c>
      <c r="I8" s="106" t="s">
        <v>28</v>
      </c>
      <c r="J8" s="106" t="s">
        <v>29</v>
      </c>
    </row>
    <row r="9" spans="2:10">
      <c r="B9" s="103" t="s">
        <v>65</v>
      </c>
      <c r="C9" s="103"/>
      <c r="D9" s="103" t="str">
        <f>C2</f>
        <v>COA</v>
      </c>
      <c r="E9" s="103" t="s">
        <v>534</v>
      </c>
      <c r="F9" s="103" t="str">
        <f>$E$2</f>
        <v>PJ</v>
      </c>
      <c r="G9" s="103"/>
      <c r="H9" s="103" t="s">
        <v>192</v>
      </c>
      <c r="I9" s="103"/>
      <c r="J9" s="103"/>
    </row>
    <row r="10" spans="2:10">
      <c r="B10" s="103" t="s">
        <v>65</v>
      </c>
      <c r="C10" s="103"/>
      <c r="D10" s="103" t="s">
        <v>173</v>
      </c>
      <c r="E10" s="103" t="s">
        <v>535</v>
      </c>
      <c r="F10" s="103" t="str">
        <f>$E$2</f>
        <v>PJ</v>
      </c>
      <c r="G10" s="103"/>
      <c r="H10" s="103" t="s">
        <v>192</v>
      </c>
      <c r="I10" s="103"/>
      <c r="J10" s="103"/>
    </row>
    <row r="12" spans="2:10" ht="15.75" customHeight="1">
      <c r="B12" s="102" t="s">
        <v>15</v>
      </c>
      <c r="C12" s="102"/>
      <c r="D12" s="103"/>
      <c r="E12" s="103"/>
      <c r="F12" s="103"/>
      <c r="G12" s="103"/>
      <c r="H12" s="103"/>
      <c r="I12" s="103"/>
      <c r="J12" s="103"/>
    </row>
    <row r="13" spans="2:10" ht="15.75" customHeight="1">
      <c r="B13" s="104" t="s">
        <v>11</v>
      </c>
      <c r="C13" s="105" t="s">
        <v>30</v>
      </c>
      <c r="D13" s="104" t="s">
        <v>1</v>
      </c>
      <c r="E13" s="104" t="s">
        <v>2</v>
      </c>
      <c r="F13" s="104" t="s">
        <v>16</v>
      </c>
      <c r="G13" s="104" t="s">
        <v>17</v>
      </c>
      <c r="H13" s="104" t="s">
        <v>18</v>
      </c>
      <c r="I13" s="104" t="s">
        <v>19</v>
      </c>
      <c r="J13" s="104" t="s">
        <v>20</v>
      </c>
    </row>
    <row r="14" spans="2:10" ht="15.75" customHeight="1" thickBot="1">
      <c r="B14" s="106" t="s">
        <v>38</v>
      </c>
      <c r="C14" s="106" t="s">
        <v>31</v>
      </c>
      <c r="D14" s="106" t="s">
        <v>21</v>
      </c>
      <c r="E14" s="106" t="s">
        <v>22</v>
      </c>
      <c r="F14" s="106" t="s">
        <v>23</v>
      </c>
      <c r="G14" s="106" t="s">
        <v>24</v>
      </c>
      <c r="H14" s="106" t="s">
        <v>43</v>
      </c>
      <c r="I14" s="106" t="s">
        <v>42</v>
      </c>
      <c r="J14" s="106" t="s">
        <v>25</v>
      </c>
    </row>
    <row r="15" spans="2:10" ht="15.75" customHeight="1" thickBot="1">
      <c r="B15" s="106" t="s">
        <v>73</v>
      </c>
      <c r="C15" s="113"/>
      <c r="D15" s="113"/>
      <c r="E15" s="113"/>
      <c r="F15" s="113"/>
      <c r="G15" s="113"/>
      <c r="H15" s="113"/>
      <c r="I15" s="113"/>
      <c r="J15" s="113"/>
    </row>
    <row r="16" spans="2:10" ht="15.75" customHeight="1">
      <c r="B16" s="103" t="str">
        <f>'EB1'!$B$5</f>
        <v>MIN</v>
      </c>
      <c r="C16" s="103"/>
      <c r="D16" s="103" t="str">
        <f>$B$16&amp;$C$2&amp;1</f>
        <v>MINCOA1</v>
      </c>
      <c r="E16" s="115"/>
      <c r="F16" s="103" t="str">
        <f t="shared" ref="F16:F21" si="0">$E$2</f>
        <v>PJ</v>
      </c>
      <c r="G16" s="103" t="str">
        <f t="shared" ref="G16:G21" si="1">$E$2&amp;"a"</f>
        <v>PJa</v>
      </c>
      <c r="H16" s="103"/>
      <c r="I16" s="103"/>
      <c r="J16" s="103"/>
    </row>
    <row r="17" spans="2:16" ht="15.75" customHeight="1">
      <c r="B17" s="103"/>
      <c r="C17" s="103"/>
      <c r="D17" s="103" t="str">
        <f>$B$16&amp;$C$3&amp;1</f>
        <v>MINCOL1</v>
      </c>
      <c r="E17" s="115"/>
      <c r="F17" s="103" t="str">
        <f t="shared" si="0"/>
        <v>PJ</v>
      </c>
      <c r="G17" s="103" t="str">
        <f t="shared" si="1"/>
        <v>PJa</v>
      </c>
      <c r="H17" s="103"/>
      <c r="I17" s="103"/>
      <c r="J17" s="103"/>
    </row>
    <row r="18" spans="2:16" ht="15.75" customHeight="1">
      <c r="B18" s="103" t="str">
        <f>'EB1'!$B$6</f>
        <v>IMP</v>
      </c>
      <c r="C18" s="103"/>
      <c r="D18" s="103" t="str">
        <f>$B$18&amp;$C$2&amp;1</f>
        <v>IMPCOA1</v>
      </c>
      <c r="E18" s="115"/>
      <c r="F18" s="103" t="str">
        <f t="shared" si="0"/>
        <v>PJ</v>
      </c>
      <c r="G18" s="103" t="str">
        <f t="shared" si="1"/>
        <v>PJa</v>
      </c>
      <c r="H18" s="103"/>
      <c r="I18" s="103"/>
      <c r="J18" s="103"/>
    </row>
    <row r="19" spans="2:16">
      <c r="B19" s="103"/>
      <c r="C19" s="103"/>
      <c r="D19" s="103" t="str">
        <f>$B$18&amp;$C$3&amp;1</f>
        <v>IMPCOL1</v>
      </c>
      <c r="E19" s="115"/>
      <c r="F19" s="103" t="str">
        <f t="shared" si="0"/>
        <v>PJ</v>
      </c>
      <c r="G19" s="103" t="str">
        <f t="shared" si="1"/>
        <v>PJa</v>
      </c>
      <c r="H19" s="103"/>
      <c r="I19" s="103"/>
      <c r="J19" s="103"/>
    </row>
    <row r="20" spans="2:16">
      <c r="B20" s="103" t="str">
        <f>'EB1'!B7</f>
        <v>EXP</v>
      </c>
      <c r="C20" s="103"/>
      <c r="D20" s="103" t="str">
        <f>$B$20&amp;$C$2&amp;1</f>
        <v>EXPCOA1</v>
      </c>
      <c r="E20" s="115"/>
      <c r="F20" s="103" t="str">
        <f t="shared" si="0"/>
        <v>PJ</v>
      </c>
      <c r="G20" s="103" t="str">
        <f t="shared" si="1"/>
        <v>PJa</v>
      </c>
      <c r="H20" s="103"/>
      <c r="I20" s="103"/>
      <c r="J20" s="103"/>
    </row>
    <row r="21" spans="2:16">
      <c r="C21" s="103"/>
      <c r="D21" s="99" t="str">
        <f>B20&amp;D10&amp;1</f>
        <v>EXPCOL1</v>
      </c>
      <c r="E21" s="115"/>
      <c r="F21" s="103" t="str">
        <f t="shared" si="0"/>
        <v>PJ</v>
      </c>
      <c r="G21" s="103" t="str">
        <f t="shared" si="1"/>
        <v>PJa</v>
      </c>
    </row>
    <row r="29" spans="2:16">
      <c r="D29" s="107" t="s">
        <v>13</v>
      </c>
      <c r="F29" s="107"/>
    </row>
    <row r="30" spans="2:16">
      <c r="B30" s="108" t="s">
        <v>1</v>
      </c>
      <c r="C30" s="109" t="s">
        <v>5</v>
      </c>
      <c r="D30" s="108" t="s">
        <v>6</v>
      </c>
      <c r="E30" s="110" t="s">
        <v>34</v>
      </c>
      <c r="F30" s="110" t="s">
        <v>35</v>
      </c>
      <c r="G30" s="110" t="s">
        <v>820</v>
      </c>
      <c r="H30" s="110" t="s">
        <v>349</v>
      </c>
      <c r="I30" s="110" t="s">
        <v>350</v>
      </c>
      <c r="J30" s="110" t="s">
        <v>351</v>
      </c>
      <c r="K30" s="110" t="s">
        <v>352</v>
      </c>
      <c r="L30" s="110" t="s">
        <v>353</v>
      </c>
      <c r="M30" s="110" t="s">
        <v>354</v>
      </c>
      <c r="N30" s="110" t="s">
        <v>72</v>
      </c>
    </row>
    <row r="31" spans="2:16" ht="36.75" thickBot="1">
      <c r="B31" s="111" t="s">
        <v>39</v>
      </c>
      <c r="C31" s="111" t="s">
        <v>32</v>
      </c>
      <c r="D31" s="111" t="s">
        <v>33</v>
      </c>
      <c r="E31" s="111" t="s">
        <v>36</v>
      </c>
      <c r="F31" s="111" t="s">
        <v>79</v>
      </c>
      <c r="G31" s="111" t="s">
        <v>79</v>
      </c>
      <c r="H31" s="111" t="s">
        <v>79</v>
      </c>
      <c r="I31" s="111" t="s">
        <v>79</v>
      </c>
      <c r="J31" s="111" t="s">
        <v>79</v>
      </c>
      <c r="K31" s="111" t="s">
        <v>79</v>
      </c>
      <c r="L31" s="111" t="s">
        <v>79</v>
      </c>
      <c r="M31" s="111" t="s">
        <v>79</v>
      </c>
      <c r="N31" s="111" t="s">
        <v>78</v>
      </c>
      <c r="P31" s="99" t="s">
        <v>652</v>
      </c>
    </row>
    <row r="32" spans="2:16" ht="12.75" thickBot="1">
      <c r="B32" s="111" t="s">
        <v>77</v>
      </c>
      <c r="C32" s="112"/>
      <c r="D32" s="112"/>
      <c r="E32" s="112" t="str">
        <f>$E$2</f>
        <v>PJ</v>
      </c>
      <c r="F32" s="112" t="str">
        <f>$F$2&amp;"/"&amp;$E$2</f>
        <v>Milion NZD (2015)/PJ</v>
      </c>
      <c r="G32" s="112"/>
      <c r="H32" s="112"/>
      <c r="I32" s="112"/>
      <c r="J32" s="112"/>
      <c r="K32" s="112"/>
      <c r="L32" s="112"/>
      <c r="M32" s="112"/>
      <c r="N32" s="112" t="str">
        <f>$E$2</f>
        <v>PJ</v>
      </c>
    </row>
    <row r="33" spans="2:16">
      <c r="B33" s="99" t="str">
        <f t="shared" ref="B33:B38" si="2">D16</f>
        <v>MINCOA1</v>
      </c>
      <c r="D33" s="99" t="str">
        <f>$D$9</f>
        <v>COA</v>
      </c>
      <c r="E33" s="240"/>
      <c r="F33" s="243">
        <v>6.98</v>
      </c>
      <c r="G33" s="243">
        <v>6.98</v>
      </c>
      <c r="H33" s="243">
        <v>6.6</v>
      </c>
      <c r="I33" s="243">
        <v>6.4</v>
      </c>
      <c r="J33" s="243">
        <v>6.5</v>
      </c>
      <c r="K33" s="243">
        <v>6.28</v>
      </c>
      <c r="L33" s="243">
        <v>6.28</v>
      </c>
      <c r="M33" s="243">
        <v>6.28</v>
      </c>
      <c r="N33" s="241">
        <f>+'EB1'!F50-53.1</f>
        <v>25.155519269999992</v>
      </c>
      <c r="P33" s="99" t="s">
        <v>649</v>
      </c>
    </row>
    <row r="34" spans="2:16">
      <c r="B34" s="99" t="str">
        <f t="shared" si="2"/>
        <v>MINCOL1</v>
      </c>
      <c r="D34" s="99" t="s">
        <v>173</v>
      </c>
      <c r="E34" s="240"/>
      <c r="F34" s="243">
        <v>6.98</v>
      </c>
      <c r="G34" s="243">
        <v>6.98</v>
      </c>
      <c r="H34" s="243">
        <v>6.6</v>
      </c>
      <c r="I34" s="243">
        <v>6.4</v>
      </c>
      <c r="J34" s="243">
        <v>6.5</v>
      </c>
      <c r="K34" s="243">
        <v>6.28</v>
      </c>
      <c r="L34" s="243">
        <v>6.28</v>
      </c>
      <c r="M34" s="243">
        <v>6.28</v>
      </c>
      <c r="N34" s="241">
        <v>0</v>
      </c>
      <c r="P34" s="99" t="s">
        <v>650</v>
      </c>
    </row>
    <row r="35" spans="2:16">
      <c r="B35" s="99" t="str">
        <f t="shared" si="2"/>
        <v>IMPCOA1</v>
      </c>
      <c r="D35" s="99" t="str">
        <f>$D$9</f>
        <v>COA</v>
      </c>
      <c r="E35" s="116"/>
      <c r="F35" s="243">
        <v>6.98</v>
      </c>
      <c r="G35" s="243">
        <v>6.98</v>
      </c>
      <c r="H35" s="243">
        <v>6.6</v>
      </c>
      <c r="I35" s="243">
        <v>6.4</v>
      </c>
      <c r="J35" s="243">
        <v>6.5</v>
      </c>
      <c r="K35" s="243">
        <v>6.28</v>
      </c>
      <c r="L35" s="243">
        <v>6.28</v>
      </c>
      <c r="M35" s="243">
        <v>6.28</v>
      </c>
      <c r="N35" s="241">
        <f>+'EB1'!F51</f>
        <v>14.229226116021499</v>
      </c>
      <c r="P35" s="99" t="s">
        <v>651</v>
      </c>
    </row>
    <row r="36" spans="2:16">
      <c r="B36" s="99" t="str">
        <f t="shared" si="2"/>
        <v>IMPCOL1</v>
      </c>
      <c r="D36" s="99" t="s">
        <v>173</v>
      </c>
      <c r="E36" s="116"/>
      <c r="F36" s="243">
        <v>6.98</v>
      </c>
      <c r="G36" s="243">
        <v>6.98</v>
      </c>
      <c r="H36" s="243">
        <v>6.6</v>
      </c>
      <c r="I36" s="243">
        <v>6.4</v>
      </c>
      <c r="J36" s="243">
        <v>6.5</v>
      </c>
      <c r="K36" s="243">
        <v>6.28</v>
      </c>
      <c r="L36" s="243">
        <v>6.28</v>
      </c>
      <c r="M36" s="243">
        <v>6.28</v>
      </c>
      <c r="N36" s="241">
        <v>0</v>
      </c>
    </row>
    <row r="37" spans="2:16">
      <c r="B37" s="99" t="str">
        <f t="shared" si="2"/>
        <v>EXPCOA1</v>
      </c>
      <c r="C37" s="99" t="str">
        <f>$D$9</f>
        <v>COA</v>
      </c>
      <c r="E37" s="116"/>
      <c r="F37" s="243">
        <v>3.2</v>
      </c>
      <c r="G37" s="243">
        <v>3.2</v>
      </c>
      <c r="H37" s="243">
        <v>3.0257879656160456</v>
      </c>
      <c r="I37" s="243">
        <v>2.9340974212034383</v>
      </c>
      <c r="J37" s="243">
        <v>2.9799426934097419</v>
      </c>
      <c r="K37" s="243">
        <v>2.8790830945558739</v>
      </c>
      <c r="L37" s="243">
        <v>2.8790830945558739</v>
      </c>
      <c r="M37" s="243">
        <v>2.8790830945558739</v>
      </c>
      <c r="N37" s="241">
        <v>0</v>
      </c>
    </row>
    <row r="38" spans="2:16">
      <c r="B38" s="99" t="str">
        <f t="shared" si="2"/>
        <v>EXPCOL1</v>
      </c>
      <c r="C38" s="99" t="s">
        <v>173</v>
      </c>
      <c r="E38" s="116"/>
      <c r="F38" s="243">
        <v>3</v>
      </c>
      <c r="G38" s="243">
        <v>3</v>
      </c>
      <c r="H38" s="243">
        <v>2.8366762177650426</v>
      </c>
      <c r="I38" s="243">
        <v>2.7507163323782233</v>
      </c>
      <c r="J38" s="243">
        <v>2.7936962750716328</v>
      </c>
      <c r="K38" s="243">
        <v>2.6991404011461317</v>
      </c>
      <c r="L38" s="243">
        <v>2.6991404011461317</v>
      </c>
      <c r="M38" s="243">
        <v>2.6991404011461317</v>
      </c>
      <c r="N38" s="241">
        <f>+'EB1'!G52</f>
        <v>0</v>
      </c>
    </row>
    <row r="39" spans="2:16">
      <c r="G39" s="242"/>
    </row>
    <row r="41" spans="2:16">
      <c r="F41" s="99" t="s">
        <v>648</v>
      </c>
    </row>
    <row r="48" spans="2:16">
      <c r="B48" s="99" t="s">
        <v>193</v>
      </c>
    </row>
    <row r="49" spans="2:7">
      <c r="B49" s="99" t="s">
        <v>212</v>
      </c>
      <c r="G49" s="117">
        <f>MAX(Coal!B4:EK4)</f>
        <v>96.772795165940011</v>
      </c>
    </row>
    <row r="50" spans="2:7">
      <c r="B50" s="99" t="s">
        <v>213</v>
      </c>
    </row>
  </sheetData>
  <pageMargins left="0.75" right="0.75" top="1" bottom="1" header="0.5" footer="0.5"/>
  <pageSetup orientation="portrait" horizontalDpi="4294967292" r:id="rId1"/>
  <headerFooter alignWithMargins="0"/>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B1:Z66"/>
  <sheetViews>
    <sheetView topLeftCell="A12" zoomScale="85" zoomScaleNormal="85" workbookViewId="0">
      <selection activeCell="M38" sqref="M38"/>
    </sheetView>
  </sheetViews>
  <sheetFormatPr defaultColWidth="9.140625" defaultRowHeight="12"/>
  <cols>
    <col min="1" max="1" width="2" style="99" bestFit="1" customWidth="1"/>
    <col min="2" max="2" width="13.28515625" style="99" bestFit="1" customWidth="1"/>
    <col min="3" max="3" width="11.28515625" style="99" bestFit="1" customWidth="1"/>
    <col min="4" max="4" width="11.7109375" style="99" customWidth="1"/>
    <col min="5" max="5" width="14.5703125" style="99" bestFit="1" customWidth="1"/>
    <col min="6" max="6" width="17.5703125" style="99" customWidth="1"/>
    <col min="7" max="7" width="14.28515625" style="99" customWidth="1"/>
    <col min="8" max="8" width="2" style="99" bestFit="1" customWidth="1"/>
    <col min="9" max="9" width="13.7109375" style="99" customWidth="1"/>
    <col min="10" max="10" width="17.140625" style="99" customWidth="1"/>
    <col min="11" max="11" width="13.7109375" style="99" bestFit="1" customWidth="1"/>
    <col min="12" max="12" width="35" style="99" bestFit="1" customWidth="1"/>
    <col min="13" max="13" width="10.42578125" style="99" customWidth="1"/>
    <col min="14" max="14" width="11.5703125" style="99" customWidth="1"/>
    <col min="15" max="15" width="13" style="99" customWidth="1"/>
    <col min="16" max="16" width="15.140625" style="99" customWidth="1"/>
    <col min="17" max="17" width="7.5703125" style="99" bestFit="1" customWidth="1"/>
    <col min="18" max="24" width="9.140625" style="99"/>
    <col min="25" max="25" width="19.5703125" style="99" bestFit="1" customWidth="1"/>
    <col min="26" max="16384" width="9.140625" style="99"/>
  </cols>
  <sheetData>
    <row r="1" spans="2:17">
      <c r="B1" s="100" t="s">
        <v>66</v>
      </c>
      <c r="C1" s="100" t="s">
        <v>67</v>
      </c>
      <c r="D1" s="100" t="s">
        <v>68</v>
      </c>
      <c r="E1" s="100" t="s">
        <v>70</v>
      </c>
      <c r="F1" s="100" t="s">
        <v>71</v>
      </c>
    </row>
    <row r="2" spans="2:17">
      <c r="B2" s="101" t="str">
        <f>'EB1'!Q31</f>
        <v>Natural Gas</v>
      </c>
      <c r="C2" s="101" t="str">
        <f>'EB1'!Q32</f>
        <v>NGA</v>
      </c>
      <c r="D2" s="101" t="str">
        <f>'EB1'!Q31</f>
        <v>Natural Gas</v>
      </c>
      <c r="E2" s="101" t="str">
        <f>'EB1'!F27</f>
        <v>PJ</v>
      </c>
      <c r="F2" s="101" t="str">
        <f>'EB1'!D27</f>
        <v>Milion NZD (2015)</v>
      </c>
      <c r="I2" s="102" t="s">
        <v>14</v>
      </c>
      <c r="J2" s="102"/>
      <c r="K2" s="103"/>
      <c r="L2" s="103"/>
      <c r="M2" s="103"/>
      <c r="N2" s="103"/>
      <c r="O2" s="103"/>
      <c r="P2" s="103"/>
      <c r="Q2" s="103"/>
    </row>
    <row r="3" spans="2:17">
      <c r="I3" s="104" t="s">
        <v>7</v>
      </c>
      <c r="J3" s="105" t="s">
        <v>30</v>
      </c>
      <c r="K3" s="104" t="s">
        <v>0</v>
      </c>
      <c r="L3" s="104" t="s">
        <v>3</v>
      </c>
      <c r="M3" s="104" t="s">
        <v>4</v>
      </c>
      <c r="N3" s="104" t="s">
        <v>8</v>
      </c>
      <c r="O3" s="104" t="s">
        <v>9</v>
      </c>
      <c r="P3" s="104" t="s">
        <v>10</v>
      </c>
      <c r="Q3" s="104" t="s">
        <v>12</v>
      </c>
    </row>
    <row r="4" spans="2:17" ht="48.75" thickBot="1">
      <c r="I4" s="106" t="s">
        <v>37</v>
      </c>
      <c r="J4" s="106" t="s">
        <v>31</v>
      </c>
      <c r="K4" s="106" t="s">
        <v>26</v>
      </c>
      <c r="L4" s="106" t="s">
        <v>27</v>
      </c>
      <c r="M4" s="106" t="s">
        <v>4</v>
      </c>
      <c r="N4" s="106" t="s">
        <v>40</v>
      </c>
      <c r="O4" s="106" t="s">
        <v>41</v>
      </c>
      <c r="P4" s="106" t="s">
        <v>28</v>
      </c>
      <c r="Q4" s="106" t="s">
        <v>29</v>
      </c>
    </row>
    <row r="5" spans="2:17">
      <c r="I5" s="103" t="s">
        <v>65</v>
      </c>
      <c r="J5" s="103"/>
      <c r="K5" s="103" t="str">
        <f>C2</f>
        <v>NGA</v>
      </c>
      <c r="L5" s="103"/>
      <c r="M5" s="103" t="str">
        <f>$E$2</f>
        <v>PJ</v>
      </c>
      <c r="N5" s="103"/>
      <c r="O5" s="103"/>
      <c r="P5" s="103"/>
      <c r="Q5" s="103"/>
    </row>
    <row r="6" spans="2:17">
      <c r="I6" s="103" t="s">
        <v>65</v>
      </c>
      <c r="J6" s="103"/>
      <c r="K6" s="103" t="s">
        <v>538</v>
      </c>
      <c r="L6" s="103"/>
      <c r="M6" s="103" t="str">
        <f>$E$2</f>
        <v>PJ</v>
      </c>
    </row>
    <row r="7" spans="2:17">
      <c r="I7" s="99" t="s">
        <v>146</v>
      </c>
      <c r="K7" s="99" t="s">
        <v>856</v>
      </c>
      <c r="L7" s="99" t="s">
        <v>857</v>
      </c>
      <c r="M7" s="99" t="s">
        <v>86</v>
      </c>
    </row>
    <row r="9" spans="2:17">
      <c r="D9" s="107"/>
      <c r="F9" s="107"/>
      <c r="I9" s="102" t="s">
        <v>15</v>
      </c>
      <c r="J9" s="102"/>
      <c r="K9" s="103"/>
      <c r="L9" s="103"/>
      <c r="M9" s="103"/>
      <c r="N9" s="103"/>
      <c r="O9" s="103"/>
      <c r="P9" s="103"/>
      <c r="Q9" s="103"/>
    </row>
    <row r="10" spans="2:17">
      <c r="B10" s="108"/>
      <c r="C10" s="109"/>
      <c r="D10" s="108"/>
      <c r="E10" s="110"/>
      <c r="F10" s="110"/>
      <c r="G10" s="110"/>
      <c r="I10" s="104" t="s">
        <v>11</v>
      </c>
      <c r="J10" s="105" t="s">
        <v>30</v>
      </c>
      <c r="K10" s="104" t="s">
        <v>1</v>
      </c>
      <c r="L10" s="104" t="s">
        <v>2</v>
      </c>
      <c r="M10" s="104" t="s">
        <v>16</v>
      </c>
      <c r="N10" s="104" t="s">
        <v>17</v>
      </c>
      <c r="O10" s="104" t="s">
        <v>18</v>
      </c>
      <c r="P10" s="104" t="s">
        <v>19</v>
      </c>
      <c r="Q10" s="104" t="s">
        <v>20</v>
      </c>
    </row>
    <row r="11" spans="2:17" ht="36.75" thickBot="1">
      <c r="B11" s="111"/>
      <c r="C11" s="111"/>
      <c r="D11" s="111"/>
      <c r="E11" s="111"/>
      <c r="F11" s="111"/>
      <c r="G11" s="111"/>
      <c r="I11" s="106" t="s">
        <v>38</v>
      </c>
      <c r="J11" s="106" t="s">
        <v>31</v>
      </c>
      <c r="K11" s="106" t="s">
        <v>21</v>
      </c>
      <c r="L11" s="106" t="s">
        <v>22</v>
      </c>
      <c r="M11" s="106" t="s">
        <v>23</v>
      </c>
      <c r="N11" s="106" t="s">
        <v>24</v>
      </c>
      <c r="O11" s="106" t="s">
        <v>43</v>
      </c>
      <c r="P11" s="106" t="s">
        <v>42</v>
      </c>
      <c r="Q11" s="106" t="s">
        <v>25</v>
      </c>
    </row>
    <row r="12" spans="2:17" ht="12.75" thickBot="1">
      <c r="B12" s="111"/>
      <c r="C12" s="112"/>
      <c r="D12" s="112"/>
      <c r="E12" s="112"/>
      <c r="F12" s="112"/>
      <c r="G12" s="112"/>
      <c r="I12" s="106" t="s">
        <v>73</v>
      </c>
      <c r="J12" s="113"/>
      <c r="K12" s="113"/>
      <c r="L12" s="113"/>
      <c r="M12" s="113"/>
      <c r="N12" s="113"/>
      <c r="O12" s="113"/>
      <c r="P12" s="113"/>
      <c r="Q12" s="113"/>
    </row>
    <row r="13" spans="2:17">
      <c r="E13" s="114"/>
      <c r="F13" s="243"/>
      <c r="G13" s="114"/>
      <c r="I13" s="103" t="str">
        <f>'EB1'!$B$5</f>
        <v>MIN</v>
      </c>
      <c r="J13" s="103"/>
      <c r="K13" s="99" t="s">
        <v>356</v>
      </c>
      <c r="L13" s="115" t="s">
        <v>639</v>
      </c>
      <c r="M13" s="103" t="str">
        <f>$E$2</f>
        <v>PJ</v>
      </c>
      <c r="N13" s="103" t="str">
        <f>$E$2&amp;"a"</f>
        <v>PJa</v>
      </c>
      <c r="O13" s="103"/>
      <c r="P13" s="103"/>
      <c r="Q13" s="103"/>
    </row>
    <row r="14" spans="2:17">
      <c r="E14" s="116"/>
      <c r="F14" s="243"/>
      <c r="G14" s="114"/>
      <c r="I14" s="103" t="str">
        <f>+I13</f>
        <v>MIN</v>
      </c>
      <c r="K14" s="99" t="s">
        <v>614</v>
      </c>
      <c r="L14" s="115" t="s">
        <v>640</v>
      </c>
      <c r="M14" s="103" t="str">
        <f t="shared" ref="M14:M16" si="0">$E$2</f>
        <v>PJ</v>
      </c>
      <c r="N14" s="103" t="str">
        <f t="shared" ref="N14:N16" si="1">$E$2&amp;"a"</f>
        <v>PJa</v>
      </c>
      <c r="O14" s="103"/>
      <c r="P14" s="103"/>
      <c r="Q14" s="103"/>
    </row>
    <row r="15" spans="2:17">
      <c r="E15" s="116"/>
      <c r="F15" s="243"/>
      <c r="G15" s="114"/>
      <c r="I15" s="103" t="str">
        <f t="shared" ref="I15:I16" si="2">+I14</f>
        <v>MIN</v>
      </c>
      <c r="K15" s="99" t="s">
        <v>615</v>
      </c>
      <c r="L15" s="115" t="s">
        <v>641</v>
      </c>
      <c r="M15" s="103" t="str">
        <f t="shared" si="0"/>
        <v>PJ</v>
      </c>
      <c r="N15" s="103" t="str">
        <f t="shared" si="1"/>
        <v>PJa</v>
      </c>
      <c r="O15" s="103"/>
      <c r="P15" s="103"/>
      <c r="Q15" s="103"/>
    </row>
    <row r="16" spans="2:17">
      <c r="F16" s="117"/>
      <c r="I16" s="103" t="str">
        <f t="shared" si="2"/>
        <v>MIN</v>
      </c>
      <c r="K16" s="99" t="s">
        <v>616</v>
      </c>
      <c r="L16" s="115" t="s">
        <v>642</v>
      </c>
      <c r="M16" s="103" t="str">
        <f t="shared" si="0"/>
        <v>PJ</v>
      </c>
      <c r="N16" s="103" t="str">
        <f t="shared" si="1"/>
        <v>PJa</v>
      </c>
    </row>
    <row r="17" spans="2:26">
      <c r="F17" s="117"/>
      <c r="I17" s="103" t="str">
        <f>'EB1'!$B$6</f>
        <v>IMP</v>
      </c>
      <c r="J17" s="103"/>
      <c r="K17" s="103" t="str">
        <f>$I$17&amp;$K$6&amp;1</f>
        <v>IMPLNG1</v>
      </c>
      <c r="L17" s="115"/>
      <c r="M17" s="103" t="str">
        <f>$E$2</f>
        <v>PJ</v>
      </c>
      <c r="N17" s="103" t="str">
        <f>$E$2&amp;"a"</f>
        <v>PJa</v>
      </c>
    </row>
    <row r="18" spans="2:26">
      <c r="F18" s="117"/>
      <c r="I18" s="103" t="str">
        <f>'EB1'!B7</f>
        <v>EXP</v>
      </c>
      <c r="J18" s="103"/>
      <c r="K18" s="103" t="str">
        <f>$I$18&amp;$C$2&amp;1</f>
        <v>EXPNGA1</v>
      </c>
      <c r="L18" s="115"/>
      <c r="M18" s="103" t="str">
        <f>$E$2</f>
        <v>PJ</v>
      </c>
      <c r="N18" s="103" t="str">
        <f>$E$2&amp;"a"</f>
        <v>PJa</v>
      </c>
    </row>
    <row r="19" spans="2:26">
      <c r="F19" s="117"/>
      <c r="I19" s="103" t="str">
        <f>+I18</f>
        <v>EXP</v>
      </c>
      <c r="K19" s="99" t="s">
        <v>525</v>
      </c>
      <c r="M19" s="103" t="str">
        <f t="shared" ref="M19" si="3">$E$2</f>
        <v>PJ</v>
      </c>
      <c r="N19" s="103" t="str">
        <f t="shared" ref="N19" si="4">$E$2&amp;"a"</f>
        <v>PJa</v>
      </c>
    </row>
    <row r="20" spans="2:26">
      <c r="F20" s="117"/>
      <c r="I20" s="103" t="s">
        <v>87</v>
      </c>
      <c r="K20" s="99" t="s">
        <v>701</v>
      </c>
      <c r="L20" s="99" t="s">
        <v>536</v>
      </c>
      <c r="M20" s="103" t="s">
        <v>69</v>
      </c>
      <c r="N20" s="103" t="s">
        <v>537</v>
      </c>
    </row>
    <row r="21" spans="2:26">
      <c r="F21" s="117"/>
      <c r="I21" s="103"/>
    </row>
    <row r="23" spans="2:26">
      <c r="K23" s="311" t="s">
        <v>13</v>
      </c>
      <c r="M23" s="311"/>
    </row>
    <row r="24" spans="2:26" ht="24">
      <c r="I24" s="108" t="s">
        <v>1</v>
      </c>
      <c r="J24" s="109" t="s">
        <v>5</v>
      </c>
      <c r="K24" s="108" t="s">
        <v>6</v>
      </c>
      <c r="L24" s="110" t="s">
        <v>34</v>
      </c>
      <c r="M24" s="110" t="s">
        <v>35</v>
      </c>
      <c r="N24" s="110" t="s">
        <v>695</v>
      </c>
      <c r="O24" s="110" t="s">
        <v>349</v>
      </c>
      <c r="P24" s="110" t="s">
        <v>350</v>
      </c>
      <c r="Q24" s="110" t="s">
        <v>351</v>
      </c>
      <c r="R24" s="110" t="s">
        <v>352</v>
      </c>
      <c r="S24" s="110" t="s">
        <v>353</v>
      </c>
      <c r="T24" s="110" t="s">
        <v>354</v>
      </c>
      <c r="U24" s="110" t="s">
        <v>72</v>
      </c>
      <c r="V24" s="110" t="s">
        <v>821</v>
      </c>
      <c r="W24" s="110" t="s">
        <v>507</v>
      </c>
      <c r="X24" s="110" t="s">
        <v>74</v>
      </c>
      <c r="Y24" s="110" t="s">
        <v>858</v>
      </c>
      <c r="Z24" s="110"/>
    </row>
    <row r="25" spans="2:26" ht="36.75" thickBot="1">
      <c r="I25" s="312" t="s">
        <v>39</v>
      </c>
      <c r="J25" s="312" t="s">
        <v>32</v>
      </c>
      <c r="K25" s="312" t="s">
        <v>33</v>
      </c>
      <c r="L25" s="312" t="s">
        <v>36</v>
      </c>
      <c r="M25" s="312" t="s">
        <v>79</v>
      </c>
      <c r="N25" s="314" t="s">
        <v>79</v>
      </c>
      <c r="O25" s="314" t="s">
        <v>79</v>
      </c>
      <c r="P25" s="314" t="s">
        <v>79</v>
      </c>
      <c r="Q25" s="314" t="s">
        <v>79</v>
      </c>
      <c r="R25" s="314" t="s">
        <v>79</v>
      </c>
      <c r="S25" s="314" t="s">
        <v>79</v>
      </c>
      <c r="T25" s="314" t="s">
        <v>79</v>
      </c>
      <c r="U25" s="312" t="s">
        <v>78</v>
      </c>
      <c r="V25" s="312" t="s">
        <v>78</v>
      </c>
      <c r="W25" s="312" t="s">
        <v>78</v>
      </c>
    </row>
    <row r="26" spans="2:26" ht="24.75" thickBot="1">
      <c r="I26" s="312" t="s">
        <v>77</v>
      </c>
      <c r="J26" s="313"/>
      <c r="K26" s="313"/>
      <c r="L26" s="313" t="s">
        <v>69</v>
      </c>
      <c r="M26" s="313" t="s">
        <v>355</v>
      </c>
      <c r="N26" s="315"/>
      <c r="O26" s="315"/>
      <c r="P26" s="315"/>
      <c r="Q26" s="315"/>
      <c r="R26" s="315"/>
      <c r="S26" s="315"/>
      <c r="T26" s="315"/>
      <c r="U26" s="313" t="s">
        <v>69</v>
      </c>
      <c r="V26" s="313" t="s">
        <v>69</v>
      </c>
      <c r="W26" s="313" t="s">
        <v>69</v>
      </c>
    </row>
    <row r="27" spans="2:26">
      <c r="B27" s="99" t="s">
        <v>193</v>
      </c>
      <c r="I27" s="99" t="s">
        <v>356</v>
      </c>
      <c r="K27" s="99" t="s">
        <v>178</v>
      </c>
      <c r="L27" s="114">
        <f>+J59</f>
        <v>2049.628052306</v>
      </c>
      <c r="M27" s="243">
        <f>+K59</f>
        <v>5</v>
      </c>
      <c r="N27" s="243">
        <f>M27</f>
        <v>5</v>
      </c>
      <c r="O27" s="243">
        <f t="shared" ref="O27:T27" si="5">N27</f>
        <v>5</v>
      </c>
      <c r="P27" s="243">
        <f t="shared" si="5"/>
        <v>5</v>
      </c>
      <c r="Q27" s="243">
        <f t="shared" si="5"/>
        <v>5</v>
      </c>
      <c r="R27" s="243">
        <f t="shared" si="5"/>
        <v>5</v>
      </c>
      <c r="S27" s="243">
        <f t="shared" si="5"/>
        <v>5</v>
      </c>
      <c r="T27" s="243">
        <f t="shared" si="5"/>
        <v>5</v>
      </c>
      <c r="U27" s="490">
        <f>+'EB1'!Q50+20</f>
        <v>194.62462227447941</v>
      </c>
      <c r="V27" s="99">
        <f>+L42</f>
        <v>220</v>
      </c>
      <c r="W27" s="99">
        <f>+V27</f>
        <v>220</v>
      </c>
      <c r="Y27" s="99">
        <v>6.6666666699999997</v>
      </c>
    </row>
    <row r="28" spans="2:26">
      <c r="I28" s="99" t="s">
        <v>614</v>
      </c>
      <c r="K28" s="99" t="s">
        <v>178</v>
      </c>
      <c r="L28" s="114">
        <f>+J61</f>
        <v>784.19056873637919</v>
      </c>
      <c r="M28" s="243">
        <f>+K61</f>
        <v>8</v>
      </c>
      <c r="N28" s="243">
        <f t="shared" ref="N28:T30" si="6">M28</f>
        <v>8</v>
      </c>
      <c r="O28" s="243">
        <f t="shared" si="6"/>
        <v>8</v>
      </c>
      <c r="P28" s="243">
        <f t="shared" si="6"/>
        <v>8</v>
      </c>
      <c r="Q28" s="243">
        <f t="shared" si="6"/>
        <v>8</v>
      </c>
      <c r="R28" s="243">
        <f t="shared" si="6"/>
        <v>8</v>
      </c>
      <c r="S28" s="243">
        <f t="shared" si="6"/>
        <v>8</v>
      </c>
      <c r="T28" s="243">
        <f t="shared" si="6"/>
        <v>8</v>
      </c>
      <c r="U28" s="114">
        <v>0</v>
      </c>
      <c r="V28" s="99">
        <v>0</v>
      </c>
      <c r="W28" s="99">
        <v>100</v>
      </c>
      <c r="Y28" s="99">
        <v>20</v>
      </c>
    </row>
    <row r="29" spans="2:26">
      <c r="I29" s="99" t="s">
        <v>615</v>
      </c>
      <c r="K29" s="99" t="s">
        <v>178</v>
      </c>
      <c r="L29" s="114">
        <f>+J63</f>
        <v>1529.590852475199</v>
      </c>
      <c r="M29" s="243">
        <f>+K63</f>
        <v>7</v>
      </c>
      <c r="N29" s="243">
        <f t="shared" si="6"/>
        <v>7</v>
      </c>
      <c r="O29" s="243">
        <f t="shared" si="6"/>
        <v>7</v>
      </c>
      <c r="P29" s="243">
        <f t="shared" si="6"/>
        <v>7</v>
      </c>
      <c r="Q29" s="243">
        <f t="shared" si="6"/>
        <v>7</v>
      </c>
      <c r="R29" s="243">
        <f t="shared" si="6"/>
        <v>7</v>
      </c>
      <c r="S29" s="243">
        <f t="shared" si="6"/>
        <v>7</v>
      </c>
      <c r="T29" s="243">
        <f t="shared" si="6"/>
        <v>7</v>
      </c>
      <c r="U29" s="114">
        <v>0</v>
      </c>
      <c r="V29" s="99">
        <v>0</v>
      </c>
      <c r="W29" s="99">
        <v>100</v>
      </c>
      <c r="Y29" s="99">
        <v>6.6666666699999997</v>
      </c>
    </row>
    <row r="30" spans="2:26">
      <c r="I30" s="99" t="s">
        <v>616</v>
      </c>
      <c r="K30" s="99" t="s">
        <v>178</v>
      </c>
      <c r="L30" s="114">
        <f>+J65</f>
        <v>700</v>
      </c>
      <c r="M30" s="243">
        <v>10</v>
      </c>
      <c r="N30" s="243">
        <f t="shared" si="6"/>
        <v>10</v>
      </c>
      <c r="O30" s="243">
        <f t="shared" si="6"/>
        <v>10</v>
      </c>
      <c r="P30" s="243">
        <f t="shared" si="6"/>
        <v>10</v>
      </c>
      <c r="Q30" s="243">
        <f t="shared" si="6"/>
        <v>10</v>
      </c>
      <c r="R30" s="243">
        <f t="shared" si="6"/>
        <v>10</v>
      </c>
      <c r="S30" s="243">
        <f t="shared" si="6"/>
        <v>10</v>
      </c>
      <c r="T30" s="243">
        <f t="shared" si="6"/>
        <v>10</v>
      </c>
      <c r="U30" s="114">
        <v>0</v>
      </c>
      <c r="V30" s="99">
        <v>0</v>
      </c>
      <c r="W30" s="99">
        <v>100</v>
      </c>
      <c r="Y30" s="99">
        <v>6.6666666699999997</v>
      </c>
    </row>
    <row r="31" spans="2:26">
      <c r="B31" s="99" t="s">
        <v>214</v>
      </c>
      <c r="I31" s="103" t="str">
        <f>+K17</f>
        <v>IMPLNG1</v>
      </c>
      <c r="K31" s="99" t="s">
        <v>538</v>
      </c>
      <c r="L31" s="116"/>
      <c r="M31" s="243">
        <v>8.3000000000000007</v>
      </c>
      <c r="N31" s="243">
        <v>10.5</v>
      </c>
      <c r="O31" s="243">
        <v>13</v>
      </c>
      <c r="P31" s="243">
        <v>15.7</v>
      </c>
      <c r="Q31" s="243">
        <v>16.600000000000001</v>
      </c>
      <c r="R31" s="243">
        <v>17.600000000000001</v>
      </c>
      <c r="S31" s="243">
        <v>19.899999999999999</v>
      </c>
      <c r="T31" s="243">
        <v>20</v>
      </c>
      <c r="U31" s="114">
        <v>0</v>
      </c>
      <c r="V31" s="99">
        <v>0</v>
      </c>
      <c r="W31" s="99">
        <v>170</v>
      </c>
    </row>
    <row r="32" spans="2:26">
      <c r="I32" s="99" t="s">
        <v>357</v>
      </c>
      <c r="J32" s="99" t="s">
        <v>178</v>
      </c>
      <c r="L32" s="116"/>
      <c r="M32" s="243">
        <v>6.6400000000000006</v>
      </c>
      <c r="N32" s="243">
        <v>8.4</v>
      </c>
      <c r="O32" s="243">
        <v>10.4</v>
      </c>
      <c r="P32" s="243">
        <v>12.56</v>
      </c>
      <c r="Q32" s="243">
        <v>13.280000000000001</v>
      </c>
      <c r="R32" s="243">
        <v>14.080000000000002</v>
      </c>
      <c r="S32" s="243">
        <v>15.92</v>
      </c>
      <c r="T32" s="243">
        <v>16</v>
      </c>
      <c r="U32" s="114">
        <v>0</v>
      </c>
      <c r="V32" s="99">
        <v>0</v>
      </c>
      <c r="W32" s="99">
        <v>0</v>
      </c>
    </row>
    <row r="33" spans="9:19">
      <c r="I33" s="99" t="str">
        <f>+K19</f>
        <v>Non_NRG_OTH</v>
      </c>
      <c r="J33" s="99" t="s">
        <v>177</v>
      </c>
    </row>
    <row r="36" spans="9:19">
      <c r="K36" s="311" t="s">
        <v>13</v>
      </c>
      <c r="M36" s="311"/>
    </row>
    <row r="37" spans="9:19" ht="24">
      <c r="I37" s="108" t="s">
        <v>1</v>
      </c>
      <c r="J37" s="109" t="s">
        <v>5</v>
      </c>
      <c r="K37" s="108" t="s">
        <v>6</v>
      </c>
      <c r="L37" s="110" t="s">
        <v>539</v>
      </c>
      <c r="M37" s="110" t="s">
        <v>871</v>
      </c>
      <c r="N37" s="110" t="s">
        <v>368</v>
      </c>
      <c r="O37" s="110" t="s">
        <v>700</v>
      </c>
      <c r="P37" s="110" t="s">
        <v>540</v>
      </c>
      <c r="Q37" s="110" t="s">
        <v>387</v>
      </c>
      <c r="R37" s="110" t="s">
        <v>542</v>
      </c>
      <c r="S37" s="110"/>
    </row>
    <row r="38" spans="9:19" ht="48.75" thickBot="1">
      <c r="I38" s="312" t="s">
        <v>39</v>
      </c>
      <c r="J38" s="312" t="s">
        <v>32</v>
      </c>
      <c r="K38" s="312" t="s">
        <v>33</v>
      </c>
      <c r="L38" s="312" t="s">
        <v>36</v>
      </c>
      <c r="M38" s="312" t="s">
        <v>488</v>
      </c>
      <c r="N38" s="312" t="s">
        <v>79</v>
      </c>
      <c r="O38" s="312" t="s">
        <v>78</v>
      </c>
      <c r="P38" s="312" t="s">
        <v>78</v>
      </c>
      <c r="Q38" s="312" t="s">
        <v>78</v>
      </c>
      <c r="R38" s="312" t="s">
        <v>76</v>
      </c>
    </row>
    <row r="39" spans="9:19">
      <c r="I39" s="99" t="str">
        <f>+K20</f>
        <v>LNGport2021</v>
      </c>
      <c r="J39" s="99" t="str">
        <f>+K31</f>
        <v>LNG</v>
      </c>
      <c r="K39" s="99" t="str">
        <f>+K27</f>
        <v>NGA</v>
      </c>
      <c r="L39" s="99">
        <v>2025</v>
      </c>
      <c r="M39" s="99">
        <v>0</v>
      </c>
      <c r="N39" s="242">
        <f>600*1.02^6/85</f>
        <v>7.9493817830400006</v>
      </c>
      <c r="O39" s="99">
        <v>170</v>
      </c>
      <c r="P39" s="99">
        <v>170</v>
      </c>
      <c r="Q39" s="99">
        <v>5</v>
      </c>
      <c r="R39" s="99">
        <v>1</v>
      </c>
    </row>
    <row r="41" spans="9:19">
      <c r="I41" s="440"/>
      <c r="J41" s="440" t="s">
        <v>482</v>
      </c>
      <c r="K41" s="440"/>
      <c r="L41" s="440" t="s">
        <v>484</v>
      </c>
    </row>
    <row r="42" spans="9:19">
      <c r="I42" s="441" t="s">
        <v>481</v>
      </c>
      <c r="J42" s="440">
        <v>2079</v>
      </c>
      <c r="K42" s="440" t="s">
        <v>483</v>
      </c>
      <c r="L42" s="440">
        <v>220</v>
      </c>
      <c r="N42" s="99" t="s">
        <v>653</v>
      </c>
    </row>
    <row r="43" spans="9:19">
      <c r="I43" s="441" t="s">
        <v>332</v>
      </c>
      <c r="J43" s="440">
        <v>2009</v>
      </c>
      <c r="K43" s="440"/>
      <c r="L43" s="440"/>
    </row>
    <row r="44" spans="9:19">
      <c r="I44" s="441" t="s">
        <v>95</v>
      </c>
      <c r="J44" s="440">
        <v>70</v>
      </c>
      <c r="K44" s="440"/>
      <c r="L44" s="440"/>
    </row>
    <row r="46" spans="9:19" ht="21">
      <c r="I46" s="439" t="s">
        <v>500</v>
      </c>
      <c r="J46" s="99" t="s">
        <v>497</v>
      </c>
    </row>
    <row r="47" spans="9:19" ht="12.75" thickBot="1">
      <c r="J47" s="442" t="s">
        <v>498</v>
      </c>
      <c r="K47" s="442" t="s">
        <v>499</v>
      </c>
      <c r="L47" s="442" t="s">
        <v>69</v>
      </c>
    </row>
    <row r="48" spans="9:19" ht="15" thickBot="1">
      <c r="I48" s="408" t="s">
        <v>501</v>
      </c>
      <c r="J48" s="99">
        <v>67696.3</v>
      </c>
      <c r="K48" s="99">
        <v>2390.6999999999998</v>
      </c>
      <c r="L48" s="99">
        <v>2696.8</v>
      </c>
    </row>
    <row r="49" spans="9:14" ht="15" thickBot="1">
      <c r="I49" s="408" t="s">
        <v>502</v>
      </c>
      <c r="J49" s="99">
        <v>67152.800000000003</v>
      </c>
      <c r="K49" s="99">
        <v>2371.5</v>
      </c>
      <c r="L49" s="99">
        <v>2457.9</v>
      </c>
    </row>
    <row r="50" spans="9:14" ht="14.25">
      <c r="I50" s="407"/>
    </row>
    <row r="51" spans="9:14" ht="17.25">
      <c r="I51" s="407" t="s">
        <v>503</v>
      </c>
    </row>
    <row r="52" spans="9:14" ht="17.25">
      <c r="I52" s="407" t="s">
        <v>504</v>
      </c>
    </row>
    <row r="53" spans="9:14" ht="14.25">
      <c r="I53" s="407" t="s">
        <v>505</v>
      </c>
    </row>
    <row r="57" spans="9:14" ht="12.75" thickBot="1">
      <c r="I57" s="99" t="s">
        <v>629</v>
      </c>
    </row>
    <row r="58" spans="9:14" ht="57.75" thickBot="1">
      <c r="I58" s="468" t="s">
        <v>617</v>
      </c>
      <c r="J58" s="472" t="s">
        <v>618</v>
      </c>
      <c r="K58" s="469" t="s">
        <v>619</v>
      </c>
      <c r="L58" s="469" t="s">
        <v>620</v>
      </c>
      <c r="M58" s="469" t="s">
        <v>621</v>
      </c>
      <c r="N58" s="472" t="s">
        <v>622</v>
      </c>
    </row>
    <row r="59" spans="9:14" ht="14.25">
      <c r="I59" s="612" t="s">
        <v>623</v>
      </c>
      <c r="J59" s="615">
        <v>2049.628052306</v>
      </c>
      <c r="K59" s="614">
        <v>5</v>
      </c>
      <c r="L59" s="612" t="s">
        <v>624</v>
      </c>
      <c r="M59" s="470">
        <v>0.2</v>
      </c>
      <c r="N59" s="473">
        <v>5.2</v>
      </c>
    </row>
    <row r="60" spans="9:14" ht="15" thickBot="1">
      <c r="I60" s="613"/>
      <c r="J60" s="616"/>
      <c r="K60" s="613"/>
      <c r="L60" s="613"/>
      <c r="M60" s="471">
        <v>0.5</v>
      </c>
      <c r="N60" s="474">
        <v>5.5</v>
      </c>
    </row>
    <row r="61" spans="9:14" ht="14.25">
      <c r="I61" s="612" t="s">
        <v>625</v>
      </c>
      <c r="J61" s="615">
        <v>784.19056873637919</v>
      </c>
      <c r="K61" s="614">
        <v>8</v>
      </c>
      <c r="L61" s="612" t="s">
        <v>626</v>
      </c>
      <c r="M61" s="470">
        <v>0.6</v>
      </c>
      <c r="N61" s="473">
        <v>8.6</v>
      </c>
    </row>
    <row r="62" spans="9:14" ht="15" thickBot="1">
      <c r="I62" s="613"/>
      <c r="J62" s="616"/>
      <c r="K62" s="613"/>
      <c r="L62" s="613"/>
      <c r="M62" s="471">
        <v>1.5</v>
      </c>
      <c r="N62" s="474">
        <v>9.5</v>
      </c>
    </row>
    <row r="63" spans="9:14" ht="14.25">
      <c r="I63" s="612" t="s">
        <v>627</v>
      </c>
      <c r="J63" s="615">
        <v>1529.590852475199</v>
      </c>
      <c r="K63" s="614">
        <v>7</v>
      </c>
      <c r="L63" s="612" t="s">
        <v>624</v>
      </c>
      <c r="M63" s="470">
        <v>0.2</v>
      </c>
      <c r="N63" s="473">
        <v>7.2</v>
      </c>
    </row>
    <row r="64" spans="9:14" ht="15" thickBot="1">
      <c r="I64" s="613"/>
      <c r="J64" s="616"/>
      <c r="K64" s="613"/>
      <c r="L64" s="613"/>
      <c r="M64" s="471">
        <v>0.5</v>
      </c>
      <c r="N64" s="474">
        <v>7.5</v>
      </c>
    </row>
    <row r="65" spans="9:14" ht="14.25">
      <c r="I65" s="612" t="s">
        <v>628</v>
      </c>
      <c r="J65" s="617">
        <v>700</v>
      </c>
      <c r="K65" s="614">
        <v>8</v>
      </c>
      <c r="L65" s="612" t="s">
        <v>624</v>
      </c>
      <c r="M65" s="470">
        <v>0.2</v>
      </c>
      <c r="N65" s="473">
        <v>8.1999999999999993</v>
      </c>
    </row>
    <row r="66" spans="9:14" ht="15" thickBot="1">
      <c r="I66" s="613"/>
      <c r="J66" s="618"/>
      <c r="K66" s="613"/>
      <c r="L66" s="613"/>
      <c r="M66" s="471">
        <v>0.5</v>
      </c>
      <c r="N66" s="474">
        <v>8.5</v>
      </c>
    </row>
  </sheetData>
  <mergeCells count="16">
    <mergeCell ref="I63:I64"/>
    <mergeCell ref="K63:K64"/>
    <mergeCell ref="L63:L64"/>
    <mergeCell ref="I65:I66"/>
    <mergeCell ref="K65:K66"/>
    <mergeCell ref="L65:L66"/>
    <mergeCell ref="J63:J64"/>
    <mergeCell ref="J65:J66"/>
    <mergeCell ref="I59:I60"/>
    <mergeCell ref="K59:K60"/>
    <mergeCell ref="L59:L60"/>
    <mergeCell ref="I61:I62"/>
    <mergeCell ref="K61:K62"/>
    <mergeCell ref="L61:L62"/>
    <mergeCell ref="J59:J60"/>
    <mergeCell ref="J61:J62"/>
  </mergeCells>
  <pageMargins left="0.75" right="0.75" top="1" bottom="1" header="0.5" footer="0.5"/>
  <pageSetup orientation="portrait" horizontalDpi="4294967292" r:id="rId1"/>
  <headerFooter alignWithMargins="0"/>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3"/>
  </sheetPr>
  <dimension ref="B1:Y84"/>
  <sheetViews>
    <sheetView topLeftCell="E32" zoomScaleNormal="100" workbookViewId="0">
      <selection activeCell="L42" sqref="L42"/>
    </sheetView>
  </sheetViews>
  <sheetFormatPr defaultColWidth="9.140625" defaultRowHeight="13.5" customHeight="1"/>
  <cols>
    <col min="1" max="1" width="2" style="119" bestFit="1" customWidth="1"/>
    <col min="2" max="5" width="15" style="119" customWidth="1"/>
    <col min="6" max="6" width="24.5703125" style="119" customWidth="1"/>
    <col min="7" max="7" width="12.42578125" style="119" customWidth="1"/>
    <col min="8" max="8" width="2" style="119" bestFit="1" customWidth="1"/>
    <col min="9" max="9" width="13.7109375" style="119" customWidth="1"/>
    <col min="10" max="10" width="7.140625" style="119" customWidth="1"/>
    <col min="11" max="11" width="11.42578125" style="119" bestFit="1" customWidth="1"/>
    <col min="12" max="12" width="42.140625" style="119" customWidth="1"/>
    <col min="13" max="13" width="6.5703125" style="119" customWidth="1"/>
    <col min="14" max="14" width="11.5703125" style="119" customWidth="1"/>
    <col min="15" max="15" width="13" style="119" customWidth="1"/>
    <col min="16" max="16" width="15.140625" style="119" customWidth="1"/>
    <col min="17" max="17" width="7.5703125" style="119" bestFit="1" customWidth="1"/>
    <col min="18" max="16384" width="9.140625" style="119"/>
  </cols>
  <sheetData>
    <row r="1" spans="2:20" ht="13.5" customHeight="1">
      <c r="B1" s="120" t="s">
        <v>66</v>
      </c>
      <c r="C1" s="120" t="s">
        <v>67</v>
      </c>
      <c r="D1" s="120" t="s">
        <v>68</v>
      </c>
      <c r="E1" s="120" t="s">
        <v>70</v>
      </c>
      <c r="F1" s="120" t="s">
        <v>71</v>
      </c>
    </row>
    <row r="2" spans="2:20" ht="13.5" customHeight="1">
      <c r="B2" s="121" t="str">
        <f>'EB1'!P31</f>
        <v>Oil</v>
      </c>
      <c r="C2" s="121" t="str">
        <f>'EB1'!F2</f>
        <v>OIL</v>
      </c>
      <c r="D2" s="121" t="s">
        <v>159</v>
      </c>
      <c r="E2" s="121" t="str">
        <f>'EB1'!$F$27</f>
        <v>PJ</v>
      </c>
      <c r="F2" s="121" t="str">
        <f>'EB1'!$D$27</f>
        <v>Milion NZD (2015)</v>
      </c>
      <c r="I2" s="122" t="s">
        <v>14</v>
      </c>
      <c r="J2" s="122"/>
      <c r="K2" s="123"/>
      <c r="L2" s="123"/>
      <c r="M2" s="123"/>
      <c r="N2" s="123"/>
      <c r="O2" s="123"/>
      <c r="P2" s="123"/>
      <c r="Q2" s="123"/>
    </row>
    <row r="3" spans="2:20" ht="13.5" customHeight="1">
      <c r="B3" s="121"/>
      <c r="C3" s="121" t="s">
        <v>95</v>
      </c>
      <c r="D3" s="121" t="s">
        <v>95</v>
      </c>
      <c r="E3" s="121" t="str">
        <f>'EB1'!$F$27</f>
        <v>PJ</v>
      </c>
      <c r="F3" s="121"/>
      <c r="I3" s="124" t="s">
        <v>7</v>
      </c>
      <c r="J3" s="125" t="s">
        <v>30</v>
      </c>
      <c r="K3" s="124" t="s">
        <v>0</v>
      </c>
      <c r="L3" s="124" t="s">
        <v>3</v>
      </c>
      <c r="M3" s="124" t="s">
        <v>4</v>
      </c>
      <c r="N3" s="124" t="s">
        <v>8</v>
      </c>
      <c r="O3" s="124" t="s">
        <v>9</v>
      </c>
      <c r="P3" s="124" t="s">
        <v>10</v>
      </c>
      <c r="Q3" s="124" t="s">
        <v>12</v>
      </c>
    </row>
    <row r="4" spans="2:20" ht="13.5" customHeight="1" thickBot="1">
      <c r="B4" s="121"/>
      <c r="C4" s="121" t="s">
        <v>174</v>
      </c>
      <c r="D4" s="121" t="s">
        <v>160</v>
      </c>
      <c r="E4" s="121" t="str">
        <f>'EB1'!$F$27</f>
        <v>PJ</v>
      </c>
      <c r="F4" s="121"/>
      <c r="I4" s="126" t="s">
        <v>37</v>
      </c>
      <c r="J4" s="126" t="s">
        <v>31</v>
      </c>
      <c r="K4" s="126" t="s">
        <v>26</v>
      </c>
      <c r="L4" s="126" t="s">
        <v>27</v>
      </c>
      <c r="M4" s="126" t="s">
        <v>4</v>
      </c>
      <c r="N4" s="126" t="s">
        <v>40</v>
      </c>
      <c r="O4" s="126" t="s">
        <v>41</v>
      </c>
      <c r="P4" s="126" t="s">
        <v>28</v>
      </c>
      <c r="Q4" s="126" t="s">
        <v>29</v>
      </c>
    </row>
    <row r="5" spans="2:20" ht="13.5" customHeight="1">
      <c r="B5" s="121"/>
      <c r="C5" s="121" t="s">
        <v>93</v>
      </c>
      <c r="D5" s="121" t="s">
        <v>161</v>
      </c>
      <c r="E5" s="121" t="str">
        <f>'EB1'!$F$27</f>
        <v>PJ</v>
      </c>
      <c r="F5" s="121"/>
      <c r="I5" s="123" t="s">
        <v>65</v>
      </c>
      <c r="J5" s="103"/>
      <c r="K5" s="123" t="s">
        <v>643</v>
      </c>
      <c r="L5" s="123" t="s">
        <v>645</v>
      </c>
      <c r="M5" s="123" t="str">
        <f>'EB1'!$F$27</f>
        <v>PJ</v>
      </c>
      <c r="N5" s="123"/>
      <c r="O5" s="123"/>
      <c r="P5" s="123"/>
      <c r="Q5" s="123"/>
      <c r="T5" s="123" t="s">
        <v>457</v>
      </c>
    </row>
    <row r="6" spans="2:20" ht="13.5" customHeight="1">
      <c r="B6" s="121"/>
      <c r="C6" s="121" t="s">
        <v>175</v>
      </c>
      <c r="D6" s="121" t="s">
        <v>162</v>
      </c>
      <c r="E6" s="121" t="str">
        <f>'EB1'!$F$27</f>
        <v>PJ</v>
      </c>
      <c r="F6" s="121"/>
      <c r="I6" s="123"/>
      <c r="J6" s="103"/>
      <c r="K6" s="123" t="s">
        <v>644</v>
      </c>
      <c r="L6" s="123" t="s">
        <v>646</v>
      </c>
      <c r="M6" s="123" t="str">
        <f>'EB1'!$F$27</f>
        <v>PJ</v>
      </c>
      <c r="N6" s="123"/>
      <c r="O6" s="123"/>
      <c r="P6" s="123"/>
      <c r="Q6" s="123"/>
      <c r="T6" s="123"/>
    </row>
    <row r="7" spans="2:20" ht="13.5" customHeight="1">
      <c r="B7" s="121"/>
      <c r="C7" s="121" t="s">
        <v>444</v>
      </c>
      <c r="D7" s="121" t="s">
        <v>163</v>
      </c>
      <c r="E7" s="121" t="str">
        <f>'EB1'!$F$27</f>
        <v>PJ</v>
      </c>
      <c r="F7" s="121"/>
      <c r="I7" s="123"/>
      <c r="J7" s="103"/>
      <c r="K7" s="123" t="str">
        <f>'EB1'!J32</f>
        <v>LPG</v>
      </c>
      <c r="L7" s="123" t="str">
        <f>"Oil products - "&amp;T7</f>
        <v>Oil products - LPG</v>
      </c>
      <c r="M7" s="123" t="str">
        <f>'EB1'!$F$27</f>
        <v>PJ</v>
      </c>
      <c r="N7" s="123"/>
      <c r="O7" s="123"/>
      <c r="P7" s="123"/>
      <c r="Q7" s="123"/>
      <c r="T7" s="123" t="s">
        <v>95</v>
      </c>
    </row>
    <row r="8" spans="2:20" ht="13.5" customHeight="1">
      <c r="B8" s="121"/>
      <c r="C8" s="121" t="s">
        <v>177</v>
      </c>
      <c r="D8" s="121" t="s">
        <v>164</v>
      </c>
      <c r="E8" s="121" t="str">
        <f>'EB1'!$F$27</f>
        <v>PJ</v>
      </c>
      <c r="F8" s="121"/>
      <c r="I8" s="123"/>
      <c r="J8" s="103"/>
      <c r="K8" s="123" t="str">
        <f>'EB1'!K32</f>
        <v>PET</v>
      </c>
      <c r="L8" s="123" t="str">
        <f t="shared" ref="L8:L12" si="0">"Oil products - "&amp;T8</f>
        <v>Oil products - Petroleum</v>
      </c>
      <c r="M8" s="123" t="str">
        <f>'EB1'!$F$27</f>
        <v>PJ</v>
      </c>
      <c r="N8" s="123"/>
      <c r="O8" s="123"/>
      <c r="P8" s="123"/>
      <c r="Q8" s="123"/>
      <c r="T8" s="123" t="s">
        <v>508</v>
      </c>
    </row>
    <row r="9" spans="2:20" ht="13.5" customHeight="1">
      <c r="I9" s="123"/>
      <c r="J9" s="103"/>
      <c r="K9" s="123" t="str">
        <f>'EB1'!L32</f>
        <v>DSL</v>
      </c>
      <c r="L9" s="123" t="str">
        <f t="shared" si="0"/>
        <v>Oil products - Diesel oil</v>
      </c>
      <c r="M9" s="123" t="str">
        <f>'EB1'!$F$27</f>
        <v>PJ</v>
      </c>
      <c r="N9" s="123"/>
      <c r="O9" s="123"/>
      <c r="P9" s="123"/>
      <c r="Q9" s="123"/>
      <c r="T9" s="123" t="s">
        <v>111</v>
      </c>
    </row>
    <row r="10" spans="2:20" ht="13.5" customHeight="1">
      <c r="I10" s="123"/>
      <c r="J10" s="103"/>
      <c r="K10" s="123" t="str">
        <f>'EB1'!M32</f>
        <v>FOL</v>
      </c>
      <c r="L10" s="123" t="str">
        <f t="shared" si="0"/>
        <v>Oil products - Light fuel oil</v>
      </c>
      <c r="M10" s="123" t="str">
        <f>'EB1'!$F$27</f>
        <v>PJ</v>
      </c>
      <c r="N10" s="123"/>
      <c r="O10" s="123"/>
      <c r="P10" s="123"/>
      <c r="Q10" s="123"/>
      <c r="T10" s="123" t="s">
        <v>465</v>
      </c>
    </row>
    <row r="11" spans="2:20" ht="13.5" customHeight="1">
      <c r="I11" s="123"/>
      <c r="J11" s="103"/>
      <c r="K11" s="123" t="s">
        <v>444</v>
      </c>
      <c r="L11" s="123" t="str">
        <f t="shared" si="0"/>
        <v>Oil products - Jet kerosen</v>
      </c>
      <c r="M11" s="123" t="str">
        <f>'EB1'!$F$27</f>
        <v>PJ</v>
      </c>
      <c r="N11" s="123"/>
      <c r="O11" s="123"/>
      <c r="P11" s="123"/>
      <c r="Q11" s="123"/>
      <c r="T11" s="123" t="s">
        <v>509</v>
      </c>
    </row>
    <row r="12" spans="2:20" ht="13.5" customHeight="1">
      <c r="J12" s="103"/>
      <c r="K12" s="123" t="str">
        <f>'EB1'!O32</f>
        <v>OTH</v>
      </c>
      <c r="L12" s="123" t="str">
        <f t="shared" si="0"/>
        <v>Oil products - Other fuels from refinery</v>
      </c>
      <c r="M12" s="123" t="str">
        <f>'EB1'!$F$27</f>
        <v>PJ</v>
      </c>
      <c r="T12" s="119" t="s">
        <v>510</v>
      </c>
    </row>
    <row r="13" spans="2:20" ht="13.5" customHeight="1">
      <c r="K13" s="123"/>
    </row>
    <row r="14" spans="2:20" ht="13.5" customHeight="1">
      <c r="D14" s="127"/>
      <c r="F14" s="127"/>
      <c r="K14" s="123"/>
    </row>
    <row r="15" spans="2:20" ht="13.5" customHeight="1">
      <c r="B15" s="128"/>
      <c r="C15" s="129"/>
      <c r="D15" s="128"/>
      <c r="E15" s="130"/>
      <c r="F15" s="130"/>
      <c r="I15" s="122" t="s">
        <v>15</v>
      </c>
      <c r="J15" s="122"/>
      <c r="K15" s="123"/>
      <c r="L15" s="123"/>
      <c r="M15" s="123"/>
      <c r="N15" s="123"/>
      <c r="O15" s="123"/>
      <c r="P15" s="123"/>
      <c r="Q15" s="123"/>
    </row>
    <row r="16" spans="2:20" ht="21.75" customHeight="1" thickBot="1">
      <c r="B16" s="131"/>
      <c r="C16" s="131"/>
      <c r="D16" s="131"/>
      <c r="E16" s="131"/>
      <c r="F16" s="131"/>
      <c r="I16" s="124" t="s">
        <v>11</v>
      </c>
      <c r="J16" s="125" t="s">
        <v>30</v>
      </c>
      <c r="K16" s="124" t="s">
        <v>1</v>
      </c>
      <c r="L16" s="124" t="s">
        <v>2</v>
      </c>
      <c r="M16" s="124" t="s">
        <v>16</v>
      </c>
      <c r="N16" s="124" t="s">
        <v>17</v>
      </c>
      <c r="O16" s="124" t="s">
        <v>18</v>
      </c>
      <c r="P16" s="124" t="s">
        <v>19</v>
      </c>
      <c r="Q16" s="124" t="s">
        <v>20</v>
      </c>
    </row>
    <row r="17" spans="2:17" ht="13.5" customHeight="1" thickBot="1">
      <c r="B17" s="131"/>
      <c r="C17" s="131"/>
      <c r="D17" s="131"/>
      <c r="E17" s="131"/>
      <c r="F17" s="131"/>
      <c r="I17" s="126" t="s">
        <v>38</v>
      </c>
      <c r="J17" s="126" t="s">
        <v>31</v>
      </c>
      <c r="K17" s="126" t="s">
        <v>21</v>
      </c>
      <c r="L17" s="126" t="s">
        <v>22</v>
      </c>
      <c r="M17" s="126" t="s">
        <v>23</v>
      </c>
      <c r="N17" s="126" t="s">
        <v>24</v>
      </c>
      <c r="O17" s="126" t="s">
        <v>43</v>
      </c>
      <c r="P17" s="126" t="s">
        <v>42</v>
      </c>
      <c r="Q17" s="126" t="s">
        <v>25</v>
      </c>
    </row>
    <row r="18" spans="2:17" ht="13.5" customHeight="1" thickBot="1">
      <c r="D18" s="123"/>
      <c r="E18" s="132"/>
      <c r="F18" s="133"/>
      <c r="I18" s="126" t="s">
        <v>73</v>
      </c>
      <c r="J18" s="126"/>
      <c r="K18" s="126"/>
      <c r="L18" s="126"/>
      <c r="M18" s="126"/>
      <c r="N18" s="126"/>
      <c r="O18" s="126"/>
      <c r="P18" s="126"/>
      <c r="Q18" s="126"/>
    </row>
    <row r="19" spans="2:17" ht="13.5" customHeight="1">
      <c r="D19" s="123"/>
      <c r="E19" s="132"/>
      <c r="F19" s="133"/>
      <c r="I19" s="123" t="str">
        <f>'EB1'!$B$5</f>
        <v>MIN</v>
      </c>
      <c r="J19" s="103"/>
      <c r="K19" s="123" t="str">
        <f>$I$19&amp;$C2&amp;1</f>
        <v>MINOIL1</v>
      </c>
      <c r="L19" s="123"/>
      <c r="M19" s="123" t="str">
        <f>$E$2</f>
        <v>PJ</v>
      </c>
      <c r="N19" s="123" t="str">
        <f>$E$2&amp;"a"</f>
        <v>PJa</v>
      </c>
      <c r="O19" s="123"/>
      <c r="P19" s="123"/>
      <c r="Q19" s="123"/>
    </row>
    <row r="20" spans="2:17" ht="13.5" customHeight="1">
      <c r="D20" s="123"/>
      <c r="E20" s="132"/>
      <c r="F20" s="133"/>
      <c r="I20" s="123"/>
      <c r="J20" s="103"/>
      <c r="K20" s="123" t="str">
        <f>$I$19&amp;$C3&amp;1</f>
        <v>MINLPG1</v>
      </c>
      <c r="L20" s="123"/>
      <c r="M20" s="123" t="str">
        <f t="shared" ref="M20" si="1">$E$2</f>
        <v>PJ</v>
      </c>
      <c r="N20" s="123" t="str">
        <f t="shared" ref="N20" si="2">$E$2&amp;"a"</f>
        <v>PJa</v>
      </c>
      <c r="O20" s="123"/>
      <c r="P20" s="123"/>
      <c r="Q20" s="123"/>
    </row>
    <row r="21" spans="2:17" ht="13.5" customHeight="1">
      <c r="D21" s="123"/>
      <c r="E21" s="132"/>
      <c r="F21" s="133"/>
      <c r="I21" s="123" t="str">
        <f>'EB1'!$B$6</f>
        <v>IMP</v>
      </c>
      <c r="J21" s="103"/>
      <c r="K21" s="123" t="str">
        <f t="shared" ref="K21:K27" si="3">$I$21&amp;$C2&amp;1</f>
        <v>IMPOIL1</v>
      </c>
      <c r="L21" s="123"/>
      <c r="M21" s="123" t="str">
        <f>$E$2</f>
        <v>PJ</v>
      </c>
      <c r="N21" s="123" t="str">
        <f>$E$2&amp;"a"</f>
        <v>PJa</v>
      </c>
      <c r="O21" s="123"/>
      <c r="P21" s="123"/>
      <c r="Q21" s="123"/>
    </row>
    <row r="22" spans="2:17" ht="13.5" customHeight="1">
      <c r="D22" s="123"/>
      <c r="E22" s="132"/>
      <c r="F22" s="133"/>
      <c r="I22" s="123"/>
      <c r="J22" s="103"/>
      <c r="K22" s="123" t="str">
        <f t="shared" si="3"/>
        <v>IMPLPG1</v>
      </c>
      <c r="L22" s="123"/>
      <c r="M22" s="123" t="str">
        <f>$E$2</f>
        <v>PJ</v>
      </c>
      <c r="N22" s="123" t="str">
        <f>$E$2&amp;"a"</f>
        <v>PJa</v>
      </c>
      <c r="O22" s="123"/>
      <c r="P22" s="123"/>
      <c r="Q22" s="123"/>
    </row>
    <row r="23" spans="2:17" ht="13.5" customHeight="1">
      <c r="D23" s="123"/>
      <c r="E23" s="132"/>
      <c r="F23" s="133"/>
      <c r="I23" s="123"/>
      <c r="J23" s="103"/>
      <c r="K23" s="123" t="str">
        <f t="shared" si="3"/>
        <v>IMPPET1</v>
      </c>
      <c r="L23" s="123"/>
      <c r="M23" s="123" t="str">
        <f t="shared" ref="M23:M27" si="4">$E$2</f>
        <v>PJ</v>
      </c>
      <c r="N23" s="123" t="str">
        <f t="shared" ref="N23:N27" si="5">$E$2&amp;"a"</f>
        <v>PJa</v>
      </c>
      <c r="O23" s="123"/>
      <c r="P23" s="123"/>
      <c r="Q23" s="123"/>
    </row>
    <row r="24" spans="2:17" ht="13.5" customHeight="1">
      <c r="D24" s="123"/>
      <c r="E24" s="132"/>
      <c r="F24" s="133"/>
      <c r="I24" s="123"/>
      <c r="J24" s="103"/>
      <c r="K24" s="123" t="str">
        <f t="shared" si="3"/>
        <v>IMPDSL1</v>
      </c>
      <c r="L24" s="123"/>
      <c r="M24" s="123" t="str">
        <f t="shared" si="4"/>
        <v>PJ</v>
      </c>
      <c r="N24" s="123" t="str">
        <f t="shared" si="5"/>
        <v>PJa</v>
      </c>
      <c r="O24" s="123"/>
      <c r="P24" s="123"/>
      <c r="Q24" s="123"/>
    </row>
    <row r="25" spans="2:17" ht="13.5" customHeight="1">
      <c r="D25" s="123"/>
      <c r="E25" s="132"/>
      <c r="F25" s="133"/>
      <c r="I25" s="123"/>
      <c r="J25" s="103"/>
      <c r="K25" s="123" t="str">
        <f t="shared" si="3"/>
        <v>IMPFOL1</v>
      </c>
      <c r="L25" s="123"/>
      <c r="M25" s="123" t="str">
        <f t="shared" si="4"/>
        <v>PJ</v>
      </c>
      <c r="N25" s="123" t="str">
        <f t="shared" si="5"/>
        <v>PJa</v>
      </c>
      <c r="O25" s="123"/>
      <c r="P25" s="123"/>
      <c r="Q25" s="123"/>
    </row>
    <row r="26" spans="2:17" ht="13.5" customHeight="1">
      <c r="D26" s="123"/>
      <c r="E26" s="132"/>
      <c r="F26" s="133"/>
      <c r="I26" s="123"/>
      <c r="J26" s="103"/>
      <c r="K26" s="123" t="str">
        <f t="shared" si="3"/>
        <v>IMPJET1</v>
      </c>
      <c r="L26" s="123"/>
      <c r="M26" s="123" t="str">
        <f t="shared" si="4"/>
        <v>PJ</v>
      </c>
      <c r="N26" s="123" t="str">
        <f t="shared" si="5"/>
        <v>PJa</v>
      </c>
      <c r="O26" s="123"/>
      <c r="P26" s="123"/>
      <c r="Q26" s="123"/>
    </row>
    <row r="27" spans="2:17" ht="13.5" customHeight="1">
      <c r="D27" s="123"/>
      <c r="E27" s="132"/>
      <c r="F27" s="133"/>
      <c r="I27" s="123"/>
      <c r="J27" s="103"/>
      <c r="K27" s="123" t="str">
        <f t="shared" si="3"/>
        <v>IMPOTH1</v>
      </c>
      <c r="L27" s="123"/>
      <c r="M27" s="123" t="str">
        <f t="shared" si="4"/>
        <v>PJ</v>
      </c>
      <c r="N27" s="123" t="str">
        <f t="shared" si="5"/>
        <v>PJa</v>
      </c>
      <c r="O27" s="123"/>
      <c r="P27" s="123"/>
      <c r="Q27" s="123"/>
    </row>
    <row r="28" spans="2:17" ht="13.5" customHeight="1">
      <c r="D28" s="123"/>
      <c r="E28" s="132"/>
      <c r="F28" s="133"/>
      <c r="I28" s="123"/>
      <c r="J28" s="103"/>
      <c r="K28" s="123" t="s">
        <v>853</v>
      </c>
      <c r="L28" s="123"/>
      <c r="M28" s="123" t="s">
        <v>69</v>
      </c>
      <c r="N28" s="123" t="s">
        <v>537</v>
      </c>
      <c r="O28" s="123"/>
      <c r="P28" s="123"/>
      <c r="Q28" s="123"/>
    </row>
    <row r="29" spans="2:17" ht="13.5" customHeight="1">
      <c r="D29" s="123"/>
      <c r="E29" s="132"/>
      <c r="F29" s="133"/>
      <c r="I29" s="123"/>
      <c r="J29" s="103"/>
      <c r="K29" s="123" t="s">
        <v>854</v>
      </c>
      <c r="L29" s="123"/>
      <c r="M29" s="123" t="s">
        <v>69</v>
      </c>
      <c r="N29" s="123" t="s">
        <v>537</v>
      </c>
      <c r="O29" s="123"/>
      <c r="P29" s="123"/>
      <c r="Q29" s="123"/>
    </row>
    <row r="30" spans="2:17" ht="13.5" customHeight="1">
      <c r="D30" s="123"/>
      <c r="E30" s="132"/>
      <c r="F30" s="133"/>
      <c r="I30" s="123" t="str">
        <f>'EB1'!B7</f>
        <v>EXP</v>
      </c>
      <c r="J30" s="103"/>
      <c r="K30" s="123" t="str">
        <f t="shared" ref="K30:K36" si="6">$I$30&amp;$C2&amp;1</f>
        <v>EXPOIL1</v>
      </c>
      <c r="L30" s="123"/>
      <c r="M30" s="123" t="str">
        <f>$E$2</f>
        <v>PJ</v>
      </c>
      <c r="N30" s="123" t="str">
        <f>$E$2&amp;"a"</f>
        <v>PJa</v>
      </c>
      <c r="O30" s="123"/>
      <c r="P30" s="123"/>
      <c r="Q30" s="123"/>
    </row>
    <row r="31" spans="2:17" ht="13.5" customHeight="1">
      <c r="D31" s="123"/>
      <c r="E31" s="132"/>
      <c r="F31" s="133"/>
      <c r="J31" s="103"/>
      <c r="K31" s="123" t="str">
        <f t="shared" si="6"/>
        <v>EXPLPG1</v>
      </c>
      <c r="L31" s="123"/>
      <c r="M31" s="123" t="str">
        <f t="shared" ref="M31:M36" si="7">$E$2</f>
        <v>PJ</v>
      </c>
      <c r="N31" s="123" t="str">
        <f t="shared" ref="N31:N36" si="8">$E$2&amp;"a"</f>
        <v>PJa</v>
      </c>
      <c r="O31" s="123"/>
      <c r="P31" s="123"/>
      <c r="Q31" s="123"/>
    </row>
    <row r="32" spans="2:17" ht="13.5" customHeight="1">
      <c r="D32" s="123"/>
      <c r="E32" s="132"/>
      <c r="F32" s="133"/>
      <c r="J32" s="103"/>
      <c r="K32" s="123" t="str">
        <f t="shared" si="6"/>
        <v>EXPPET1</v>
      </c>
      <c r="L32" s="123"/>
      <c r="M32" s="123" t="str">
        <f t="shared" si="7"/>
        <v>PJ</v>
      </c>
      <c r="N32" s="123" t="str">
        <f t="shared" si="8"/>
        <v>PJa</v>
      </c>
      <c r="O32" s="123"/>
      <c r="P32" s="123"/>
    </row>
    <row r="33" spans="3:25" ht="13.5" customHeight="1">
      <c r="D33" s="123"/>
      <c r="E33" s="132"/>
      <c r="F33" s="133"/>
      <c r="J33" s="103"/>
      <c r="K33" s="123" t="str">
        <f t="shared" si="6"/>
        <v>EXPDSL1</v>
      </c>
      <c r="L33" s="123"/>
      <c r="M33" s="123" t="str">
        <f t="shared" si="7"/>
        <v>PJ</v>
      </c>
      <c r="N33" s="123" t="str">
        <f t="shared" si="8"/>
        <v>PJa</v>
      </c>
      <c r="O33" s="123"/>
      <c r="P33" s="123"/>
    </row>
    <row r="34" spans="3:25" ht="13.5" customHeight="1">
      <c r="C34" s="123"/>
      <c r="E34" s="132"/>
      <c r="F34" s="133"/>
      <c r="J34" s="103"/>
      <c r="K34" s="123" t="str">
        <f t="shared" si="6"/>
        <v>EXPFOL1</v>
      </c>
      <c r="L34" s="123"/>
      <c r="M34" s="123" t="str">
        <f t="shared" si="7"/>
        <v>PJ</v>
      </c>
      <c r="N34" s="123" t="str">
        <f t="shared" si="8"/>
        <v>PJa</v>
      </c>
      <c r="O34" s="123"/>
      <c r="P34" s="123"/>
    </row>
    <row r="35" spans="3:25" ht="13.5" customHeight="1">
      <c r="C35" s="123"/>
      <c r="E35" s="132"/>
      <c r="F35" s="133"/>
      <c r="J35" s="103"/>
      <c r="K35" s="123" t="str">
        <f t="shared" si="6"/>
        <v>EXPJET1</v>
      </c>
      <c r="L35" s="123"/>
      <c r="M35" s="123" t="str">
        <f t="shared" si="7"/>
        <v>PJ</v>
      </c>
      <c r="N35" s="123" t="str">
        <f t="shared" si="8"/>
        <v>PJa</v>
      </c>
      <c r="O35" s="123"/>
      <c r="P35" s="123"/>
    </row>
    <row r="36" spans="3:25" ht="13.5" customHeight="1">
      <c r="C36" s="123"/>
      <c r="E36" s="132"/>
      <c r="F36" s="133"/>
      <c r="J36" s="103"/>
      <c r="K36" s="123" t="str">
        <f t="shared" si="6"/>
        <v>EXPOTH1</v>
      </c>
      <c r="L36" s="123"/>
      <c r="M36" s="123" t="str">
        <f t="shared" si="7"/>
        <v>PJ</v>
      </c>
      <c r="N36" s="123" t="str">
        <f t="shared" si="8"/>
        <v>PJa</v>
      </c>
    </row>
    <row r="37" spans="3:25" ht="13.5" customHeight="1">
      <c r="C37" s="123"/>
      <c r="E37" s="132"/>
      <c r="F37" s="133"/>
    </row>
    <row r="38" spans="3:25" ht="13.5" customHeight="1">
      <c r="C38" s="123"/>
      <c r="E38" s="132"/>
      <c r="F38" s="133"/>
    </row>
    <row r="39" spans="3:25" ht="13.5" customHeight="1">
      <c r="C39" s="123"/>
      <c r="E39" s="132"/>
      <c r="F39" s="133"/>
    </row>
    <row r="40" spans="3:25" ht="13.5" customHeight="1">
      <c r="C40" s="123"/>
      <c r="E40" s="132"/>
      <c r="F40" s="133"/>
    </row>
    <row r="42" spans="3:25" ht="13.5" customHeight="1">
      <c r="K42" s="123"/>
    </row>
    <row r="44" spans="3:25" ht="48.75" customHeight="1">
      <c r="I44" s="316"/>
      <c r="J44" s="316"/>
      <c r="K44" s="320" t="s">
        <v>13</v>
      </c>
      <c r="L44" s="316"/>
      <c r="M44" s="320"/>
      <c r="N44" s="316"/>
      <c r="O44" s="316"/>
      <c r="P44" s="316"/>
      <c r="Q44" s="316"/>
      <c r="R44" s="316"/>
      <c r="S44" s="316"/>
      <c r="T44" s="316"/>
    </row>
    <row r="45" spans="3:25" ht="13.5" customHeight="1">
      <c r="I45" s="321" t="s">
        <v>1</v>
      </c>
      <c r="J45" s="322" t="s">
        <v>5</v>
      </c>
      <c r="K45" s="321" t="s">
        <v>6</v>
      </c>
      <c r="L45" s="323" t="s">
        <v>34</v>
      </c>
      <c r="M45" s="323" t="s">
        <v>35</v>
      </c>
      <c r="N45" s="317" t="s">
        <v>820</v>
      </c>
      <c r="O45" s="317" t="s">
        <v>349</v>
      </c>
      <c r="P45" s="317" t="s">
        <v>350</v>
      </c>
      <c r="Q45" s="317" t="s">
        <v>351</v>
      </c>
      <c r="R45" s="317" t="s">
        <v>352</v>
      </c>
      <c r="S45" s="317" t="s">
        <v>353</v>
      </c>
      <c r="T45" s="317" t="s">
        <v>354</v>
      </c>
      <c r="U45" s="130" t="s">
        <v>72</v>
      </c>
      <c r="V45" s="130" t="s">
        <v>821</v>
      </c>
      <c r="W45" s="119" t="s">
        <v>669</v>
      </c>
    </row>
    <row r="46" spans="3:25" ht="13.5" customHeight="1" thickBot="1">
      <c r="I46" s="324" t="s">
        <v>39</v>
      </c>
      <c r="J46" s="324" t="s">
        <v>32</v>
      </c>
      <c r="K46" s="324" t="s">
        <v>33</v>
      </c>
      <c r="L46" s="324" t="s">
        <v>36</v>
      </c>
      <c r="M46" s="324" t="s">
        <v>79</v>
      </c>
      <c r="N46" s="324" t="s">
        <v>79</v>
      </c>
      <c r="O46" s="324" t="s">
        <v>79</v>
      </c>
      <c r="P46" s="324" t="s">
        <v>79</v>
      </c>
      <c r="Q46" s="324" t="s">
        <v>79</v>
      </c>
      <c r="R46" s="324" t="s">
        <v>79</v>
      </c>
      <c r="S46" s="324" t="s">
        <v>79</v>
      </c>
      <c r="T46" s="324" t="s">
        <v>79</v>
      </c>
      <c r="U46" s="131" t="s">
        <v>78</v>
      </c>
      <c r="V46" s="131" t="s">
        <v>78</v>
      </c>
    </row>
    <row r="47" spans="3:25" ht="13.5" customHeight="1" thickBot="1">
      <c r="I47" s="324" t="s">
        <v>77</v>
      </c>
      <c r="J47" s="324"/>
      <c r="K47" s="324"/>
      <c r="L47" s="324" t="s">
        <v>69</v>
      </c>
      <c r="M47" s="324" t="s">
        <v>355</v>
      </c>
      <c r="N47" s="324" t="s">
        <v>355</v>
      </c>
      <c r="O47" s="324" t="s">
        <v>355</v>
      </c>
      <c r="P47" s="324" t="s">
        <v>355</v>
      </c>
      <c r="Q47" s="324" t="s">
        <v>355</v>
      </c>
      <c r="R47" s="324" t="s">
        <v>355</v>
      </c>
      <c r="S47" s="324" t="s">
        <v>355</v>
      </c>
      <c r="T47" s="324" t="s">
        <v>355</v>
      </c>
      <c r="U47" s="131" t="str">
        <f>$E$2</f>
        <v>PJ</v>
      </c>
      <c r="V47" s="131" t="str">
        <f>$E$2</f>
        <v>PJ</v>
      </c>
    </row>
    <row r="48" spans="3:25" ht="13.5" customHeight="1">
      <c r="I48" s="319" t="str">
        <f t="shared" ref="I48:I56" si="9">+K19</f>
        <v>MINOIL1</v>
      </c>
      <c r="J48" s="318"/>
      <c r="K48" s="319" t="s">
        <v>643</v>
      </c>
      <c r="L48" s="409">
        <f>+L73+U48+V48</f>
        <v>649.26531184933629</v>
      </c>
      <c r="M48" s="326">
        <v>10</v>
      </c>
      <c r="N48" s="327">
        <v>16.348745251702226</v>
      </c>
      <c r="O48" s="327">
        <v>19.822220085163373</v>
      </c>
      <c r="P48" s="327">
        <v>23.293701904317746</v>
      </c>
      <c r="Q48" s="327">
        <v>24.711615654691542</v>
      </c>
      <c r="R48" s="327">
        <v>26.124172030015377</v>
      </c>
      <c r="S48" s="327">
        <v>29.282835135542186</v>
      </c>
      <c r="T48" s="327">
        <v>29.429608600568837</v>
      </c>
      <c r="U48" s="290">
        <f>+'EB1'!I50+10</f>
        <v>60.8826559246681</v>
      </c>
      <c r="V48" s="444">
        <f>+U48</f>
        <v>60.8826559246681</v>
      </c>
      <c r="Y48" s="482" t="s">
        <v>654</v>
      </c>
    </row>
    <row r="49" spans="9:25" ht="13.5" customHeight="1">
      <c r="I49" s="319" t="str">
        <f t="shared" si="9"/>
        <v>MINLPG1</v>
      </c>
      <c r="J49" s="318"/>
      <c r="K49" s="319" t="s">
        <v>95</v>
      </c>
      <c r="L49" s="409">
        <f>+L84+U49+V49</f>
        <v>115.19621817487234</v>
      </c>
      <c r="M49" s="326">
        <v>20</v>
      </c>
      <c r="N49" s="327">
        <v>32.697490503404453</v>
      </c>
      <c r="O49" s="327">
        <v>39.644440170326746</v>
      </c>
      <c r="P49" s="327">
        <v>46.587403808635493</v>
      </c>
      <c r="Q49" s="327">
        <v>49.423231309383084</v>
      </c>
      <c r="R49" s="327">
        <v>52.248344060030753</v>
      </c>
      <c r="S49" s="327">
        <v>58.565670271084372</v>
      </c>
      <c r="T49" s="327">
        <v>58.859217201137675</v>
      </c>
      <c r="U49" s="290">
        <f>+'EB1'!J50</f>
        <v>8.6389752661228894</v>
      </c>
      <c r="V49" s="119">
        <f>+MAX(Oil!B28:AS28)</f>
        <v>10.85724290874945</v>
      </c>
    </row>
    <row r="50" spans="9:25" ht="13.5" customHeight="1">
      <c r="I50" s="319" t="str">
        <f t="shared" si="9"/>
        <v>IMPOIL1</v>
      </c>
      <c r="J50" s="318"/>
      <c r="K50" s="319" t="s">
        <v>644</v>
      </c>
      <c r="L50" s="325"/>
      <c r="M50" s="328">
        <v>12.020931136891397</v>
      </c>
      <c r="N50" s="328">
        <v>19.652714084529268</v>
      </c>
      <c r="O50" s="328">
        <v>23.828154262405445</v>
      </c>
      <c r="P50" s="328">
        <v>28.001198651507963</v>
      </c>
      <c r="Q50" s="328">
        <v>29.705663006637444</v>
      </c>
      <c r="R50" s="328">
        <v>31.403687298111919</v>
      </c>
      <c r="S50" s="328">
        <v>35.200694465729647</v>
      </c>
      <c r="T50" s="328">
        <v>35.377129837310477</v>
      </c>
      <c r="U50" s="290">
        <f>+Con_REF!L12</f>
        <v>244.4430342689065</v>
      </c>
      <c r="V50" s="119">
        <f>+U50*1.2</f>
        <v>293.33164112268781</v>
      </c>
    </row>
    <row r="51" spans="9:25" ht="13.5" customHeight="1">
      <c r="I51" s="319" t="str">
        <f t="shared" si="9"/>
        <v>IMPLPG1</v>
      </c>
      <c r="J51" s="318"/>
      <c r="K51" s="319" t="s">
        <v>95</v>
      </c>
      <c r="L51" s="325"/>
      <c r="M51" s="326">
        <v>20</v>
      </c>
      <c r="N51" s="327">
        <v>32.697490503404453</v>
      </c>
      <c r="O51" s="327">
        <v>39.644440170326746</v>
      </c>
      <c r="P51" s="327">
        <v>46.587403808635493</v>
      </c>
      <c r="Q51" s="327">
        <v>49.423231309383084</v>
      </c>
      <c r="R51" s="327">
        <v>52.248344060030753</v>
      </c>
      <c r="S51" s="327">
        <v>58.565670271084372</v>
      </c>
      <c r="T51" s="327">
        <v>58.859217201137675</v>
      </c>
      <c r="U51" s="290">
        <f>+'EB1'!J51+1</f>
        <v>1.7455624964268739</v>
      </c>
      <c r="V51" s="119">
        <v>20</v>
      </c>
    </row>
    <row r="52" spans="9:25" ht="13.5" customHeight="1">
      <c r="I52" s="319" t="str">
        <f t="shared" si="9"/>
        <v>IMPPET1</v>
      </c>
      <c r="J52" s="318"/>
      <c r="K52" s="319" t="s">
        <v>174</v>
      </c>
      <c r="L52" s="325"/>
      <c r="M52" s="328">
        <v>15.379896112536088</v>
      </c>
      <c r="N52" s="328">
        <v>22.610406006450212</v>
      </c>
      <c r="O52" s="328">
        <v>27.086499480111446</v>
      </c>
      <c r="P52" s="328">
        <v>31.528570146988582</v>
      </c>
      <c r="Q52" s="328">
        <v>33.331117808674499</v>
      </c>
      <c r="R52" s="328">
        <v>35.122844295680309</v>
      </c>
      <c r="S52" s="328">
        <v>39.111232994112385</v>
      </c>
      <c r="T52" s="328">
        <v>39.307269039168794</v>
      </c>
      <c r="U52" s="290">
        <f>+'EB1'!K51</f>
        <v>47.54426945022535</v>
      </c>
      <c r="V52" s="119">
        <v>200</v>
      </c>
      <c r="Y52" s="482" t="s">
        <v>655</v>
      </c>
    </row>
    <row r="53" spans="9:25" ht="13.5" customHeight="1">
      <c r="I53" s="319" t="str">
        <f t="shared" si="9"/>
        <v>IMPDSL1</v>
      </c>
      <c r="J53" s="318"/>
      <c r="K53" s="319" t="s">
        <v>93</v>
      </c>
      <c r="L53" s="325"/>
      <c r="M53" s="328">
        <v>15.025143119060132</v>
      </c>
      <c r="N53" s="328">
        <v>22.713970200542803</v>
      </c>
      <c r="O53" s="328">
        <v>27.406085815800225</v>
      </c>
      <c r="P53" s="328">
        <v>32.056139536342094</v>
      </c>
      <c r="Q53" s="328">
        <v>33.945606109417035</v>
      </c>
      <c r="R53" s="328">
        <v>35.822776887620591</v>
      </c>
      <c r="S53" s="328">
        <v>40.003199329922424</v>
      </c>
      <c r="T53" s="328">
        <v>40.203706150748594</v>
      </c>
      <c r="U53" s="290">
        <f>+'EB1'!L51+0.5</f>
        <v>59.671436848541894</v>
      </c>
      <c r="V53" s="119">
        <v>150</v>
      </c>
    </row>
    <row r="54" spans="9:25" ht="13.5" customHeight="1">
      <c r="I54" s="319" t="str">
        <f t="shared" si="9"/>
        <v>IMPFOL1</v>
      </c>
      <c r="J54" s="318"/>
      <c r="K54" s="319" t="s">
        <v>175</v>
      </c>
      <c r="L54" s="325"/>
      <c r="M54" s="328">
        <v>13.522628807154121</v>
      </c>
      <c r="N54" s="328">
        <v>20.442573180488523</v>
      </c>
      <c r="O54" s="328">
        <v>24.665477234220202</v>
      </c>
      <c r="P54" s="328">
        <v>28.850525582707881</v>
      </c>
      <c r="Q54" s="328">
        <v>30.551045498475332</v>
      </c>
      <c r="R54" s="328">
        <v>32.240499198858529</v>
      </c>
      <c r="S54" s="328">
        <v>36.002879396930183</v>
      </c>
      <c r="T54" s="328">
        <v>36.183335535673741</v>
      </c>
      <c r="U54" s="290">
        <f>+V54</f>
        <v>30</v>
      </c>
      <c r="V54" s="119">
        <v>30</v>
      </c>
    </row>
    <row r="55" spans="9:25" ht="13.5" customHeight="1">
      <c r="I55" s="319" t="str">
        <f t="shared" si="9"/>
        <v>IMPJET1</v>
      </c>
      <c r="J55" s="318"/>
      <c r="K55" s="319" t="s">
        <v>444</v>
      </c>
      <c r="L55" s="325"/>
      <c r="M55" s="328">
        <v>16.527657430966148</v>
      </c>
      <c r="N55" s="328">
        <v>24.985367220597084</v>
      </c>
      <c r="O55" s="328">
        <v>30.146694397380251</v>
      </c>
      <c r="P55" s="328">
        <v>35.2617534899763</v>
      </c>
      <c r="Q55" s="328">
        <v>37.340166720358745</v>
      </c>
      <c r="R55" s="328">
        <v>39.405054576382653</v>
      </c>
      <c r="S55" s="328">
        <v>44.003519262914672</v>
      </c>
      <c r="T55" s="328">
        <v>44.224076765823455</v>
      </c>
      <c r="U55" s="290">
        <f>+'EB1'!N51</f>
        <v>12.52538963145672</v>
      </c>
      <c r="V55" s="119">
        <f>+U55*10</f>
        <v>125.2538963145672</v>
      </c>
    </row>
    <row r="56" spans="9:25" ht="13.5" customHeight="1">
      <c r="I56" s="319" t="str">
        <f t="shared" si="9"/>
        <v>IMPOTH1</v>
      </c>
      <c r="J56" s="318"/>
      <c r="K56" s="319" t="s">
        <v>177</v>
      </c>
      <c r="L56" s="325"/>
      <c r="M56" s="326">
        <v>30</v>
      </c>
      <c r="N56" s="327">
        <v>21.798327002269634</v>
      </c>
      <c r="O56" s="327">
        <v>26.429626780217831</v>
      </c>
      <c r="P56" s="327">
        <v>31.058269205756996</v>
      </c>
      <c r="Q56" s="327">
        <v>32.948820872922056</v>
      </c>
      <c r="R56" s="327">
        <v>34.832229373353833</v>
      </c>
      <c r="S56" s="327">
        <v>39.043780180722919</v>
      </c>
      <c r="T56" s="327">
        <v>39.239478134091783</v>
      </c>
      <c r="U56" s="290">
        <f>+'EB1'!O51</f>
        <v>14.344770831929861</v>
      </c>
      <c r="V56" s="119">
        <f>+MAX(Oil!52:52)</f>
        <v>9.0945176001586905</v>
      </c>
    </row>
    <row r="57" spans="9:25" ht="13.5" customHeight="1">
      <c r="I57" s="319" t="s">
        <v>853</v>
      </c>
      <c r="J57" s="318"/>
      <c r="K57" s="319" t="s">
        <v>813</v>
      </c>
      <c r="L57" s="325"/>
      <c r="M57" s="326">
        <v>60</v>
      </c>
      <c r="N57" s="326">
        <v>60</v>
      </c>
      <c r="O57" s="326">
        <v>60</v>
      </c>
      <c r="P57" s="326">
        <v>60</v>
      </c>
      <c r="Q57" s="326">
        <v>60</v>
      </c>
      <c r="R57" s="326">
        <v>60</v>
      </c>
      <c r="S57" s="326">
        <v>60</v>
      </c>
      <c r="T57" s="326">
        <v>60</v>
      </c>
      <c r="U57" s="290"/>
      <c r="W57" s="119">
        <v>-69.69</v>
      </c>
    </row>
    <row r="58" spans="9:25" ht="13.5" customHeight="1">
      <c r="I58" s="319" t="s">
        <v>854</v>
      </c>
      <c r="J58" s="318"/>
      <c r="K58" s="319" t="s">
        <v>814</v>
      </c>
      <c r="L58" s="325"/>
      <c r="M58" s="326">
        <v>60</v>
      </c>
      <c r="N58" s="326">
        <v>60</v>
      </c>
      <c r="O58" s="326">
        <v>60</v>
      </c>
      <c r="P58" s="326">
        <v>60</v>
      </c>
      <c r="Q58" s="326">
        <v>60</v>
      </c>
      <c r="R58" s="326">
        <v>60</v>
      </c>
      <c r="S58" s="326">
        <v>60</v>
      </c>
      <c r="T58" s="326">
        <v>60</v>
      </c>
      <c r="U58" s="290"/>
      <c r="W58" s="119">
        <v>-68.53</v>
      </c>
    </row>
    <row r="59" spans="9:25" ht="13.5" customHeight="1">
      <c r="I59" s="319" t="str">
        <f t="shared" ref="I59:I65" si="10">+K30</f>
        <v>EXPOIL1</v>
      </c>
      <c r="J59" s="319" t="s">
        <v>643</v>
      </c>
      <c r="K59" s="318"/>
      <c r="L59" s="325"/>
      <c r="M59" s="326">
        <v>15</v>
      </c>
      <c r="N59" s="327">
        <f>+N50</f>
        <v>19.652714084529268</v>
      </c>
      <c r="O59" s="327">
        <f t="shared" ref="O59:T59" si="11">+O50</f>
        <v>23.828154262405445</v>
      </c>
      <c r="P59" s="327">
        <f t="shared" si="11"/>
        <v>28.001198651507963</v>
      </c>
      <c r="Q59" s="327">
        <f t="shared" si="11"/>
        <v>29.705663006637444</v>
      </c>
      <c r="R59" s="327">
        <f t="shared" si="11"/>
        <v>31.403687298111919</v>
      </c>
      <c r="S59" s="327">
        <f t="shared" si="11"/>
        <v>35.200694465729647</v>
      </c>
      <c r="T59" s="327">
        <f t="shared" si="11"/>
        <v>35.377129837310477</v>
      </c>
      <c r="U59" s="290">
        <f>+U48</f>
        <v>60.8826559246681</v>
      </c>
    </row>
    <row r="60" spans="9:25" ht="13.5" customHeight="1">
      <c r="I60" s="319" t="str">
        <f t="shared" si="10"/>
        <v>EXPLPG1</v>
      </c>
      <c r="J60" s="319" t="s">
        <v>95</v>
      </c>
      <c r="K60" s="318"/>
      <c r="L60" s="325"/>
      <c r="M60" s="326">
        <v>30</v>
      </c>
      <c r="N60" s="327">
        <v>26.157992402723565</v>
      </c>
      <c r="O60" s="327">
        <v>31.715552136261397</v>
      </c>
      <c r="P60" s="327">
        <v>37.269923046908396</v>
      </c>
      <c r="Q60" s="327">
        <v>39.538585047506473</v>
      </c>
      <c r="R60" s="327">
        <v>41.798675248024608</v>
      </c>
      <c r="S60" s="327">
        <v>46.852536216867499</v>
      </c>
      <c r="T60" s="327">
        <v>47.08737376091014</v>
      </c>
      <c r="U60" s="290">
        <f>+'EB1'!J52</f>
        <v>0.25927213396339799</v>
      </c>
    </row>
    <row r="61" spans="9:25" ht="13.5" customHeight="1">
      <c r="I61" s="319" t="str">
        <f t="shared" si="10"/>
        <v>EXPPET1</v>
      </c>
      <c r="J61" s="319" t="s">
        <v>174</v>
      </c>
      <c r="K61" s="318"/>
      <c r="L61" s="325"/>
      <c r="M61" s="326">
        <v>30</v>
      </c>
      <c r="N61" s="327">
        <v>18.08832480516017</v>
      </c>
      <c r="O61" s="327">
        <v>21.669199584089156</v>
      </c>
      <c r="P61" s="327">
        <v>25.222856117590865</v>
      </c>
      <c r="Q61" s="327">
        <v>26.6648942469396</v>
      </c>
      <c r="R61" s="327">
        <v>28.098275436544249</v>
      </c>
      <c r="S61" s="327">
        <v>31.288986395289911</v>
      </c>
      <c r="T61" s="327">
        <v>31.445815231335036</v>
      </c>
      <c r="U61" s="290"/>
    </row>
    <row r="62" spans="9:25" ht="13.5" customHeight="1">
      <c r="I62" s="319" t="str">
        <f t="shared" si="10"/>
        <v>EXPDSL1</v>
      </c>
      <c r="J62" s="319" t="s">
        <v>93</v>
      </c>
      <c r="K62" s="318"/>
      <c r="L62" s="325"/>
      <c r="M62" s="326">
        <v>30</v>
      </c>
      <c r="N62" s="327">
        <v>18.171176160434243</v>
      </c>
      <c r="O62" s="327">
        <v>21.924868652640182</v>
      </c>
      <c r="P62" s="327">
        <v>25.644911629073675</v>
      </c>
      <c r="Q62" s="327">
        <v>27.15648488753363</v>
      </c>
      <c r="R62" s="327">
        <v>28.658221510096475</v>
      </c>
      <c r="S62" s="327">
        <v>32.002559463937942</v>
      </c>
      <c r="T62" s="327">
        <v>32.162964920598874</v>
      </c>
      <c r="U62" s="290"/>
    </row>
    <row r="63" spans="9:25" ht="13.5" customHeight="1">
      <c r="I63" s="319" t="str">
        <f t="shared" si="10"/>
        <v>EXPFOL1</v>
      </c>
      <c r="J63" s="319" t="s">
        <v>175</v>
      </c>
      <c r="K63" s="318"/>
      <c r="L63" s="325"/>
      <c r="M63" s="326">
        <v>30</v>
      </c>
      <c r="N63" s="327">
        <v>16.354058544390821</v>
      </c>
      <c r="O63" s="327">
        <v>19.732381787376163</v>
      </c>
      <c r="P63" s="327">
        <v>23.080420466166306</v>
      </c>
      <c r="Q63" s="327">
        <v>24.440836398780267</v>
      </c>
      <c r="R63" s="327">
        <v>25.792399359086826</v>
      </c>
      <c r="S63" s="327">
        <v>28.802303517544146</v>
      </c>
      <c r="T63" s="327">
        <v>28.946668428538995</v>
      </c>
      <c r="U63" s="290"/>
    </row>
    <row r="64" spans="9:25" ht="13.5" customHeight="1">
      <c r="I64" s="319" t="str">
        <f t="shared" si="10"/>
        <v>EXPJET1</v>
      </c>
      <c r="J64" s="319" t="s">
        <v>444</v>
      </c>
      <c r="K64" s="316"/>
      <c r="L64" s="325"/>
      <c r="M64" s="326">
        <v>30</v>
      </c>
      <c r="N64" s="327">
        <v>19.988293776477668</v>
      </c>
      <c r="O64" s="327">
        <v>24.117355517904201</v>
      </c>
      <c r="P64" s="327">
        <v>28.209402791981042</v>
      </c>
      <c r="Q64" s="327">
        <v>29.872133376286996</v>
      </c>
      <c r="R64" s="327">
        <v>31.524043661106123</v>
      </c>
      <c r="S64" s="327">
        <v>35.202815410331738</v>
      </c>
      <c r="T64" s="327">
        <v>35.379261412658764</v>
      </c>
      <c r="U64" s="290"/>
    </row>
    <row r="65" spans="9:21" ht="13.5" customHeight="1">
      <c r="I65" s="319" t="str">
        <f t="shared" si="10"/>
        <v>EXPOTH1</v>
      </c>
      <c r="J65" s="319" t="s">
        <v>177</v>
      </c>
      <c r="K65" s="316"/>
      <c r="L65" s="325"/>
      <c r="M65" s="326">
        <v>30</v>
      </c>
      <c r="N65" s="327">
        <v>17.438661601815706</v>
      </c>
      <c r="O65" s="327">
        <v>21.143701424174267</v>
      </c>
      <c r="P65" s="327">
        <v>24.846615364605597</v>
      </c>
      <c r="Q65" s="327">
        <v>26.359056698337646</v>
      </c>
      <c r="R65" s="327">
        <v>27.865783498683069</v>
      </c>
      <c r="S65" s="327">
        <v>31.235024144578336</v>
      </c>
      <c r="T65" s="327">
        <v>31.391582507273426</v>
      </c>
      <c r="U65" s="290"/>
    </row>
    <row r="69" spans="9:21" ht="13.5" customHeight="1" thickBot="1"/>
    <row r="70" spans="9:21" ht="13.5" customHeight="1" thickBot="1">
      <c r="I70" s="119" t="s">
        <v>46</v>
      </c>
      <c r="J70" s="619" t="s">
        <v>497</v>
      </c>
      <c r="K70" s="620"/>
      <c r="L70" s="621"/>
    </row>
    <row r="71" spans="9:21" ht="13.5" customHeight="1" thickBot="1">
      <c r="J71" s="414" t="s">
        <v>498</v>
      </c>
      <c r="K71" s="415" t="s">
        <v>506</v>
      </c>
      <c r="L71" s="416" t="s">
        <v>69</v>
      </c>
    </row>
    <row r="72" spans="9:21" ht="13.5" customHeight="1" thickBot="1">
      <c r="I72" s="408" t="s">
        <v>501</v>
      </c>
      <c r="J72" s="413">
        <v>16.984899114541484</v>
      </c>
      <c r="K72" s="413">
        <v>106.83179797720653</v>
      </c>
      <c r="L72" s="413">
        <v>601.28006718889526</v>
      </c>
    </row>
    <row r="73" spans="9:21" ht="13.5" customHeight="1" thickBot="1">
      <c r="I73" s="408" t="s">
        <v>502</v>
      </c>
      <c r="J73" s="410">
        <v>14.8</v>
      </c>
      <c r="K73" s="411">
        <v>93.1</v>
      </c>
      <c r="L73" s="412">
        <v>527.5</v>
      </c>
    </row>
    <row r="74" spans="9:21" ht="13.5" customHeight="1">
      <c r="I74" s="407" t="s">
        <v>503</v>
      </c>
    </row>
    <row r="75" spans="9:21" ht="13.5" customHeight="1">
      <c r="I75" s="407" t="s">
        <v>504</v>
      </c>
    </row>
    <row r="76" spans="9:21" ht="13.5" customHeight="1">
      <c r="I76" s="407" t="s">
        <v>505</v>
      </c>
    </row>
    <row r="80" spans="9:21" ht="13.5" customHeight="1" thickBot="1"/>
    <row r="81" spans="9:12" ht="13.5" customHeight="1" thickBot="1">
      <c r="I81" s="119" t="s">
        <v>95</v>
      </c>
      <c r="K81" s="619" t="s">
        <v>497</v>
      </c>
      <c r="L81" s="621"/>
    </row>
    <row r="82" spans="9:12" ht="13.5" customHeight="1" thickBot="1">
      <c r="K82" s="417" t="s">
        <v>86</v>
      </c>
      <c r="L82" s="418" t="s">
        <v>69</v>
      </c>
    </row>
    <row r="83" spans="9:12" ht="13.5" customHeight="1" thickBot="1">
      <c r="J83" s="408" t="s">
        <v>501</v>
      </c>
      <c r="K83" s="419">
        <v>1900.55</v>
      </c>
      <c r="L83" s="419">
        <v>93.700749500000001</v>
      </c>
    </row>
    <row r="84" spans="9:12" ht="13.5" customHeight="1" thickBot="1">
      <c r="J84" s="408" t="s">
        <v>502</v>
      </c>
      <c r="K84" s="419">
        <v>2019.7</v>
      </c>
      <c r="L84" s="420">
        <v>95.7</v>
      </c>
    </row>
  </sheetData>
  <mergeCells count="2">
    <mergeCell ref="J70:L70"/>
    <mergeCell ref="K81:L81"/>
  </mergeCells>
  <pageMargins left="0.75" right="0.75" top="1" bottom="1" header="0.5" footer="0.5"/>
  <pageSetup orientation="portrait" horizontalDpi="4294967292" r:id="rId1"/>
  <headerFooter alignWithMargins="0"/>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3"/>
  </sheetPr>
  <dimension ref="B1:V52"/>
  <sheetViews>
    <sheetView topLeftCell="E1" zoomScale="85" zoomScaleNormal="85" workbookViewId="0">
      <selection activeCell="M43" sqref="M43"/>
    </sheetView>
  </sheetViews>
  <sheetFormatPr defaultColWidth="8.85546875" defaultRowHeight="12"/>
  <cols>
    <col min="1" max="1" width="2" style="98" bestFit="1" customWidth="1"/>
    <col min="2" max="2" width="13.85546875" style="99" customWidth="1"/>
    <col min="3" max="3" width="11.85546875" style="99" bestFit="1" customWidth="1"/>
    <col min="4" max="4" width="14" style="99" bestFit="1" customWidth="1"/>
    <col min="5" max="5" width="8.42578125" style="99" bestFit="1" customWidth="1"/>
    <col min="6" max="6" width="13.28515625" style="99" customWidth="1"/>
    <col min="7" max="7" width="2" style="98" bestFit="1" customWidth="1"/>
    <col min="8" max="8" width="11.85546875" style="99" bestFit="1" customWidth="1"/>
    <col min="9" max="9" width="7.42578125" style="99" bestFit="1" customWidth="1"/>
    <col min="10" max="10" width="12.140625" style="99" bestFit="1" customWidth="1"/>
    <col min="11" max="11" width="40.5703125" style="99" customWidth="1"/>
    <col min="12" max="12" width="10" style="99" bestFit="1" customWidth="1"/>
    <col min="13" max="13" width="10.5703125" style="99" bestFit="1" customWidth="1"/>
    <col min="14" max="14" width="13" style="99" bestFit="1" customWidth="1"/>
    <col min="15" max="15" width="14.28515625" style="99" bestFit="1" customWidth="1"/>
    <col min="16" max="16" width="10" style="99" bestFit="1" customWidth="1"/>
    <col min="17" max="17" width="10" style="98" bestFit="1" customWidth="1"/>
    <col min="18" max="18" width="10.42578125" style="98" bestFit="1" customWidth="1"/>
    <col min="19" max="16384" width="8.85546875" style="98"/>
  </cols>
  <sheetData>
    <row r="1" spans="2:19" ht="24">
      <c r="B1" s="100" t="s">
        <v>66</v>
      </c>
      <c r="C1" s="100" t="s">
        <v>67</v>
      </c>
      <c r="D1" s="100" t="s">
        <v>68</v>
      </c>
      <c r="E1" s="100" t="s">
        <v>70</v>
      </c>
      <c r="F1" s="100" t="s">
        <v>71</v>
      </c>
    </row>
    <row r="2" spans="2:19">
      <c r="B2" s="101" t="str">
        <f>'EB1'!Z31</f>
        <v>Renewables</v>
      </c>
      <c r="C2" s="135" t="str">
        <f>'EB1'!R32</f>
        <v>HYD</v>
      </c>
      <c r="D2" s="135" t="str">
        <f>'EB1'!R31</f>
        <v>Hydro</v>
      </c>
      <c r="E2" s="135" t="str">
        <f>'EB1'!F27</f>
        <v>PJ</v>
      </c>
      <c r="F2" s="101" t="str">
        <f>'EB1'!D27</f>
        <v>Milion NZD (2015)</v>
      </c>
      <c r="H2" s="102" t="s">
        <v>14</v>
      </c>
      <c r="I2" s="102"/>
      <c r="J2" s="103"/>
      <c r="K2" s="103"/>
      <c r="L2" s="103"/>
      <c r="M2" s="103"/>
      <c r="N2" s="103"/>
      <c r="O2" s="103"/>
      <c r="P2" s="103"/>
    </row>
    <row r="3" spans="2:19">
      <c r="C3" s="135" t="str">
        <f>'EB1'!S32</f>
        <v>GEO</v>
      </c>
      <c r="D3" s="135" t="str">
        <f>'EB1'!S31</f>
        <v>Geothermal</v>
      </c>
      <c r="E3" s="135" t="str">
        <f>'EB1'!$Z$2</f>
        <v>PJ</v>
      </c>
      <c r="H3" s="104" t="s">
        <v>7</v>
      </c>
      <c r="I3" s="105" t="s">
        <v>30</v>
      </c>
      <c r="J3" s="104" t="s">
        <v>0</v>
      </c>
      <c r="K3" s="104" t="s">
        <v>3</v>
      </c>
      <c r="L3" s="104" t="s">
        <v>4</v>
      </c>
      <c r="M3" s="104" t="s">
        <v>8</v>
      </c>
      <c r="N3" s="104" t="s">
        <v>9</v>
      </c>
      <c r="O3" s="104" t="s">
        <v>10</v>
      </c>
      <c r="P3" s="104" t="s">
        <v>12</v>
      </c>
    </row>
    <row r="4" spans="2:19" ht="11.25" customHeight="1" thickBot="1">
      <c r="C4" s="135" t="str">
        <f>'EB1'!T32</f>
        <v>SOL</v>
      </c>
      <c r="D4" s="135" t="str">
        <f>'EB1'!T31</f>
        <v>Solar</v>
      </c>
      <c r="E4" s="135" t="str">
        <f>'EB1'!$Z$2</f>
        <v>PJ</v>
      </c>
      <c r="H4" s="106" t="s">
        <v>37</v>
      </c>
      <c r="I4" s="106" t="s">
        <v>31</v>
      </c>
      <c r="J4" s="106" t="s">
        <v>26</v>
      </c>
      <c r="K4" s="106" t="s">
        <v>27</v>
      </c>
      <c r="L4" s="106" t="s">
        <v>4</v>
      </c>
      <c r="M4" s="106" t="s">
        <v>40</v>
      </c>
      <c r="N4" s="106" t="s">
        <v>41</v>
      </c>
      <c r="O4" s="106" t="s">
        <v>28</v>
      </c>
      <c r="P4" s="106" t="s">
        <v>29</v>
      </c>
    </row>
    <row r="5" spans="2:19">
      <c r="C5" s="135" t="str">
        <f>'EB1'!U32</f>
        <v>WIN</v>
      </c>
      <c r="D5" s="135" t="str">
        <f>'EB1'!U31</f>
        <v>Wind</v>
      </c>
      <c r="E5" s="135" t="str">
        <f>'EB1'!$Z$2</f>
        <v>PJ</v>
      </c>
      <c r="H5" s="103" t="s">
        <v>65</v>
      </c>
      <c r="I5" s="103"/>
      <c r="J5" s="103" t="str">
        <f t="shared" ref="J5:J10" si="0">C2</f>
        <v>HYD</v>
      </c>
      <c r="K5" s="103" t="s">
        <v>526</v>
      </c>
      <c r="L5" s="103" t="str">
        <f t="shared" ref="L5:L12" si="1">$E$2</f>
        <v>PJ</v>
      </c>
      <c r="M5" s="103" t="s">
        <v>584</v>
      </c>
      <c r="N5" s="103" t="s">
        <v>92</v>
      </c>
      <c r="O5" s="103"/>
      <c r="P5" s="103"/>
    </row>
    <row r="6" spans="2:19">
      <c r="C6" s="136" t="str">
        <f>'EB1'!V32</f>
        <v>BIL</v>
      </c>
      <c r="D6" s="136" t="str">
        <f>'EB1'!V31</f>
        <v>Liquid Biofuels</v>
      </c>
      <c r="E6" s="136"/>
      <c r="H6" s="103"/>
      <c r="I6" s="103"/>
      <c r="J6" s="103" t="str">
        <f t="shared" si="0"/>
        <v>GEO</v>
      </c>
      <c r="K6" s="103" t="s">
        <v>527</v>
      </c>
      <c r="L6" s="103" t="str">
        <f t="shared" si="1"/>
        <v>PJ</v>
      </c>
      <c r="M6" s="103" t="s">
        <v>584</v>
      </c>
      <c r="N6" s="103" t="s">
        <v>92</v>
      </c>
      <c r="O6" s="103"/>
      <c r="P6" s="103"/>
    </row>
    <row r="7" spans="2:19">
      <c r="C7" s="135" t="str">
        <f>'EB1'!W32</f>
        <v>BIG</v>
      </c>
      <c r="D7" s="135" t="str">
        <f>'EB1'!W31</f>
        <v>Biogas</v>
      </c>
      <c r="E7" s="136"/>
      <c r="H7" s="103"/>
      <c r="I7" s="103"/>
      <c r="J7" s="103" t="str">
        <f t="shared" si="0"/>
        <v>SOL</v>
      </c>
      <c r="K7" s="103" t="s">
        <v>528</v>
      </c>
      <c r="L7" s="103" t="str">
        <f t="shared" si="1"/>
        <v>PJ</v>
      </c>
      <c r="M7" s="103" t="s">
        <v>584</v>
      </c>
      <c r="N7" s="103" t="s">
        <v>92</v>
      </c>
      <c r="O7" s="103"/>
      <c r="P7" s="103"/>
    </row>
    <row r="8" spans="2:19">
      <c r="C8" s="135" t="str">
        <f>'EB1'!X32</f>
        <v>WOD</v>
      </c>
      <c r="D8" s="135" t="str">
        <f>'EB1'!X31</f>
        <v>Wood</v>
      </c>
      <c r="E8" s="136"/>
      <c r="H8" s="103"/>
      <c r="I8" s="103"/>
      <c r="J8" s="103" t="str">
        <f t="shared" si="0"/>
        <v>WIN</v>
      </c>
      <c r="K8" s="103" t="s">
        <v>529</v>
      </c>
      <c r="L8" s="103" t="str">
        <f t="shared" si="1"/>
        <v>PJ</v>
      </c>
      <c r="M8" s="103" t="s">
        <v>584</v>
      </c>
      <c r="N8" s="103" t="s">
        <v>92</v>
      </c>
      <c r="O8" s="103"/>
      <c r="P8" s="103"/>
    </row>
    <row r="9" spans="2:19">
      <c r="C9" s="135" t="str">
        <f>'EB1'!Y32</f>
        <v>TID</v>
      </c>
      <c r="D9" s="135" t="str">
        <f>'EB1'!Y31</f>
        <v>Tidal</v>
      </c>
      <c r="E9" s="136"/>
      <c r="H9" s="103"/>
      <c r="I9" s="103"/>
      <c r="J9" s="103" t="str">
        <f t="shared" si="0"/>
        <v>BIL</v>
      </c>
      <c r="K9" s="103" t="s">
        <v>530</v>
      </c>
      <c r="L9" s="103" t="str">
        <f t="shared" si="1"/>
        <v>PJ</v>
      </c>
      <c r="M9" s="103" t="s">
        <v>584</v>
      </c>
      <c r="N9" s="103" t="s">
        <v>92</v>
      </c>
      <c r="O9" s="103"/>
      <c r="P9" s="103"/>
    </row>
    <row r="10" spans="2:19">
      <c r="C10" s="134" t="s">
        <v>347</v>
      </c>
      <c r="D10" s="134" t="s">
        <v>348</v>
      </c>
      <c r="H10" s="103"/>
      <c r="I10" s="103"/>
      <c r="J10" s="103" t="str">
        <f t="shared" si="0"/>
        <v>BIG</v>
      </c>
      <c r="K10" s="103" t="s">
        <v>531</v>
      </c>
      <c r="L10" s="103" t="str">
        <f t="shared" si="1"/>
        <v>PJ</v>
      </c>
      <c r="M10" s="103" t="s">
        <v>584</v>
      </c>
      <c r="N10" s="103" t="s">
        <v>92</v>
      </c>
      <c r="O10" s="103"/>
      <c r="P10" s="103"/>
    </row>
    <row r="11" spans="2:19">
      <c r="C11" s="134"/>
      <c r="D11" s="134"/>
      <c r="H11" s="103"/>
      <c r="I11" s="103"/>
      <c r="J11" s="103" t="str">
        <f>C9</f>
        <v>TID</v>
      </c>
      <c r="K11" s="103" t="s">
        <v>533</v>
      </c>
      <c r="L11" s="103" t="str">
        <f t="shared" si="1"/>
        <v>PJ</v>
      </c>
      <c r="M11" s="103" t="s">
        <v>584</v>
      </c>
      <c r="N11" s="103" t="s">
        <v>92</v>
      </c>
      <c r="O11" s="103"/>
      <c r="P11" s="103"/>
    </row>
    <row r="12" spans="2:19">
      <c r="C12" s="134"/>
      <c r="D12" s="134"/>
      <c r="H12" s="103"/>
      <c r="I12" s="103"/>
      <c r="J12" s="103" t="str">
        <f>C10</f>
        <v>URN</v>
      </c>
      <c r="K12" s="103" t="s">
        <v>348</v>
      </c>
      <c r="L12" s="103" t="str">
        <f t="shared" si="1"/>
        <v>PJ</v>
      </c>
      <c r="M12" s="103" t="s">
        <v>584</v>
      </c>
      <c r="N12" s="103" t="s">
        <v>92</v>
      </c>
      <c r="O12" s="103"/>
      <c r="P12" s="103"/>
    </row>
    <row r="13" spans="2:19">
      <c r="D13" s="107"/>
    </row>
    <row r="14" spans="2:19" ht="12.75">
      <c r="E14" s="107"/>
      <c r="H14" s="102" t="s">
        <v>15</v>
      </c>
      <c r="I14" s="102"/>
      <c r="J14" s="103"/>
      <c r="K14" s="103"/>
      <c r="L14" s="103"/>
      <c r="M14" s="103"/>
      <c r="N14" s="103"/>
      <c r="O14" s="103"/>
      <c r="R14" s="450" t="s">
        <v>637</v>
      </c>
      <c r="S14" s="475">
        <f>85%</f>
        <v>0.85</v>
      </c>
    </row>
    <row r="15" spans="2:19" ht="12.75">
      <c r="B15" s="108"/>
      <c r="C15" s="109"/>
      <c r="D15" s="108"/>
      <c r="E15" s="110"/>
      <c r="F15" s="110"/>
      <c r="H15" s="104" t="s">
        <v>11</v>
      </c>
      <c r="I15" s="105" t="s">
        <v>30</v>
      </c>
      <c r="J15" s="104" t="s">
        <v>1</v>
      </c>
      <c r="K15" s="104" t="s">
        <v>2</v>
      </c>
      <c r="L15" s="104" t="s">
        <v>16</v>
      </c>
      <c r="M15" s="104" t="s">
        <v>17</v>
      </c>
      <c r="N15" s="104" t="s">
        <v>18</v>
      </c>
      <c r="O15" s="104" t="s">
        <v>19</v>
      </c>
      <c r="P15" s="104" t="s">
        <v>20</v>
      </c>
      <c r="R15" s="98" t="s">
        <v>638</v>
      </c>
      <c r="S15" s="475">
        <v>0.15</v>
      </c>
    </row>
    <row r="16" spans="2:19" ht="36.75" thickBot="1">
      <c r="B16" s="111"/>
      <c r="C16" s="111"/>
      <c r="D16" s="111"/>
      <c r="E16" s="111"/>
      <c r="F16" s="111"/>
      <c r="H16" s="106" t="s">
        <v>38</v>
      </c>
      <c r="I16" s="106" t="s">
        <v>31</v>
      </c>
      <c r="J16" s="106" t="s">
        <v>21</v>
      </c>
      <c r="K16" s="106" t="s">
        <v>22</v>
      </c>
      <c r="L16" s="106" t="s">
        <v>23</v>
      </c>
      <c r="M16" s="106" t="s">
        <v>24</v>
      </c>
      <c r="N16" s="106" t="s">
        <v>43</v>
      </c>
      <c r="O16" s="106" t="s">
        <v>42</v>
      </c>
      <c r="P16" s="106" t="s">
        <v>25</v>
      </c>
    </row>
    <row r="17" spans="2:22" ht="12.75" thickBot="1">
      <c r="B17" s="111"/>
      <c r="C17" s="112"/>
      <c r="D17" s="112"/>
      <c r="E17" s="112"/>
      <c r="F17" s="112"/>
      <c r="H17" s="106" t="s">
        <v>73</v>
      </c>
      <c r="I17" s="113"/>
      <c r="J17" s="113"/>
      <c r="K17" s="113"/>
      <c r="L17" s="113"/>
      <c r="M17" s="113"/>
      <c r="N17" s="113"/>
      <c r="O17" s="113"/>
      <c r="P17" s="113"/>
    </row>
    <row r="18" spans="2:22">
      <c r="E18" s="300"/>
      <c r="F18" s="301"/>
      <c r="H18" s="103" t="str">
        <f>'EB1'!$B$5</f>
        <v>MIN</v>
      </c>
      <c r="I18" s="103"/>
      <c r="J18" s="103" t="str">
        <f t="shared" ref="J18:J21" si="2">$H$18&amp;C2&amp;1</f>
        <v>MINHYD1</v>
      </c>
      <c r="K18" s="115"/>
      <c r="L18" s="103" t="str">
        <f t="shared" ref="L18:L23" si="3">$E$2</f>
        <v>PJ</v>
      </c>
      <c r="M18" s="103" t="str">
        <f t="shared" ref="M18:M23" si="4">$E$2&amp;"a"</f>
        <v>PJa</v>
      </c>
      <c r="N18" s="103" t="s">
        <v>92</v>
      </c>
      <c r="O18" s="103"/>
      <c r="P18" s="103"/>
    </row>
    <row r="19" spans="2:22">
      <c r="E19" s="301"/>
      <c r="F19" s="301"/>
      <c r="H19" s="103"/>
      <c r="I19" s="103"/>
      <c r="J19" s="103" t="str">
        <f t="shared" si="2"/>
        <v>MINGEO1</v>
      </c>
      <c r="K19" s="115"/>
      <c r="L19" s="103" t="str">
        <f t="shared" si="3"/>
        <v>PJ</v>
      </c>
      <c r="M19" s="103" t="str">
        <f t="shared" si="4"/>
        <v>PJa</v>
      </c>
      <c r="N19" s="103" t="s">
        <v>92</v>
      </c>
      <c r="O19" s="103"/>
      <c r="P19" s="103"/>
    </row>
    <row r="20" spans="2:22">
      <c r="E20" s="301"/>
      <c r="F20" s="301"/>
      <c r="H20" s="103"/>
      <c r="I20" s="103"/>
      <c r="J20" s="103" t="str">
        <f t="shared" si="2"/>
        <v>MINSOL1</v>
      </c>
      <c r="K20" s="115"/>
      <c r="L20" s="103" t="str">
        <f t="shared" si="3"/>
        <v>PJ</v>
      </c>
      <c r="M20" s="103" t="str">
        <f t="shared" si="4"/>
        <v>PJa</v>
      </c>
      <c r="N20" s="103" t="s">
        <v>92</v>
      </c>
      <c r="O20" s="103"/>
      <c r="P20" s="103"/>
    </row>
    <row r="21" spans="2:22">
      <c r="E21" s="300"/>
      <c r="F21" s="300"/>
      <c r="H21" s="103"/>
      <c r="I21" s="103"/>
      <c r="J21" s="103" t="str">
        <f t="shared" si="2"/>
        <v>MINWIN1</v>
      </c>
      <c r="K21" s="115"/>
      <c r="L21" s="103" t="str">
        <f t="shared" si="3"/>
        <v>PJ</v>
      </c>
      <c r="M21" s="103" t="str">
        <f t="shared" si="4"/>
        <v>PJa</v>
      </c>
      <c r="N21" s="103" t="s">
        <v>92</v>
      </c>
      <c r="O21" s="103"/>
      <c r="P21" s="103"/>
    </row>
    <row r="22" spans="2:22">
      <c r="B22" s="103"/>
      <c r="E22" s="300"/>
      <c r="F22" s="301"/>
      <c r="I22" s="103"/>
      <c r="J22" s="103" t="str">
        <f>$H$18&amp;C9&amp;1</f>
        <v>MINTID1</v>
      </c>
      <c r="K22" s="115"/>
      <c r="L22" s="103" t="str">
        <f t="shared" si="3"/>
        <v>PJ</v>
      </c>
      <c r="M22" s="103" t="str">
        <f t="shared" si="4"/>
        <v>PJa</v>
      </c>
      <c r="N22" s="103" t="s">
        <v>92</v>
      </c>
    </row>
    <row r="23" spans="2:22" ht="19.5" customHeight="1">
      <c r="E23" s="300"/>
      <c r="F23" s="301"/>
      <c r="J23" s="103" t="str">
        <f>$H$18&amp;C10&amp;1</f>
        <v>MINURN1</v>
      </c>
      <c r="K23" s="115"/>
      <c r="L23" s="103" t="str">
        <f t="shared" si="3"/>
        <v>PJ</v>
      </c>
      <c r="M23" s="103" t="str">
        <f t="shared" si="4"/>
        <v>PJa</v>
      </c>
      <c r="N23" s="103" t="s">
        <v>92</v>
      </c>
    </row>
    <row r="24" spans="2:22">
      <c r="B24" s="98"/>
      <c r="C24" s="98"/>
    </row>
    <row r="27" spans="2:22">
      <c r="H27" s="329"/>
      <c r="I27" s="329"/>
      <c r="J27" s="330" t="s">
        <v>13</v>
      </c>
      <c r="K27" s="330"/>
      <c r="L27" s="329"/>
      <c r="M27" s="329"/>
      <c r="N27" s="329"/>
      <c r="O27" s="329"/>
      <c r="P27" s="329"/>
      <c r="Q27" s="329"/>
      <c r="R27" s="329"/>
      <c r="S27" s="329"/>
    </row>
    <row r="28" spans="2:22" ht="24">
      <c r="B28" s="98"/>
      <c r="C28" s="98"/>
      <c r="D28" s="98"/>
      <c r="H28" s="331" t="s">
        <v>1</v>
      </c>
      <c r="I28" s="332" t="s">
        <v>5</v>
      </c>
      <c r="J28" s="331" t="s">
        <v>6</v>
      </c>
      <c r="K28" s="317" t="s">
        <v>35</v>
      </c>
      <c r="L28" s="317" t="s">
        <v>820</v>
      </c>
      <c r="M28" s="317" t="s">
        <v>349</v>
      </c>
      <c r="N28" s="317" t="s">
        <v>350</v>
      </c>
      <c r="O28" s="317" t="s">
        <v>351</v>
      </c>
      <c r="P28" s="317" t="s">
        <v>352</v>
      </c>
      <c r="Q28" s="317" t="s">
        <v>353</v>
      </c>
      <c r="R28" s="317" t="s">
        <v>354</v>
      </c>
      <c r="S28" s="317" t="s">
        <v>449</v>
      </c>
      <c r="T28" s="317" t="s">
        <v>822</v>
      </c>
      <c r="U28" s="317" t="s">
        <v>823</v>
      </c>
      <c r="V28" s="317" t="s">
        <v>541</v>
      </c>
    </row>
    <row r="29" spans="2:22" ht="36.75" thickBot="1">
      <c r="B29" s="98"/>
      <c r="C29" s="98"/>
      <c r="D29" s="98"/>
      <c r="H29" s="333" t="s">
        <v>39</v>
      </c>
      <c r="I29" s="333" t="s">
        <v>32</v>
      </c>
      <c r="J29" s="333" t="s">
        <v>33</v>
      </c>
      <c r="K29" s="333" t="s">
        <v>79</v>
      </c>
      <c r="L29" s="333" t="s">
        <v>79</v>
      </c>
      <c r="M29" s="333" t="s">
        <v>79</v>
      </c>
      <c r="N29" s="333" t="s">
        <v>79</v>
      </c>
      <c r="O29" s="333" t="s">
        <v>79</v>
      </c>
      <c r="P29" s="333" t="s">
        <v>79</v>
      </c>
      <c r="Q29" s="333" t="s">
        <v>79</v>
      </c>
      <c r="R29" s="333" t="s">
        <v>79</v>
      </c>
      <c r="S29" s="333" t="s">
        <v>78</v>
      </c>
      <c r="T29" s="333" t="s">
        <v>78</v>
      </c>
      <c r="U29" s="333" t="s">
        <v>78</v>
      </c>
      <c r="V29" s="333" t="s">
        <v>78</v>
      </c>
    </row>
    <row r="30" spans="2:22" ht="24.75" thickBot="1">
      <c r="H30" s="333" t="s">
        <v>77</v>
      </c>
      <c r="I30" s="334"/>
      <c r="J30" s="334"/>
      <c r="K30" s="334" t="s">
        <v>355</v>
      </c>
      <c r="L30" s="334" t="s">
        <v>355</v>
      </c>
      <c r="M30" s="334" t="s">
        <v>355</v>
      </c>
      <c r="N30" s="334" t="s">
        <v>355</v>
      </c>
      <c r="O30" s="334" t="s">
        <v>355</v>
      </c>
      <c r="P30" s="334" t="s">
        <v>355</v>
      </c>
      <c r="Q30" s="334" t="s">
        <v>355</v>
      </c>
      <c r="R30" s="334" t="s">
        <v>355</v>
      </c>
      <c r="S30" s="334" t="s">
        <v>69</v>
      </c>
      <c r="T30" s="334" t="s">
        <v>69</v>
      </c>
      <c r="U30" s="334" t="s">
        <v>69</v>
      </c>
      <c r="V30" s="334" t="s">
        <v>69</v>
      </c>
    </row>
    <row r="31" spans="2:22">
      <c r="H31" s="329" t="s">
        <v>358</v>
      </c>
      <c r="I31" s="329"/>
      <c r="J31" s="329" t="s">
        <v>122</v>
      </c>
      <c r="K31" s="335">
        <v>1E-4</v>
      </c>
      <c r="L31" s="335">
        <v>1E-4</v>
      </c>
      <c r="M31" s="335">
        <v>1E-4</v>
      </c>
      <c r="N31" s="335">
        <v>1E-4</v>
      </c>
      <c r="O31" s="335">
        <v>1E-4</v>
      </c>
      <c r="P31" s="335">
        <v>1E-4</v>
      </c>
      <c r="Q31" s="335">
        <v>1E-4</v>
      </c>
      <c r="R31" s="335">
        <v>1E-4</v>
      </c>
      <c r="S31" s="336"/>
      <c r="T31" s="336"/>
      <c r="U31" s="336"/>
      <c r="V31" s="336"/>
    </row>
    <row r="32" spans="2:22">
      <c r="H32" s="329" t="s">
        <v>359</v>
      </c>
      <c r="I32" s="329"/>
      <c r="J32" s="329" t="s">
        <v>179</v>
      </c>
      <c r="K32" s="335">
        <v>1E-4</v>
      </c>
      <c r="L32" s="335">
        <v>1E-4</v>
      </c>
      <c r="M32" s="335">
        <v>1E-4</v>
      </c>
      <c r="N32" s="335">
        <v>1E-4</v>
      </c>
      <c r="O32" s="335">
        <v>1E-4</v>
      </c>
      <c r="P32" s="335">
        <v>1E-4</v>
      </c>
      <c r="Q32" s="335">
        <v>1E-4</v>
      </c>
      <c r="R32" s="335">
        <v>1E-4</v>
      </c>
      <c r="S32" s="336"/>
      <c r="T32" s="336"/>
      <c r="U32" s="336"/>
      <c r="V32" s="336"/>
    </row>
    <row r="33" spans="8:22">
      <c r="H33" s="329" t="s">
        <v>360</v>
      </c>
      <c r="I33" s="329"/>
      <c r="J33" s="329" t="s">
        <v>124</v>
      </c>
      <c r="K33" s="335">
        <v>1E-4</v>
      </c>
      <c r="L33" s="335">
        <v>1E-4</v>
      </c>
      <c r="M33" s="335">
        <v>1E-4</v>
      </c>
      <c r="N33" s="335">
        <v>1E-4</v>
      </c>
      <c r="O33" s="335">
        <v>1E-4</v>
      </c>
      <c r="P33" s="335">
        <v>1E-4</v>
      </c>
      <c r="Q33" s="335">
        <v>1E-4</v>
      </c>
      <c r="R33" s="335">
        <v>1E-4</v>
      </c>
      <c r="S33" s="336"/>
      <c r="T33" s="336"/>
      <c r="U33" s="336"/>
      <c r="V33" s="336"/>
    </row>
    <row r="34" spans="8:22">
      <c r="H34" s="329" t="s">
        <v>361</v>
      </c>
      <c r="I34" s="329"/>
      <c r="J34" s="329" t="s">
        <v>123</v>
      </c>
      <c r="K34" s="335">
        <v>1E-4</v>
      </c>
      <c r="L34" s="335">
        <v>1E-4</v>
      </c>
      <c r="M34" s="335">
        <v>1E-4</v>
      </c>
      <c r="N34" s="335">
        <v>1E-4</v>
      </c>
      <c r="O34" s="335">
        <v>1E-4</v>
      </c>
      <c r="P34" s="335">
        <v>1E-4</v>
      </c>
      <c r="Q34" s="335">
        <v>1E-4</v>
      </c>
      <c r="R34" s="335">
        <v>1E-4</v>
      </c>
      <c r="S34" s="335"/>
      <c r="T34" s="335"/>
      <c r="U34" s="335"/>
      <c r="V34" s="335"/>
    </row>
    <row r="35" spans="8:22">
      <c r="H35" s="329" t="s">
        <v>362</v>
      </c>
      <c r="I35" s="329"/>
      <c r="J35" s="329" t="s">
        <v>183</v>
      </c>
      <c r="K35" s="335">
        <v>1E-4</v>
      </c>
      <c r="L35" s="335">
        <v>1E-4</v>
      </c>
      <c r="M35" s="335">
        <v>1E-4</v>
      </c>
      <c r="N35" s="335">
        <v>1E-4</v>
      </c>
      <c r="O35" s="335">
        <v>1E-4</v>
      </c>
      <c r="P35" s="335">
        <v>1E-4</v>
      </c>
      <c r="Q35" s="335">
        <v>1E-4</v>
      </c>
      <c r="R35" s="335">
        <v>1E-4</v>
      </c>
      <c r="S35" s="336">
        <v>50</v>
      </c>
      <c r="T35" s="336">
        <v>51</v>
      </c>
      <c r="U35" s="336"/>
      <c r="V35" s="336"/>
    </row>
    <row r="36" spans="8:22">
      <c r="H36" s="99" t="s">
        <v>363</v>
      </c>
      <c r="J36" s="99" t="s">
        <v>347</v>
      </c>
      <c r="K36" s="242">
        <v>6.6550808993064008</v>
      </c>
      <c r="L36" s="242">
        <v>6.7003541404812692</v>
      </c>
      <c r="M36" s="242">
        <v>6.7349271277833678</v>
      </c>
      <c r="N36" s="242">
        <v>6.7867456334364071</v>
      </c>
      <c r="O36" s="242">
        <v>6.7867456334364071</v>
      </c>
      <c r="P36" s="242">
        <v>6.7867456334364071</v>
      </c>
      <c r="Q36" s="242">
        <v>6.7867456334364071</v>
      </c>
      <c r="R36" s="242">
        <v>6.7867456334364071</v>
      </c>
      <c r="S36" s="99"/>
      <c r="T36" s="99"/>
    </row>
    <row r="43" spans="8:22" ht="12.75">
      <c r="K43" s="476">
        <f t="shared" ref="K43:M52" si="5">0*(85%)</f>
        <v>0</v>
      </c>
      <c r="L43" s="476">
        <f t="shared" si="5"/>
        <v>0</v>
      </c>
      <c r="M43" s="476">
        <f t="shared" si="5"/>
        <v>0</v>
      </c>
    </row>
    <row r="44" spans="8:22" ht="12.75">
      <c r="K44" s="476">
        <f t="shared" si="5"/>
        <v>0</v>
      </c>
      <c r="L44" s="476">
        <f t="shared" si="5"/>
        <v>0</v>
      </c>
      <c r="M44" s="476">
        <f t="shared" si="5"/>
        <v>0</v>
      </c>
    </row>
    <row r="45" spans="8:22" ht="12.75">
      <c r="K45" s="476">
        <f t="shared" si="5"/>
        <v>0</v>
      </c>
      <c r="L45" s="476">
        <f t="shared" si="5"/>
        <v>0</v>
      </c>
      <c r="M45" s="476">
        <f t="shared" si="5"/>
        <v>0</v>
      </c>
    </row>
    <row r="46" spans="8:22" ht="12.75">
      <c r="K46" s="476">
        <f t="shared" si="5"/>
        <v>0</v>
      </c>
      <c r="L46" s="476">
        <f t="shared" si="5"/>
        <v>0</v>
      </c>
      <c r="M46" s="476">
        <f t="shared" si="5"/>
        <v>0</v>
      </c>
    </row>
    <row r="47" spans="8:22" ht="12.75">
      <c r="K47" s="476">
        <f t="shared" si="5"/>
        <v>0</v>
      </c>
      <c r="L47" s="476">
        <f t="shared" si="5"/>
        <v>0</v>
      </c>
      <c r="M47" s="476">
        <f t="shared" si="5"/>
        <v>0</v>
      </c>
    </row>
    <row r="48" spans="8:22" ht="12.75">
      <c r="K48" s="476">
        <f t="shared" si="5"/>
        <v>0</v>
      </c>
      <c r="L48" s="476">
        <f t="shared" si="5"/>
        <v>0</v>
      </c>
      <c r="M48" s="476">
        <f t="shared" si="5"/>
        <v>0</v>
      </c>
    </row>
    <row r="49" spans="11:13" ht="12.75">
      <c r="K49" s="476">
        <f t="shared" si="5"/>
        <v>0</v>
      </c>
      <c r="L49" s="476">
        <f t="shared" si="5"/>
        <v>0</v>
      </c>
      <c r="M49" s="476">
        <f t="shared" si="5"/>
        <v>0</v>
      </c>
    </row>
    <row r="50" spans="11:13" ht="12.75">
      <c r="K50" s="476">
        <f t="shared" si="5"/>
        <v>0</v>
      </c>
      <c r="L50" s="476">
        <f t="shared" si="5"/>
        <v>0</v>
      </c>
      <c r="M50" s="476">
        <f t="shared" si="5"/>
        <v>0</v>
      </c>
    </row>
    <row r="51" spans="11:13" ht="12.75">
      <c r="K51" s="476">
        <f t="shared" si="5"/>
        <v>0</v>
      </c>
      <c r="L51" s="476">
        <f t="shared" si="5"/>
        <v>0</v>
      </c>
      <c r="M51" s="476">
        <f t="shared" si="5"/>
        <v>0</v>
      </c>
    </row>
    <row r="52" spans="11:13" ht="12.75">
      <c r="K52" s="476">
        <f t="shared" si="5"/>
        <v>0</v>
      </c>
      <c r="L52" s="476">
        <f t="shared" si="5"/>
        <v>0</v>
      </c>
      <c r="M52" s="476">
        <f t="shared" si="5"/>
        <v>0</v>
      </c>
    </row>
  </sheetData>
  <pageMargins left="0.75" right="0.75" top="1" bottom="1" header="0.5" footer="0.5"/>
  <pageSetup orientation="portrait" horizontalDpi="4294967292" r:id="rId1"/>
  <headerFooter alignWithMargins="0"/>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3"/>
  </sheetPr>
  <dimension ref="A1:AO96"/>
  <sheetViews>
    <sheetView topLeftCell="A28" zoomScale="80" zoomScaleNormal="80" workbookViewId="0">
      <selection activeCell="B46" sqref="B46"/>
    </sheetView>
  </sheetViews>
  <sheetFormatPr defaultColWidth="20.85546875" defaultRowHeight="18" customHeight="1"/>
  <cols>
    <col min="1" max="16384" width="20.85546875" style="450"/>
  </cols>
  <sheetData>
    <row r="1" spans="1:25" ht="18" customHeight="1">
      <c r="B1" s="450" t="s">
        <v>580</v>
      </c>
      <c r="E1" s="450" t="s">
        <v>581</v>
      </c>
    </row>
    <row r="4" spans="1:25" ht="18" customHeight="1">
      <c r="B4" s="122" t="s">
        <v>14</v>
      </c>
      <c r="C4" s="122"/>
      <c r="D4" s="123"/>
      <c r="E4" s="123"/>
      <c r="F4" s="123"/>
      <c r="G4" s="123"/>
      <c r="H4" s="123"/>
      <c r="I4" s="123"/>
      <c r="J4" s="123"/>
    </row>
    <row r="5" spans="1:25" ht="18" customHeight="1">
      <c r="B5" s="124" t="s">
        <v>7</v>
      </c>
      <c r="C5" s="125" t="s">
        <v>30</v>
      </c>
      <c r="D5" s="124" t="s">
        <v>0</v>
      </c>
      <c r="E5" s="124" t="s">
        <v>3</v>
      </c>
      <c r="F5" s="124" t="s">
        <v>4</v>
      </c>
      <c r="G5" s="124" t="s">
        <v>8</v>
      </c>
      <c r="H5" s="124" t="s">
        <v>9</v>
      </c>
      <c r="I5" s="124" t="s">
        <v>10</v>
      </c>
      <c r="J5" s="124" t="s">
        <v>12</v>
      </c>
    </row>
    <row r="6" spans="1:25" ht="18" customHeight="1" thickBot="1">
      <c r="B6" s="457" t="s">
        <v>37</v>
      </c>
      <c r="C6" s="457" t="s">
        <v>31</v>
      </c>
      <c r="D6" s="457" t="s">
        <v>26</v>
      </c>
      <c r="E6" s="457" t="s">
        <v>27</v>
      </c>
      <c r="F6" s="457" t="s">
        <v>4</v>
      </c>
      <c r="G6" s="457" t="s">
        <v>40</v>
      </c>
      <c r="H6" s="457" t="s">
        <v>41</v>
      </c>
      <c r="I6" s="457" t="s">
        <v>28</v>
      </c>
      <c r="J6" s="457" t="s">
        <v>29</v>
      </c>
    </row>
    <row r="7" spans="1:25" ht="18" customHeight="1">
      <c r="B7" s="123" t="s">
        <v>65</v>
      </c>
      <c r="C7" s="123"/>
      <c r="D7" s="450" t="s">
        <v>561</v>
      </c>
      <c r="E7" s="450" t="s">
        <v>560</v>
      </c>
      <c r="F7" s="450" t="s">
        <v>69</v>
      </c>
      <c r="G7" s="450" t="s">
        <v>584</v>
      </c>
      <c r="H7" s="123"/>
      <c r="I7" s="123"/>
      <c r="J7" s="123"/>
    </row>
    <row r="8" spans="1:25" ht="18" customHeight="1">
      <c r="D8" s="450" t="s">
        <v>563</v>
      </c>
      <c r="E8" s="450" t="s">
        <v>562</v>
      </c>
      <c r="F8" s="450" t="s">
        <v>69</v>
      </c>
      <c r="G8" s="450" t="s">
        <v>584</v>
      </c>
    </row>
    <row r="9" spans="1:25" ht="18" customHeight="1">
      <c r="D9" s="450" t="s">
        <v>564</v>
      </c>
      <c r="E9" s="450" t="s">
        <v>565</v>
      </c>
      <c r="F9" s="450" t="s">
        <v>69</v>
      </c>
      <c r="G9" s="450" t="s">
        <v>584</v>
      </c>
      <c r="H9" s="103"/>
    </row>
    <row r="10" spans="1:25" ht="18" customHeight="1">
      <c r="D10" s="450" t="s">
        <v>571</v>
      </c>
      <c r="E10" s="450" t="s">
        <v>570</v>
      </c>
      <c r="F10" s="450" t="s">
        <v>69</v>
      </c>
      <c r="G10" s="450" t="s">
        <v>584</v>
      </c>
    </row>
    <row r="11" spans="1:25" ht="18" customHeight="1">
      <c r="D11" s="450" t="s">
        <v>566</v>
      </c>
      <c r="E11" s="450" t="s">
        <v>567</v>
      </c>
      <c r="F11" s="450" t="s">
        <v>69</v>
      </c>
      <c r="G11" s="450" t="s">
        <v>584</v>
      </c>
      <c r="V11" t="s">
        <v>674</v>
      </c>
      <c r="W11"/>
      <c r="X11" t="s">
        <v>675</v>
      </c>
      <c r="Y11">
        <v>288</v>
      </c>
    </row>
    <row r="12" spans="1:25" ht="18" customHeight="1">
      <c r="D12" s="450" t="s">
        <v>402</v>
      </c>
      <c r="E12" s="450" t="s">
        <v>575</v>
      </c>
      <c r="F12" s="450" t="s">
        <v>69</v>
      </c>
      <c r="G12" s="450" t="s">
        <v>584</v>
      </c>
      <c r="P12" s="450" t="s">
        <v>656</v>
      </c>
      <c r="V12"/>
      <c r="W12"/>
      <c r="X12" t="s">
        <v>675</v>
      </c>
      <c r="Y12">
        <v>256</v>
      </c>
    </row>
    <row r="13" spans="1:25" ht="18" customHeight="1">
      <c r="A13"/>
      <c r="D13" s="450" t="s">
        <v>576</v>
      </c>
      <c r="E13" s="450" t="s">
        <v>469</v>
      </c>
      <c r="F13" s="450" t="s">
        <v>69</v>
      </c>
      <c r="G13" s="450" t="s">
        <v>584</v>
      </c>
      <c r="V13"/>
      <c r="W13"/>
      <c r="X13" t="s">
        <v>675</v>
      </c>
      <c r="Y13">
        <v>2139</v>
      </c>
    </row>
    <row r="14" spans="1:25" ht="18" customHeight="1">
      <c r="A14"/>
      <c r="D14" s="450" t="s">
        <v>182</v>
      </c>
      <c r="E14" s="450" t="s">
        <v>532</v>
      </c>
      <c r="F14" s="450" t="s">
        <v>69</v>
      </c>
      <c r="G14" s="450" t="s">
        <v>584</v>
      </c>
      <c r="P14" s="450" t="s">
        <v>637</v>
      </c>
      <c r="Q14" s="475">
        <f>80%</f>
        <v>0.8</v>
      </c>
      <c r="V14"/>
      <c r="W14"/>
      <c r="X14" t="s">
        <v>675</v>
      </c>
      <c r="Y14">
        <v>373</v>
      </c>
    </row>
    <row r="15" spans="1:25" ht="18" customHeight="1">
      <c r="A15"/>
      <c r="D15" s="450" t="s">
        <v>813</v>
      </c>
      <c r="E15" s="450" t="s">
        <v>818</v>
      </c>
      <c r="F15" s="450" t="s">
        <v>69</v>
      </c>
      <c r="G15" s="450" t="s">
        <v>584</v>
      </c>
      <c r="P15" s="450" t="s">
        <v>638</v>
      </c>
      <c r="Q15" s="475">
        <v>0.2</v>
      </c>
      <c r="V15"/>
      <c r="W15"/>
      <c r="X15" t="s">
        <v>675</v>
      </c>
      <c r="Y15">
        <v>267</v>
      </c>
    </row>
    <row r="16" spans="1:25" ht="18" customHeight="1">
      <c r="D16" s="450" t="s">
        <v>814</v>
      </c>
      <c r="E16" s="450" t="s">
        <v>819</v>
      </c>
      <c r="F16" s="450" t="s">
        <v>69</v>
      </c>
      <c r="G16" s="450" t="s">
        <v>584</v>
      </c>
      <c r="V16"/>
      <c r="W16"/>
      <c r="X16" t="s">
        <v>638</v>
      </c>
      <c r="Y16">
        <v>316</v>
      </c>
    </row>
    <row r="17" spans="2:25" ht="18" customHeight="1">
      <c r="D17" s="450" t="s">
        <v>834</v>
      </c>
      <c r="E17" s="450" t="s">
        <v>841</v>
      </c>
      <c r="F17" s="450" t="s">
        <v>69</v>
      </c>
      <c r="G17" s="450" t="s">
        <v>584</v>
      </c>
      <c r="P17" s="450" t="s">
        <v>630</v>
      </c>
      <c r="Q17" s="450">
        <v>66.489999999999995</v>
      </c>
      <c r="V17"/>
      <c r="W17"/>
      <c r="X17" t="s">
        <v>638</v>
      </c>
      <c r="Y17">
        <v>73</v>
      </c>
    </row>
    <row r="18" spans="2:25" ht="18" customHeight="1">
      <c r="V18"/>
      <c r="W18"/>
      <c r="X18" t="s">
        <v>638</v>
      </c>
      <c r="Y18">
        <v>149</v>
      </c>
    </row>
    <row r="19" spans="2:25" ht="18" customHeight="1">
      <c r="B19" s="122" t="s">
        <v>15</v>
      </c>
      <c r="C19" s="122"/>
      <c r="D19" s="123"/>
      <c r="E19" s="123"/>
      <c r="F19" s="123"/>
      <c r="G19" s="123"/>
      <c r="H19" s="123"/>
      <c r="I19" s="123"/>
      <c r="J19" s="123"/>
      <c r="P19" s="451"/>
      <c r="Q19" s="451" t="s">
        <v>69</v>
      </c>
      <c r="R19" s="450" t="s">
        <v>69</v>
      </c>
      <c r="S19" s="451" t="s">
        <v>69</v>
      </c>
      <c r="T19" s="451" t="s">
        <v>69</v>
      </c>
      <c r="V19"/>
      <c r="W19"/>
      <c r="X19" t="s">
        <v>638</v>
      </c>
      <c r="Y19">
        <v>263</v>
      </c>
    </row>
    <row r="20" spans="2:25" ht="18" customHeight="1">
      <c r="B20" s="124" t="s">
        <v>11</v>
      </c>
      <c r="C20" s="125" t="s">
        <v>30</v>
      </c>
      <c r="D20" s="124" t="s">
        <v>1</v>
      </c>
      <c r="E20" s="124" t="s">
        <v>2</v>
      </c>
      <c r="F20" s="124" t="s">
        <v>16</v>
      </c>
      <c r="G20" s="124" t="s">
        <v>17</v>
      </c>
      <c r="H20" s="124" t="s">
        <v>18</v>
      </c>
      <c r="I20" s="124" t="s">
        <v>19</v>
      </c>
      <c r="J20" s="124" t="s">
        <v>20</v>
      </c>
      <c r="P20" s="451" t="s">
        <v>543</v>
      </c>
      <c r="Q20" s="451">
        <v>2005</v>
      </c>
      <c r="R20" s="450">
        <v>2015</v>
      </c>
      <c r="S20" s="451">
        <v>2030</v>
      </c>
      <c r="T20" s="451">
        <v>2050</v>
      </c>
      <c r="V20"/>
      <c r="W20"/>
      <c r="X20" t="s">
        <v>154</v>
      </c>
      <c r="Y20">
        <f>SUM(Y11:Y19)</f>
        <v>4124</v>
      </c>
    </row>
    <row r="21" spans="2:25" ht="18" customHeight="1" thickBot="1">
      <c r="B21" s="457" t="s">
        <v>38</v>
      </c>
      <c r="C21" s="457" t="s">
        <v>31</v>
      </c>
      <c r="D21" s="457" t="s">
        <v>21</v>
      </c>
      <c r="E21" s="457" t="s">
        <v>22</v>
      </c>
      <c r="F21" s="457" t="s">
        <v>23</v>
      </c>
      <c r="G21" s="457" t="s">
        <v>24</v>
      </c>
      <c r="H21" s="457" t="s">
        <v>43</v>
      </c>
      <c r="I21" s="457" t="s">
        <v>42</v>
      </c>
      <c r="J21" s="457" t="s">
        <v>25</v>
      </c>
      <c r="P21" s="451" t="s">
        <v>544</v>
      </c>
      <c r="Q21" s="451">
        <v>18.3</v>
      </c>
      <c r="R21" s="450">
        <f>+(Q21+S21)/2</f>
        <v>30.65</v>
      </c>
      <c r="S21" s="451">
        <v>43</v>
      </c>
      <c r="T21" s="451">
        <v>36.9</v>
      </c>
      <c r="V21"/>
      <c r="W21"/>
      <c r="X21"/>
      <c r="Y21"/>
    </row>
    <row r="22" spans="2:25" ht="18" customHeight="1" thickBot="1">
      <c r="B22" s="457" t="s">
        <v>73</v>
      </c>
      <c r="C22" s="457"/>
      <c r="D22" s="457"/>
      <c r="E22" s="457"/>
      <c r="F22" s="457"/>
      <c r="G22" s="457"/>
      <c r="H22" s="457"/>
      <c r="I22" s="457"/>
      <c r="J22" s="457"/>
      <c r="P22" s="451" t="s">
        <v>545</v>
      </c>
      <c r="Q22" s="451">
        <v>8.8000000000000007</v>
      </c>
      <c r="R22" s="450">
        <f t="shared" ref="R22:R23" si="0">+(Q22+S22)/2</f>
        <v>10.100000000000001</v>
      </c>
      <c r="S22" s="451">
        <v>11.4</v>
      </c>
      <c r="T22" s="451">
        <v>23</v>
      </c>
      <c r="V22"/>
      <c r="W22"/>
      <c r="X22" s="481" t="s">
        <v>675</v>
      </c>
      <c r="Y22" s="481">
        <f>SUM(Y11:Y15)/Y20</f>
        <v>0.80577109602327834</v>
      </c>
    </row>
    <row r="23" spans="2:25" ht="18" customHeight="1">
      <c r="B23" s="123" t="str">
        <f>'EB1'!$B$5</f>
        <v>MIN</v>
      </c>
      <c r="C23" s="123"/>
      <c r="D23" s="123" t="str">
        <f>+B51</f>
        <v>MINWODWST00</v>
      </c>
      <c r="E23" s="318" t="s">
        <v>792</v>
      </c>
      <c r="F23" s="123" t="str">
        <f>$F$7</f>
        <v>PJ</v>
      </c>
      <c r="G23" s="123" t="str">
        <f>$F$7&amp;"a"</f>
        <v>PJa</v>
      </c>
      <c r="H23" s="123"/>
      <c r="I23" s="123"/>
      <c r="J23" s="123"/>
      <c r="P23" s="451" t="s">
        <v>546</v>
      </c>
      <c r="Q23" s="451">
        <v>4.4000000000000004</v>
      </c>
      <c r="R23" s="450">
        <f t="shared" si="0"/>
        <v>3.5500000000000003</v>
      </c>
      <c r="S23" s="451">
        <v>2.7</v>
      </c>
      <c r="T23" s="451">
        <v>3.6</v>
      </c>
      <c r="V23"/>
      <c r="W23"/>
      <c r="X23" s="481" t="s">
        <v>638</v>
      </c>
      <c r="Y23" s="481">
        <f>SUM(Y16:Y19)/Y20</f>
        <v>0.19422890397672163</v>
      </c>
    </row>
    <row r="24" spans="2:25" ht="18" customHeight="1">
      <c r="B24" s="123" t="str">
        <f>'EB1'!$B$5</f>
        <v>MIN</v>
      </c>
      <c r="C24" s="123"/>
      <c r="D24" s="123" t="str">
        <f>B52</f>
        <v>MINWODWST01</v>
      </c>
      <c r="E24" s="450" t="s">
        <v>849</v>
      </c>
      <c r="F24" s="123" t="str">
        <f t="shared" ref="F24:F26" si="1">$F$7</f>
        <v>PJ</v>
      </c>
      <c r="G24" s="123" t="str">
        <f t="shared" ref="G24:G26" si="2">$F$7&amp;"a"</f>
        <v>PJa</v>
      </c>
      <c r="H24" s="123"/>
      <c r="I24" s="123"/>
      <c r="J24" s="123"/>
      <c r="P24" s="451" t="s">
        <v>547</v>
      </c>
      <c r="Q24" s="451">
        <v>0.4</v>
      </c>
      <c r="R24" s="450">
        <f t="shared" ref="R24:R36" si="3">+(Q24+S24)/2</f>
        <v>0.4</v>
      </c>
      <c r="S24" s="451">
        <v>0.4</v>
      </c>
      <c r="T24" s="451">
        <v>0.4</v>
      </c>
      <c r="V24"/>
      <c r="W24"/>
      <c r="X24"/>
      <c r="Y24"/>
    </row>
    <row r="25" spans="2:25" ht="18" customHeight="1">
      <c r="B25" s="123" t="str">
        <f>'EB1'!$B$5</f>
        <v>MIN</v>
      </c>
      <c r="C25" s="123"/>
      <c r="D25" s="123" t="str">
        <f t="shared" ref="D25:D31" si="4">+B54</f>
        <v>MINAGRWST00</v>
      </c>
      <c r="E25" s="318" t="s">
        <v>795</v>
      </c>
      <c r="F25" s="123" t="str">
        <f t="shared" si="1"/>
        <v>PJ</v>
      </c>
      <c r="G25" s="123" t="str">
        <f t="shared" si="2"/>
        <v>PJa</v>
      </c>
      <c r="H25" s="123"/>
      <c r="I25" s="123"/>
      <c r="J25" s="123"/>
      <c r="P25" s="451" t="s">
        <v>548</v>
      </c>
      <c r="Q25" s="451">
        <v>9.1</v>
      </c>
      <c r="R25" s="450">
        <f t="shared" si="3"/>
        <v>9.1</v>
      </c>
      <c r="S25" s="451">
        <v>9.1</v>
      </c>
      <c r="T25" s="451">
        <v>9.1</v>
      </c>
      <c r="V25" t="s">
        <v>676</v>
      </c>
      <c r="W25"/>
      <c r="X25"/>
      <c r="Y25"/>
    </row>
    <row r="26" spans="2:25" ht="18" customHeight="1">
      <c r="B26" s="123" t="str">
        <f>'EB1'!$B$5</f>
        <v>MIN</v>
      </c>
      <c r="C26" s="123"/>
      <c r="D26" s="123" t="str">
        <f t="shared" si="4"/>
        <v>MINAGRWST01</v>
      </c>
      <c r="E26" s="318" t="s">
        <v>796</v>
      </c>
      <c r="F26" s="123" t="str">
        <f t="shared" si="1"/>
        <v>PJ</v>
      </c>
      <c r="G26" s="123" t="str">
        <f t="shared" si="2"/>
        <v>PJa</v>
      </c>
      <c r="H26" s="123"/>
      <c r="I26" s="123"/>
      <c r="J26" s="123"/>
      <c r="P26" s="451" t="s">
        <v>549</v>
      </c>
      <c r="Q26" s="451">
        <v>3.8</v>
      </c>
      <c r="R26" s="450">
        <f t="shared" si="3"/>
        <v>3.8</v>
      </c>
      <c r="S26" s="451">
        <v>3.8</v>
      </c>
      <c r="T26" s="451">
        <v>3.9</v>
      </c>
      <c r="V26" t="s">
        <v>677</v>
      </c>
      <c r="W26"/>
      <c r="X26" t="s">
        <v>675</v>
      </c>
      <c r="Y26">
        <v>56650</v>
      </c>
    </row>
    <row r="27" spans="2:25" ht="18" customHeight="1">
      <c r="B27" s="123" t="str">
        <f>'EB1'!$B$5</f>
        <v>MIN</v>
      </c>
      <c r="D27" s="123" t="str">
        <f t="shared" si="4"/>
        <v>MINMNCWST00</v>
      </c>
      <c r="E27" s="318" t="s">
        <v>798</v>
      </c>
      <c r="F27" s="123" t="str">
        <f t="shared" ref="F27:F43" si="5">$F$7</f>
        <v>PJ</v>
      </c>
      <c r="G27" s="123" t="str">
        <f t="shared" ref="G27:G32" si="6">$F$7&amp;"a"</f>
        <v>PJa</v>
      </c>
      <c r="P27" s="451" t="s">
        <v>550</v>
      </c>
      <c r="Q27" s="451">
        <v>1.5</v>
      </c>
      <c r="R27" s="450">
        <f t="shared" si="3"/>
        <v>1.5</v>
      </c>
      <c r="S27" s="451">
        <v>1.5</v>
      </c>
      <c r="T27" s="451">
        <v>1.6</v>
      </c>
      <c r="V27"/>
      <c r="W27"/>
      <c r="X27" t="s">
        <v>638</v>
      </c>
      <c r="Y27">
        <v>40400</v>
      </c>
    </row>
    <row r="28" spans="2:25" ht="18" customHeight="1">
      <c r="B28" s="123" t="str">
        <f>+B27</f>
        <v>MIN</v>
      </c>
      <c r="D28" s="123" t="str">
        <f t="shared" si="4"/>
        <v>MINANMMNR00</v>
      </c>
      <c r="E28" s="318" t="s">
        <v>800</v>
      </c>
      <c r="F28" s="123" t="str">
        <f t="shared" si="5"/>
        <v>PJ</v>
      </c>
      <c r="G28" s="123" t="str">
        <f t="shared" si="6"/>
        <v>PJa</v>
      </c>
      <c r="L28" s="450" t="s">
        <v>836</v>
      </c>
      <c r="P28" s="451" t="s">
        <v>551</v>
      </c>
      <c r="Q28" s="451">
        <v>0.9</v>
      </c>
      <c r="R28" s="450">
        <f t="shared" si="3"/>
        <v>1</v>
      </c>
      <c r="S28" s="451">
        <v>1.1000000000000001</v>
      </c>
      <c r="T28" s="451">
        <v>1.2</v>
      </c>
      <c r="V28"/>
      <c r="W28"/>
      <c r="X28" t="s">
        <v>154</v>
      </c>
      <c r="Y28">
        <f>SUM(Y26:Y27)</f>
        <v>97050</v>
      </c>
    </row>
    <row r="29" spans="2:25" ht="18" customHeight="1">
      <c r="B29" s="123" t="str">
        <f>'EB1'!$B$5</f>
        <v>MIN</v>
      </c>
      <c r="D29" s="123" t="str">
        <f t="shared" si="4"/>
        <v>MINOILWST00</v>
      </c>
      <c r="E29" s="318" t="s">
        <v>802</v>
      </c>
      <c r="F29" s="123" t="str">
        <f t="shared" si="5"/>
        <v>PJ</v>
      </c>
      <c r="G29" s="123" t="str">
        <f t="shared" si="6"/>
        <v>PJa</v>
      </c>
      <c r="H29" s="103"/>
      <c r="L29" s="450">
        <v>20</v>
      </c>
      <c r="M29" s="450" t="s">
        <v>837</v>
      </c>
      <c r="P29" s="451" t="s">
        <v>552</v>
      </c>
      <c r="Q29" s="451">
        <v>2.8</v>
      </c>
      <c r="R29" s="450">
        <f t="shared" si="3"/>
        <v>2.8499999999999996</v>
      </c>
      <c r="S29" s="451">
        <v>2.9</v>
      </c>
      <c r="T29" s="451">
        <v>2.9</v>
      </c>
      <c r="V29"/>
      <c r="W29"/>
      <c r="X29"/>
      <c r="Y29"/>
    </row>
    <row r="30" spans="2:25" ht="18" customHeight="1">
      <c r="B30" s="123" t="str">
        <f>'EB1'!$B$5</f>
        <v>MIN</v>
      </c>
      <c r="D30" s="123" t="str">
        <f t="shared" si="4"/>
        <v>MINOILWST01</v>
      </c>
      <c r="E30" s="318" t="s">
        <v>803</v>
      </c>
      <c r="F30" s="123" t="str">
        <f t="shared" si="5"/>
        <v>PJ</v>
      </c>
      <c r="G30" s="123" t="str">
        <f t="shared" si="6"/>
        <v>PJa</v>
      </c>
      <c r="L30" s="450">
        <v>1.4999999999999999E-2</v>
      </c>
      <c r="M30" s="450" t="s">
        <v>838</v>
      </c>
      <c r="P30" s="451" t="s">
        <v>553</v>
      </c>
      <c r="Q30" s="451">
        <v>1.5</v>
      </c>
      <c r="R30" s="450">
        <f t="shared" si="3"/>
        <v>1.5</v>
      </c>
      <c r="S30" s="451">
        <v>1.5</v>
      </c>
      <c r="T30" s="451">
        <v>1.6</v>
      </c>
      <c r="V30"/>
      <c r="W30"/>
      <c r="X30" s="481" t="s">
        <v>675</v>
      </c>
      <c r="Y30" s="481">
        <f>Y26/Y28</f>
        <v>0.58371973209685724</v>
      </c>
    </row>
    <row r="31" spans="2:25" ht="18" customHeight="1">
      <c r="B31" s="123" t="str">
        <f>'EB1'!$B$5</f>
        <v>MIN</v>
      </c>
      <c r="D31" s="123" t="str">
        <f t="shared" si="4"/>
        <v>MINWODSUPCUR00</v>
      </c>
      <c r="E31" s="123" t="s">
        <v>812</v>
      </c>
      <c r="F31" s="123" t="str">
        <f t="shared" si="5"/>
        <v>PJ</v>
      </c>
      <c r="G31" s="123" t="str">
        <f t="shared" si="6"/>
        <v>PJa</v>
      </c>
      <c r="L31" s="450">
        <f>L30/L29</f>
        <v>7.5000000000000002E-4</v>
      </c>
      <c r="M31" s="450" t="s">
        <v>839</v>
      </c>
      <c r="P31" s="451" t="s">
        <v>554</v>
      </c>
      <c r="Q31" s="451">
        <v>0.1</v>
      </c>
      <c r="R31" s="450">
        <f t="shared" si="3"/>
        <v>0.1</v>
      </c>
      <c r="S31" s="451">
        <v>0.1</v>
      </c>
      <c r="T31" s="451">
        <v>0.1</v>
      </c>
      <c r="V31"/>
      <c r="W31"/>
      <c r="X31" s="481" t="s">
        <v>638</v>
      </c>
      <c r="Y31" s="481">
        <f>Y27/Y28</f>
        <v>0.41628026790314271</v>
      </c>
    </row>
    <row r="32" spans="2:25" ht="18" customHeight="1">
      <c r="B32" s="123" t="str">
        <f>+B31</f>
        <v>MIN</v>
      </c>
      <c r="D32" s="123" t="s">
        <v>634</v>
      </c>
      <c r="E32" s="123" t="str">
        <f>+E31</f>
        <v>Domestic supply of current wood in use</v>
      </c>
      <c r="F32" s="123" t="str">
        <f t="shared" si="5"/>
        <v>PJ</v>
      </c>
      <c r="G32" s="123" t="str">
        <f t="shared" si="6"/>
        <v>PJa</v>
      </c>
      <c r="L32" s="450">
        <f>L31/1000000*10^9</f>
        <v>0.75</v>
      </c>
      <c r="M32" s="450" t="s">
        <v>586</v>
      </c>
      <c r="P32" s="451" t="s">
        <v>555</v>
      </c>
      <c r="Q32" s="451">
        <v>0.04</v>
      </c>
      <c r="R32" s="450">
        <f t="shared" si="3"/>
        <v>0.02</v>
      </c>
      <c r="S32" s="451">
        <v>0</v>
      </c>
      <c r="T32" s="451">
        <v>0.1</v>
      </c>
      <c r="V32"/>
      <c r="W32"/>
      <c r="X32"/>
      <c r="Y32"/>
    </row>
    <row r="33" spans="1:27" ht="18" customHeight="1">
      <c r="B33" s="450" t="s">
        <v>87</v>
      </c>
      <c r="D33" s="123" t="str">
        <f>+"REF_"&amp;D7</f>
        <v>REF_WODWST</v>
      </c>
      <c r="E33" s="123" t="str">
        <f>+"Biogas production refinery from "&amp;E7</f>
        <v>Biogas production refinery from Forest residues and woody wastes</v>
      </c>
      <c r="F33" s="123" t="str">
        <f t="shared" si="5"/>
        <v>PJ</v>
      </c>
      <c r="G33" s="123" t="s">
        <v>572</v>
      </c>
      <c r="P33" s="451" t="s">
        <v>556</v>
      </c>
      <c r="Q33" s="451">
        <v>0.5</v>
      </c>
      <c r="R33" s="450">
        <f t="shared" si="3"/>
        <v>0.5</v>
      </c>
      <c r="S33" s="451">
        <v>0.5</v>
      </c>
      <c r="T33" s="451">
        <v>0.6</v>
      </c>
      <c r="V33"/>
      <c r="W33"/>
      <c r="X33"/>
      <c r="Y33"/>
    </row>
    <row r="34" spans="1:27" ht="18" customHeight="1">
      <c r="B34" s="450" t="s">
        <v>87</v>
      </c>
      <c r="D34" s="123" t="str">
        <f>+"REF_"&amp;D8</f>
        <v>REF_AGRWST</v>
      </c>
      <c r="E34" s="123" t="str">
        <f>+"Biogas production refinery from "&amp;E8</f>
        <v>Biogas production refinery from Agricultural wastes (straws, stover, vegetable culls)</v>
      </c>
      <c r="F34" s="123" t="str">
        <f t="shared" si="5"/>
        <v>PJ</v>
      </c>
      <c r="G34" s="123" t="s">
        <v>572</v>
      </c>
      <c r="L34" s="450" t="s">
        <v>842</v>
      </c>
      <c r="P34" s="451" t="s">
        <v>557</v>
      </c>
      <c r="Q34" s="451">
        <v>0.6</v>
      </c>
      <c r="R34" s="450">
        <f t="shared" si="3"/>
        <v>0.6</v>
      </c>
      <c r="S34" s="451">
        <v>0.6</v>
      </c>
      <c r="T34" s="451">
        <v>0.7</v>
      </c>
      <c r="V34" t="s">
        <v>678</v>
      </c>
      <c r="W34"/>
      <c r="X34"/>
      <c r="Y34"/>
    </row>
    <row r="35" spans="1:27" ht="18" customHeight="1">
      <c r="B35" s="450" t="s">
        <v>694</v>
      </c>
      <c r="D35" s="123" t="str">
        <f>+"REF_"&amp;D9</f>
        <v>REF_MNCWST</v>
      </c>
      <c r="E35" s="123" t="str">
        <f>+"Biogas production refinery from "&amp;E9</f>
        <v>Biogas production refinery from Municipal solid waste</v>
      </c>
      <c r="F35" s="123" t="str">
        <f t="shared" si="5"/>
        <v>PJ</v>
      </c>
      <c r="G35" s="123" t="s">
        <v>572</v>
      </c>
      <c r="L35" s="450" t="s">
        <v>843</v>
      </c>
      <c r="P35" s="451" t="s">
        <v>558</v>
      </c>
      <c r="Q35" s="451">
        <v>0.2</v>
      </c>
      <c r="R35" s="450">
        <f t="shared" si="3"/>
        <v>0.2</v>
      </c>
      <c r="S35" s="451">
        <v>0.2</v>
      </c>
      <c r="T35" s="451">
        <v>0.2</v>
      </c>
      <c r="V35" t="s">
        <v>679</v>
      </c>
      <c r="W35"/>
      <c r="X35" t="s">
        <v>675</v>
      </c>
      <c r="Y35">
        <v>2.16</v>
      </c>
    </row>
    <row r="36" spans="1:27" ht="18" customHeight="1">
      <c r="B36" s="450" t="s">
        <v>87</v>
      </c>
      <c r="D36" s="123" t="str">
        <f>+"REF_"&amp;D10</f>
        <v>REF_ANMMNR</v>
      </c>
      <c r="E36" s="123" t="str">
        <f>+"Biogas production refinery from "&amp;E10</f>
        <v>Biogas production refinery from Animal manure</v>
      </c>
      <c r="F36" s="123" t="str">
        <f t="shared" si="5"/>
        <v>PJ</v>
      </c>
      <c r="G36" s="123" t="s">
        <v>572</v>
      </c>
      <c r="L36" s="450" t="s">
        <v>30</v>
      </c>
      <c r="M36" s="450" t="s">
        <v>844</v>
      </c>
      <c r="N36" s="450">
        <v>2018</v>
      </c>
      <c r="P36" s="451" t="s">
        <v>559</v>
      </c>
      <c r="Q36" s="451">
        <v>4.5</v>
      </c>
      <c r="R36" s="450">
        <f t="shared" si="3"/>
        <v>4.5</v>
      </c>
      <c r="S36" s="451">
        <v>4.5</v>
      </c>
      <c r="T36" s="451">
        <v>4.5</v>
      </c>
      <c r="V36"/>
      <c r="W36"/>
      <c r="X36" t="s">
        <v>638</v>
      </c>
      <c r="Y36">
        <v>0.69</v>
      </c>
    </row>
    <row r="37" spans="1:27" ht="18" customHeight="1">
      <c r="A37" s="537"/>
      <c r="B37" s="450" t="s">
        <v>87</v>
      </c>
      <c r="D37" s="123" t="s">
        <v>573</v>
      </c>
      <c r="E37" s="123" t="s">
        <v>574</v>
      </c>
      <c r="F37" s="123" t="str">
        <f t="shared" si="5"/>
        <v>PJ</v>
      </c>
      <c r="G37" s="123" t="s">
        <v>572</v>
      </c>
      <c r="L37" s="450" t="s">
        <v>675</v>
      </c>
      <c r="M37" s="450" t="s">
        <v>845</v>
      </c>
      <c r="N37" s="450">
        <v>40.085199115378003</v>
      </c>
      <c r="O37" s="450">
        <f>N37*0.88</f>
        <v>35.274975221532642</v>
      </c>
      <c r="P37" s="451" t="s">
        <v>225</v>
      </c>
      <c r="Q37" s="451">
        <v>57.3</v>
      </c>
      <c r="R37" s="450">
        <f>SUM(R21:R36)</f>
        <v>70.369999999999976</v>
      </c>
      <c r="S37" s="451">
        <v>83.1</v>
      </c>
      <c r="T37" s="451">
        <v>90</v>
      </c>
      <c r="V37"/>
      <c r="W37"/>
      <c r="X37" t="s">
        <v>154</v>
      </c>
      <c r="Y37">
        <f>SUM(Y35:Y36)</f>
        <v>2.85</v>
      </c>
    </row>
    <row r="38" spans="1:27" ht="18" customHeight="1">
      <c r="B38" s="450" t="s">
        <v>87</v>
      </c>
      <c r="D38" s="123" t="str">
        <f>+B73</f>
        <v>CT_CWODPLT</v>
      </c>
      <c r="E38" s="123" t="s">
        <v>577</v>
      </c>
      <c r="F38" s="123" t="str">
        <f t="shared" si="5"/>
        <v>PJ</v>
      </c>
      <c r="G38" s="123" t="s">
        <v>572</v>
      </c>
      <c r="L38" s="450" t="s">
        <v>675</v>
      </c>
      <c r="M38" s="450" t="s">
        <v>846</v>
      </c>
      <c r="N38" s="450">
        <v>40.085199115378003</v>
      </c>
      <c r="O38" s="450">
        <f t="shared" ref="O38:O40" si="7">N38*0.88</f>
        <v>35.274975221532642</v>
      </c>
      <c r="V38"/>
      <c r="W38"/>
      <c r="X38"/>
      <c r="Y38"/>
    </row>
    <row r="39" spans="1:27" ht="18" customHeight="1">
      <c r="B39" s="450" t="s">
        <v>694</v>
      </c>
      <c r="D39" s="123" t="str">
        <f t="shared" ref="D39:D40" si="8">+B74</f>
        <v>CT_CWODBDS</v>
      </c>
      <c r="E39" s="123" t="s">
        <v>578</v>
      </c>
      <c r="F39" s="123" t="str">
        <f t="shared" si="5"/>
        <v>PJ</v>
      </c>
      <c r="G39" s="123" t="s">
        <v>572</v>
      </c>
      <c r="L39" s="450" t="s">
        <v>638</v>
      </c>
      <c r="M39" s="450" t="s">
        <v>845</v>
      </c>
      <c r="N39" s="450">
        <v>3.6183305882352901</v>
      </c>
      <c r="O39" s="450">
        <f t="shared" si="7"/>
        <v>3.1841309176470554</v>
      </c>
      <c r="V39"/>
      <c r="W39"/>
      <c r="X39" s="481" t="s">
        <v>675</v>
      </c>
      <c r="Y39" s="481">
        <f>Y35/Y37</f>
        <v>0.75789473684210529</v>
      </c>
    </row>
    <row r="40" spans="1:27" ht="18" customHeight="1">
      <c r="B40" s="450" t="s">
        <v>87</v>
      </c>
      <c r="D40" s="123" t="str">
        <f t="shared" si="8"/>
        <v>CT_CWODETH</v>
      </c>
      <c r="E40" s="123" t="s">
        <v>579</v>
      </c>
      <c r="F40" s="123" t="str">
        <f t="shared" si="5"/>
        <v>PJ</v>
      </c>
      <c r="G40" s="123" t="s">
        <v>572</v>
      </c>
      <c r="L40" s="450" t="s">
        <v>638</v>
      </c>
      <c r="M40" s="450" t="s">
        <v>846</v>
      </c>
      <c r="N40" s="450">
        <v>3.6183305882352901</v>
      </c>
      <c r="O40" s="450">
        <f t="shared" si="7"/>
        <v>3.1841309176470554</v>
      </c>
      <c r="V40"/>
      <c r="W40"/>
      <c r="X40" s="481" t="s">
        <v>638</v>
      </c>
      <c r="Y40" s="481">
        <f>Y36/Y37</f>
        <v>0.24210526315789471</v>
      </c>
    </row>
    <row r="41" spans="1:27" ht="18" customHeight="1">
      <c r="B41" s="450" t="s">
        <v>87</v>
      </c>
      <c r="D41" s="450" t="s">
        <v>810</v>
      </c>
      <c r="E41" s="123" t="s">
        <v>815</v>
      </c>
      <c r="F41" s="123" t="str">
        <f t="shared" si="5"/>
        <v>PJ</v>
      </c>
      <c r="G41" s="123" t="s">
        <v>572</v>
      </c>
      <c r="L41" s="450" t="s">
        <v>847</v>
      </c>
      <c r="M41" s="450">
        <v>2.6349475630393373</v>
      </c>
      <c r="N41" s="450">
        <v>4.2122187373704172</v>
      </c>
      <c r="O41" s="450">
        <v>5.7544965680140123</v>
      </c>
      <c r="P41" s="450">
        <v>6.7265523095064861</v>
      </c>
      <c r="Q41" s="450">
        <v>9.1999999999999993</v>
      </c>
      <c r="V41"/>
      <c r="W41"/>
      <c r="X41" s="481"/>
      <c r="Y41" s="481"/>
    </row>
    <row r="42" spans="1:27" ht="18" customHeight="1">
      <c r="B42" s="450" t="s">
        <v>87</v>
      </c>
      <c r="D42" s="537" t="s">
        <v>816</v>
      </c>
      <c r="E42" s="123" t="s">
        <v>817</v>
      </c>
      <c r="F42" s="123" t="str">
        <f t="shared" si="5"/>
        <v>PJ</v>
      </c>
      <c r="G42" s="123" t="s">
        <v>572</v>
      </c>
      <c r="V42"/>
      <c r="W42"/>
      <c r="X42" s="481"/>
      <c r="Y42" s="481"/>
    </row>
    <row r="43" spans="1:27" ht="18" customHeight="1">
      <c r="B43" s="450" t="s">
        <v>87</v>
      </c>
      <c r="D43" s="123" t="s">
        <v>635</v>
      </c>
      <c r="E43" s="123" t="s">
        <v>636</v>
      </c>
      <c r="F43" s="123" t="str">
        <f t="shared" si="5"/>
        <v>PJ</v>
      </c>
      <c r="G43" s="123" t="str">
        <f t="shared" ref="G43" si="9">$F$7&amp;"a"</f>
        <v>PJa</v>
      </c>
      <c r="V43"/>
      <c r="W43"/>
      <c r="X43"/>
      <c r="Y43"/>
    </row>
    <row r="44" spans="1:27" ht="18" customHeight="1">
      <c r="B44" s="450" t="s">
        <v>58</v>
      </c>
      <c r="D44" s="123" t="s">
        <v>835</v>
      </c>
      <c r="E44" s="123" t="s">
        <v>840</v>
      </c>
      <c r="F44" s="123" t="s">
        <v>69</v>
      </c>
      <c r="G44" s="123" t="s">
        <v>537</v>
      </c>
      <c r="V44"/>
      <c r="W44"/>
      <c r="X44"/>
      <c r="Y44"/>
    </row>
    <row r="45" spans="1:27" ht="18" customHeight="1">
      <c r="B45" s="450" t="s">
        <v>58</v>
      </c>
      <c r="D45" s="123" t="s">
        <v>848</v>
      </c>
      <c r="E45" s="318" t="s">
        <v>793</v>
      </c>
      <c r="F45" s="123" t="str">
        <f t="shared" ref="F45" si="10">$F$7</f>
        <v>PJ</v>
      </c>
      <c r="G45" s="123" t="str">
        <f t="shared" ref="G45" si="11">$F$7&amp;"a"</f>
        <v>PJa</v>
      </c>
      <c r="V45"/>
      <c r="W45"/>
      <c r="X45"/>
      <c r="Y45"/>
    </row>
    <row r="46" spans="1:27" ht="18" customHeight="1">
      <c r="V46" t="s">
        <v>680</v>
      </c>
      <c r="W46"/>
      <c r="X46"/>
      <c r="Y46"/>
    </row>
    <row r="47" spans="1:27" ht="18" customHeight="1">
      <c r="B47" s="318"/>
      <c r="C47" s="318"/>
      <c r="D47" s="320" t="s">
        <v>13</v>
      </c>
      <c r="F47" s="320"/>
      <c r="G47" s="318"/>
      <c r="H47" s="318"/>
      <c r="I47" s="318"/>
      <c r="J47" s="318"/>
      <c r="K47" s="318"/>
      <c r="L47" s="318"/>
      <c r="M47" s="452"/>
      <c r="N47" s="452"/>
      <c r="O47" s="452"/>
      <c r="P47" s="452"/>
      <c r="W47" t="s">
        <v>570</v>
      </c>
      <c r="X47"/>
      <c r="Y47" t="s">
        <v>675</v>
      </c>
      <c r="Z47">
        <f>0.94+0.07+0.313</f>
        <v>1.323</v>
      </c>
    </row>
    <row r="48" spans="1:27" ht="18" customHeight="1">
      <c r="A48"/>
      <c r="B48" s="321" t="s">
        <v>1</v>
      </c>
      <c r="C48" s="322" t="s">
        <v>5</v>
      </c>
      <c r="D48" s="321" t="s">
        <v>6</v>
      </c>
      <c r="E48" s="321" t="s">
        <v>539</v>
      </c>
      <c r="F48" s="321" t="s">
        <v>832</v>
      </c>
      <c r="G48" s="321" t="s">
        <v>349</v>
      </c>
      <c r="H48" s="321" t="s">
        <v>350</v>
      </c>
      <c r="I48" s="321" t="s">
        <v>351</v>
      </c>
      <c r="J48" s="321" t="s">
        <v>352</v>
      </c>
      <c r="K48" s="321" t="s">
        <v>569</v>
      </c>
      <c r="L48" s="321" t="s">
        <v>831</v>
      </c>
      <c r="M48" s="321" t="s">
        <v>804</v>
      </c>
      <c r="N48" s="321" t="s">
        <v>541</v>
      </c>
      <c r="O48" s="321" t="s">
        <v>790</v>
      </c>
      <c r="P48" s="321" t="s">
        <v>791</v>
      </c>
      <c r="Q48" s="321" t="s">
        <v>833</v>
      </c>
      <c r="R48" s="321" t="s">
        <v>568</v>
      </c>
      <c r="X48"/>
      <c r="Y48"/>
      <c r="Z48" t="s">
        <v>638</v>
      </c>
      <c r="AA48">
        <f>0.58+0.05+0.02</f>
        <v>0.65</v>
      </c>
    </row>
    <row r="49" spans="1:41" ht="18" customHeight="1" thickBot="1">
      <c r="A49"/>
      <c r="B49" s="458" t="s">
        <v>39</v>
      </c>
      <c r="C49" s="458" t="s">
        <v>32</v>
      </c>
      <c r="D49" s="458" t="s">
        <v>33</v>
      </c>
      <c r="E49" s="458"/>
      <c r="F49" s="458" t="s">
        <v>79</v>
      </c>
      <c r="G49" s="458" t="s">
        <v>79</v>
      </c>
      <c r="H49" s="458" t="s">
        <v>79</v>
      </c>
      <c r="I49" s="458" t="s">
        <v>79</v>
      </c>
      <c r="J49" s="458" t="s">
        <v>79</v>
      </c>
      <c r="K49" s="458" t="s">
        <v>79</v>
      </c>
      <c r="L49" s="458" t="s">
        <v>78</v>
      </c>
      <c r="M49" s="458" t="s">
        <v>78</v>
      </c>
      <c r="N49" s="458" t="s">
        <v>78</v>
      </c>
      <c r="O49" s="458" t="s">
        <v>78</v>
      </c>
      <c r="P49" s="458" t="s">
        <v>78</v>
      </c>
      <c r="Q49" s="458" t="s">
        <v>78</v>
      </c>
      <c r="R49" s="458" t="s">
        <v>78</v>
      </c>
      <c r="X49"/>
      <c r="Y49"/>
      <c r="Z49" t="s">
        <v>154</v>
      </c>
      <c r="AA49">
        <f>SUM(Z47:Z48)</f>
        <v>1.323</v>
      </c>
    </row>
    <row r="50" spans="1:41" ht="18" customHeight="1" thickBot="1">
      <c r="A50"/>
      <c r="B50" s="458" t="s">
        <v>77</v>
      </c>
      <c r="C50" s="458"/>
      <c r="D50" s="458"/>
      <c r="E50" s="458"/>
      <c r="F50" s="458" t="s">
        <v>355</v>
      </c>
      <c r="G50" s="458" t="s">
        <v>355</v>
      </c>
      <c r="H50" s="458" t="s">
        <v>355</v>
      </c>
      <c r="I50" s="458" t="s">
        <v>355</v>
      </c>
      <c r="J50" s="458" t="s">
        <v>355</v>
      </c>
      <c r="K50" s="458" t="s">
        <v>355</v>
      </c>
      <c r="L50" s="458" t="s">
        <v>69</v>
      </c>
      <c r="M50" s="458" t="s">
        <v>69</v>
      </c>
      <c r="N50" s="458" t="s">
        <v>69</v>
      </c>
      <c r="O50" s="458" t="s">
        <v>69</v>
      </c>
      <c r="P50" s="458" t="s">
        <v>69</v>
      </c>
      <c r="Q50" s="458" t="s">
        <v>69</v>
      </c>
      <c r="R50" s="458" t="s">
        <v>69</v>
      </c>
      <c r="T50" s="509" t="s">
        <v>657</v>
      </c>
      <c r="X50"/>
      <c r="Y50"/>
      <c r="Z50"/>
      <c r="AA50"/>
    </row>
    <row r="51" spans="1:41" ht="18" customHeight="1">
      <c r="A51"/>
      <c r="B51" s="319" t="s">
        <v>631</v>
      </c>
      <c r="D51" s="318" t="s">
        <v>561</v>
      </c>
      <c r="E51" s="453"/>
      <c r="F51" s="453">
        <v>9.93</v>
      </c>
      <c r="G51" s="453">
        <v>9.89</v>
      </c>
      <c r="H51" s="453">
        <v>9.8699999999999992</v>
      </c>
      <c r="I51" s="453">
        <v>9.86</v>
      </c>
      <c r="J51" s="580">
        <v>9.84</v>
      </c>
      <c r="K51" s="476"/>
      <c r="L51" s="453">
        <v>14</v>
      </c>
      <c r="M51" s="453">
        <v>22</v>
      </c>
      <c r="N51" s="453">
        <v>20</v>
      </c>
      <c r="O51" s="453">
        <v>20</v>
      </c>
      <c r="P51" s="453">
        <v>22</v>
      </c>
      <c r="Q51" s="453">
        <v>26</v>
      </c>
      <c r="R51" s="450">
        <v>5</v>
      </c>
      <c r="V51"/>
      <c r="W51"/>
      <c r="X51" s="481" t="s">
        <v>675</v>
      </c>
      <c r="Y51" s="481">
        <f>Z47/AA49</f>
        <v>1</v>
      </c>
    </row>
    <row r="52" spans="1:41" ht="18" customHeight="1">
      <c r="A52"/>
      <c r="B52" s="319" t="s">
        <v>632</v>
      </c>
      <c r="D52" s="318" t="s">
        <v>561</v>
      </c>
      <c r="E52" s="453"/>
      <c r="F52" s="453">
        <v>10.57</v>
      </c>
      <c r="G52" s="453">
        <v>10.7</v>
      </c>
      <c r="H52" s="453">
        <v>10.84</v>
      </c>
      <c r="I52" s="453">
        <v>10.7</v>
      </c>
      <c r="J52" s="450">
        <v>10.51</v>
      </c>
      <c r="K52" s="476"/>
      <c r="L52" s="453">
        <v>9</v>
      </c>
      <c r="M52" s="453">
        <v>7</v>
      </c>
      <c r="N52" s="453">
        <v>6</v>
      </c>
      <c r="O52" s="453">
        <v>6</v>
      </c>
      <c r="P52" s="453">
        <v>8</v>
      </c>
      <c r="Q52" s="453">
        <v>11</v>
      </c>
      <c r="R52" s="450">
        <v>5</v>
      </c>
      <c r="V52"/>
      <c r="W52"/>
      <c r="X52" s="481"/>
      <c r="Y52" s="481"/>
    </row>
    <row r="53" spans="1:41" ht="18" customHeight="1">
      <c r="B53" s="319" t="s">
        <v>848</v>
      </c>
      <c r="D53" s="318" t="s">
        <v>561</v>
      </c>
      <c r="E53" s="453">
        <v>2040</v>
      </c>
      <c r="F53" s="453">
        <v>15.586085261675063</v>
      </c>
      <c r="G53" s="453"/>
      <c r="H53" s="453"/>
      <c r="I53" s="453"/>
      <c r="K53" s="476"/>
      <c r="L53" s="453">
        <v>0</v>
      </c>
      <c r="M53" s="453">
        <v>0</v>
      </c>
      <c r="N53" s="453">
        <v>0</v>
      </c>
      <c r="O53" s="453">
        <v>0</v>
      </c>
      <c r="P53" s="453">
        <v>50</v>
      </c>
      <c r="Q53" s="450">
        <v>50</v>
      </c>
      <c r="R53" s="450">
        <v>1</v>
      </c>
      <c r="V53"/>
      <c r="W53"/>
      <c r="X53" s="481" t="s">
        <v>638</v>
      </c>
      <c r="Y53" s="481">
        <f>AA48/AA49</f>
        <v>0.49130763416477707</v>
      </c>
    </row>
    <row r="54" spans="1:41" ht="18" customHeight="1">
      <c r="B54" s="319" t="s">
        <v>794</v>
      </c>
      <c r="D54" s="318" t="s">
        <v>563</v>
      </c>
      <c r="E54" s="453"/>
      <c r="F54" s="453">
        <v>14.3</v>
      </c>
      <c r="G54" s="453"/>
      <c r="H54" s="453"/>
      <c r="I54" s="453"/>
      <c r="K54" s="476"/>
      <c r="L54" s="453">
        <v>1.2076919209443053</v>
      </c>
      <c r="M54" s="453">
        <v>1.241662</v>
      </c>
      <c r="N54" s="453">
        <v>1.2664957592915125</v>
      </c>
      <c r="O54" s="453">
        <v>1.2918253598818499</v>
      </c>
      <c r="P54" s="453">
        <v>1.3176616802361167</v>
      </c>
      <c r="R54" s="450">
        <v>5</v>
      </c>
    </row>
    <row r="55" spans="1:41" ht="18" customHeight="1">
      <c r="B55" s="319" t="s">
        <v>633</v>
      </c>
      <c r="D55" s="318" t="s">
        <v>563</v>
      </c>
      <c r="E55" s="453"/>
      <c r="F55" s="453">
        <v>3.2</v>
      </c>
      <c r="G55" s="453"/>
      <c r="H55" s="453"/>
      <c r="I55" s="453"/>
      <c r="K55" s="476"/>
      <c r="L55" s="453">
        <v>0.4977068</v>
      </c>
      <c r="M55" s="453">
        <v>0.51170613258022424</v>
      </c>
      <c r="N55" s="453">
        <v>0.52194082172014944</v>
      </c>
      <c r="O55" s="453">
        <v>0.53237959999999995</v>
      </c>
      <c r="P55" s="453">
        <v>0.54302719999999993</v>
      </c>
      <c r="R55" s="450">
        <v>5</v>
      </c>
      <c r="V55" t="s">
        <v>681</v>
      </c>
      <c r="W55"/>
      <c r="X55"/>
      <c r="Y55"/>
    </row>
    <row r="56" spans="1:41" ht="18" customHeight="1">
      <c r="B56" s="319" t="s">
        <v>797</v>
      </c>
      <c r="D56" s="318" t="s">
        <v>564</v>
      </c>
      <c r="E56" s="453"/>
      <c r="F56" s="453">
        <v>14.6</v>
      </c>
      <c r="G56" s="453"/>
      <c r="H56" s="453"/>
      <c r="I56" s="453"/>
      <c r="K56" s="476"/>
      <c r="L56" s="453">
        <v>2.9178947368421051</v>
      </c>
      <c r="M56" s="453"/>
      <c r="N56" s="453">
        <v>3.0315789473684212</v>
      </c>
      <c r="O56" s="453"/>
      <c r="P56" s="453"/>
      <c r="R56" s="450">
        <v>5</v>
      </c>
      <c r="V56" t="s">
        <v>567</v>
      </c>
      <c r="W56"/>
      <c r="X56" t="s">
        <v>675</v>
      </c>
      <c r="Y56">
        <f>0.41+0.36</f>
        <v>0.77</v>
      </c>
    </row>
    <row r="57" spans="1:41" ht="18" customHeight="1">
      <c r="B57" s="319" t="s">
        <v>799</v>
      </c>
      <c r="D57" s="318" t="s">
        <v>571</v>
      </c>
      <c r="E57" s="453"/>
      <c r="F57" s="453">
        <v>14.6</v>
      </c>
      <c r="G57" s="453"/>
      <c r="H57" s="453"/>
      <c r="I57" s="453"/>
      <c r="K57" s="476"/>
      <c r="L57" s="453">
        <v>1.823902686264572</v>
      </c>
      <c r="M57" s="453"/>
      <c r="N57" s="453">
        <v>1.8104916371008619</v>
      </c>
      <c r="O57" s="453"/>
      <c r="P57" s="453"/>
      <c r="R57" s="450">
        <v>5</v>
      </c>
      <c r="V57"/>
      <c r="W57"/>
      <c r="X57" t="s">
        <v>638</v>
      </c>
      <c r="Y57">
        <f>0.16+0.3</f>
        <v>0.45999999999999996</v>
      </c>
    </row>
    <row r="58" spans="1:41" ht="18" customHeight="1">
      <c r="B58" s="319" t="s">
        <v>801</v>
      </c>
      <c r="D58" s="318" t="s">
        <v>566</v>
      </c>
      <c r="E58" s="453"/>
      <c r="F58" s="453">
        <v>34</v>
      </c>
      <c r="G58" s="453"/>
      <c r="H58" s="453"/>
      <c r="I58" s="453"/>
      <c r="K58" s="476"/>
      <c r="L58" s="453">
        <v>0.12520325203252033</v>
      </c>
      <c r="M58" s="453"/>
      <c r="N58" s="453">
        <v>0.12520325203252033</v>
      </c>
      <c r="O58" s="453"/>
      <c r="P58" s="453"/>
      <c r="R58" s="450">
        <v>5</v>
      </c>
      <c r="V58"/>
      <c r="W58"/>
      <c r="X58" t="s">
        <v>154</v>
      </c>
      <c r="Y58">
        <f>SUM(Y56:Y57)</f>
        <v>1.23</v>
      </c>
    </row>
    <row r="59" spans="1:41" ht="18" customHeight="1">
      <c r="B59" s="319" t="s">
        <v>634</v>
      </c>
      <c r="D59" s="318" t="s">
        <v>566</v>
      </c>
      <c r="E59" s="453"/>
      <c r="F59" s="453">
        <v>34</v>
      </c>
      <c r="G59" s="453"/>
      <c r="H59" s="453"/>
      <c r="I59" s="453"/>
      <c r="K59" s="476"/>
      <c r="L59" s="453">
        <v>2.8170731707317076</v>
      </c>
      <c r="M59" s="453"/>
      <c r="N59" s="453">
        <v>2.8170731707317076</v>
      </c>
      <c r="O59" s="453"/>
      <c r="P59" s="453"/>
      <c r="R59" s="450">
        <v>5</v>
      </c>
      <c r="V59"/>
      <c r="W59"/>
      <c r="X59"/>
      <c r="Y59"/>
    </row>
    <row r="60" spans="1:41" ht="18" customHeight="1">
      <c r="B60" s="319" t="s">
        <v>811</v>
      </c>
      <c r="C60" s="318"/>
      <c r="D60" s="318" t="s">
        <v>182</v>
      </c>
      <c r="E60" s="453"/>
      <c r="F60" s="515">
        <f>F51/3</f>
        <v>3.31</v>
      </c>
      <c r="G60" s="453"/>
      <c r="H60" s="453"/>
      <c r="I60" s="453"/>
      <c r="K60" s="476"/>
      <c r="L60" s="453">
        <v>57</v>
      </c>
      <c r="M60" s="476"/>
      <c r="R60" s="450">
        <v>3</v>
      </c>
      <c r="V60"/>
      <c r="W60"/>
      <c r="X60" s="481" t="s">
        <v>675</v>
      </c>
      <c r="Y60" s="481">
        <f>Y56/Y58</f>
        <v>0.6260162601626017</v>
      </c>
    </row>
    <row r="61" spans="1:41" ht="18" customHeight="1">
      <c r="B61" s="319" t="s">
        <v>835</v>
      </c>
      <c r="C61" s="318"/>
      <c r="D61" s="318" t="s">
        <v>834</v>
      </c>
      <c r="F61" s="450">
        <v>5</v>
      </c>
      <c r="K61" s="476"/>
      <c r="L61" s="476">
        <v>0</v>
      </c>
      <c r="M61" s="453">
        <f>$L$61+M41</f>
        <v>2.6349475630393373</v>
      </c>
      <c r="N61" s="453">
        <f>$L$61+N41</f>
        <v>4.2122187373704172</v>
      </c>
      <c r="O61" s="453">
        <f>$L$61+O41</f>
        <v>5.7544965680140123</v>
      </c>
      <c r="P61" s="453">
        <f>$L$61+P41</f>
        <v>6.7265523095064861</v>
      </c>
      <c r="Q61" s="453">
        <f>$L$61+Q41</f>
        <v>9.1999999999999993</v>
      </c>
      <c r="R61" s="450">
        <v>5</v>
      </c>
      <c r="V61"/>
      <c r="W61"/>
      <c r="X61" s="481" t="s">
        <v>638</v>
      </c>
      <c r="Y61" s="481">
        <f>Y57/Y58</f>
        <v>0.37398373983739835</v>
      </c>
    </row>
    <row r="63" spans="1:41" ht="18" customHeight="1">
      <c r="D63" s="454"/>
    </row>
    <row r="64" spans="1:41" ht="18" customHeight="1">
      <c r="B64" s="516" t="s">
        <v>1</v>
      </c>
      <c r="C64" s="517" t="s">
        <v>5</v>
      </c>
      <c r="D64" s="517" t="s">
        <v>6</v>
      </c>
      <c r="E64" s="517" t="s">
        <v>74</v>
      </c>
      <c r="F64" s="517" t="s">
        <v>696</v>
      </c>
      <c r="G64" s="517" t="s">
        <v>364</v>
      </c>
      <c r="H64" s="517" t="s">
        <v>365</v>
      </c>
      <c r="I64" s="517" t="s">
        <v>366</v>
      </c>
      <c r="J64" s="517" t="s">
        <v>414</v>
      </c>
      <c r="K64" s="517" t="s">
        <v>367</v>
      </c>
      <c r="L64" s="517" t="s">
        <v>368</v>
      </c>
      <c r="M64" s="517" t="s">
        <v>697</v>
      </c>
      <c r="N64" s="517" t="s">
        <v>369</v>
      </c>
      <c r="O64" s="517" t="s">
        <v>370</v>
      </c>
      <c r="P64" s="517" t="s">
        <v>371</v>
      </c>
      <c r="Q64" s="517" t="s">
        <v>415</v>
      </c>
      <c r="R64" s="517" t="s">
        <v>372</v>
      </c>
      <c r="S64" s="517" t="s">
        <v>373</v>
      </c>
      <c r="T64" s="517" t="s">
        <v>698</v>
      </c>
      <c r="U64" s="517" t="s">
        <v>374</v>
      </c>
      <c r="V64" s="517" t="s">
        <v>375</v>
      </c>
      <c r="W64" s="517" t="s">
        <v>376</v>
      </c>
      <c r="X64" s="517" t="s">
        <v>416</v>
      </c>
      <c r="Y64" s="517" t="s">
        <v>377</v>
      </c>
      <c r="Z64" s="517" t="s">
        <v>378</v>
      </c>
      <c r="AA64" s="517" t="s">
        <v>699</v>
      </c>
      <c r="AB64" s="517" t="s">
        <v>379</v>
      </c>
      <c r="AC64" s="517" t="s">
        <v>380</v>
      </c>
      <c r="AD64" s="517" t="s">
        <v>381</v>
      </c>
      <c r="AE64" s="517" t="s">
        <v>417</v>
      </c>
      <c r="AF64" s="517" t="s">
        <v>382</v>
      </c>
      <c r="AG64" s="517" t="s">
        <v>383</v>
      </c>
      <c r="AH64" s="517" t="s">
        <v>384</v>
      </c>
      <c r="AI64" s="516" t="s">
        <v>669</v>
      </c>
      <c r="AJ64" s="516" t="s">
        <v>582</v>
      </c>
      <c r="AK64" s="518" t="s">
        <v>388</v>
      </c>
      <c r="AL64" s="519" t="s">
        <v>389</v>
      </c>
      <c r="AM64" s="520" t="s">
        <v>583</v>
      </c>
      <c r="AN64" s="520" t="s">
        <v>486</v>
      </c>
      <c r="AO64" s="520" t="s">
        <v>568</v>
      </c>
    </row>
    <row r="65" spans="2:41" ht="18" customHeight="1" thickBot="1">
      <c r="B65" s="521" t="s">
        <v>39</v>
      </c>
      <c r="C65" s="522" t="s">
        <v>32</v>
      </c>
      <c r="D65" s="522" t="s">
        <v>33</v>
      </c>
      <c r="E65" s="522" t="s">
        <v>76</v>
      </c>
      <c r="F65" s="522" t="s">
        <v>76</v>
      </c>
      <c r="G65" s="522" t="s">
        <v>76</v>
      </c>
      <c r="H65" s="522" t="s">
        <v>76</v>
      </c>
      <c r="I65" s="522" t="s">
        <v>76</v>
      </c>
      <c r="J65" s="522" t="s">
        <v>76</v>
      </c>
      <c r="K65" s="522" t="s">
        <v>390</v>
      </c>
      <c r="L65" s="522" t="s">
        <v>658</v>
      </c>
      <c r="M65" s="522" t="s">
        <v>658</v>
      </c>
      <c r="N65" s="522" t="s">
        <v>658</v>
      </c>
      <c r="O65" s="522" t="s">
        <v>658</v>
      </c>
      <c r="P65" s="522" t="s">
        <v>658</v>
      </c>
      <c r="Q65" s="522" t="s">
        <v>658</v>
      </c>
      <c r="R65" s="522" t="s">
        <v>391</v>
      </c>
      <c r="S65" s="522" t="s">
        <v>659</v>
      </c>
      <c r="T65" s="522" t="s">
        <v>659</v>
      </c>
      <c r="U65" s="522" t="s">
        <v>659</v>
      </c>
      <c r="V65" s="522" t="s">
        <v>659</v>
      </c>
      <c r="W65" s="522" t="s">
        <v>659</v>
      </c>
      <c r="X65" s="522" t="s">
        <v>659</v>
      </c>
      <c r="Y65" s="522" t="s">
        <v>392</v>
      </c>
      <c r="Z65" s="522" t="s">
        <v>660</v>
      </c>
      <c r="AA65" s="522" t="s">
        <v>660</v>
      </c>
      <c r="AB65" s="522" t="s">
        <v>660</v>
      </c>
      <c r="AC65" s="522" t="s">
        <v>660</v>
      </c>
      <c r="AD65" s="522" t="s">
        <v>660</v>
      </c>
      <c r="AE65" s="522" t="s">
        <v>660</v>
      </c>
      <c r="AF65" s="522" t="s">
        <v>393</v>
      </c>
      <c r="AG65" s="522" t="s">
        <v>394</v>
      </c>
      <c r="AH65" s="522" t="s">
        <v>395</v>
      </c>
      <c r="AI65" s="522" t="s">
        <v>396</v>
      </c>
      <c r="AJ65" s="522" t="s">
        <v>396</v>
      </c>
      <c r="AK65" s="523" t="s">
        <v>399</v>
      </c>
      <c r="AL65" s="524" t="s">
        <v>400</v>
      </c>
      <c r="AM65" s="525"/>
      <c r="AN65" s="525"/>
      <c r="AO65" s="525"/>
    </row>
    <row r="66" spans="2:41" ht="18" customHeight="1">
      <c r="B66" s="526" t="str">
        <f>+D36</f>
        <v>REF_ANMMNR</v>
      </c>
      <c r="C66" s="527" t="str">
        <f>+D10</f>
        <v>ANMMNR</v>
      </c>
      <c r="D66" s="527" t="s">
        <v>181</v>
      </c>
      <c r="E66" s="528">
        <v>0.375</v>
      </c>
      <c r="F66" s="528"/>
      <c r="G66" s="528"/>
      <c r="H66" s="528"/>
      <c r="I66" s="528"/>
      <c r="J66" s="528"/>
      <c r="K66" s="529">
        <v>3</v>
      </c>
      <c r="L66" s="530">
        <v>1490</v>
      </c>
      <c r="M66" s="530">
        <v>1490</v>
      </c>
      <c r="N66" s="530">
        <v>1490</v>
      </c>
      <c r="O66" s="530">
        <v>1490</v>
      </c>
      <c r="P66" s="530">
        <v>1490</v>
      </c>
      <c r="Q66" s="530">
        <v>1490</v>
      </c>
      <c r="R66" s="530">
        <v>3</v>
      </c>
      <c r="S66" s="531">
        <f>+L66*5%</f>
        <v>74.5</v>
      </c>
      <c r="T66" s="531">
        <f t="shared" ref="T66:X69" si="12">+M66*5%</f>
        <v>74.5</v>
      </c>
      <c r="U66" s="531">
        <f t="shared" si="12"/>
        <v>74.5</v>
      </c>
      <c r="V66" s="531">
        <f t="shared" si="12"/>
        <v>74.5</v>
      </c>
      <c r="W66" s="531">
        <f t="shared" si="12"/>
        <v>74.5</v>
      </c>
      <c r="X66" s="531">
        <f t="shared" si="12"/>
        <v>74.5</v>
      </c>
      <c r="Y66" s="530">
        <v>3</v>
      </c>
      <c r="Z66" s="531">
        <v>1.6389999999999998</v>
      </c>
      <c r="AA66" s="531">
        <v>1.6389999999999998</v>
      </c>
      <c r="AB66" s="531">
        <v>1.6389999999999998</v>
      </c>
      <c r="AC66" s="531">
        <v>1.6389999999999998</v>
      </c>
      <c r="AD66" s="531">
        <v>1.6389999999999998</v>
      </c>
      <c r="AE66" s="531">
        <v>1.6389999999999998</v>
      </c>
      <c r="AF66" s="530">
        <v>3</v>
      </c>
      <c r="AG66" s="528">
        <v>0.85616438356164382</v>
      </c>
      <c r="AH66" s="530">
        <v>20</v>
      </c>
      <c r="AI66" s="530"/>
      <c r="AJ66" s="530"/>
      <c r="AK66" s="532">
        <v>2.5000000000000001E-2</v>
      </c>
      <c r="AL66" s="533">
        <v>31.536000000000001</v>
      </c>
      <c r="AM66" s="525"/>
      <c r="AN66" s="525"/>
      <c r="AO66" s="525"/>
    </row>
    <row r="67" spans="2:41" ht="18" customHeight="1">
      <c r="B67" s="526" t="str">
        <f>+D33</f>
        <v>REF_WODWST</v>
      </c>
      <c r="C67" s="527" t="str">
        <f>+D7</f>
        <v>WODWST</v>
      </c>
      <c r="D67" s="527" t="s">
        <v>181</v>
      </c>
      <c r="E67" s="528">
        <v>0.60000000000000009</v>
      </c>
      <c r="F67" s="528">
        <v>0.60000000000000009</v>
      </c>
      <c r="G67" s="528">
        <v>0.63000000000000012</v>
      </c>
      <c r="H67" s="528">
        <v>0.66000000000000014</v>
      </c>
      <c r="I67" s="528">
        <v>0.69000000000000006</v>
      </c>
      <c r="J67" s="528">
        <v>0.69000000000000006</v>
      </c>
      <c r="K67" s="529">
        <v>3</v>
      </c>
      <c r="L67" s="530">
        <v>1788</v>
      </c>
      <c r="M67" s="530">
        <v>1788</v>
      </c>
      <c r="N67" s="530">
        <v>1788</v>
      </c>
      <c r="O67" s="530">
        <v>1788</v>
      </c>
      <c r="P67" s="530">
        <v>1788</v>
      </c>
      <c r="Q67" s="530">
        <v>1788</v>
      </c>
      <c r="R67" s="530">
        <v>3</v>
      </c>
      <c r="S67" s="531">
        <f t="shared" ref="S67:S69" si="13">+L67*5%</f>
        <v>89.4</v>
      </c>
      <c r="T67" s="531">
        <f t="shared" si="12"/>
        <v>89.4</v>
      </c>
      <c r="U67" s="531">
        <f t="shared" si="12"/>
        <v>89.4</v>
      </c>
      <c r="V67" s="531">
        <f t="shared" si="12"/>
        <v>89.4</v>
      </c>
      <c r="W67" s="531">
        <f t="shared" si="12"/>
        <v>89.4</v>
      </c>
      <c r="X67" s="531">
        <f t="shared" si="12"/>
        <v>89.4</v>
      </c>
      <c r="Y67" s="530">
        <v>3</v>
      </c>
      <c r="Z67" s="531">
        <v>2.6819999999999999</v>
      </c>
      <c r="AA67" s="531">
        <v>2.6819999999999999</v>
      </c>
      <c r="AB67" s="531">
        <v>2.6819999999999999</v>
      </c>
      <c r="AC67" s="531">
        <v>2.6819999999999999</v>
      </c>
      <c r="AD67" s="531">
        <v>2.6819999999999999</v>
      </c>
      <c r="AE67" s="531">
        <v>2.6819999999999999</v>
      </c>
      <c r="AF67" s="530">
        <v>3</v>
      </c>
      <c r="AG67" s="528">
        <v>0.91324200913242004</v>
      </c>
      <c r="AH67" s="530">
        <v>20</v>
      </c>
      <c r="AI67" s="530"/>
      <c r="AJ67" s="530"/>
      <c r="AK67" s="532">
        <v>2.5000000000000001E-2</v>
      </c>
      <c r="AL67" s="533">
        <v>31.536000000000001</v>
      </c>
      <c r="AM67" s="525"/>
      <c r="AN67" s="525"/>
      <c r="AO67" s="525"/>
    </row>
    <row r="68" spans="2:41" ht="18" customHeight="1">
      <c r="B68" s="526" t="str">
        <f>+D34</f>
        <v>REF_AGRWST</v>
      </c>
      <c r="C68" s="527" t="str">
        <f>+D8</f>
        <v>AGRWST</v>
      </c>
      <c r="D68" s="527" t="s">
        <v>181</v>
      </c>
      <c r="E68" s="528">
        <v>0.66666666666666663</v>
      </c>
      <c r="F68" s="528"/>
      <c r="G68" s="528"/>
      <c r="H68" s="528"/>
      <c r="I68" s="528"/>
      <c r="J68" s="528"/>
      <c r="K68" s="529">
        <v>3</v>
      </c>
      <c r="L68" s="530">
        <v>1475.1</v>
      </c>
      <c r="M68" s="530">
        <v>1445.2999999999997</v>
      </c>
      <c r="N68" s="530">
        <v>1415.5</v>
      </c>
      <c r="O68" s="530">
        <v>1415.5</v>
      </c>
      <c r="P68" s="530">
        <v>1415.5</v>
      </c>
      <c r="Q68" s="530">
        <v>1415.5</v>
      </c>
      <c r="R68" s="530">
        <v>3</v>
      </c>
      <c r="S68" s="531">
        <f t="shared" si="13"/>
        <v>73.754999999999995</v>
      </c>
      <c r="T68" s="531">
        <f t="shared" si="12"/>
        <v>72.264999999999986</v>
      </c>
      <c r="U68" s="531">
        <f t="shared" si="12"/>
        <v>70.775000000000006</v>
      </c>
      <c r="V68" s="531">
        <f t="shared" si="12"/>
        <v>70.775000000000006</v>
      </c>
      <c r="W68" s="531">
        <f t="shared" si="12"/>
        <v>70.775000000000006</v>
      </c>
      <c r="X68" s="531">
        <f t="shared" si="12"/>
        <v>70.775000000000006</v>
      </c>
      <c r="Y68" s="530">
        <v>3</v>
      </c>
      <c r="Z68" s="531">
        <v>1.6389999999999998</v>
      </c>
      <c r="AA68" s="531">
        <v>1.6389999999999998</v>
      </c>
      <c r="AB68" s="531">
        <v>1.6389999999999998</v>
      </c>
      <c r="AC68" s="531">
        <v>1.6389999999999998</v>
      </c>
      <c r="AD68" s="531">
        <v>1.6389999999999998</v>
      </c>
      <c r="AE68" s="531">
        <v>1.6389999999999998</v>
      </c>
      <c r="AF68" s="530">
        <v>3</v>
      </c>
      <c r="AG68" s="528">
        <v>0.85616438356164382</v>
      </c>
      <c r="AH68" s="530">
        <v>20</v>
      </c>
      <c r="AI68" s="530"/>
      <c r="AJ68" s="530"/>
      <c r="AK68" s="532">
        <v>2.5000000000000001E-2</v>
      </c>
      <c r="AL68" s="533">
        <v>31.536000000000001</v>
      </c>
      <c r="AM68" s="525"/>
      <c r="AN68" s="525"/>
      <c r="AO68" s="525"/>
    </row>
    <row r="69" spans="2:41" ht="18" customHeight="1">
      <c r="B69" s="527" t="s">
        <v>573</v>
      </c>
      <c r="C69" s="527" t="s">
        <v>181</v>
      </c>
      <c r="D69" s="527" t="s">
        <v>670</v>
      </c>
      <c r="E69" s="528">
        <v>0.9126505487192591</v>
      </c>
      <c r="F69" s="528">
        <v>0.9126505487192591</v>
      </c>
      <c r="G69" s="528">
        <v>0.92510036581283939</v>
      </c>
      <c r="H69" s="528">
        <v>0.93755018290641967</v>
      </c>
      <c r="I69" s="528">
        <v>0.95</v>
      </c>
      <c r="J69" s="528">
        <v>0.95</v>
      </c>
      <c r="K69" s="529">
        <v>3</v>
      </c>
      <c r="L69" s="530">
        <v>2086</v>
      </c>
      <c r="M69" s="530">
        <v>1937</v>
      </c>
      <c r="N69" s="530">
        <v>1788</v>
      </c>
      <c r="O69" s="530">
        <v>1639</v>
      </c>
      <c r="P69" s="530">
        <v>1490</v>
      </c>
      <c r="Q69" s="530">
        <v>1490</v>
      </c>
      <c r="R69" s="530">
        <v>3</v>
      </c>
      <c r="S69" s="531">
        <f t="shared" si="13"/>
        <v>104.30000000000001</v>
      </c>
      <c r="T69" s="531">
        <f t="shared" si="12"/>
        <v>96.850000000000009</v>
      </c>
      <c r="U69" s="531">
        <f t="shared" si="12"/>
        <v>89.4</v>
      </c>
      <c r="V69" s="531">
        <f t="shared" si="12"/>
        <v>81.95</v>
      </c>
      <c r="W69" s="531">
        <f t="shared" si="12"/>
        <v>74.5</v>
      </c>
      <c r="X69" s="531">
        <f t="shared" si="12"/>
        <v>74.5</v>
      </c>
      <c r="Y69" s="530">
        <v>3</v>
      </c>
      <c r="Z69" s="531">
        <v>3.2779999999999996</v>
      </c>
      <c r="AA69" s="531">
        <v>3.2779999999999996</v>
      </c>
      <c r="AB69" s="531">
        <v>3.2779999999999996</v>
      </c>
      <c r="AC69" s="531">
        <v>3.2779999999999996</v>
      </c>
      <c r="AD69" s="531">
        <v>3.2779999999999996</v>
      </c>
      <c r="AE69" s="531">
        <v>3.2779999999999996</v>
      </c>
      <c r="AF69" s="530">
        <v>3</v>
      </c>
      <c r="AG69" s="528">
        <v>0.97031963470319638</v>
      </c>
      <c r="AH69" s="530">
        <v>20</v>
      </c>
      <c r="AI69" s="534">
        <v>-53.96</v>
      </c>
      <c r="AJ69" s="530"/>
      <c r="AK69" s="532">
        <v>2.5000000000000001E-2</v>
      </c>
      <c r="AL69" s="533">
        <v>31.536000000000001</v>
      </c>
      <c r="AM69" s="525"/>
      <c r="AN69" s="525"/>
      <c r="AO69" s="525"/>
    </row>
    <row r="70" spans="2:41" ht="18" customHeight="1">
      <c r="B70" s="527"/>
      <c r="C70" s="527"/>
      <c r="D70" s="527" t="s">
        <v>671</v>
      </c>
      <c r="E70" s="528"/>
      <c r="F70" s="528"/>
      <c r="G70" s="528"/>
      <c r="H70" s="528"/>
      <c r="I70" s="528"/>
      <c r="J70" s="528"/>
      <c r="K70" s="529"/>
      <c r="L70" s="530"/>
      <c r="M70" s="530"/>
      <c r="N70" s="530"/>
      <c r="O70" s="530"/>
      <c r="P70" s="530"/>
      <c r="Q70" s="530"/>
      <c r="R70" s="530"/>
      <c r="S70" s="531"/>
      <c r="T70" s="531"/>
      <c r="U70" s="531"/>
      <c r="V70" s="531"/>
      <c r="W70" s="531"/>
      <c r="X70" s="531"/>
      <c r="Y70" s="530"/>
      <c r="Z70" s="531"/>
      <c r="AA70" s="531"/>
      <c r="AB70" s="531"/>
      <c r="AC70" s="531"/>
      <c r="AD70" s="531"/>
      <c r="AE70" s="531"/>
      <c r="AF70" s="530"/>
      <c r="AG70" s="528"/>
      <c r="AH70" s="530"/>
      <c r="AI70" s="534"/>
      <c r="AJ70" s="530"/>
      <c r="AK70" s="532"/>
      <c r="AL70" s="533"/>
      <c r="AM70" s="525"/>
      <c r="AN70" s="525"/>
      <c r="AO70" s="525"/>
    </row>
    <row r="71" spans="2:41" ht="18" customHeight="1">
      <c r="B71" s="527"/>
      <c r="C71" s="527"/>
      <c r="D71" s="527" t="s">
        <v>672</v>
      </c>
      <c r="E71" s="528"/>
      <c r="F71" s="528"/>
      <c r="G71" s="528"/>
      <c r="H71" s="528"/>
      <c r="I71" s="528"/>
      <c r="J71" s="528"/>
      <c r="K71" s="529"/>
      <c r="L71" s="530"/>
      <c r="M71" s="530"/>
      <c r="N71" s="530"/>
      <c r="O71" s="530"/>
      <c r="P71" s="530"/>
      <c r="Q71" s="530"/>
      <c r="R71" s="530"/>
      <c r="S71" s="531"/>
      <c r="T71" s="531"/>
      <c r="U71" s="531"/>
      <c r="V71" s="531"/>
      <c r="W71" s="531"/>
      <c r="X71" s="531"/>
      <c r="Y71" s="530"/>
      <c r="Z71" s="531"/>
      <c r="AA71" s="531"/>
      <c r="AB71" s="531"/>
      <c r="AC71" s="531"/>
      <c r="AD71" s="531"/>
      <c r="AE71" s="531"/>
      <c r="AF71" s="530"/>
      <c r="AG71" s="528"/>
      <c r="AH71" s="530"/>
      <c r="AI71" s="534"/>
      <c r="AJ71" s="530"/>
      <c r="AK71" s="532"/>
      <c r="AL71" s="533"/>
      <c r="AM71" s="525"/>
      <c r="AN71" s="525"/>
      <c r="AO71" s="525"/>
    </row>
    <row r="72" spans="2:41" ht="18" customHeight="1">
      <c r="B72" s="527"/>
      <c r="C72" s="527"/>
      <c r="D72" s="527" t="s">
        <v>673</v>
      </c>
      <c r="E72" s="528"/>
      <c r="F72" s="528"/>
      <c r="G72" s="528"/>
      <c r="H72" s="528"/>
      <c r="I72" s="528"/>
      <c r="J72" s="528"/>
      <c r="K72" s="529"/>
      <c r="L72" s="530"/>
      <c r="M72" s="530"/>
      <c r="N72" s="530"/>
      <c r="O72" s="530"/>
      <c r="P72" s="530"/>
      <c r="Q72" s="530"/>
      <c r="R72" s="530"/>
      <c r="S72" s="531"/>
      <c r="T72" s="531"/>
      <c r="U72" s="531"/>
      <c r="V72" s="531"/>
      <c r="W72" s="531"/>
      <c r="X72" s="531"/>
      <c r="Y72" s="530"/>
      <c r="Z72" s="531"/>
      <c r="AA72" s="531"/>
      <c r="AB72" s="531"/>
      <c r="AC72" s="531"/>
      <c r="AD72" s="531"/>
      <c r="AE72" s="531"/>
      <c r="AF72" s="530"/>
      <c r="AG72" s="528"/>
      <c r="AH72" s="530"/>
      <c r="AI72" s="534"/>
      <c r="AJ72" s="530"/>
      <c r="AK72" s="532"/>
      <c r="AL72" s="533"/>
      <c r="AM72" s="525"/>
      <c r="AN72" s="525"/>
      <c r="AO72" s="525"/>
    </row>
    <row r="73" spans="2:41" ht="18" customHeight="1">
      <c r="B73" s="527" t="s">
        <v>401</v>
      </c>
      <c r="C73" s="527" t="str">
        <f>+D51</f>
        <v>WODWST</v>
      </c>
      <c r="D73" s="527" t="s">
        <v>402</v>
      </c>
      <c r="E73" s="528">
        <v>0.84000000000000008</v>
      </c>
      <c r="F73" s="528">
        <v>0.84000000000000008</v>
      </c>
      <c r="G73" s="528">
        <v>0.84000000000000008</v>
      </c>
      <c r="H73" s="528">
        <v>0.84000000000000008</v>
      </c>
      <c r="I73" s="528">
        <v>0.84000000000000008</v>
      </c>
      <c r="J73" s="528">
        <v>0.84000000000000008</v>
      </c>
      <c r="K73" s="529">
        <v>3</v>
      </c>
      <c r="L73" s="530">
        <v>1043</v>
      </c>
      <c r="M73" s="530">
        <v>1043</v>
      </c>
      <c r="N73" s="530">
        <v>1043</v>
      </c>
      <c r="O73" s="530">
        <v>1043</v>
      </c>
      <c r="P73" s="530">
        <v>1043</v>
      </c>
      <c r="Q73" s="530">
        <v>1043</v>
      </c>
      <c r="R73" s="530">
        <v>3</v>
      </c>
      <c r="S73" s="531">
        <f>+L73*5%</f>
        <v>52.150000000000006</v>
      </c>
      <c r="T73" s="531">
        <f t="shared" ref="T73:X76" si="14">+M73*5%</f>
        <v>52.150000000000006</v>
      </c>
      <c r="U73" s="531">
        <f t="shared" si="14"/>
        <v>52.150000000000006</v>
      </c>
      <c r="V73" s="531">
        <f t="shared" si="14"/>
        <v>52.150000000000006</v>
      </c>
      <c r="W73" s="531">
        <f t="shared" si="14"/>
        <v>52.150000000000006</v>
      </c>
      <c r="X73" s="531">
        <f t="shared" si="14"/>
        <v>52.150000000000006</v>
      </c>
      <c r="Y73" s="530">
        <v>3</v>
      </c>
      <c r="Z73" s="531">
        <v>0</v>
      </c>
      <c r="AA73" s="531">
        <v>0</v>
      </c>
      <c r="AB73" s="531">
        <v>0</v>
      </c>
      <c r="AC73" s="531">
        <v>0</v>
      </c>
      <c r="AD73" s="531">
        <v>0</v>
      </c>
      <c r="AE73" s="531">
        <v>0</v>
      </c>
      <c r="AF73" s="530">
        <v>3</v>
      </c>
      <c r="AG73" s="528">
        <v>0.8</v>
      </c>
      <c r="AH73" s="530">
        <v>20</v>
      </c>
      <c r="AI73" s="530"/>
      <c r="AJ73" s="530"/>
      <c r="AK73" s="532">
        <v>2.5000000000000001E-2</v>
      </c>
      <c r="AL73" s="533">
        <v>31.536000000000001</v>
      </c>
      <c r="AM73" s="525"/>
      <c r="AN73" s="525"/>
      <c r="AO73" s="525"/>
    </row>
    <row r="74" spans="2:41" ht="18" customHeight="1">
      <c r="B74" s="527" t="s">
        <v>405</v>
      </c>
      <c r="C74" s="527" t="str">
        <f>+D7</f>
        <v>WODWST</v>
      </c>
      <c r="D74" s="527" t="s">
        <v>576</v>
      </c>
      <c r="E74" s="535">
        <v>0.70000000000000007</v>
      </c>
      <c r="F74" s="528">
        <v>0.70000000000000007</v>
      </c>
      <c r="G74" s="528">
        <v>0.70000000000000007</v>
      </c>
      <c r="H74" s="528">
        <v>0.70000000000000007</v>
      </c>
      <c r="I74" s="528">
        <v>0.70000000000000007</v>
      </c>
      <c r="J74" s="528">
        <v>0.70000000000000007</v>
      </c>
      <c r="K74" s="529">
        <v>3</v>
      </c>
      <c r="L74" s="530">
        <v>3278</v>
      </c>
      <c r="M74" s="530">
        <v>3278</v>
      </c>
      <c r="N74" s="530">
        <v>3278</v>
      </c>
      <c r="O74" s="530">
        <v>3278</v>
      </c>
      <c r="P74" s="530">
        <v>3278</v>
      </c>
      <c r="Q74" s="530">
        <v>3278</v>
      </c>
      <c r="R74" s="530">
        <v>3</v>
      </c>
      <c r="S74" s="531">
        <f t="shared" ref="S74:S76" si="15">+L74*5%</f>
        <v>163.9</v>
      </c>
      <c r="T74" s="531">
        <f t="shared" si="14"/>
        <v>163.9</v>
      </c>
      <c r="U74" s="531">
        <f t="shared" si="14"/>
        <v>163.9</v>
      </c>
      <c r="V74" s="531">
        <f t="shared" si="14"/>
        <v>163.9</v>
      </c>
      <c r="W74" s="531">
        <f t="shared" si="14"/>
        <v>163.9</v>
      </c>
      <c r="X74" s="531">
        <f t="shared" si="14"/>
        <v>163.9</v>
      </c>
      <c r="Y74" s="530">
        <v>3</v>
      </c>
      <c r="Z74" s="531">
        <v>0.49170000000000003</v>
      </c>
      <c r="AA74" s="531">
        <v>0.49170000000000003</v>
      </c>
      <c r="AB74" s="531">
        <v>0.49170000000000003</v>
      </c>
      <c r="AC74" s="531">
        <v>0.49170000000000003</v>
      </c>
      <c r="AD74" s="531">
        <v>0.49170000000000003</v>
      </c>
      <c r="AE74" s="531">
        <v>0.49170000000000003</v>
      </c>
      <c r="AF74" s="530">
        <v>3</v>
      </c>
      <c r="AG74" s="528">
        <v>0.85</v>
      </c>
      <c r="AH74" s="530">
        <v>20</v>
      </c>
      <c r="AI74" s="530"/>
      <c r="AJ74" s="534">
        <v>-69.69</v>
      </c>
      <c r="AK74" s="532">
        <v>2.5000000000000001E-2</v>
      </c>
      <c r="AL74" s="533">
        <v>31.536000000000001</v>
      </c>
      <c r="AM74" s="525"/>
      <c r="AN74" s="525"/>
      <c r="AO74" s="525"/>
    </row>
    <row r="75" spans="2:41" ht="18" customHeight="1">
      <c r="B75" s="527" t="s">
        <v>406</v>
      </c>
      <c r="C75" s="527" t="str">
        <f>+D7</f>
        <v>WODWST</v>
      </c>
      <c r="D75" s="527" t="s">
        <v>180</v>
      </c>
      <c r="E75" s="535">
        <v>0.59000000000000008</v>
      </c>
      <c r="F75" s="528">
        <v>0.59000000000000008</v>
      </c>
      <c r="G75" s="528">
        <v>0.59000000000000008</v>
      </c>
      <c r="H75" s="528">
        <v>0.59000000000000008</v>
      </c>
      <c r="I75" s="528">
        <v>0.59000000000000008</v>
      </c>
      <c r="J75" s="528">
        <v>0.59000000000000008</v>
      </c>
      <c r="K75" s="529">
        <v>3</v>
      </c>
      <c r="L75" s="530">
        <v>2980.3683146067415</v>
      </c>
      <c r="M75" s="530">
        <v>2980.3683146067415</v>
      </c>
      <c r="N75" s="530">
        <v>2980.3683146067415</v>
      </c>
      <c r="O75" s="530">
        <v>2980.3683146067415</v>
      </c>
      <c r="P75" s="530">
        <v>2980.3683146067415</v>
      </c>
      <c r="Q75" s="530">
        <v>2980.3683146067415</v>
      </c>
      <c r="R75" s="530">
        <v>3</v>
      </c>
      <c r="S75" s="531">
        <f t="shared" si="15"/>
        <v>149.01841573033707</v>
      </c>
      <c r="T75" s="531">
        <f t="shared" si="14"/>
        <v>149.01841573033707</v>
      </c>
      <c r="U75" s="531">
        <f t="shared" si="14"/>
        <v>149.01841573033707</v>
      </c>
      <c r="V75" s="531">
        <f t="shared" si="14"/>
        <v>149.01841573033707</v>
      </c>
      <c r="W75" s="531">
        <f t="shared" si="14"/>
        <v>149.01841573033707</v>
      </c>
      <c r="X75" s="531">
        <f t="shared" si="14"/>
        <v>149.01841573033707</v>
      </c>
      <c r="Y75" s="530"/>
      <c r="Z75" s="531">
        <v>0</v>
      </c>
      <c r="AA75" s="531">
        <v>0</v>
      </c>
      <c r="AB75" s="531">
        <v>0</v>
      </c>
      <c r="AC75" s="531">
        <v>0</v>
      </c>
      <c r="AD75" s="531">
        <v>0</v>
      </c>
      <c r="AE75" s="531">
        <v>0</v>
      </c>
      <c r="AF75" s="530"/>
      <c r="AG75" s="528">
        <v>0.85</v>
      </c>
      <c r="AH75" s="530">
        <v>25</v>
      </c>
      <c r="AI75" s="530"/>
      <c r="AJ75" s="530"/>
      <c r="AK75" s="532">
        <v>2.5000000000000001E-2</v>
      </c>
      <c r="AL75" s="533">
        <v>31.536000000000001</v>
      </c>
      <c r="AM75" s="525"/>
      <c r="AN75" s="525"/>
      <c r="AO75" s="525"/>
    </row>
    <row r="76" spans="2:41" ht="18" customHeight="1">
      <c r="B76" s="527" t="s">
        <v>405</v>
      </c>
      <c r="C76" s="527" t="str">
        <f>+D11</f>
        <v>OILWST</v>
      </c>
      <c r="D76" s="527" t="s">
        <v>576</v>
      </c>
      <c r="E76" s="535">
        <f>+E73</f>
        <v>0.84000000000000008</v>
      </c>
      <c r="F76" s="535">
        <f t="shared" ref="F76:J76" si="16">+F73</f>
        <v>0.84000000000000008</v>
      </c>
      <c r="G76" s="535">
        <f t="shared" si="16"/>
        <v>0.84000000000000008</v>
      </c>
      <c r="H76" s="535">
        <f t="shared" si="16"/>
        <v>0.84000000000000008</v>
      </c>
      <c r="I76" s="535">
        <f t="shared" si="16"/>
        <v>0.84000000000000008</v>
      </c>
      <c r="J76" s="535">
        <f t="shared" si="16"/>
        <v>0.84000000000000008</v>
      </c>
      <c r="K76" s="529">
        <v>3</v>
      </c>
      <c r="L76" s="530">
        <v>3278</v>
      </c>
      <c r="M76" s="530">
        <v>3278</v>
      </c>
      <c r="N76" s="530">
        <v>3278</v>
      </c>
      <c r="O76" s="530">
        <v>3278</v>
      </c>
      <c r="P76" s="530">
        <v>3278</v>
      </c>
      <c r="Q76" s="530">
        <v>3278</v>
      </c>
      <c r="R76" s="530">
        <v>3</v>
      </c>
      <c r="S76" s="531">
        <f t="shared" si="15"/>
        <v>163.9</v>
      </c>
      <c r="T76" s="531">
        <f t="shared" si="14"/>
        <v>163.9</v>
      </c>
      <c r="U76" s="531">
        <f t="shared" si="14"/>
        <v>163.9</v>
      </c>
      <c r="V76" s="531">
        <f t="shared" si="14"/>
        <v>163.9</v>
      </c>
      <c r="W76" s="531">
        <f t="shared" si="14"/>
        <v>163.9</v>
      </c>
      <c r="X76" s="531">
        <f t="shared" si="14"/>
        <v>163.9</v>
      </c>
      <c r="Y76" s="530">
        <v>3</v>
      </c>
      <c r="Z76" s="531">
        <v>0.49170000000000003</v>
      </c>
      <c r="AA76" s="531">
        <v>0.49170000000000003</v>
      </c>
      <c r="AB76" s="531">
        <v>0.49170000000000003</v>
      </c>
      <c r="AC76" s="531">
        <v>0.49170000000000003</v>
      </c>
      <c r="AD76" s="531">
        <v>0.49170000000000003</v>
      </c>
      <c r="AE76" s="531">
        <v>0.49170000000000003</v>
      </c>
      <c r="AF76" s="530">
        <v>3</v>
      </c>
      <c r="AG76" s="528">
        <v>0.85</v>
      </c>
      <c r="AH76" s="530">
        <v>20</v>
      </c>
      <c r="AI76" s="530"/>
      <c r="AJ76" s="530">
        <f>+AJ74</f>
        <v>-69.69</v>
      </c>
      <c r="AK76" s="532">
        <v>2.5000000000000001E-2</v>
      </c>
      <c r="AL76" s="533">
        <v>31.536000000000001</v>
      </c>
      <c r="AM76" s="530">
        <v>0</v>
      </c>
      <c r="AN76" s="530">
        <v>0</v>
      </c>
      <c r="AO76" s="530">
        <v>1</v>
      </c>
    </row>
    <row r="77" spans="2:41" ht="18" customHeight="1">
      <c r="B77" s="536" t="str">
        <f>+D43</f>
        <v>WSTWOD2WOD</v>
      </c>
      <c r="C77" s="525" t="str">
        <f>+C73</f>
        <v>WODWST</v>
      </c>
      <c r="D77" s="525" t="str">
        <f>+D14</f>
        <v>WOD</v>
      </c>
      <c r="E77" s="525">
        <v>1</v>
      </c>
    </row>
    <row r="79" spans="2:41" ht="18" customHeight="1">
      <c r="D79" s="454" t="s">
        <v>13</v>
      </c>
    </row>
    <row r="80" spans="2:41" ht="18" customHeight="1">
      <c r="B80" s="455" t="s">
        <v>1</v>
      </c>
      <c r="C80" s="345" t="s">
        <v>5</v>
      </c>
      <c r="D80" s="345" t="s">
        <v>6</v>
      </c>
      <c r="E80" s="345" t="s">
        <v>539</v>
      </c>
      <c r="F80" s="345" t="s">
        <v>805</v>
      </c>
      <c r="G80" s="345" t="s">
        <v>74</v>
      </c>
      <c r="H80" s="345" t="s">
        <v>718</v>
      </c>
      <c r="I80" s="345" t="s">
        <v>364</v>
      </c>
      <c r="J80" s="345" t="s">
        <v>365</v>
      </c>
      <c r="K80" s="345" t="s">
        <v>366</v>
      </c>
      <c r="L80" s="345" t="s">
        <v>414</v>
      </c>
      <c r="M80" s="345" t="s">
        <v>367</v>
      </c>
      <c r="N80" s="345" t="s">
        <v>368</v>
      </c>
      <c r="O80" s="345" t="s">
        <v>697</v>
      </c>
      <c r="P80" s="345" t="s">
        <v>369</v>
      </c>
      <c r="Q80" s="345" t="s">
        <v>370</v>
      </c>
      <c r="R80" s="345" t="s">
        <v>371</v>
      </c>
      <c r="S80" s="345" t="s">
        <v>415</v>
      </c>
      <c r="T80" s="345" t="s">
        <v>372</v>
      </c>
      <c r="U80" s="345" t="s">
        <v>373</v>
      </c>
      <c r="V80" s="345" t="s">
        <v>698</v>
      </c>
      <c r="W80" s="345" t="s">
        <v>374</v>
      </c>
      <c r="X80" s="345" t="s">
        <v>375</v>
      </c>
      <c r="Y80" s="345" t="s">
        <v>376</v>
      </c>
      <c r="Z80" s="345" t="s">
        <v>416</v>
      </c>
      <c r="AA80" s="345" t="s">
        <v>377</v>
      </c>
      <c r="AB80" s="345" t="s">
        <v>378</v>
      </c>
      <c r="AC80" s="345" t="s">
        <v>699</v>
      </c>
      <c r="AD80" s="345" t="s">
        <v>379</v>
      </c>
      <c r="AE80" s="345" t="s">
        <v>380</v>
      </c>
      <c r="AF80" s="345" t="s">
        <v>381</v>
      </c>
      <c r="AG80" s="345" t="s">
        <v>417</v>
      </c>
      <c r="AH80" s="345" t="s">
        <v>382</v>
      </c>
      <c r="AI80" s="345" t="s">
        <v>383</v>
      </c>
      <c r="AJ80" s="345" t="s">
        <v>384</v>
      </c>
      <c r="AK80" s="455" t="s">
        <v>669</v>
      </c>
      <c r="AL80" s="455" t="s">
        <v>855</v>
      </c>
      <c r="AM80" s="459" t="s">
        <v>388</v>
      </c>
      <c r="AN80" s="460" t="s">
        <v>389</v>
      </c>
      <c r="AO80" s="450" t="s">
        <v>831</v>
      </c>
    </row>
    <row r="81" spans="2:41" ht="18" customHeight="1" thickBot="1">
      <c r="B81" s="461" t="s">
        <v>39</v>
      </c>
      <c r="C81" s="462" t="s">
        <v>32</v>
      </c>
      <c r="D81" s="462" t="s">
        <v>33</v>
      </c>
      <c r="E81" s="462"/>
      <c r="F81" s="462"/>
      <c r="G81" s="462" t="s">
        <v>76</v>
      </c>
      <c r="H81" s="462" t="s">
        <v>76</v>
      </c>
      <c r="I81" s="462" t="s">
        <v>76</v>
      </c>
      <c r="J81" s="462" t="s">
        <v>76</v>
      </c>
      <c r="K81" s="462" t="s">
        <v>76</v>
      </c>
      <c r="L81" s="462" t="s">
        <v>76</v>
      </c>
      <c r="M81" s="462" t="s">
        <v>390</v>
      </c>
      <c r="N81" s="462" t="s">
        <v>658</v>
      </c>
      <c r="O81" s="462" t="s">
        <v>658</v>
      </c>
      <c r="P81" s="462" t="s">
        <v>658</v>
      </c>
      <c r="Q81" s="462" t="s">
        <v>658</v>
      </c>
      <c r="R81" s="462" t="s">
        <v>658</v>
      </c>
      <c r="S81" s="462" t="s">
        <v>658</v>
      </c>
      <c r="T81" s="462" t="s">
        <v>391</v>
      </c>
      <c r="U81" s="462" t="s">
        <v>659</v>
      </c>
      <c r="V81" s="462" t="s">
        <v>659</v>
      </c>
      <c r="W81" s="462" t="s">
        <v>659</v>
      </c>
      <c r="X81" s="462" t="s">
        <v>659</v>
      </c>
      <c r="Y81" s="462" t="s">
        <v>659</v>
      </c>
      <c r="Z81" s="462" t="s">
        <v>659</v>
      </c>
      <c r="AA81" s="462" t="s">
        <v>392</v>
      </c>
      <c r="AB81" s="462" t="s">
        <v>660</v>
      </c>
      <c r="AC81" s="462" t="s">
        <v>660</v>
      </c>
      <c r="AD81" s="462" t="s">
        <v>660</v>
      </c>
      <c r="AE81" s="462" t="s">
        <v>660</v>
      </c>
      <c r="AF81" s="462" t="s">
        <v>660</v>
      </c>
      <c r="AG81" s="462" t="s">
        <v>660</v>
      </c>
      <c r="AH81" s="462" t="s">
        <v>393</v>
      </c>
      <c r="AI81" s="462" t="s">
        <v>394</v>
      </c>
      <c r="AJ81" s="462" t="s">
        <v>395</v>
      </c>
      <c r="AK81" s="462" t="s">
        <v>396</v>
      </c>
      <c r="AL81" s="462" t="s">
        <v>396</v>
      </c>
      <c r="AM81" s="463" t="s">
        <v>399</v>
      </c>
      <c r="AN81" s="464" t="s">
        <v>400</v>
      </c>
    </row>
    <row r="82" spans="2:41" ht="18" customHeight="1">
      <c r="B82" s="456" t="s">
        <v>806</v>
      </c>
      <c r="C82" s="445" t="s">
        <v>571</v>
      </c>
      <c r="D82" s="445" t="s">
        <v>181</v>
      </c>
      <c r="E82" s="445"/>
      <c r="F82" s="445"/>
      <c r="G82" s="510">
        <v>0.375</v>
      </c>
      <c r="H82" s="510">
        <v>0.375</v>
      </c>
      <c r="I82" s="510">
        <v>0.375</v>
      </c>
      <c r="J82" s="510">
        <v>0.375</v>
      </c>
      <c r="K82" s="510">
        <v>0.375</v>
      </c>
      <c r="L82" s="510">
        <v>0.375</v>
      </c>
      <c r="M82" s="511">
        <v>3</v>
      </c>
      <c r="N82" s="446">
        <v>1490</v>
      </c>
      <c r="O82" s="446">
        <v>1490</v>
      </c>
      <c r="P82" s="446">
        <v>1490</v>
      </c>
      <c r="Q82" s="446">
        <v>1490</v>
      </c>
      <c r="R82" s="446">
        <v>1490</v>
      </c>
      <c r="S82" s="446">
        <v>1490</v>
      </c>
      <c r="T82" s="446"/>
      <c r="U82" s="447">
        <v>74.5</v>
      </c>
      <c r="V82" s="447">
        <v>74.5</v>
      </c>
      <c r="W82" s="447">
        <v>74.5</v>
      </c>
      <c r="X82" s="447">
        <v>74.5</v>
      </c>
      <c r="Y82" s="447">
        <v>74.5</v>
      </c>
      <c r="Z82" s="447">
        <v>74.5</v>
      </c>
      <c r="AA82" s="446"/>
      <c r="AB82" s="447">
        <v>1.6389999999999998</v>
      </c>
      <c r="AC82" s="447">
        <v>1.6389999999999998</v>
      </c>
      <c r="AD82" s="447">
        <v>1.6389999999999998</v>
      </c>
      <c r="AE82" s="447">
        <v>1.6389999999999998</v>
      </c>
      <c r="AF82" s="447">
        <v>1.6389999999999998</v>
      </c>
      <c r="AG82" s="447">
        <v>1.6389999999999998</v>
      </c>
      <c r="AH82" s="446"/>
      <c r="AI82" s="510">
        <v>0.85616438356164382</v>
      </c>
      <c r="AJ82" s="446">
        <v>20</v>
      </c>
      <c r="AK82" s="446"/>
      <c r="AL82" s="446"/>
      <c r="AM82" s="512">
        <v>2.5000000000000001E-2</v>
      </c>
      <c r="AN82" s="448">
        <v>31.536000000000001</v>
      </c>
    </row>
    <row r="83" spans="2:41" ht="18" customHeight="1">
      <c r="B83" s="456" t="s">
        <v>807</v>
      </c>
      <c r="C83" s="445" t="s">
        <v>561</v>
      </c>
      <c r="D83" s="445" t="s">
        <v>181</v>
      </c>
      <c r="E83" s="445"/>
      <c r="F83" s="445"/>
      <c r="G83" s="510">
        <v>0.60000000000000009</v>
      </c>
      <c r="H83" s="510">
        <v>0.60000000000000009</v>
      </c>
      <c r="I83" s="510">
        <v>0.63000000000000012</v>
      </c>
      <c r="J83" s="510">
        <v>0.66000000000000014</v>
      </c>
      <c r="K83" s="510">
        <v>0.69000000000000006</v>
      </c>
      <c r="L83" s="510">
        <v>0.69000000000000006</v>
      </c>
      <c r="M83" s="511">
        <v>3</v>
      </c>
      <c r="N83" s="446">
        <v>1788</v>
      </c>
      <c r="O83" s="446">
        <v>1788</v>
      </c>
      <c r="P83" s="446">
        <v>1788</v>
      </c>
      <c r="Q83" s="446">
        <v>1788</v>
      </c>
      <c r="R83" s="446">
        <v>1788</v>
      </c>
      <c r="S83" s="446">
        <v>1788</v>
      </c>
      <c r="T83" s="446"/>
      <c r="U83" s="447">
        <v>89.4</v>
      </c>
      <c r="V83" s="447">
        <v>89.4</v>
      </c>
      <c r="W83" s="447">
        <v>89.4</v>
      </c>
      <c r="X83" s="447">
        <v>89.4</v>
      </c>
      <c r="Y83" s="447">
        <v>89.4</v>
      </c>
      <c r="Z83" s="447">
        <v>89.4</v>
      </c>
      <c r="AA83" s="446"/>
      <c r="AB83" s="447">
        <v>2.6819999999999999</v>
      </c>
      <c r="AC83" s="447">
        <v>2.6819999999999999</v>
      </c>
      <c r="AD83" s="447">
        <v>2.6819999999999999</v>
      </c>
      <c r="AE83" s="447">
        <v>2.6819999999999999</v>
      </c>
      <c r="AF83" s="447">
        <v>2.6819999999999999</v>
      </c>
      <c r="AG83" s="447">
        <v>2.6819999999999999</v>
      </c>
      <c r="AH83" s="446"/>
      <c r="AI83" s="510">
        <v>0.91324200913242004</v>
      </c>
      <c r="AJ83" s="446">
        <v>20</v>
      </c>
      <c r="AK83" s="446"/>
      <c r="AL83" s="446"/>
      <c r="AM83" s="512">
        <v>2.5000000000000001E-2</v>
      </c>
      <c r="AN83" s="448">
        <v>31.536000000000001</v>
      </c>
    </row>
    <row r="84" spans="2:41" ht="18" customHeight="1">
      <c r="B84" s="456" t="s">
        <v>808</v>
      </c>
      <c r="C84" s="445" t="s">
        <v>563</v>
      </c>
      <c r="D84" s="445" t="s">
        <v>181</v>
      </c>
      <c r="E84" s="445"/>
      <c r="F84" s="445"/>
      <c r="G84" s="510">
        <v>0.66666666666666663</v>
      </c>
      <c r="H84" s="510">
        <v>0.66666666666666663</v>
      </c>
      <c r="I84" s="510">
        <v>0.66666666666666663</v>
      </c>
      <c r="J84" s="510">
        <v>0.66666666666666663</v>
      </c>
      <c r="K84" s="510">
        <v>0.66666666666666663</v>
      </c>
      <c r="L84" s="510">
        <v>0.66666666666666663</v>
      </c>
      <c r="M84" s="511">
        <v>3</v>
      </c>
      <c r="N84" s="446">
        <v>1475.1</v>
      </c>
      <c r="O84" s="446">
        <v>1445.2999999999997</v>
      </c>
      <c r="P84" s="446">
        <v>1415.5</v>
      </c>
      <c r="Q84" s="446">
        <v>1415.5</v>
      </c>
      <c r="R84" s="446">
        <v>1415.5</v>
      </c>
      <c r="S84" s="446">
        <v>1415.5</v>
      </c>
      <c r="T84" s="446"/>
      <c r="U84" s="447">
        <v>73.754999999999995</v>
      </c>
      <c r="V84" s="447">
        <v>72.264999999999986</v>
      </c>
      <c r="W84" s="447">
        <v>70.775000000000006</v>
      </c>
      <c r="X84" s="447">
        <v>70.775000000000006</v>
      </c>
      <c r="Y84" s="447">
        <v>70.775000000000006</v>
      </c>
      <c r="Z84" s="447">
        <v>70.775000000000006</v>
      </c>
      <c r="AA84" s="446"/>
      <c r="AB84" s="447">
        <v>1.6389999999999998</v>
      </c>
      <c r="AC84" s="447">
        <v>1.6389999999999998</v>
      </c>
      <c r="AD84" s="447">
        <v>1.6389999999999998</v>
      </c>
      <c r="AE84" s="447">
        <v>1.6389999999999998</v>
      </c>
      <c r="AF84" s="447">
        <v>1.6389999999999998</v>
      </c>
      <c r="AG84" s="447">
        <v>1.6389999999999998</v>
      </c>
      <c r="AH84" s="446"/>
      <c r="AI84" s="510">
        <v>0.85616438356164382</v>
      </c>
      <c r="AJ84" s="446">
        <v>20</v>
      </c>
      <c r="AK84" s="446"/>
      <c r="AL84" s="446"/>
      <c r="AM84" s="512">
        <v>2.5000000000000001E-2</v>
      </c>
      <c r="AN84" s="448">
        <v>31.536000000000001</v>
      </c>
    </row>
    <row r="85" spans="2:41" ht="18" customHeight="1">
      <c r="B85" s="445" t="s">
        <v>573</v>
      </c>
      <c r="C85" s="445" t="s">
        <v>181</v>
      </c>
      <c r="D85" s="445" t="s">
        <v>178</v>
      </c>
      <c r="E85" s="445"/>
      <c r="F85" s="445"/>
      <c r="G85" s="510">
        <v>0.9126505487192591</v>
      </c>
      <c r="H85" s="510">
        <v>0.9126505487192591</v>
      </c>
      <c r="I85" s="510">
        <v>0.92510036581283939</v>
      </c>
      <c r="J85" s="510">
        <v>0.93755018290641967</v>
      </c>
      <c r="K85" s="510">
        <v>0.95</v>
      </c>
      <c r="L85" s="510">
        <v>0.95</v>
      </c>
      <c r="M85" s="511">
        <v>3</v>
      </c>
      <c r="N85" s="446">
        <v>2086</v>
      </c>
      <c r="O85" s="446">
        <v>1937</v>
      </c>
      <c r="P85" s="446">
        <v>1788</v>
      </c>
      <c r="Q85" s="446">
        <v>1639</v>
      </c>
      <c r="R85" s="446">
        <v>1490</v>
      </c>
      <c r="S85" s="446">
        <v>1490</v>
      </c>
      <c r="T85" s="446"/>
      <c r="U85" s="447">
        <v>104.30000000000001</v>
      </c>
      <c r="V85" s="447">
        <v>96.850000000000009</v>
      </c>
      <c r="W85" s="447">
        <v>89.4</v>
      </c>
      <c r="X85" s="447">
        <v>81.95</v>
      </c>
      <c r="Y85" s="447">
        <v>74.5</v>
      </c>
      <c r="Z85" s="447">
        <v>74.5</v>
      </c>
      <c r="AA85" s="446"/>
      <c r="AB85" s="447">
        <v>3.2779999999999996</v>
      </c>
      <c r="AC85" s="447">
        <v>3.2779999999999996</v>
      </c>
      <c r="AD85" s="447">
        <v>3.2779999999999996</v>
      </c>
      <c r="AE85" s="447">
        <v>3.2779999999999996</v>
      </c>
      <c r="AF85" s="447">
        <v>3.2779999999999996</v>
      </c>
      <c r="AG85" s="447">
        <v>3.2779999999999996</v>
      </c>
      <c r="AH85" s="446"/>
      <c r="AI85" s="510">
        <v>0.97031963470319638</v>
      </c>
      <c r="AJ85" s="446">
        <v>20</v>
      </c>
      <c r="AK85" s="449">
        <v>-53.96</v>
      </c>
      <c r="AL85" s="446"/>
      <c r="AM85" s="512">
        <v>2.5000000000000001E-2</v>
      </c>
      <c r="AN85" s="448">
        <v>31.536000000000001</v>
      </c>
    </row>
    <row r="86" spans="2:41" ht="18" customHeight="1">
      <c r="B86" s="450" t="s">
        <v>694</v>
      </c>
      <c r="C86" s="445"/>
      <c r="D86" s="445" t="s">
        <v>671</v>
      </c>
      <c r="E86" s="445"/>
      <c r="F86" s="445"/>
      <c r="G86" s="510"/>
      <c r="H86" s="510"/>
      <c r="I86" s="510"/>
      <c r="J86" s="510"/>
      <c r="K86" s="510"/>
      <c r="L86" s="510"/>
      <c r="M86" s="511"/>
      <c r="N86" s="446"/>
      <c r="O86" s="446"/>
      <c r="P86" s="446"/>
      <c r="Q86" s="446"/>
      <c r="R86" s="446"/>
      <c r="S86" s="446"/>
      <c r="T86" s="446"/>
      <c r="U86" s="447"/>
      <c r="V86" s="447"/>
      <c r="W86" s="447"/>
      <c r="X86" s="447"/>
      <c r="Y86" s="447"/>
      <c r="Z86" s="447"/>
      <c r="AA86" s="446"/>
      <c r="AB86" s="447"/>
      <c r="AC86" s="447"/>
      <c r="AD86" s="447"/>
      <c r="AE86" s="447"/>
      <c r="AF86" s="447"/>
      <c r="AG86" s="447"/>
      <c r="AH86" s="446"/>
      <c r="AI86" s="510"/>
      <c r="AJ86" s="446"/>
      <c r="AK86" s="449"/>
      <c r="AL86" s="446"/>
      <c r="AM86" s="512"/>
      <c r="AN86" s="448"/>
    </row>
    <row r="87" spans="2:41" ht="18" customHeight="1">
      <c r="B87" s="450" t="s">
        <v>694</v>
      </c>
      <c r="C87" s="445"/>
      <c r="D87" s="445" t="s">
        <v>672</v>
      </c>
      <c r="E87" s="445"/>
      <c r="F87" s="445"/>
      <c r="G87" s="510"/>
      <c r="H87" s="510"/>
      <c r="I87" s="510"/>
      <c r="J87" s="510"/>
      <c r="K87" s="510"/>
      <c r="L87" s="510"/>
      <c r="M87" s="511"/>
      <c r="N87" s="446"/>
      <c r="O87" s="446"/>
      <c r="P87" s="446"/>
      <c r="Q87" s="446"/>
      <c r="R87" s="446"/>
      <c r="S87" s="446"/>
      <c r="T87" s="446"/>
      <c r="U87" s="447"/>
      <c r="V87" s="447"/>
      <c r="W87" s="447"/>
      <c r="X87" s="447"/>
      <c r="Y87" s="447"/>
      <c r="Z87" s="447"/>
      <c r="AA87" s="446"/>
      <c r="AB87" s="447"/>
      <c r="AC87" s="447"/>
      <c r="AD87" s="447"/>
      <c r="AE87" s="447"/>
      <c r="AF87" s="447"/>
      <c r="AG87" s="447"/>
      <c r="AH87" s="446"/>
      <c r="AI87" s="510"/>
      <c r="AJ87" s="446"/>
      <c r="AK87" s="449"/>
      <c r="AL87" s="446"/>
      <c r="AM87" s="512"/>
      <c r="AN87" s="448"/>
    </row>
    <row r="88" spans="2:41" ht="18" customHeight="1">
      <c r="B88" s="450" t="s">
        <v>694</v>
      </c>
      <c r="C88" s="445"/>
      <c r="D88" s="445" t="s">
        <v>673</v>
      </c>
      <c r="E88" s="445"/>
      <c r="F88" s="445"/>
      <c r="G88" s="510"/>
      <c r="H88" s="510"/>
      <c r="I88" s="510"/>
      <c r="J88" s="510"/>
      <c r="K88" s="510"/>
      <c r="L88" s="510"/>
      <c r="M88" s="511"/>
      <c r="N88" s="446"/>
      <c r="O88" s="446"/>
      <c r="P88" s="446"/>
      <c r="Q88" s="446"/>
      <c r="R88" s="446"/>
      <c r="S88" s="446"/>
      <c r="T88" s="446"/>
      <c r="U88" s="447"/>
      <c r="V88" s="447"/>
      <c r="W88" s="447"/>
      <c r="X88" s="447"/>
      <c r="Y88" s="447"/>
      <c r="Z88" s="447"/>
      <c r="AA88" s="446"/>
      <c r="AB88" s="447"/>
      <c r="AC88" s="447"/>
      <c r="AD88" s="447"/>
      <c r="AE88" s="447"/>
      <c r="AF88" s="447"/>
      <c r="AG88" s="447"/>
      <c r="AH88" s="446"/>
      <c r="AI88" s="510"/>
      <c r="AJ88" s="446"/>
      <c r="AK88" s="449"/>
      <c r="AL88" s="446"/>
      <c r="AM88" s="512"/>
      <c r="AN88" s="448"/>
    </row>
    <row r="89" spans="2:41" ht="18" customHeight="1">
      <c r="B89" s="445" t="s">
        <v>809</v>
      </c>
      <c r="C89" s="445" t="s">
        <v>561</v>
      </c>
      <c r="D89" s="445" t="s">
        <v>576</v>
      </c>
      <c r="E89" s="445"/>
      <c r="F89" s="445"/>
      <c r="G89" s="510">
        <v>0.70000000000000007</v>
      </c>
      <c r="H89" s="510">
        <v>0.70000000000000007</v>
      </c>
      <c r="I89" s="510">
        <v>0.70000000000000007</v>
      </c>
      <c r="J89" s="510">
        <v>0.70000000000000007</v>
      </c>
      <c r="K89" s="510">
        <v>0.70000000000000007</v>
      </c>
      <c r="L89" s="510">
        <v>0.70000000000000007</v>
      </c>
      <c r="M89" s="511">
        <v>3</v>
      </c>
      <c r="N89" s="446">
        <v>3278</v>
      </c>
      <c r="O89" s="446">
        <v>3278</v>
      </c>
      <c r="P89" s="446">
        <v>3278</v>
      </c>
      <c r="Q89" s="446">
        <v>3278</v>
      </c>
      <c r="R89" s="446">
        <v>3278</v>
      </c>
      <c r="S89" s="446">
        <v>3278</v>
      </c>
      <c r="T89" s="446"/>
      <c r="U89" s="447">
        <v>163.9</v>
      </c>
      <c r="V89" s="447">
        <v>163.9</v>
      </c>
      <c r="W89" s="447">
        <v>163.9</v>
      </c>
      <c r="X89" s="447">
        <v>163.9</v>
      </c>
      <c r="Y89" s="447">
        <v>163.9</v>
      </c>
      <c r="Z89" s="447">
        <v>163.9</v>
      </c>
      <c r="AA89" s="446"/>
      <c r="AB89" s="447">
        <v>0.49170000000000003</v>
      </c>
      <c r="AC89" s="447">
        <v>0.49170000000000003</v>
      </c>
      <c r="AD89" s="447">
        <v>0.49170000000000003</v>
      </c>
      <c r="AE89" s="447">
        <v>0.49170000000000003</v>
      </c>
      <c r="AF89" s="447">
        <v>0.49170000000000003</v>
      </c>
      <c r="AG89" s="447">
        <v>0.49170000000000003</v>
      </c>
      <c r="AH89" s="446"/>
      <c r="AI89" s="510">
        <v>0.85</v>
      </c>
      <c r="AJ89" s="446">
        <v>20</v>
      </c>
      <c r="AK89" s="449">
        <v>-66.205500000000001</v>
      </c>
      <c r="AL89" s="446"/>
      <c r="AM89" s="512">
        <v>2.5000000000000001E-2</v>
      </c>
      <c r="AN89" s="448">
        <v>31.536000000000001</v>
      </c>
    </row>
    <row r="90" spans="2:41" ht="18" customHeight="1">
      <c r="B90" s="445" t="s">
        <v>401</v>
      </c>
      <c r="C90" s="445" t="s">
        <v>561</v>
      </c>
      <c r="D90" s="445" t="s">
        <v>402</v>
      </c>
      <c r="E90" s="445"/>
      <c r="F90" s="445"/>
      <c r="G90" s="510">
        <v>0.89</v>
      </c>
      <c r="H90" s="510">
        <v>0.89</v>
      </c>
      <c r="I90" s="510">
        <v>0.89</v>
      </c>
      <c r="J90" s="510">
        <v>0.89</v>
      </c>
      <c r="K90" s="510">
        <v>0.89</v>
      </c>
      <c r="L90" s="510">
        <v>0.89</v>
      </c>
      <c r="M90" s="511">
        <v>3</v>
      </c>
      <c r="N90" s="446">
        <v>950</v>
      </c>
      <c r="O90" s="446">
        <v>950</v>
      </c>
      <c r="P90" s="446">
        <v>950</v>
      </c>
      <c r="Q90" s="446">
        <v>950</v>
      </c>
      <c r="R90" s="446">
        <v>950</v>
      </c>
      <c r="S90" s="446">
        <v>950</v>
      </c>
      <c r="T90" s="446"/>
      <c r="U90" s="447">
        <v>72</v>
      </c>
      <c r="V90" s="447">
        <v>72</v>
      </c>
      <c r="W90" s="447">
        <v>72</v>
      </c>
      <c r="X90" s="447">
        <v>72</v>
      </c>
      <c r="Y90" s="447">
        <v>72</v>
      </c>
      <c r="Z90" s="447">
        <v>72</v>
      </c>
      <c r="AA90" s="446"/>
      <c r="AB90" s="447">
        <v>0.56000000000000005</v>
      </c>
      <c r="AC90" s="447">
        <v>0.56000000000000005</v>
      </c>
      <c r="AD90" s="447">
        <v>0.56000000000000005</v>
      </c>
      <c r="AE90" s="447">
        <v>0.56000000000000005</v>
      </c>
      <c r="AF90" s="447">
        <v>0.56000000000000005</v>
      </c>
      <c r="AG90" s="447">
        <v>0.56000000000000005</v>
      </c>
      <c r="AH90" s="446"/>
      <c r="AI90" s="510">
        <v>0.8</v>
      </c>
      <c r="AJ90" s="446">
        <v>20</v>
      </c>
      <c r="AK90" s="446"/>
      <c r="AL90" s="446"/>
      <c r="AM90" s="512">
        <v>2.5000000000000001E-2</v>
      </c>
      <c r="AN90" s="448">
        <v>31.536000000000001</v>
      </c>
    </row>
    <row r="91" spans="2:41" ht="18" customHeight="1">
      <c r="B91" s="445" t="s">
        <v>406</v>
      </c>
      <c r="C91" s="445" t="s">
        <v>561</v>
      </c>
      <c r="D91" s="445" t="s">
        <v>180</v>
      </c>
      <c r="E91" s="445"/>
      <c r="F91" s="445"/>
      <c r="G91" s="513">
        <v>0.59000000000000008</v>
      </c>
      <c r="H91" s="510">
        <v>0.59000000000000008</v>
      </c>
      <c r="I91" s="510">
        <v>0.59000000000000008</v>
      </c>
      <c r="J91" s="510">
        <v>0.59000000000000008</v>
      </c>
      <c r="K91" s="510">
        <v>0.59000000000000008</v>
      </c>
      <c r="L91" s="510">
        <v>0.59000000000000008</v>
      </c>
      <c r="M91" s="511">
        <v>3</v>
      </c>
      <c r="N91" s="446">
        <v>2980.3683146067415</v>
      </c>
      <c r="O91" s="446">
        <v>2980.3683146067415</v>
      </c>
      <c r="P91" s="446">
        <v>2980.3683146067415</v>
      </c>
      <c r="Q91" s="446">
        <v>2980.3683146067415</v>
      </c>
      <c r="R91" s="446">
        <v>2980.3683146067415</v>
      </c>
      <c r="S91" s="446">
        <v>2980.3683146067415</v>
      </c>
      <c r="T91" s="446"/>
      <c r="U91" s="447">
        <v>149.01841573033707</v>
      </c>
      <c r="V91" s="447">
        <v>149.01841573033707</v>
      </c>
      <c r="W91" s="447">
        <v>149.01841573033707</v>
      </c>
      <c r="X91" s="447">
        <v>149.01841573033707</v>
      </c>
      <c r="Y91" s="447">
        <v>149.01841573033707</v>
      </c>
      <c r="Z91" s="447">
        <v>149.01841573033707</v>
      </c>
      <c r="AA91" s="446"/>
      <c r="AB91" s="447">
        <v>0</v>
      </c>
      <c r="AC91" s="447">
        <v>0</v>
      </c>
      <c r="AD91" s="447">
        <v>0</v>
      </c>
      <c r="AE91" s="447">
        <v>0</v>
      </c>
      <c r="AF91" s="447">
        <v>0</v>
      </c>
      <c r="AG91" s="447">
        <v>0</v>
      </c>
      <c r="AH91" s="446"/>
      <c r="AI91" s="510">
        <v>0.85</v>
      </c>
      <c r="AJ91" s="446">
        <v>25</v>
      </c>
      <c r="AK91" s="446"/>
      <c r="AL91" s="446"/>
      <c r="AM91" s="512">
        <v>2.5000000000000001E-2</v>
      </c>
      <c r="AN91" s="448">
        <v>31.536000000000001</v>
      </c>
    </row>
    <row r="92" spans="2:41" ht="18" customHeight="1">
      <c r="B92" s="445" t="s">
        <v>810</v>
      </c>
      <c r="C92" s="445" t="s">
        <v>566</v>
      </c>
      <c r="D92" s="445" t="s">
        <v>576</v>
      </c>
      <c r="E92" s="445"/>
      <c r="F92" s="445"/>
      <c r="G92" s="513">
        <v>0.85</v>
      </c>
      <c r="H92" s="513">
        <v>0.85</v>
      </c>
      <c r="I92" s="513">
        <v>0.85</v>
      </c>
      <c r="J92" s="513">
        <v>0.85</v>
      </c>
      <c r="K92" s="513">
        <v>0.85</v>
      </c>
      <c r="L92" s="513">
        <v>0.85</v>
      </c>
      <c r="M92" s="511">
        <v>3</v>
      </c>
      <c r="N92" s="446"/>
      <c r="O92" s="446"/>
      <c r="P92" s="446"/>
      <c r="Q92" s="446"/>
      <c r="R92" s="446"/>
      <c r="S92" s="446"/>
      <c r="T92" s="446"/>
      <c r="U92" s="447"/>
      <c r="V92" s="447"/>
      <c r="W92" s="447"/>
      <c r="X92" s="447"/>
      <c r="Y92" s="447"/>
      <c r="Z92" s="447"/>
      <c r="AA92" s="446"/>
      <c r="AB92" s="447">
        <v>1</v>
      </c>
      <c r="AC92" s="447">
        <v>1</v>
      </c>
      <c r="AD92" s="447">
        <v>1</v>
      </c>
      <c r="AE92" s="447">
        <v>1</v>
      </c>
      <c r="AF92" s="447">
        <v>1</v>
      </c>
      <c r="AG92" s="447">
        <v>1</v>
      </c>
      <c r="AH92" s="446"/>
      <c r="AI92" s="510">
        <v>0.85</v>
      </c>
      <c r="AJ92" s="446">
        <v>20</v>
      </c>
      <c r="AK92" s="446">
        <v>-66.215000000000003</v>
      </c>
      <c r="AL92" s="446"/>
      <c r="AM92" s="512">
        <v>2.5000000000000001E-2</v>
      </c>
      <c r="AN92" s="448">
        <v>31.536000000000001</v>
      </c>
      <c r="AO92" s="450">
        <v>0.7</v>
      </c>
    </row>
    <row r="93" spans="2:41" ht="18" customHeight="1">
      <c r="B93" s="445" t="s">
        <v>635</v>
      </c>
      <c r="C93" s="445" t="s">
        <v>561</v>
      </c>
      <c r="D93" s="445" t="s">
        <v>182</v>
      </c>
      <c r="E93" s="445"/>
      <c r="F93" s="445"/>
      <c r="G93" s="513">
        <v>0.98</v>
      </c>
      <c r="H93" s="513">
        <v>0.98</v>
      </c>
      <c r="I93" s="513">
        <v>0.98</v>
      </c>
      <c r="J93" s="513">
        <v>0.98</v>
      </c>
      <c r="K93" s="513">
        <v>0.98</v>
      </c>
      <c r="L93" s="513">
        <v>0.98</v>
      </c>
      <c r="M93" s="511">
        <v>3</v>
      </c>
      <c r="N93" s="446">
        <v>464</v>
      </c>
      <c r="O93" s="446">
        <v>464</v>
      </c>
      <c r="P93" s="446">
        <v>464</v>
      </c>
      <c r="Q93" s="446">
        <v>464</v>
      </c>
      <c r="R93" s="446">
        <v>464</v>
      </c>
      <c r="S93" s="446">
        <v>464</v>
      </c>
      <c r="T93" s="446"/>
      <c r="U93" s="447">
        <v>7</v>
      </c>
      <c r="V93" s="447">
        <v>7</v>
      </c>
      <c r="W93" s="447">
        <v>7</v>
      </c>
      <c r="X93" s="447">
        <v>7</v>
      </c>
      <c r="Y93" s="447">
        <v>7</v>
      </c>
      <c r="Z93" s="447">
        <v>7</v>
      </c>
      <c r="AA93" s="446"/>
      <c r="AB93" s="447">
        <v>0.09</v>
      </c>
      <c r="AC93" s="447">
        <v>0.09</v>
      </c>
      <c r="AD93" s="447">
        <v>0.09</v>
      </c>
      <c r="AE93" s="447">
        <v>0.09</v>
      </c>
      <c r="AF93" s="447">
        <v>0.09</v>
      </c>
      <c r="AG93" s="447">
        <v>0.09</v>
      </c>
      <c r="AH93" s="446"/>
      <c r="AI93" s="510"/>
      <c r="AJ93" s="446">
        <v>20</v>
      </c>
      <c r="AK93" s="446"/>
      <c r="AL93" s="446"/>
      <c r="AM93" s="512">
        <v>2.5000000000000001E-2</v>
      </c>
      <c r="AN93" s="448">
        <v>31.536000000000001</v>
      </c>
    </row>
    <row r="94" spans="2:41" ht="18" customHeight="1">
      <c r="B94" s="445" t="s">
        <v>816</v>
      </c>
      <c r="C94" s="445" t="s">
        <v>561</v>
      </c>
      <c r="D94" s="445"/>
      <c r="E94" s="445">
        <v>2025</v>
      </c>
      <c r="F94" s="445"/>
      <c r="G94" s="513">
        <v>0.5</v>
      </c>
      <c r="H94" s="513">
        <v>0.5</v>
      </c>
      <c r="I94" s="513">
        <v>0.5</v>
      </c>
      <c r="J94" s="513">
        <v>0.5</v>
      </c>
      <c r="K94" s="513">
        <v>0.5</v>
      </c>
      <c r="L94" s="513">
        <v>0.5</v>
      </c>
      <c r="M94" s="511">
        <v>3</v>
      </c>
      <c r="N94" s="446">
        <v>5263</v>
      </c>
      <c r="O94" s="446"/>
      <c r="P94" s="446"/>
      <c r="Q94" s="446"/>
      <c r="R94" s="446">
        <v>3500</v>
      </c>
      <c r="S94" s="446"/>
      <c r="T94" s="446"/>
      <c r="U94" s="447">
        <f>N94*Con_REF!P24*Con_REF!P25</f>
        <v>372.26184616943993</v>
      </c>
      <c r="V94" s="447">
        <f>U94</f>
        <v>372.26184616943993</v>
      </c>
      <c r="W94" s="447">
        <f t="shared" ref="W94:Z94" si="17">V94</f>
        <v>372.26184616943993</v>
      </c>
      <c r="X94" s="447">
        <f t="shared" si="17"/>
        <v>372.26184616943993</v>
      </c>
      <c r="Y94" s="447">
        <f t="shared" si="17"/>
        <v>372.26184616943993</v>
      </c>
      <c r="Z94" s="447">
        <f t="shared" si="17"/>
        <v>372.26184616943993</v>
      </c>
      <c r="AA94" s="446"/>
      <c r="AB94" s="447">
        <v>0.47</v>
      </c>
      <c r="AC94" s="447"/>
      <c r="AD94" s="447"/>
      <c r="AE94" s="447"/>
      <c r="AF94" s="447"/>
      <c r="AG94" s="447"/>
      <c r="AH94" s="446"/>
      <c r="AI94" s="510">
        <v>0.85</v>
      </c>
      <c r="AJ94" s="446">
        <v>25</v>
      </c>
      <c r="AK94" s="446">
        <v>-50</v>
      </c>
      <c r="AL94" s="449"/>
      <c r="AM94" s="512">
        <v>2.5000000000000001E-2</v>
      </c>
      <c r="AN94" s="448">
        <v>31.536000000000001</v>
      </c>
    </row>
    <row r="95" spans="2:41" ht="18" customHeight="1">
      <c r="B95" s="445"/>
      <c r="C95" s="445"/>
      <c r="D95" s="445" t="s">
        <v>813</v>
      </c>
      <c r="E95" s="445"/>
      <c r="F95" s="514">
        <v>0.6</v>
      </c>
      <c r="G95" s="513"/>
      <c r="H95" s="510"/>
      <c r="I95" s="510"/>
      <c r="J95" s="510"/>
      <c r="K95" s="510"/>
      <c r="L95" s="510"/>
      <c r="M95" s="511"/>
      <c r="N95" s="446"/>
      <c r="O95" s="446"/>
      <c r="P95" s="446"/>
      <c r="Q95" s="446"/>
      <c r="R95" s="446"/>
      <c r="S95" s="446"/>
      <c r="T95" s="446"/>
      <c r="U95" s="447"/>
      <c r="V95" s="447"/>
      <c r="W95" s="447"/>
      <c r="X95" s="447"/>
      <c r="Y95" s="447"/>
      <c r="Z95" s="447"/>
      <c r="AA95" s="446"/>
      <c r="AB95" s="447"/>
      <c r="AC95" s="447"/>
      <c r="AD95" s="447"/>
      <c r="AE95" s="447"/>
      <c r="AF95" s="447"/>
      <c r="AG95" s="447"/>
      <c r="AH95" s="446"/>
      <c r="AI95" s="510"/>
      <c r="AJ95" s="446"/>
      <c r="AK95" s="446"/>
      <c r="AL95" s="449"/>
      <c r="AM95" s="512"/>
      <c r="AN95" s="448"/>
    </row>
    <row r="96" spans="2:41" ht="18" customHeight="1">
      <c r="B96" s="445"/>
      <c r="C96" s="445"/>
      <c r="D96" s="445" t="s">
        <v>814</v>
      </c>
      <c r="E96" s="445"/>
      <c r="F96" s="514">
        <v>0.4</v>
      </c>
      <c r="G96" s="513"/>
      <c r="H96" s="510"/>
      <c r="I96" s="510"/>
      <c r="J96" s="510"/>
      <c r="K96" s="510"/>
      <c r="L96" s="510"/>
      <c r="M96" s="511"/>
      <c r="N96" s="446"/>
      <c r="O96" s="446"/>
      <c r="P96" s="446"/>
      <c r="Q96" s="446"/>
      <c r="R96" s="446"/>
      <c r="S96" s="446"/>
      <c r="T96" s="446"/>
      <c r="U96" s="447"/>
      <c r="V96" s="447"/>
      <c r="W96" s="447"/>
      <c r="X96" s="447"/>
      <c r="Y96" s="447"/>
      <c r="Z96" s="447"/>
      <c r="AA96" s="446"/>
      <c r="AB96" s="447"/>
      <c r="AC96" s="447"/>
      <c r="AD96" s="447"/>
      <c r="AE96" s="447"/>
      <c r="AF96" s="447"/>
      <c r="AG96" s="447"/>
      <c r="AH96" s="446"/>
      <c r="AI96" s="510"/>
      <c r="AJ96" s="446"/>
      <c r="AK96" s="446"/>
      <c r="AL96" s="446"/>
      <c r="AM96" s="512"/>
      <c r="AN96" s="448"/>
    </row>
  </sheetData>
  <pageMargins left="0.7" right="0.7" top="0.75" bottom="0.75" header="0.3" footer="0.3"/>
  <pageSetup paperSize="9"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FF0000"/>
  </sheetPr>
  <dimension ref="A2:AS63"/>
  <sheetViews>
    <sheetView workbookViewId="0">
      <selection activeCell="K21" sqref="K21"/>
    </sheetView>
  </sheetViews>
  <sheetFormatPr defaultRowHeight="12.75"/>
  <cols>
    <col min="3" max="3" width="11.28515625" bestFit="1" customWidth="1"/>
    <col min="4" max="4" width="38.5703125" customWidth="1"/>
    <col min="5" max="5" width="13.42578125" customWidth="1"/>
    <col min="6" max="6" width="24.140625" customWidth="1"/>
    <col min="14" max="19" width="10.5703125" bestFit="1" customWidth="1"/>
  </cols>
  <sheetData>
    <row r="2" spans="3:11">
      <c r="C2" s="102"/>
      <c r="D2" s="102"/>
      <c r="E2" s="103"/>
      <c r="F2" s="103"/>
      <c r="G2" s="103"/>
      <c r="H2" s="103"/>
      <c r="I2" s="103"/>
      <c r="J2" s="103"/>
      <c r="K2" s="103"/>
    </row>
    <row r="3" spans="3:11">
      <c r="C3" s="104" t="s">
        <v>7</v>
      </c>
      <c r="D3" s="105" t="s">
        <v>30</v>
      </c>
      <c r="E3" s="104" t="s">
        <v>0</v>
      </c>
      <c r="F3" s="104" t="s">
        <v>3</v>
      </c>
      <c r="G3" s="104" t="s">
        <v>4</v>
      </c>
      <c r="H3" s="104" t="s">
        <v>8</v>
      </c>
      <c r="I3" s="104" t="s">
        <v>9</v>
      </c>
      <c r="J3" s="104" t="s">
        <v>10</v>
      </c>
      <c r="K3" s="104" t="s">
        <v>12</v>
      </c>
    </row>
    <row r="4" spans="3:11" ht="48.75" thickBot="1">
      <c r="C4" s="106" t="s">
        <v>37</v>
      </c>
      <c r="D4" s="106" t="s">
        <v>31</v>
      </c>
      <c r="E4" s="106" t="s">
        <v>26</v>
      </c>
      <c r="F4" s="106" t="s">
        <v>27</v>
      </c>
      <c r="G4" s="106" t="s">
        <v>4</v>
      </c>
      <c r="H4" s="106" t="s">
        <v>40</v>
      </c>
      <c r="I4" s="106" t="s">
        <v>41</v>
      </c>
      <c r="J4" s="106" t="s">
        <v>28</v>
      </c>
      <c r="K4" s="106" t="s">
        <v>29</v>
      </c>
    </row>
    <row r="5" spans="3:11">
      <c r="C5" s="99" t="s">
        <v>65</v>
      </c>
      <c r="D5" s="99"/>
      <c r="E5" s="99" t="s">
        <v>443</v>
      </c>
      <c r="F5" s="99" t="s">
        <v>408</v>
      </c>
      <c r="G5" s="99" t="s">
        <v>69</v>
      </c>
      <c r="H5" s="99" t="s">
        <v>584</v>
      </c>
      <c r="I5" s="103" t="s">
        <v>92</v>
      </c>
      <c r="J5" s="99"/>
      <c r="K5" s="99"/>
    </row>
    <row r="6" spans="3:11">
      <c r="C6" s="99" t="s">
        <v>65</v>
      </c>
      <c r="D6" s="99"/>
      <c r="E6" s="99" t="s">
        <v>441</v>
      </c>
      <c r="F6" s="99" t="s">
        <v>442</v>
      </c>
      <c r="G6" s="99" t="s">
        <v>69</v>
      </c>
      <c r="H6" s="99" t="s">
        <v>584</v>
      </c>
      <c r="I6" s="103" t="s">
        <v>92</v>
      </c>
      <c r="J6" s="99"/>
      <c r="K6" s="99"/>
    </row>
    <row r="7" spans="3:11">
      <c r="C7" s="143" t="s">
        <v>146</v>
      </c>
      <c r="D7" s="143"/>
      <c r="E7" s="99" t="s">
        <v>682</v>
      </c>
      <c r="F7" s="99" t="s">
        <v>683</v>
      </c>
      <c r="G7" s="99" t="s">
        <v>86</v>
      </c>
      <c r="H7" s="99"/>
      <c r="I7" s="99"/>
      <c r="J7" s="99"/>
      <c r="K7" s="99"/>
    </row>
    <row r="8" spans="3:11">
      <c r="C8" s="143"/>
      <c r="D8" s="143"/>
      <c r="E8" s="99"/>
      <c r="F8" s="99"/>
      <c r="G8" s="99"/>
      <c r="H8" s="99"/>
      <c r="I8" s="99"/>
      <c r="J8" s="99"/>
      <c r="K8" s="99"/>
    </row>
    <row r="9" spans="3:11">
      <c r="C9" s="102"/>
      <c r="D9" s="102"/>
      <c r="E9" s="103"/>
      <c r="F9" s="103"/>
      <c r="G9" s="103"/>
      <c r="H9" s="103"/>
      <c r="I9" s="103"/>
      <c r="J9" s="103"/>
      <c r="K9" s="103"/>
    </row>
    <row r="10" spans="3:11">
      <c r="C10" s="104" t="s">
        <v>11</v>
      </c>
      <c r="D10" s="105" t="s">
        <v>30</v>
      </c>
      <c r="E10" s="104" t="s">
        <v>1</v>
      </c>
      <c r="F10" s="104" t="s">
        <v>2</v>
      </c>
      <c r="G10" s="104" t="s">
        <v>16</v>
      </c>
      <c r="H10" s="104" t="s">
        <v>17</v>
      </c>
      <c r="I10" s="104" t="s">
        <v>18</v>
      </c>
      <c r="J10" s="104" t="s">
        <v>19</v>
      </c>
      <c r="K10" s="104" t="s">
        <v>20</v>
      </c>
    </row>
    <row r="11" spans="3:11" ht="48.75" thickBot="1">
      <c r="C11" s="106" t="s">
        <v>38</v>
      </c>
      <c r="D11" s="106" t="s">
        <v>31</v>
      </c>
      <c r="E11" s="106" t="s">
        <v>21</v>
      </c>
      <c r="F11" s="106" t="s">
        <v>22</v>
      </c>
      <c r="G11" s="106" t="s">
        <v>23</v>
      </c>
      <c r="H11" s="106" t="s">
        <v>24</v>
      </c>
      <c r="I11" s="106" t="s">
        <v>43</v>
      </c>
      <c r="J11" s="106" t="s">
        <v>42</v>
      </c>
      <c r="K11" s="106" t="s">
        <v>25</v>
      </c>
    </row>
    <row r="12" spans="3:11" ht="13.5" thickBot="1">
      <c r="C12" s="106" t="s">
        <v>73</v>
      </c>
      <c r="D12" s="106"/>
      <c r="E12" s="106"/>
      <c r="F12" s="106"/>
      <c r="G12" s="106"/>
      <c r="H12" s="106"/>
      <c r="I12" s="106"/>
      <c r="J12" s="106"/>
      <c r="K12" s="106"/>
    </row>
    <row r="13" spans="3:11" ht="50.25" customHeight="1">
      <c r="C13" s="103" t="s">
        <v>87</v>
      </c>
      <c r="D13" s="103"/>
      <c r="E13" s="103" t="str">
        <f>C24</f>
        <v>SUP_ELCH2</v>
      </c>
      <c r="F13" s="115" t="str">
        <f>D24</f>
        <v>H2 production from electrolysis</v>
      </c>
      <c r="G13" s="103" t="s">
        <v>69</v>
      </c>
      <c r="H13" s="103" t="s">
        <v>411</v>
      </c>
      <c r="I13" s="103" t="s">
        <v>92</v>
      </c>
      <c r="J13" s="103"/>
      <c r="K13" s="103"/>
    </row>
    <row r="14" spans="3:11">
      <c r="C14" s="103" t="s">
        <v>87</v>
      </c>
      <c r="E14" t="str">
        <f>C26</f>
        <v>SUP_H2NGA</v>
      </c>
      <c r="F14" t="str">
        <f>D26</f>
        <v>H2 methanisation to natural gas (CO2 from DAC)</v>
      </c>
      <c r="G14" s="103" t="s">
        <v>69</v>
      </c>
      <c r="H14" s="103" t="s">
        <v>411</v>
      </c>
      <c r="I14" s="103" t="s">
        <v>92</v>
      </c>
    </row>
    <row r="15" spans="3:11">
      <c r="C15" s="103" t="s">
        <v>87</v>
      </c>
      <c r="E15" t="str">
        <f>+C28</f>
        <v>SUP_H2NGA_CCS</v>
      </c>
      <c r="F15" t="str">
        <f>+D28</f>
        <v>H2 methanisation to natural gas (CO2 from CCS)</v>
      </c>
      <c r="G15" s="103" t="s">
        <v>69</v>
      </c>
      <c r="H15" s="103" t="s">
        <v>411</v>
      </c>
      <c r="I15" s="103" t="s">
        <v>92</v>
      </c>
    </row>
    <row r="16" spans="3:11">
      <c r="C16" s="103" t="s">
        <v>87</v>
      </c>
      <c r="E16" t="str">
        <f>Distr_H2!B8</f>
        <v>D-ENGA</v>
      </c>
      <c r="F16" t="str">
        <f>Distr_H2!C8</f>
        <v>Natural gas T&amp;D to power &amp; heat sectors</v>
      </c>
      <c r="G16" s="103" t="s">
        <v>69</v>
      </c>
      <c r="H16" s="103" t="s">
        <v>411</v>
      </c>
      <c r="I16" s="103" t="s">
        <v>92</v>
      </c>
    </row>
    <row r="17" spans="3:45">
      <c r="C17" s="103" t="s">
        <v>87</v>
      </c>
      <c r="E17" t="s">
        <v>612</v>
      </c>
      <c r="F17" t="s">
        <v>613</v>
      </c>
      <c r="G17" s="103" t="s">
        <v>69</v>
      </c>
      <c r="H17" s="103" t="s">
        <v>411</v>
      </c>
      <c r="I17" s="103" t="s">
        <v>92</v>
      </c>
    </row>
    <row r="18" spans="3:45">
      <c r="C18" s="103" t="s">
        <v>58</v>
      </c>
      <c r="E18" t="str">
        <f>+C18&amp;"_"&amp;E7</f>
        <v>MIN_DAC_CO2</v>
      </c>
      <c r="F18" t="s">
        <v>686</v>
      </c>
      <c r="G18" s="103" t="s">
        <v>86</v>
      </c>
      <c r="H18" s="103" t="s">
        <v>687</v>
      </c>
      <c r="I18" s="103"/>
    </row>
    <row r="19" spans="3:45">
      <c r="C19" s="103"/>
      <c r="G19" s="103"/>
      <c r="H19" s="103"/>
      <c r="N19" t="s">
        <v>661</v>
      </c>
    </row>
    <row r="21" spans="3:45">
      <c r="F21" s="339"/>
      <c r="G21" s="339"/>
    </row>
    <row r="22" spans="3:45" ht="22.5">
      <c r="C22" s="337" t="s">
        <v>1</v>
      </c>
      <c r="D22" s="337" t="s">
        <v>410</v>
      </c>
      <c r="E22" s="345" t="s">
        <v>5</v>
      </c>
      <c r="F22" s="345" t="s">
        <v>6</v>
      </c>
      <c r="G22" s="345" t="s">
        <v>419</v>
      </c>
      <c r="H22" s="345" t="s">
        <v>685</v>
      </c>
      <c r="I22" s="345" t="s">
        <v>74</v>
      </c>
      <c r="J22" s="345" t="s">
        <v>696</v>
      </c>
      <c r="K22" s="345" t="s">
        <v>364</v>
      </c>
      <c r="L22" s="345" t="s">
        <v>365</v>
      </c>
      <c r="M22" s="345" t="s">
        <v>366</v>
      </c>
      <c r="N22" s="345" t="s">
        <v>414</v>
      </c>
      <c r="O22" s="345" t="s">
        <v>367</v>
      </c>
      <c r="P22" s="345" t="s">
        <v>368</v>
      </c>
      <c r="Q22" s="345" t="s">
        <v>714</v>
      </c>
      <c r="R22" s="345" t="s">
        <v>715</v>
      </c>
      <c r="S22" s="345" t="s">
        <v>370</v>
      </c>
      <c r="T22" s="345" t="s">
        <v>371</v>
      </c>
      <c r="U22" s="345" t="s">
        <v>415</v>
      </c>
      <c r="V22" s="345" t="s">
        <v>372</v>
      </c>
      <c r="W22" s="345" t="s">
        <v>373</v>
      </c>
      <c r="X22" s="345" t="s">
        <v>716</v>
      </c>
      <c r="Y22" s="345" t="s">
        <v>717</v>
      </c>
      <c r="Z22" s="345" t="s">
        <v>375</v>
      </c>
      <c r="AA22" s="345" t="s">
        <v>376</v>
      </c>
      <c r="AB22" s="345" t="s">
        <v>416</v>
      </c>
      <c r="AC22" s="345" t="s">
        <v>377</v>
      </c>
      <c r="AD22" s="345" t="s">
        <v>378</v>
      </c>
      <c r="AE22" s="345" t="s">
        <v>699</v>
      </c>
      <c r="AF22" s="345" t="s">
        <v>379</v>
      </c>
      <c r="AG22" s="345" t="s">
        <v>380</v>
      </c>
      <c r="AH22" s="345" t="s">
        <v>381</v>
      </c>
      <c r="AI22" s="345" t="s">
        <v>417</v>
      </c>
      <c r="AJ22" s="345" t="s">
        <v>382</v>
      </c>
      <c r="AK22" s="345" t="s">
        <v>383</v>
      </c>
      <c r="AL22" s="345" t="s">
        <v>384</v>
      </c>
      <c r="AM22" s="351" t="s">
        <v>669</v>
      </c>
      <c r="AN22" s="354" t="s">
        <v>385</v>
      </c>
      <c r="AO22" s="347" t="s">
        <v>386</v>
      </c>
      <c r="AP22" s="347" t="s">
        <v>409</v>
      </c>
      <c r="AQ22" s="347" t="s">
        <v>387</v>
      </c>
      <c r="AR22" s="352" t="s">
        <v>388</v>
      </c>
      <c r="AS22" s="354" t="s">
        <v>389</v>
      </c>
    </row>
    <row r="23" spans="3:45" ht="57" thickBot="1">
      <c r="C23" s="338" t="s">
        <v>39</v>
      </c>
      <c r="D23" s="338" t="s">
        <v>22</v>
      </c>
      <c r="E23" s="340" t="s">
        <v>32</v>
      </c>
      <c r="F23" s="340" t="s">
        <v>33</v>
      </c>
      <c r="G23" s="340" t="s">
        <v>684</v>
      </c>
      <c r="H23" s="340"/>
      <c r="I23" s="340" t="s">
        <v>76</v>
      </c>
      <c r="J23" s="340" t="s">
        <v>76</v>
      </c>
      <c r="K23" s="340" t="s">
        <v>76</v>
      </c>
      <c r="L23" s="340" t="s">
        <v>76</v>
      </c>
      <c r="M23" s="340" t="s">
        <v>76</v>
      </c>
      <c r="N23" s="340" t="s">
        <v>76</v>
      </c>
      <c r="O23" s="340" t="s">
        <v>390</v>
      </c>
      <c r="P23" s="340" t="s">
        <v>658</v>
      </c>
      <c r="Q23" s="340" t="s">
        <v>658</v>
      </c>
      <c r="R23" s="340" t="s">
        <v>658</v>
      </c>
      <c r="S23" s="340" t="s">
        <v>658</v>
      </c>
      <c r="T23" s="340" t="s">
        <v>658</v>
      </c>
      <c r="U23" s="340" t="s">
        <v>658</v>
      </c>
      <c r="V23" s="340" t="s">
        <v>391</v>
      </c>
      <c r="W23" s="340" t="s">
        <v>659</v>
      </c>
      <c r="X23" s="340" t="s">
        <v>659</v>
      </c>
      <c r="Y23" s="340" t="s">
        <v>659</v>
      </c>
      <c r="Z23" s="340" t="s">
        <v>659</v>
      </c>
      <c r="AA23" s="340" t="s">
        <v>659</v>
      </c>
      <c r="AB23" s="340" t="s">
        <v>659</v>
      </c>
      <c r="AC23" s="340" t="s">
        <v>392</v>
      </c>
      <c r="AD23" s="340" t="s">
        <v>660</v>
      </c>
      <c r="AE23" s="340" t="s">
        <v>660</v>
      </c>
      <c r="AF23" s="340" t="s">
        <v>660</v>
      </c>
      <c r="AG23" s="340" t="s">
        <v>660</v>
      </c>
      <c r="AH23" s="340" t="s">
        <v>660</v>
      </c>
      <c r="AI23" s="340" t="s">
        <v>660</v>
      </c>
      <c r="AJ23" s="340" t="s">
        <v>393</v>
      </c>
      <c r="AK23" s="340" t="s">
        <v>394</v>
      </c>
      <c r="AL23" s="340" t="s">
        <v>395</v>
      </c>
      <c r="AM23" s="340" t="s">
        <v>396</v>
      </c>
      <c r="AN23" s="355" t="s">
        <v>397</v>
      </c>
      <c r="AO23" s="340" t="s">
        <v>398</v>
      </c>
      <c r="AP23" s="340" t="s">
        <v>398</v>
      </c>
      <c r="AQ23" s="340" t="s">
        <v>398</v>
      </c>
      <c r="AR23" s="353" t="s">
        <v>399</v>
      </c>
      <c r="AS23" s="355" t="s">
        <v>400</v>
      </c>
    </row>
    <row r="24" spans="3:45" ht="15">
      <c r="C24" s="341" t="s">
        <v>403</v>
      </c>
      <c r="D24" s="341" t="s">
        <v>412</v>
      </c>
      <c r="E24" s="342" t="s">
        <v>407</v>
      </c>
      <c r="F24" s="342" t="s">
        <v>443</v>
      </c>
      <c r="G24" s="342"/>
      <c r="H24" s="342"/>
      <c r="I24" s="344">
        <v>0.7</v>
      </c>
      <c r="J24" s="344">
        <v>0.7016933426119224</v>
      </c>
      <c r="K24" s="344">
        <v>0.75192642306736313</v>
      </c>
      <c r="L24" s="344">
        <v>0.75192642306736313</v>
      </c>
      <c r="M24" s="344">
        <v>0.75192642306736313</v>
      </c>
      <c r="N24" s="344">
        <v>0.75192642306736313</v>
      </c>
      <c r="O24" s="348">
        <v>3</v>
      </c>
      <c r="P24" s="359">
        <f>+G48*$B$43</f>
        <v>3039.4496268493158</v>
      </c>
      <c r="Q24" s="359">
        <f>+O35</f>
        <v>1156.72</v>
      </c>
      <c r="R24" s="359">
        <f>+P35</f>
        <v>867.54</v>
      </c>
      <c r="S24" s="359"/>
      <c r="T24" s="359">
        <f>Q35</f>
        <v>650.65499999999997</v>
      </c>
      <c r="U24" s="359"/>
      <c r="V24" s="343">
        <v>3</v>
      </c>
      <c r="W24" s="349">
        <f>+X24</f>
        <v>17.3508</v>
      </c>
      <c r="X24" s="349">
        <f>+R35</f>
        <v>17.3508</v>
      </c>
      <c r="Y24" s="349">
        <f>+R35</f>
        <v>17.3508</v>
      </c>
      <c r="Z24" s="349"/>
      <c r="AA24" s="349">
        <f>+Y24</f>
        <v>17.3508</v>
      </c>
      <c r="AB24" s="349"/>
      <c r="AC24" s="343"/>
      <c r="AD24" s="349">
        <v>0</v>
      </c>
      <c r="AE24" s="349">
        <v>0</v>
      </c>
      <c r="AF24" s="349">
        <v>0</v>
      </c>
      <c r="AG24" s="349">
        <v>0</v>
      </c>
      <c r="AH24" s="349">
        <v>0</v>
      </c>
      <c r="AI24" s="349">
        <v>0</v>
      </c>
      <c r="AJ24" s="343"/>
      <c r="AK24" s="344">
        <v>0.9</v>
      </c>
      <c r="AL24" s="343">
        <v>13</v>
      </c>
      <c r="AM24" s="343"/>
      <c r="AN24" s="356"/>
      <c r="AO24" s="346"/>
      <c r="AP24" s="346"/>
      <c r="AQ24" s="346"/>
      <c r="AR24" s="358">
        <v>2.5000000000000001E-2</v>
      </c>
      <c r="AS24" s="357">
        <v>31.536000000000001</v>
      </c>
    </row>
    <row r="25" spans="3:45" ht="15">
      <c r="C25" s="341"/>
      <c r="D25" s="341"/>
      <c r="E25" s="342" t="s">
        <v>587</v>
      </c>
      <c r="F25" s="342"/>
      <c r="G25" s="342"/>
      <c r="H25" s="342"/>
      <c r="I25" s="344"/>
      <c r="J25" s="344"/>
      <c r="K25" s="344"/>
      <c r="L25" s="344"/>
      <c r="M25" s="344"/>
      <c r="N25" s="344"/>
      <c r="O25" s="348"/>
      <c r="P25" s="359"/>
      <c r="Q25" s="359"/>
      <c r="R25" s="359"/>
      <c r="S25" s="359"/>
      <c r="T25" s="359"/>
      <c r="U25" s="359"/>
      <c r="V25" s="343"/>
      <c r="W25" s="349"/>
      <c r="X25" s="349"/>
      <c r="Y25" s="349"/>
      <c r="Z25" s="349"/>
      <c r="AA25" s="349"/>
      <c r="AB25" s="349"/>
      <c r="AC25" s="343"/>
      <c r="AD25" s="349"/>
      <c r="AE25" s="349"/>
      <c r="AF25" s="349"/>
      <c r="AG25" s="349"/>
      <c r="AH25" s="349"/>
      <c r="AI25" s="349"/>
      <c r="AJ25" s="343"/>
      <c r="AK25" s="344"/>
      <c r="AL25" s="343"/>
      <c r="AM25" s="343"/>
      <c r="AN25" s="356"/>
      <c r="AO25" s="346"/>
      <c r="AP25" s="346"/>
      <c r="AQ25" s="346"/>
      <c r="AR25" s="358"/>
      <c r="AS25" s="357"/>
    </row>
    <row r="26" spans="3:45" ht="15">
      <c r="C26" s="341" t="s">
        <v>404</v>
      </c>
      <c r="D26" s="341" t="s">
        <v>690</v>
      </c>
      <c r="E26" s="342" t="s">
        <v>443</v>
      </c>
      <c r="F26" s="342" t="s">
        <v>178</v>
      </c>
      <c r="G26" s="342">
        <v>1</v>
      </c>
      <c r="H26" s="342">
        <v>1</v>
      </c>
      <c r="I26" s="344">
        <v>0.76</v>
      </c>
      <c r="J26" s="344">
        <v>0.76</v>
      </c>
      <c r="K26" s="344">
        <v>0.77499999999999991</v>
      </c>
      <c r="L26" s="344">
        <v>0.81249999999999989</v>
      </c>
      <c r="M26" s="344">
        <v>0.85</v>
      </c>
      <c r="N26" s="344">
        <v>0.85</v>
      </c>
      <c r="O26" s="348">
        <v>3</v>
      </c>
      <c r="P26" s="359">
        <v>2234.8894315068496</v>
      </c>
      <c r="Q26" s="359">
        <f>O36</f>
        <v>1315.769</v>
      </c>
      <c r="R26" s="359"/>
      <c r="S26" s="359"/>
      <c r="T26" s="359"/>
      <c r="U26" s="359"/>
      <c r="V26" s="343">
        <v>3</v>
      </c>
      <c r="W26" s="349">
        <f>+X26</f>
        <v>27.3</v>
      </c>
      <c r="X26" s="349">
        <f>+R36</f>
        <v>27.3</v>
      </c>
      <c r="Y26" s="349">
        <f>+X26</f>
        <v>27.3</v>
      </c>
      <c r="Z26" s="349"/>
      <c r="AA26" s="349">
        <f>+Y26</f>
        <v>27.3</v>
      </c>
      <c r="AB26" s="349"/>
      <c r="AC26" s="343"/>
      <c r="AD26" s="349">
        <v>0</v>
      </c>
      <c r="AE26" s="349">
        <v>0</v>
      </c>
      <c r="AF26" s="349">
        <v>0</v>
      </c>
      <c r="AG26" s="349">
        <v>0</v>
      </c>
      <c r="AH26" s="349">
        <v>0</v>
      </c>
      <c r="AI26" s="349">
        <v>0</v>
      </c>
      <c r="AJ26" s="343"/>
      <c r="AK26" s="344">
        <v>0.95</v>
      </c>
      <c r="AL26" s="343">
        <v>25</v>
      </c>
      <c r="AM26" s="343">
        <v>-53.96</v>
      </c>
      <c r="AN26" s="356"/>
      <c r="AO26" s="346"/>
      <c r="AP26" s="346"/>
      <c r="AQ26" s="346"/>
      <c r="AR26" s="358">
        <v>2.5000000000000001E-2</v>
      </c>
      <c r="AS26" s="357">
        <v>31.536000000000001</v>
      </c>
    </row>
    <row r="27" spans="3:45" ht="15">
      <c r="C27" s="341"/>
      <c r="D27" s="341"/>
      <c r="E27" s="342" t="str">
        <f>+E7</f>
        <v>DAC_CO2</v>
      </c>
      <c r="F27" s="342"/>
      <c r="G27" s="342">
        <f>53.96*I26</f>
        <v>41.009599999999999</v>
      </c>
      <c r="H27" s="342">
        <f>53.96*M26</f>
        <v>45.866</v>
      </c>
      <c r="I27" s="344"/>
      <c r="J27" s="344"/>
      <c r="K27" s="344"/>
      <c r="L27" s="344"/>
      <c r="M27" s="344"/>
      <c r="N27" s="344"/>
      <c r="O27" s="348"/>
      <c r="P27" s="359"/>
      <c r="Q27" s="359"/>
      <c r="R27" s="359"/>
      <c r="S27" s="359"/>
      <c r="T27" s="359"/>
      <c r="U27" s="359"/>
      <c r="V27" s="343"/>
      <c r="W27" s="349"/>
      <c r="X27" s="349"/>
      <c r="Y27" s="349"/>
      <c r="Z27" s="349"/>
      <c r="AA27" s="349"/>
      <c r="AB27" s="349"/>
      <c r="AC27" s="343"/>
      <c r="AD27" s="349"/>
      <c r="AE27" s="349"/>
      <c r="AF27" s="349"/>
      <c r="AG27" s="349"/>
      <c r="AH27" s="349"/>
      <c r="AI27" s="349"/>
      <c r="AJ27" s="343"/>
      <c r="AK27" s="344"/>
      <c r="AL27" s="343"/>
      <c r="AM27" s="343"/>
      <c r="AN27" s="356"/>
      <c r="AO27" s="346"/>
      <c r="AP27" s="346"/>
      <c r="AQ27" s="346"/>
      <c r="AR27" s="358"/>
      <c r="AS27" s="357"/>
    </row>
    <row r="28" spans="3:45" ht="15">
      <c r="C28" s="341" t="s">
        <v>688</v>
      </c>
      <c r="D28" s="341" t="s">
        <v>689</v>
      </c>
      <c r="E28" s="342" t="s">
        <v>443</v>
      </c>
      <c r="F28" s="342" t="s">
        <v>178</v>
      </c>
      <c r="G28" s="342"/>
      <c r="H28" s="342"/>
      <c r="I28" s="344">
        <f>+I26</f>
        <v>0.76</v>
      </c>
      <c r="J28" s="344">
        <f>+J26</f>
        <v>0.76</v>
      </c>
      <c r="K28" s="344">
        <v>0.77499999999999991</v>
      </c>
      <c r="L28" s="344">
        <v>0.81249999999999989</v>
      </c>
      <c r="M28" s="344">
        <v>0.85</v>
      </c>
      <c r="N28" s="344">
        <v>0.85</v>
      </c>
      <c r="O28" s="348">
        <v>3</v>
      </c>
      <c r="P28" s="359">
        <v>2234.8894315068496</v>
      </c>
      <c r="Q28" s="359">
        <f>Q26</f>
        <v>1315.769</v>
      </c>
      <c r="R28" s="359"/>
      <c r="S28" s="359"/>
      <c r="T28" s="359"/>
      <c r="U28" s="359"/>
      <c r="V28" s="343">
        <v>3</v>
      </c>
      <c r="W28" s="349">
        <f>+W26</f>
        <v>27.3</v>
      </c>
      <c r="X28" s="349">
        <f>+X26</f>
        <v>27.3</v>
      </c>
      <c r="Y28" s="349">
        <f>+Y26</f>
        <v>27.3</v>
      </c>
      <c r="Z28" s="349"/>
      <c r="AA28" s="349">
        <f>+AA26</f>
        <v>27.3</v>
      </c>
      <c r="AB28" s="349"/>
      <c r="AC28" s="343"/>
      <c r="AD28" s="349">
        <v>0</v>
      </c>
      <c r="AE28" s="349">
        <v>0</v>
      </c>
      <c r="AF28" s="349">
        <v>0</v>
      </c>
      <c r="AG28" s="349">
        <v>0</v>
      </c>
      <c r="AH28" s="349">
        <v>0</v>
      </c>
      <c r="AI28" s="349">
        <v>0</v>
      </c>
      <c r="AJ28" s="343"/>
      <c r="AK28" s="344">
        <v>0.95</v>
      </c>
      <c r="AL28" s="343">
        <v>25</v>
      </c>
      <c r="AM28" s="343"/>
      <c r="AN28" s="356"/>
      <c r="AO28" s="346"/>
      <c r="AP28" s="346"/>
      <c r="AQ28" s="346"/>
      <c r="AR28" s="358">
        <v>2.5000000000000001E-2</v>
      </c>
      <c r="AS28" s="357">
        <v>31.536000000000001</v>
      </c>
    </row>
    <row r="29" spans="3:45">
      <c r="C29" s="341" t="str">
        <f>+E17</f>
        <v>SUP_SMRH2</v>
      </c>
      <c r="D29" s="341" t="str">
        <f>+F17</f>
        <v>H2 production from natural gas (steam methane reforming)</v>
      </c>
      <c r="E29" s="342" t="s">
        <v>178</v>
      </c>
      <c r="F29" s="342" t="s">
        <v>443</v>
      </c>
      <c r="G29" s="342"/>
      <c r="H29" s="342"/>
      <c r="I29" s="344">
        <v>0.7</v>
      </c>
      <c r="J29" s="344"/>
      <c r="K29" s="344"/>
      <c r="L29" s="344"/>
      <c r="M29" s="344"/>
      <c r="N29" s="344"/>
      <c r="O29" s="348"/>
      <c r="P29" s="343">
        <f>767/1.025</f>
        <v>748.29268292682934</v>
      </c>
      <c r="Q29" s="343"/>
      <c r="R29" s="343"/>
      <c r="S29" s="343"/>
      <c r="T29" s="343"/>
      <c r="U29" s="343"/>
      <c r="V29" s="343"/>
      <c r="W29" s="349">
        <f>+P29*5%</f>
        <v>37.41463414634147</v>
      </c>
      <c r="X29" s="349"/>
      <c r="Y29" s="349"/>
      <c r="Z29" s="349"/>
      <c r="AA29" s="349"/>
      <c r="AB29" s="349"/>
      <c r="AC29" s="343"/>
      <c r="AD29" s="349"/>
      <c r="AE29" s="349"/>
      <c r="AF29" s="349"/>
      <c r="AG29" s="349"/>
      <c r="AH29" s="349"/>
      <c r="AI29" s="349"/>
      <c r="AJ29" s="343"/>
      <c r="AK29" s="344"/>
      <c r="AL29" s="343">
        <v>25</v>
      </c>
      <c r="AM29" s="343"/>
      <c r="AN29" s="356"/>
      <c r="AO29" s="346"/>
      <c r="AP29" s="346"/>
      <c r="AQ29" s="346"/>
      <c r="AR29" s="358">
        <v>2.5000000000000001E-2</v>
      </c>
      <c r="AS29" s="357">
        <v>31.536000000000001</v>
      </c>
    </row>
    <row r="30" spans="3:45">
      <c r="C30" s="341" t="str">
        <f>+E18</f>
        <v>MIN_DAC_CO2</v>
      </c>
      <c r="D30" s="341" t="str">
        <f>+F18</f>
        <v>Direct air capture costs</v>
      </c>
      <c r="E30" s="342"/>
      <c r="F30" s="342" t="str">
        <f>+E27</f>
        <v>DAC_CO2</v>
      </c>
      <c r="G30" s="342"/>
      <c r="H30" s="344"/>
      <c r="I30" s="344">
        <v>1</v>
      </c>
      <c r="J30" s="344"/>
      <c r="K30" s="344"/>
      <c r="L30" s="344"/>
      <c r="M30" s="344"/>
      <c r="N30" s="348"/>
      <c r="O30" s="343"/>
      <c r="P30" s="343"/>
      <c r="Q30" s="343"/>
      <c r="R30" s="343"/>
      <c r="S30" s="343"/>
      <c r="T30" s="343"/>
      <c r="U30" s="343"/>
      <c r="V30" s="349"/>
      <c r="W30" s="349"/>
      <c r="X30" s="349"/>
      <c r="Y30" s="349"/>
      <c r="Z30" s="349"/>
      <c r="AA30" s="349"/>
      <c r="AB30" s="343"/>
      <c r="AC30" s="349"/>
      <c r="AD30" s="349">
        <f>232*1.49</f>
        <v>345.68</v>
      </c>
      <c r="AE30" s="349"/>
      <c r="AF30" s="349"/>
      <c r="AG30" s="349"/>
      <c r="AH30" s="349"/>
      <c r="AI30" s="343"/>
      <c r="AJ30" s="344"/>
      <c r="AK30" s="343"/>
      <c r="AL30" s="343"/>
      <c r="AM30" s="356"/>
      <c r="AN30" s="346"/>
      <c r="AO30" s="346"/>
      <c r="AP30" s="346"/>
      <c r="AQ30" s="358"/>
      <c r="AR30" s="357"/>
      <c r="AS30" s="350"/>
    </row>
    <row r="31" spans="3:45">
      <c r="C31" s="341"/>
      <c r="D31" s="341"/>
      <c r="E31" s="342"/>
      <c r="F31" s="342"/>
      <c r="G31" s="342"/>
      <c r="H31" s="344"/>
      <c r="I31" s="344"/>
      <c r="J31" s="344"/>
      <c r="K31" s="344"/>
      <c r="L31" s="344"/>
      <c r="M31" s="344"/>
      <c r="N31" s="348"/>
      <c r="O31" s="343"/>
      <c r="P31" s="343"/>
      <c r="Q31" s="343"/>
      <c r="R31" s="343"/>
      <c r="S31" s="343"/>
      <c r="T31" s="343"/>
      <c r="U31" s="343"/>
      <c r="V31" s="349"/>
      <c r="W31" s="349"/>
      <c r="X31" s="349"/>
      <c r="Y31" s="349"/>
      <c r="Z31" s="349"/>
      <c r="AA31" s="349"/>
      <c r="AB31" s="343"/>
      <c r="AC31" s="349"/>
      <c r="AD31" s="349"/>
      <c r="AE31" s="349"/>
      <c r="AF31" s="349"/>
      <c r="AG31" s="349"/>
      <c r="AH31" s="349"/>
      <c r="AI31" s="343"/>
      <c r="AJ31" s="344"/>
      <c r="AK31" s="343"/>
      <c r="AL31" s="343"/>
      <c r="AM31" s="356"/>
      <c r="AN31" s="346"/>
      <c r="AO31" s="346"/>
      <c r="AP31" s="346"/>
      <c r="AQ31" s="358"/>
      <c r="AR31" s="357"/>
      <c r="AS31" s="350"/>
    </row>
    <row r="33" spans="1:24" ht="13.5" thickBot="1"/>
    <row r="34" spans="1:24" ht="13.5" thickBot="1">
      <c r="M34" s="483" t="s">
        <v>702</v>
      </c>
      <c r="N34" s="483" t="s">
        <v>703</v>
      </c>
      <c r="O34" s="483" t="s">
        <v>704</v>
      </c>
      <c r="P34" s="483" t="s">
        <v>705</v>
      </c>
      <c r="Q34" s="483" t="s">
        <v>706</v>
      </c>
      <c r="R34" s="483" t="s">
        <v>707</v>
      </c>
      <c r="S34" s="483" t="s">
        <v>708</v>
      </c>
      <c r="T34" s="483" t="s">
        <v>709</v>
      </c>
      <c r="U34" s="483" t="s">
        <v>710</v>
      </c>
      <c r="V34" s="483" t="s">
        <v>595</v>
      </c>
      <c r="W34" s="483" t="s">
        <v>711</v>
      </c>
      <c r="X34" s="484" t="s">
        <v>712</v>
      </c>
    </row>
    <row r="35" spans="1:24">
      <c r="M35" t="s">
        <v>713</v>
      </c>
      <c r="N35" t="s">
        <v>408</v>
      </c>
      <c r="O35">
        <v>1156.72</v>
      </c>
      <c r="P35">
        <v>867.54</v>
      </c>
      <c r="Q35">
        <v>650.65499999999997</v>
      </c>
      <c r="R35">
        <v>17.3508</v>
      </c>
      <c r="S35">
        <v>17.3508</v>
      </c>
      <c r="T35">
        <v>17.3508</v>
      </c>
      <c r="U35" s="485">
        <v>0.7</v>
      </c>
      <c r="V35">
        <v>13</v>
      </c>
      <c r="W35">
        <v>0.9</v>
      </c>
      <c r="X35" s="486"/>
    </row>
    <row r="36" spans="1:24" ht="13.5" thickBot="1">
      <c r="M36" s="487" t="s">
        <v>52</v>
      </c>
      <c r="N36" s="487" t="s">
        <v>408</v>
      </c>
      <c r="O36" s="487">
        <v>1315.769</v>
      </c>
      <c r="P36" s="487"/>
      <c r="Q36" s="487"/>
      <c r="R36" s="487">
        <v>27.3</v>
      </c>
      <c r="S36" s="487">
        <v>27.3</v>
      </c>
      <c r="T36" s="487">
        <v>27.3</v>
      </c>
      <c r="U36" s="488">
        <v>0.76</v>
      </c>
      <c r="V36" s="487">
        <v>25</v>
      </c>
      <c r="W36" s="487">
        <v>0.95</v>
      </c>
      <c r="X36" s="489">
        <v>8.3333333333333339</v>
      </c>
    </row>
    <row r="43" spans="1:24" ht="15">
      <c r="A43" s="360" t="s">
        <v>413</v>
      </c>
      <c r="B43" s="361">
        <v>1.4899262876712331</v>
      </c>
    </row>
    <row r="45" spans="1:24">
      <c r="D45" t="s">
        <v>588</v>
      </c>
      <c r="F45" t="s">
        <v>589</v>
      </c>
    </row>
    <row r="46" spans="1:24">
      <c r="D46" t="s">
        <v>590</v>
      </c>
      <c r="F46" t="s">
        <v>403</v>
      </c>
    </row>
    <row r="47" spans="1:24">
      <c r="F47">
        <v>2010</v>
      </c>
      <c r="G47">
        <v>2021</v>
      </c>
      <c r="H47">
        <v>2030</v>
      </c>
      <c r="I47">
        <v>2040</v>
      </c>
      <c r="J47">
        <v>2050</v>
      </c>
    </row>
    <row r="48" spans="1:24">
      <c r="D48" t="s">
        <v>591</v>
      </c>
      <c r="E48" t="s">
        <v>592</v>
      </c>
      <c r="F48" s="465">
        <v>2404</v>
      </c>
      <c r="G48" s="465">
        <v>2040</v>
      </c>
      <c r="H48" s="465">
        <v>1677</v>
      </c>
      <c r="I48" s="465">
        <v>1313</v>
      </c>
      <c r="J48">
        <v>950</v>
      </c>
    </row>
    <row r="49" spans="4:10">
      <c r="D49" t="s">
        <v>593</v>
      </c>
      <c r="E49" t="s">
        <v>594</v>
      </c>
      <c r="F49" s="466">
        <v>2.5000000000000001E-2</v>
      </c>
      <c r="G49" s="466">
        <v>2.5000000000000001E-2</v>
      </c>
      <c r="H49" s="466">
        <v>2.5000000000000001E-2</v>
      </c>
      <c r="I49" s="466">
        <v>2.5000000000000001E-2</v>
      </c>
      <c r="J49" s="466">
        <v>2.5000000000000001E-2</v>
      </c>
    </row>
    <row r="50" spans="4:10">
      <c r="D50" t="s">
        <v>595</v>
      </c>
      <c r="E50" t="s">
        <v>596</v>
      </c>
      <c r="F50">
        <v>20</v>
      </c>
      <c r="G50">
        <v>20</v>
      </c>
      <c r="H50">
        <v>20</v>
      </c>
      <c r="I50">
        <v>20</v>
      </c>
      <c r="J50">
        <v>20</v>
      </c>
    </row>
    <row r="51" spans="4:10">
      <c r="D51" t="s">
        <v>597</v>
      </c>
      <c r="E51" t="s">
        <v>598</v>
      </c>
      <c r="F51">
        <v>51.4</v>
      </c>
      <c r="G51">
        <v>43.63</v>
      </c>
      <c r="H51">
        <v>35.85</v>
      </c>
      <c r="I51">
        <v>28.08</v>
      </c>
      <c r="J51">
        <v>20.309999999999999</v>
      </c>
    </row>
    <row r="52" spans="4:10">
      <c r="D52" t="s">
        <v>599</v>
      </c>
      <c r="E52" t="s">
        <v>600</v>
      </c>
      <c r="F52">
        <v>0</v>
      </c>
      <c r="G52">
        <v>0</v>
      </c>
      <c r="H52">
        <v>0</v>
      </c>
      <c r="I52">
        <v>0</v>
      </c>
      <c r="J52">
        <v>0</v>
      </c>
    </row>
    <row r="53" spans="4:10">
      <c r="D53" t="s">
        <v>601</v>
      </c>
      <c r="E53" t="s">
        <v>594</v>
      </c>
      <c r="F53" s="467">
        <v>0.9</v>
      </c>
      <c r="G53" s="467">
        <v>0.9</v>
      </c>
      <c r="H53" s="467">
        <v>0.9</v>
      </c>
      <c r="I53" s="467">
        <v>0.9</v>
      </c>
      <c r="J53" s="467">
        <v>0.9</v>
      </c>
    </row>
    <row r="54" spans="4:10">
      <c r="D54" t="s">
        <v>76</v>
      </c>
      <c r="E54" t="s">
        <v>594</v>
      </c>
      <c r="F54" s="467">
        <v>0.63</v>
      </c>
      <c r="G54" s="467">
        <v>0.7</v>
      </c>
      <c r="H54" s="467">
        <v>0.75</v>
      </c>
      <c r="I54" s="467">
        <v>0.75</v>
      </c>
      <c r="J54" s="467">
        <v>0.75</v>
      </c>
    </row>
    <row r="55" spans="4:10">
      <c r="D55" t="s">
        <v>602</v>
      </c>
      <c r="E55" t="s">
        <v>603</v>
      </c>
      <c r="F55">
        <v>22.8</v>
      </c>
      <c r="G55">
        <v>22.8</v>
      </c>
      <c r="H55">
        <v>22.8</v>
      </c>
      <c r="I55">
        <v>22.8</v>
      </c>
      <c r="J55">
        <v>22.8</v>
      </c>
    </row>
    <row r="56" spans="4:10">
      <c r="D56" t="s">
        <v>604</v>
      </c>
      <c r="E56" t="s">
        <v>605</v>
      </c>
      <c r="F56">
        <v>0</v>
      </c>
      <c r="G56">
        <v>0</v>
      </c>
      <c r="H56">
        <v>0</v>
      </c>
      <c r="I56">
        <v>0</v>
      </c>
      <c r="J56">
        <v>0</v>
      </c>
    </row>
    <row r="57" spans="4:10">
      <c r="D57" t="s">
        <v>606</v>
      </c>
      <c r="E57" t="s">
        <v>607</v>
      </c>
      <c r="F57">
        <v>15</v>
      </c>
      <c r="G57">
        <v>38</v>
      </c>
      <c r="H57">
        <v>46</v>
      </c>
      <c r="I57">
        <v>53</v>
      </c>
      <c r="J57">
        <v>56</v>
      </c>
    </row>
    <row r="58" spans="4:10">
      <c r="D58" t="s">
        <v>608</v>
      </c>
      <c r="E58" t="s">
        <v>600</v>
      </c>
      <c r="F58">
        <v>7.24</v>
      </c>
      <c r="G58">
        <v>6.15</v>
      </c>
      <c r="H58">
        <v>5.05</v>
      </c>
      <c r="I58">
        <v>3.96</v>
      </c>
      <c r="J58">
        <v>2.86</v>
      </c>
    </row>
    <row r="59" spans="4:10">
      <c r="D59" t="s">
        <v>609</v>
      </c>
      <c r="E59" t="s">
        <v>600</v>
      </c>
      <c r="F59">
        <v>36.22</v>
      </c>
      <c r="G59">
        <v>32.49</v>
      </c>
      <c r="H59">
        <v>30.32</v>
      </c>
      <c r="I59">
        <v>30.32</v>
      </c>
      <c r="J59">
        <v>30.32</v>
      </c>
    </row>
    <row r="60" spans="4:10">
      <c r="D60" t="s">
        <v>610</v>
      </c>
      <c r="E60" t="s">
        <v>603</v>
      </c>
      <c r="F60">
        <v>43.46</v>
      </c>
      <c r="G60">
        <v>38.64</v>
      </c>
      <c r="H60">
        <v>35.369999999999997</v>
      </c>
      <c r="I60">
        <v>34.270000000000003</v>
      </c>
      <c r="J60">
        <v>33.18</v>
      </c>
    </row>
    <row r="61" spans="4:10">
      <c r="D61" t="s">
        <v>610</v>
      </c>
      <c r="E61" t="s">
        <v>611</v>
      </c>
      <c r="F61">
        <v>15.65</v>
      </c>
      <c r="G61">
        <v>13.91</v>
      </c>
      <c r="H61">
        <v>12.73</v>
      </c>
      <c r="I61">
        <v>12.34</v>
      </c>
      <c r="J61">
        <v>11.94</v>
      </c>
    </row>
    <row r="63" spans="4:10">
      <c r="G63">
        <f>G51/G48</f>
        <v>2.1387254901960785E-2</v>
      </c>
      <c r="H63">
        <f t="shared" ref="H63:J63" si="0">H51/H48</f>
        <v>2.1377459749552772E-2</v>
      </c>
      <c r="I63">
        <f t="shared" si="0"/>
        <v>2.1386138613861384E-2</v>
      </c>
      <c r="J63">
        <f t="shared" si="0"/>
        <v>2.1378947368421053E-2</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Documentation</vt:lpstr>
      <vt:lpstr>EB1</vt:lpstr>
      <vt:lpstr>RES_PRI</vt:lpstr>
      <vt:lpstr>Pri_COA</vt:lpstr>
      <vt:lpstr>Pri_GAS</vt:lpstr>
      <vt:lpstr>Pri_OIL</vt:lpstr>
      <vt:lpstr>Pri_RNW</vt:lpstr>
      <vt:lpstr>Pri_BIO</vt:lpstr>
      <vt:lpstr>Pri_H2</vt:lpstr>
      <vt:lpstr>SUP_H2</vt:lpstr>
      <vt:lpstr>Distr_H2</vt:lpstr>
      <vt:lpstr>Con_REF</vt:lpstr>
      <vt:lpstr>TOTCO2</vt:lpstr>
      <vt:lpstr>Coal</vt:lpstr>
      <vt:lpstr>Gas</vt:lpstr>
      <vt:lpstr>Oil</vt:lpstr>
      <vt:lpstr>Other Primary Energy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Amit Kanudia</dc:creator>
  <cp:lastModifiedBy>Andrew Greed</cp:lastModifiedBy>
  <cp:lastPrinted>2004-11-16T14:57:57Z</cp:lastPrinted>
  <dcterms:created xsi:type="dcterms:W3CDTF">2000-12-13T15:53:11Z</dcterms:created>
  <dcterms:modified xsi:type="dcterms:W3CDTF">2024-03-01T01:24:32Z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287883937358856</vt:r8>
  </property>
</Properties>
</file>