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\SuppXLS\"/>
    </mc:Choice>
  </mc:AlternateContent>
  <xr:revisionPtr revIDLastSave="0" documentId="13_ncr:1_{363EC407-0711-4F45-AA32-0EF4B49894D6}" xr6:coauthVersionLast="47" xr6:coauthVersionMax="47" xr10:uidLastSave="{00000000-0000-0000-0000-000000000000}"/>
  <bookViews>
    <workbookView xWindow="28680" yWindow="-120" windowWidth="29040" windowHeight="17520" activeTab="3" xr2:uid="{00000000-000D-0000-FFFF-FFFF00000000}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ucks" sheetId="33" r:id="rId13"/>
    <sheet name="TRA_costs_and_ban" sheetId="18" r:id="rId14"/>
    <sheet name="IND_fuels" sheetId="15" r:id="rId15"/>
    <sheet name="Ref_Close" sheetId="30" r:id="rId16"/>
    <sheet name="H2_costs" sheetId="19" r:id="rId17"/>
    <sheet name="Summary" sheetId="13" r:id="rId18"/>
    <sheet name="GDP per subsector" sheetId="14" r:id="rId19"/>
    <sheet name="TRA_DEM-proj" sheetId="24" r:id="rId20"/>
  </sheets>
  <externalReferences>
    <externalReference r:id="rId21"/>
    <externalReference r:id="rId22"/>
    <externalReference r:id="rId23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8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8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56" i="29" l="1"/>
  <c r="AC55" i="29"/>
  <c r="AC54" i="29"/>
  <c r="AC53" i="29"/>
  <c r="AC52" i="29"/>
  <c r="I82" i="27" l="1"/>
  <c r="K81" i="27"/>
  <c r="L81" i="27"/>
  <c r="M81" i="27"/>
  <c r="N81" i="27"/>
  <c r="O81" i="27"/>
  <c r="P81" i="27"/>
  <c r="Q81" i="27"/>
  <c r="R81" i="27"/>
  <c r="J81" i="27"/>
  <c r="F62" i="32"/>
  <c r="G62" i="32" s="1"/>
  <c r="F49" i="32"/>
  <c r="G49" i="32" s="1"/>
  <c r="G31" i="32"/>
  <c r="F31" i="32"/>
  <c r="O30" i="32"/>
  <c r="N30" i="32"/>
  <c r="M30" i="32"/>
  <c r="L30" i="32"/>
  <c r="K30" i="32"/>
  <c r="J30" i="32"/>
  <c r="I30" i="32"/>
  <c r="H30" i="32"/>
  <c r="G30" i="32"/>
  <c r="F30" i="32"/>
  <c r="AD29" i="32"/>
  <c r="AC29" i="32"/>
  <c r="AB29" i="32"/>
  <c r="AA29" i="32"/>
  <c r="Z29" i="32"/>
  <c r="Y29" i="32"/>
  <c r="X29" i="32"/>
  <c r="W29" i="32"/>
  <c r="V29" i="32"/>
  <c r="U29" i="32"/>
  <c r="O29" i="32"/>
  <c r="N29" i="32"/>
  <c r="M29" i="32"/>
  <c r="L29" i="32"/>
  <c r="K29" i="32"/>
  <c r="J29" i="32"/>
  <c r="I29" i="32"/>
  <c r="H29" i="32"/>
  <c r="G29" i="32"/>
  <c r="F29" i="32"/>
  <c r="AD28" i="32"/>
  <c r="AC28" i="32"/>
  <c r="AB28" i="32"/>
  <c r="AA28" i="32"/>
  <c r="Z28" i="32"/>
  <c r="Y28" i="32"/>
  <c r="X28" i="32"/>
  <c r="W28" i="32"/>
  <c r="V28" i="32"/>
  <c r="U28" i="32"/>
  <c r="O28" i="32"/>
  <c r="N28" i="32"/>
  <c r="M28" i="32"/>
  <c r="L28" i="32"/>
  <c r="K28" i="32"/>
  <c r="J28" i="32"/>
  <c r="I28" i="32"/>
  <c r="H28" i="32"/>
  <c r="G28" i="32"/>
  <c r="F28" i="32"/>
  <c r="AD27" i="32"/>
  <c r="AC27" i="32"/>
  <c r="AB27" i="32"/>
  <c r="AA27" i="32"/>
  <c r="Z27" i="32"/>
  <c r="Y27" i="32"/>
  <c r="X27" i="32"/>
  <c r="W27" i="32"/>
  <c r="V27" i="32"/>
  <c r="U27" i="32"/>
  <c r="O27" i="32"/>
  <c r="N27" i="32"/>
  <c r="M27" i="32"/>
  <c r="L27" i="32"/>
  <c r="K27" i="32"/>
  <c r="J27" i="32"/>
  <c r="I27" i="32"/>
  <c r="H27" i="32"/>
  <c r="G27" i="32"/>
  <c r="F27" i="32"/>
  <c r="AD26" i="32"/>
  <c r="AC26" i="32"/>
  <c r="AB26" i="32"/>
  <c r="AA26" i="32"/>
  <c r="Z26" i="32"/>
  <c r="Y26" i="32"/>
  <c r="X26" i="32"/>
  <c r="W26" i="32"/>
  <c r="V26" i="32"/>
  <c r="U26" i="32"/>
  <c r="O26" i="32"/>
  <c r="N26" i="32"/>
  <c r="M26" i="32"/>
  <c r="L26" i="32"/>
  <c r="K26" i="32"/>
  <c r="J26" i="32"/>
  <c r="I26" i="32"/>
  <c r="H26" i="32"/>
  <c r="G26" i="32"/>
  <c r="F26" i="32"/>
  <c r="AD25" i="32"/>
  <c r="AC25" i="32"/>
  <c r="AB25" i="32"/>
  <c r="AA25" i="32"/>
  <c r="Z25" i="32"/>
  <c r="Y25" i="32"/>
  <c r="X25" i="32"/>
  <c r="W25" i="32"/>
  <c r="V25" i="32"/>
  <c r="U25" i="32"/>
  <c r="O25" i="32"/>
  <c r="N25" i="32"/>
  <c r="M25" i="32"/>
  <c r="L25" i="32"/>
  <c r="K25" i="32"/>
  <c r="J25" i="32"/>
  <c r="I25" i="32"/>
  <c r="H25" i="32"/>
  <c r="G25" i="32"/>
  <c r="F25" i="32"/>
  <c r="AD24" i="32"/>
  <c r="AC24" i="32"/>
  <c r="AB24" i="32"/>
  <c r="AA24" i="32"/>
  <c r="Z24" i="32"/>
  <c r="Y24" i="32"/>
  <c r="X24" i="32"/>
  <c r="W24" i="32"/>
  <c r="V24" i="32"/>
  <c r="U24" i="32"/>
  <c r="O24" i="32"/>
  <c r="N24" i="32"/>
  <c r="M24" i="32"/>
  <c r="L24" i="32"/>
  <c r="K24" i="32"/>
  <c r="J24" i="32"/>
  <c r="I24" i="32"/>
  <c r="H24" i="32"/>
  <c r="G24" i="32"/>
  <c r="F24" i="32"/>
  <c r="AD23" i="32"/>
  <c r="AC23" i="32"/>
  <c r="AB23" i="32"/>
  <c r="AA23" i="32"/>
  <c r="Z23" i="32"/>
  <c r="Y23" i="32"/>
  <c r="X23" i="32"/>
  <c r="W23" i="32"/>
  <c r="V23" i="32"/>
  <c r="U23" i="32"/>
  <c r="O23" i="32"/>
  <c r="N23" i="32"/>
  <c r="M23" i="32"/>
  <c r="L23" i="32"/>
  <c r="K23" i="32"/>
  <c r="J23" i="32"/>
  <c r="I23" i="32"/>
  <c r="H23" i="32"/>
  <c r="G23" i="32"/>
  <c r="F23" i="32"/>
  <c r="AD22" i="32"/>
  <c r="AC22" i="32"/>
  <c r="AB22" i="32"/>
  <c r="AA22" i="32"/>
  <c r="Z22" i="32"/>
  <c r="Y22" i="32"/>
  <c r="X22" i="32"/>
  <c r="W22" i="32"/>
  <c r="V22" i="32"/>
  <c r="U22" i="32"/>
  <c r="O22" i="32"/>
  <c r="N22" i="32"/>
  <c r="M22" i="32"/>
  <c r="L22" i="32"/>
  <c r="K22" i="32"/>
  <c r="J22" i="32"/>
  <c r="I22" i="32"/>
  <c r="H22" i="32"/>
  <c r="G22" i="32"/>
  <c r="F22" i="32"/>
  <c r="AD21" i="32"/>
  <c r="AC21" i="32"/>
  <c r="AB21" i="32"/>
  <c r="AA21" i="32"/>
  <c r="Z21" i="32"/>
  <c r="Y21" i="32"/>
  <c r="X21" i="32"/>
  <c r="W21" i="32"/>
  <c r="V21" i="32"/>
  <c r="U21" i="32"/>
  <c r="O21" i="32"/>
  <c r="N21" i="32"/>
  <c r="M21" i="32"/>
  <c r="L21" i="32"/>
  <c r="K21" i="32"/>
  <c r="J21" i="32"/>
  <c r="I21" i="32"/>
  <c r="H21" i="32"/>
  <c r="G21" i="32"/>
  <c r="F21" i="32"/>
  <c r="AD20" i="32"/>
  <c r="AC20" i="32"/>
  <c r="AB20" i="32"/>
  <c r="AA20" i="32"/>
  <c r="Z20" i="32"/>
  <c r="Y20" i="32"/>
  <c r="X20" i="32"/>
  <c r="W20" i="32"/>
  <c r="V20" i="32"/>
  <c r="U20" i="32"/>
  <c r="O20" i="32"/>
  <c r="N20" i="32"/>
  <c r="M20" i="32"/>
  <c r="L20" i="32"/>
  <c r="K20" i="32"/>
  <c r="J20" i="32"/>
  <c r="I20" i="32"/>
  <c r="H20" i="32"/>
  <c r="G20" i="32"/>
  <c r="F20" i="32"/>
  <c r="AD19" i="32"/>
  <c r="AC19" i="32"/>
  <c r="AB19" i="32"/>
  <c r="AA19" i="32"/>
  <c r="Z19" i="32"/>
  <c r="Y19" i="32"/>
  <c r="X19" i="32"/>
  <c r="W19" i="32"/>
  <c r="V19" i="32"/>
  <c r="U19" i="32"/>
  <c r="O19" i="32"/>
  <c r="N19" i="32"/>
  <c r="M19" i="32"/>
  <c r="L19" i="32"/>
  <c r="K19" i="32"/>
  <c r="J19" i="32"/>
  <c r="I19" i="32"/>
  <c r="H19" i="32"/>
  <c r="G19" i="32"/>
  <c r="F19" i="32"/>
  <c r="AD18" i="32"/>
  <c r="AC18" i="32"/>
  <c r="AB18" i="32"/>
  <c r="AA18" i="32"/>
  <c r="Z18" i="32"/>
  <c r="Y18" i="32"/>
  <c r="X18" i="32"/>
  <c r="W18" i="32"/>
  <c r="V18" i="32"/>
  <c r="U18" i="32"/>
  <c r="F18" i="32"/>
  <c r="AD17" i="32"/>
  <c r="AC17" i="32"/>
  <c r="AB17" i="32"/>
  <c r="AA17" i="32"/>
  <c r="Z17" i="32"/>
  <c r="Y17" i="32"/>
  <c r="X17" i="32"/>
  <c r="W17" i="32"/>
  <c r="V17" i="32"/>
  <c r="U17" i="32"/>
  <c r="O17" i="32"/>
  <c r="N17" i="32"/>
  <c r="M17" i="32"/>
  <c r="L17" i="32"/>
  <c r="K17" i="32"/>
  <c r="J17" i="32"/>
  <c r="I17" i="32"/>
  <c r="H17" i="32"/>
  <c r="G17" i="32"/>
  <c r="F17" i="32"/>
  <c r="AD16" i="32"/>
  <c r="AC16" i="32"/>
  <c r="AB16" i="32"/>
  <c r="AA16" i="32"/>
  <c r="Z16" i="32"/>
  <c r="Y16" i="32"/>
  <c r="X16" i="32"/>
  <c r="W16" i="32"/>
  <c r="V16" i="32"/>
  <c r="U16" i="32"/>
  <c r="O16" i="32"/>
  <c r="N16" i="32"/>
  <c r="M16" i="32"/>
  <c r="L16" i="32"/>
  <c r="K16" i="32"/>
  <c r="J16" i="32"/>
  <c r="I16" i="32"/>
  <c r="H16" i="32"/>
  <c r="G16" i="32"/>
  <c r="F16" i="32"/>
  <c r="AD15" i="32"/>
  <c r="AC15" i="32"/>
  <c r="AB15" i="32"/>
  <c r="AA15" i="32"/>
  <c r="Z15" i="32"/>
  <c r="Y15" i="32"/>
  <c r="X15" i="32"/>
  <c r="W15" i="32"/>
  <c r="V15" i="32"/>
  <c r="U15" i="32"/>
  <c r="O15" i="32"/>
  <c r="N15" i="32"/>
  <c r="M15" i="32"/>
  <c r="L15" i="32"/>
  <c r="K15" i="32"/>
  <c r="J15" i="32"/>
  <c r="I15" i="32"/>
  <c r="H15" i="32"/>
  <c r="G15" i="32"/>
  <c r="F15" i="32"/>
  <c r="AD14" i="32"/>
  <c r="AC14" i="32"/>
  <c r="AB14" i="32"/>
  <c r="AA14" i="32"/>
  <c r="Z14" i="32"/>
  <c r="Y14" i="32"/>
  <c r="X14" i="32"/>
  <c r="W14" i="32"/>
  <c r="V14" i="32"/>
  <c r="U14" i="32"/>
  <c r="O14" i="32"/>
  <c r="N14" i="32"/>
  <c r="M14" i="32"/>
  <c r="L14" i="32"/>
  <c r="K14" i="32"/>
  <c r="J14" i="32"/>
  <c r="I14" i="32"/>
  <c r="H14" i="32"/>
  <c r="G14" i="32"/>
  <c r="F14" i="32"/>
  <c r="AD13" i="32"/>
  <c r="AC13" i="32"/>
  <c r="AB13" i="32"/>
  <c r="AA13" i="32"/>
  <c r="Z13" i="32"/>
  <c r="Y13" i="32"/>
  <c r="X13" i="32"/>
  <c r="W13" i="32"/>
  <c r="V13" i="32"/>
  <c r="U13" i="32"/>
  <c r="O13" i="32"/>
  <c r="N13" i="32"/>
  <c r="M13" i="32"/>
  <c r="L13" i="32"/>
  <c r="K13" i="32"/>
  <c r="J13" i="32"/>
  <c r="I13" i="32"/>
  <c r="H13" i="32"/>
  <c r="G13" i="32"/>
  <c r="F13" i="32"/>
  <c r="AD12" i="32"/>
  <c r="AC12" i="32"/>
  <c r="AB12" i="32"/>
  <c r="AA12" i="32"/>
  <c r="Z12" i="32"/>
  <c r="Y12" i="32"/>
  <c r="X12" i="32"/>
  <c r="W12" i="32"/>
  <c r="V12" i="32"/>
  <c r="U12" i="32"/>
  <c r="O12" i="32"/>
  <c r="N12" i="32"/>
  <c r="M12" i="32"/>
  <c r="L12" i="32"/>
  <c r="K12" i="32"/>
  <c r="J12" i="32"/>
  <c r="I12" i="32"/>
  <c r="H12" i="32"/>
  <c r="G12" i="32"/>
  <c r="F12" i="32"/>
  <c r="AD11" i="32"/>
  <c r="AC11" i="32"/>
  <c r="AB11" i="32"/>
  <c r="AA11" i="32"/>
  <c r="Z11" i="32"/>
  <c r="Y11" i="32"/>
  <c r="X11" i="32"/>
  <c r="W11" i="32"/>
  <c r="V11" i="32"/>
  <c r="U11" i="32"/>
  <c r="O11" i="32"/>
  <c r="N11" i="32"/>
  <c r="M11" i="32"/>
  <c r="L11" i="32"/>
  <c r="K11" i="32"/>
  <c r="J11" i="32"/>
  <c r="I11" i="32"/>
  <c r="H11" i="32"/>
  <c r="G11" i="32"/>
  <c r="F11" i="32"/>
  <c r="AD10" i="32"/>
  <c r="AC10" i="32"/>
  <c r="AB10" i="32"/>
  <c r="AA10" i="32"/>
  <c r="Z10" i="32"/>
  <c r="Y10" i="32"/>
  <c r="X10" i="32"/>
  <c r="W10" i="32"/>
  <c r="V10" i="32"/>
  <c r="U10" i="32"/>
  <c r="O10" i="32"/>
  <c r="N10" i="32"/>
  <c r="M10" i="32"/>
  <c r="L10" i="32"/>
  <c r="K10" i="32"/>
  <c r="J10" i="32"/>
  <c r="I10" i="32"/>
  <c r="H10" i="32"/>
  <c r="G10" i="32"/>
  <c r="F10" i="32"/>
  <c r="AD9" i="32"/>
  <c r="AC9" i="32"/>
  <c r="AB9" i="32"/>
  <c r="AA9" i="32"/>
  <c r="Z9" i="32"/>
  <c r="Y9" i="32"/>
  <c r="X9" i="32"/>
  <c r="W9" i="32"/>
  <c r="V9" i="32"/>
  <c r="U9" i="32"/>
  <c r="O9" i="32"/>
  <c r="N9" i="32"/>
  <c r="M9" i="32"/>
  <c r="L9" i="32"/>
  <c r="K9" i="32"/>
  <c r="J9" i="32"/>
  <c r="I9" i="32"/>
  <c r="H9" i="32"/>
  <c r="G9" i="32"/>
  <c r="F9" i="32"/>
  <c r="AD8" i="32"/>
  <c r="AC8" i="32"/>
  <c r="AB8" i="32"/>
  <c r="AA8" i="32"/>
  <c r="Z8" i="32"/>
  <c r="Y8" i="32"/>
  <c r="X8" i="32"/>
  <c r="W8" i="32"/>
  <c r="V8" i="32"/>
  <c r="U8" i="32"/>
  <c r="O8" i="32"/>
  <c r="N8" i="32"/>
  <c r="M8" i="32"/>
  <c r="L8" i="32"/>
  <c r="K8" i="32"/>
  <c r="J8" i="32"/>
  <c r="I8" i="32"/>
  <c r="H8" i="32"/>
  <c r="G8" i="32"/>
  <c r="F8" i="32"/>
  <c r="AD7" i="32"/>
  <c r="AC7" i="32"/>
  <c r="AB7" i="32"/>
  <c r="AA7" i="32"/>
  <c r="Z7" i="32"/>
  <c r="Y7" i="32"/>
  <c r="X7" i="32"/>
  <c r="W7" i="32"/>
  <c r="V7" i="32"/>
  <c r="U7" i="32"/>
  <c r="O7" i="32"/>
  <c r="N7" i="32"/>
  <c r="M7" i="32"/>
  <c r="L7" i="32"/>
  <c r="K7" i="32"/>
  <c r="J7" i="32"/>
  <c r="I7" i="32"/>
  <c r="H7" i="32"/>
  <c r="G7" i="32"/>
  <c r="F7" i="32"/>
  <c r="AD6" i="32"/>
  <c r="AC6" i="32"/>
  <c r="AB6" i="32"/>
  <c r="AA6" i="32"/>
  <c r="Z6" i="32"/>
  <c r="Y6" i="32"/>
  <c r="X6" i="32"/>
  <c r="W6" i="32"/>
  <c r="V6" i="32"/>
  <c r="U6" i="32"/>
  <c r="O6" i="32"/>
  <c r="N6" i="32"/>
  <c r="M6" i="32"/>
  <c r="L6" i="32"/>
  <c r="K6" i="32"/>
  <c r="J6" i="32"/>
  <c r="I6" i="32"/>
  <c r="H6" i="32"/>
  <c r="G6" i="32"/>
  <c r="F6" i="32"/>
  <c r="J82" i="27" l="1"/>
  <c r="K82" i="27" s="1"/>
  <c r="L82" i="27" s="1"/>
  <c r="M82" i="27" s="1"/>
  <c r="N82" i="27" s="1"/>
  <c r="O82" i="27" s="1"/>
  <c r="P82" i="27" s="1"/>
  <c r="Q82" i="27" s="1"/>
  <c r="R82" i="27" s="1"/>
  <c r="H18" i="32"/>
  <c r="H49" i="32"/>
  <c r="H31" i="32"/>
  <c r="H62" i="32"/>
  <c r="G18" i="32"/>
  <c r="I18" i="32" l="1"/>
  <c r="I49" i="32"/>
  <c r="I31" i="32"/>
  <c r="I62" i="32"/>
  <c r="J18" i="32" l="1"/>
  <c r="J49" i="32"/>
  <c r="J62" i="32"/>
  <c r="J31" i="32"/>
  <c r="K62" i="32" l="1"/>
  <c r="K31" i="32"/>
  <c r="K18" i="32"/>
  <c r="K49" i="32"/>
  <c r="L62" i="32" l="1"/>
  <c r="L31" i="32"/>
  <c r="L49" i="32"/>
  <c r="L18" i="32"/>
  <c r="M62" i="32" l="1"/>
  <c r="M31" i="32"/>
  <c r="M49" i="32"/>
  <c r="M18" i="32"/>
  <c r="N62" i="32" l="1"/>
  <c r="O31" i="32" s="1"/>
  <c r="N31" i="32"/>
  <c r="N49" i="32"/>
  <c r="O18" i="32" s="1"/>
  <c r="N18" i="32"/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AD64" i="27" l="1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7" i="27"/>
  <c r="AE67" i="27"/>
  <c r="AF67" i="27"/>
  <c r="AG67" i="27"/>
  <c r="AH67" i="27"/>
  <c r="AI67" i="27"/>
  <c r="AJ67" i="27"/>
  <c r="AK67" i="27"/>
  <c r="AL67" i="27"/>
  <c r="AD69" i="27"/>
  <c r="AE69" i="27"/>
  <c r="AF69" i="27"/>
  <c r="AG69" i="27"/>
  <c r="AH69" i="27"/>
  <c r="AI69" i="27"/>
  <c r="AJ69" i="27"/>
  <c r="AK69" i="27"/>
  <c r="AL69" i="27"/>
  <c r="AE63" i="27"/>
  <c r="AF63" i="27"/>
  <c r="AG63" i="27"/>
  <c r="AH63" i="27"/>
  <c r="AI63" i="27"/>
  <c r="AJ63" i="27"/>
  <c r="AK63" i="27"/>
  <c r="AL63" i="27"/>
  <c r="AD63" i="27"/>
  <c r="J69" i="27"/>
  <c r="K69" i="27"/>
  <c r="L69" i="27"/>
  <c r="M69" i="27"/>
  <c r="N69" i="27"/>
  <c r="O69" i="27"/>
  <c r="P69" i="27"/>
  <c r="Q69" i="27"/>
  <c r="R69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J68" i="27"/>
  <c r="K68" i="27"/>
  <c r="L68" i="27"/>
  <c r="M68" i="27"/>
  <c r="N68" i="27"/>
  <c r="O68" i="27"/>
  <c r="P68" i="27"/>
  <c r="Q68" i="27"/>
  <c r="R68" i="27"/>
  <c r="K63" i="27"/>
  <c r="L63" i="27"/>
  <c r="M63" i="27"/>
  <c r="N63" i="27"/>
  <c r="O63" i="27"/>
  <c r="P63" i="27"/>
  <c r="Q63" i="27"/>
  <c r="R63" i="27"/>
  <c r="J63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J52" i="27"/>
  <c r="K52" i="27" s="1"/>
  <c r="L52" i="27" s="1"/>
  <c r="M52" i="27" s="1"/>
  <c r="N52" i="27" s="1"/>
  <c r="O52" i="27" s="1"/>
  <c r="P52" i="27" s="1"/>
  <c r="Q52" i="27" s="1"/>
  <c r="R52" i="27" s="1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K49" i="27" s="1"/>
  <c r="L49" i="27" s="1"/>
  <c r="M49" i="27" s="1"/>
  <c r="N49" i="27" s="1"/>
  <c r="O49" i="27" s="1"/>
  <c r="P49" i="27" s="1"/>
  <c r="Q49" i="27" s="1"/>
  <c r="R49" i="27" s="1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D71" i="27" l="1"/>
  <c r="AE71" i="27" s="1"/>
  <c r="AF71" i="27" s="1"/>
  <c r="AG71" i="27" s="1"/>
  <c r="AH71" i="27" s="1"/>
  <c r="AI71" i="27" s="1"/>
  <c r="AJ71" i="27" s="1"/>
  <c r="AK71" i="27" s="1"/>
  <c r="AL71" i="27" s="1"/>
  <c r="AD72" i="27"/>
  <c r="AE72" i="27" s="1"/>
  <c r="AF72" i="27" s="1"/>
  <c r="AG72" i="27" s="1"/>
  <c r="AH72" i="27" s="1"/>
  <c r="AI72" i="27" s="1"/>
  <c r="AJ72" i="27" s="1"/>
  <c r="AK72" i="27" s="1"/>
  <c r="AL72" i="27" s="1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77" i="27"/>
  <c r="AE77" i="27" s="1"/>
  <c r="AF77" i="27" s="1"/>
  <c r="AG77" i="27" s="1"/>
  <c r="AH77" i="27" s="1"/>
  <c r="AI77" i="27" s="1"/>
  <c r="AJ77" i="27" s="1"/>
  <c r="AK77" i="27" s="1"/>
  <c r="AL77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K72" i="27" s="1"/>
  <c r="L72" i="27" s="1"/>
  <c r="M72" i="27" s="1"/>
  <c r="N72" i="27" s="1"/>
  <c r="O72" i="27" s="1"/>
  <c r="P72" i="27" s="1"/>
  <c r="Q72" i="27" s="1"/>
  <c r="R72" i="27" s="1"/>
  <c r="J73" i="27"/>
  <c r="K73" i="27" s="1"/>
  <c r="L73" i="27" s="1"/>
  <c r="M73" i="27" s="1"/>
  <c r="N73" i="27" s="1"/>
  <c r="O73" i="27" s="1"/>
  <c r="P73" i="27" s="1"/>
  <c r="Q73" i="27" s="1"/>
  <c r="R73" i="27" s="1"/>
  <c r="J74" i="27"/>
  <c r="K74" i="27" s="1"/>
  <c r="L74" i="27" s="1"/>
  <c r="M74" i="27" s="1"/>
  <c r="N74" i="27" s="1"/>
  <c r="O74" i="27" s="1"/>
  <c r="P74" i="27" s="1"/>
  <c r="Q74" i="27" s="1"/>
  <c r="R74" i="27" s="1"/>
  <c r="J75" i="27"/>
  <c r="K75" i="27" s="1"/>
  <c r="L75" i="27" s="1"/>
  <c r="M75" i="27" s="1"/>
  <c r="N75" i="27" s="1"/>
  <c r="O75" i="27" s="1"/>
  <c r="P75" i="27" s="1"/>
  <c r="Q75" i="27" s="1"/>
  <c r="R75" i="27" s="1"/>
  <c r="J76" i="27"/>
  <c r="K76" i="27" s="1"/>
  <c r="L76" i="27" s="1"/>
  <c r="M76" i="27" s="1"/>
  <c r="N76" i="27" s="1"/>
  <c r="O76" i="27" s="1"/>
  <c r="P76" i="27" s="1"/>
  <c r="Q76" i="27" s="1"/>
  <c r="R76" i="27" s="1"/>
  <c r="J77" i="27"/>
  <c r="K77" i="27" s="1"/>
  <c r="L77" i="27" s="1"/>
  <c r="M77" i="27" s="1"/>
  <c r="N77" i="27" s="1"/>
  <c r="O77" i="27" s="1"/>
  <c r="P77" i="27" s="1"/>
  <c r="Q77" i="27" s="1"/>
  <c r="R77" i="27" s="1"/>
  <c r="J70" i="27"/>
  <c r="K70" i="27" s="1"/>
  <c r="L70" i="27" s="1"/>
  <c r="M70" i="27" s="1"/>
  <c r="N70" i="27" s="1"/>
  <c r="O70" i="27" s="1"/>
  <c r="P70" i="27" s="1"/>
  <c r="Q70" i="27" s="1"/>
  <c r="R70" i="27" s="1"/>
  <c r="H28" i="26" l="1"/>
  <c r="H27" i="26"/>
  <c r="H20" i="26"/>
  <c r="H19" i="26"/>
  <c r="H18" i="26"/>
  <c r="H17" i="26"/>
  <c r="H16" i="26"/>
  <c r="J14" i="25" l="1"/>
  <c r="J8" i="25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<sst xmlns="http://schemas.openxmlformats.org/spreadsheetml/2006/main" count="3363" uniqueCount="816">
  <si>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</si>
  <si>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</si>
  <si>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</si>
  <si>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</si>
  <si>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</si>
  <si>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</si>
  <si>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</si>
  <si>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</si>
  <si>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</si>
  <si>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</si>
  <si>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</si>
  <si>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</si>
  <si>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</si>
  <si>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</si>
  <si>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</si>
  <si>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</si>
  <si>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</si>
  <si>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</si>
  <si>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</si>
  <si>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</si>
  <si>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</si>
  <si>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</si>
  <si>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</si>
  <si>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</si>
  <si>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</si>
  <si>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</si>
  <si>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</si>
  <si>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</si>
  <si>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</si>
  <si>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</si>
  <si>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</si>
  <si>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</si>
  <si>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</si>
  <si>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</si>
  <si>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</si>
  <si>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</si>
  <si>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</si>
  <si>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</si>
  <si>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</si>
  <si>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</si>
  <si>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</si>
  <si>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</si>
  <si>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</si>
  <si>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</si>
  <si>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</si>
  <si>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</si>
  <si>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</si>
  <si>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</si>
  <si>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</si>
  <si>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</si>
  <si>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</si>
  <si>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</si>
  <si>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</si>
  <si>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</si>
  <si>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</si>
  <si>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</si>
  <si>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</si>
  <si>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</si>
  <si>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</si>
  <si>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</si>
  <si>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</si>
  <si>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</si>
  <si>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</si>
  <si>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</si>
  <si>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</si>
  <si>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</si>
  <si>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</si>
  <si>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</si>
  <si>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</si>
  <si>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</si>
  <si>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</si>
  <si>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</si>
  <si>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</si>
  <si>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</si>
  <si>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</si>
  <si>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</si>
  <si>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</si>
  <si>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</si>
  <si>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</si>
  <si>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</si>
  <si>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</si>
  <si>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</si>
  <si>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</si>
  <si>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</si>
  <si>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</si>
  <si>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</si>
  <si>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</si>
  <si>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</si>
  <si>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</si>
  <si>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</si>
  <si>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</si>
  <si>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</si>
  <si>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</si>
  <si>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</si>
  <si>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</si>
  <si>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</si>
  <si>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</si>
  <si>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</si>
  <si>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</si>
  <si>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</si>
  <si>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</si>
  <si>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</si>
  <si>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</si>
  <si>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</si>
  <si>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</si>
  <si>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</si>
  <si>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</si>
  <si>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</si>
  <si>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</si>
  <si>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</si>
  <si>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</si>
  <si>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</si>
  <si>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</si>
  <si>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</si>
  <si>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</si>
  <si>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</si>
  <si>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</si>
  <si>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</si>
  <si>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</si>
  <si>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</si>
  <si>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</si>
  <si>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</si>
  <si>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</si>
  <si>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</si>
  <si>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</si>
  <si>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</si>
  <si>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</si>
  <si>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</si>
  <si>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</si>
  <si>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</si>
  <si>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</si>
  <si>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</si>
  <si>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</si>
  <si>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</si>
  <si>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</si>
  <si>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</si>
  <si>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</si>
  <si>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</si>
  <si>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</si>
  <si>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</si>
  <si>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</si>
  <si>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</si>
  <si>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</si>
  <si>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</si>
  <si>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</si>
  <si>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</si>
  <si>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</si>
  <si>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</si>
  <si>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</si>
  <si>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</si>
  <si>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</si>
  <si>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</si>
  <si>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</si>
  <si>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</si>
  <si>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</si>
  <si>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</si>
  <si>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</si>
  <si>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</si>
  <si>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</si>
  <si>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</si>
  <si>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</si>
  <si>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</si>
  <si>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</si>
  <si>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</si>
  <si>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</si>
  <si>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</si>
  <si>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</si>
  <si>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</si>
  <si>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</si>
  <si>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</si>
  <si>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</si>
  <si>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</si>
  <si>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</si>
  <si>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</si>
  <si>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</si>
  <si>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</si>
  <si>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</si>
  <si>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</si>
  <si>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</si>
  <si>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</si>
  <si>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</si>
  <si>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</si>
  <si>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</si>
  <si>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</si>
  <si>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</si>
  <si>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</si>
  <si>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</si>
  <si>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</si>
  <si>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</si>
  <si>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</si>
  <si>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</si>
  <si>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</si>
  <si>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</si>
  <si>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</si>
  <si>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</si>
  <si>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</si>
  <si>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</si>
  <si>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</si>
  <si>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</si>
  <si>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</si>
  <si>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</si>
  <si>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</si>
  <si>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</si>
  <si>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</si>
  <si>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</si>
  <si>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</si>
  <si>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</si>
  <si>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</si>
  <si>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</si>
  <si>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</si>
  <si>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</si>
  <si>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</si>
  <si>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</si>
  <si>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</si>
  <si>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</si>
  <si>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</si>
  <si>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</si>
  <si>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</si>
  <si>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</si>
  <si>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</si>
  <si>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</si>
  <si>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</si>
  <si>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</si>
  <si>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</si>
  <si>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</si>
  <si>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</si>
  <si>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</si>
  <si>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</si>
  <si>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</si>
  <si>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</si>
  <si>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</si>
  <si>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</si>
  <si>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</si>
  <si>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</si>
  <si>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</si>
  <si>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</si>
  <si>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</si>
  <si>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</si>
  <si>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</si>
  <si>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</si>
  <si>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</si>
  <si>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</si>
  <si>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</si>
  <si>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</si>
  <si>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</si>
  <si>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</si>
  <si>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</si>
  <si>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</si>
  <si>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</si>
  <si>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</si>
  <si>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</si>
  <si>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</si>
  <si>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</si>
  <si>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</si>
  <si>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</si>
  <si>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</si>
  <si>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</si>
  <si>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</si>
  <si>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</si>
  <si>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</si>
  <si>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</si>
  <si>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</si>
  <si>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</si>
  <si>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</si>
  <si>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</si>
  <si>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</si>
  <si>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</si>
  <si>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</si>
  <si>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</si>
  <si>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</si>
  <si>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</si>
  <si>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</si>
  <si>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</si>
  <si>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</si>
  <si>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</si>
  <si>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</si>
  <si>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</si>
  <si>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</si>
  <si>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</si>
  <si>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</si>
  <si>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</si>
  <si>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</si>
  <si>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</si>
  <si>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</si>
  <si>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</si>
  <si>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</si>
  <si>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</si>
  <si>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</si>
  <si>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</si>
  <si>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</si>
  <si>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</si>
  <si>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</si>
  <si>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</si>
  <si>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</si>
  <si>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</si>
  <si>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</si>
  <si>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</si>
  <si>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</si>
  <si>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</si>
  <si>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</si>
  <si>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</si>
  <si>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</si>
  <si>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</si>
  <si>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</si>
  <si>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</si>
  <si>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</si>
  <si>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</si>
  <si>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</si>
  <si>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</si>
  <si>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</si>
  <si>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</si>
  <si>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</si>
  <si>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</si>
  <si>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</si>
  <si>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</si>
  <si>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</si>
  <si>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</si>
  <si>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</si>
  <si>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</si>
  <si>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</si>
  <si>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</si>
  <si>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</si>
  <si>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</si>
  <si>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</si>
  <si>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</si>
  <si>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</si>
  <si>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</si>
  <si>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</si>
  <si>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</si>
  <si>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</si>
  <si>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</si>
  <si>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</si>
  <si>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</si>
  <si>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</si>
  <si>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</si>
  <si>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</si>
  <si>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</si>
  <si>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</si>
  <si>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</si>
  <si>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</si>
  <si>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</si>
  <si>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</si>
  <si>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</si>
  <si>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</si>
  <si>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</si>
  <si>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</si>
  <si>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</si>
  <si>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</si>
  <si>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</si>
  <si>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</si>
  <si>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</si>
  <si>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</si>
  <si>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</si>
  <si>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</si>
  <si>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</si>
  <si>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</si>
  <si>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</si>
  <si>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</si>
  <si>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</si>
  <si>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</si>
  <si>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</si>
  <si>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</si>
  <si>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</si>
  <si>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</si>
  <si>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</si>
  <si>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</si>
  <si>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</si>
  <si>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</si>
  <si>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</si>
  <si>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</si>
  <si>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</si>
  <si>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</si>
  <si>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</si>
  <si>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</si>
  <si>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</si>
  <si>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</si>
  <si>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</si>
  <si>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</si>
  <si>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</si>
  <si>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</si>
  <si>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</si>
  <si>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</si>
  <si>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</si>
  <si>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</si>
  <si>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</si>
  <si>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</si>
  <si>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</si>
  <si>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</si>
  <si>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</si>
  <si>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</si>
  <si>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</si>
  <si>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</si>
  <si>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</si>
  <si>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</si>
  <si>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</si>
  <si>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</si>
  <si>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</si>
  <si>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</si>
  <si>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</si>
  <si>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</si>
  <si>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</si>
  <si>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</si>
  <si>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</si>
  <si>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</si>
  <si>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</si>
  <si>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</si>
  <si>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</si>
  <si>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</si>
  <si>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</si>
  <si>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</si>
  <si>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</si>
  <si>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</si>
  <si>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</si>
  <si>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</si>
  <si>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</si>
  <si>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</si>
  <si>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</si>
  <si>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</si>
  <si>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</si>
  <si>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</si>
  <si>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</si>
  <si>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</si>
  <si>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</si>
  <si>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</si>
  <si>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</si>
  <si>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</si>
  <si>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</si>
  <si>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</si>
  <si>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</si>
  <si>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</si>
  <si>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</si>
  <si>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</si>
  <si>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</si>
  <si>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</si>
  <si>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</si>
  <si>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</si>
  <si>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</si>
  <si>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</si>
  <si>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</si>
  <si>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</si>
  <si>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</si>
  <si>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</si>
  <si>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</si>
  <si>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</si>
  <si>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</si>
  <si>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</si>
  <si>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</si>
  <si>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</si>
  <si>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</si>
  <si>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</si>
  <si>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</si>
  <si>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</si>
  <si>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</si>
  <si>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</si>
  <si>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</si>
  <si>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</si>
  <si>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</si>
  <si>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</si>
  <si>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</si>
  <si>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</si>
  <si>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</si>
  <si>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</si>
  <si>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</si>
  <si>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</si>
  <si>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</si>
  <si>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</si>
  <si>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</si>
  <si>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</si>
  <si>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</si>
  <si>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</si>
  <si>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</si>
  <si>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</si>
  <si>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</si>
  <si>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</si>
  <si>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</si>
  <si>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</si>
  <si>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</si>
  <si>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</si>
  <si>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</si>
  <si>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</si>
  <si>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</si>
  <si>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</si>
  <si>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</si>
  <si>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</si>
  <si>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</si>
  <si>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</si>
  <si>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</si>
  <si>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</si>
  <si>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</si>
  <si>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</si>
  <si>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</si>
  <si>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</si>
  <si>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</si>
  <si>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</si>
  <si>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</si>
  <si>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</si>
  <si>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</si>
  <si>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</si>
  <si>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</si>
  <si>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</si>
  <si>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</si>
  <si>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</si>
  <si>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</si>
  <si>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</si>
  <si>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</si>
  <si>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</si>
  <si>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</si>
  <si>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</si>
  <si>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</si>
  <si>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</si>
  <si>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</si>
  <si>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</si>
  <si>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</si>
  <si>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</si>
  <si>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</si>
  <si>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</si>
  <si>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</si>
  <si>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</si>
  <si>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</si>
  <si>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</si>
  <si>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</si>
  <si>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</si>
  <si>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</si>
  <si>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</si>
  <si>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</si>
  <si>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</si>
  <si>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</si>
  <si>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</si>
  <si>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</si>
  <si>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</si>
  <si>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</si>
  <si>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</si>
  <si>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</si>
  <si>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</si>
  <si>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</si>
  <si>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</si>
  <si>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</si>
  <si>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</si>
  <si>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</si>
  <si>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</si>
  <si>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</si>
  <si>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</si>
  <si>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</si>
  <si>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</si>
  <si>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</si>
  <si>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</si>
  <si>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</si>
  <si>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</si>
  <si>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</si>
  <si>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</si>
  <si>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</si>
  <si>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</si>
  <si>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</si>
  <si>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</si>
  <si>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</si>
  <si>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</si>
  <si>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</si>
  <si>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</si>
  <si>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</si>
  <si>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</si>
  <si>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</si>
  <si>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</si>
  <si>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</si>
  <si>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</si>
  <si>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</si>
  <si>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</si>
  <si>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</si>
  <si>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</si>
  <si>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</si>
  <si>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</si>
  <si>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</si>
  <si>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</si>
  <si>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</si>
  <si>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</si>
  <si>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</si>
  <si>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</si>
  <si>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</si>
  <si>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</si>
  <si>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</si>
  <si>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</si>
  <si>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</si>
  <si>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</si>
  <si>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</si>
  <si>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</si>
  <si>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</si>
  <si>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</si>
  <si>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</si>
  <si>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</si>
  <si>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</si>
  <si>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</si>
  <si>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</si>
  <si>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</si>
  <si>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</si>
  <si>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</si>
  <si>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</si>
  <si>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</si>
  <si>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</si>
  <si>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</si>
  <si>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</si>
  <si>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</si>
  <si>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</si>
  <si>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</si>
  <si>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</si>
  <si>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</si>
  <si>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</si>
  <si>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</si>
  <si>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</si>
  <si>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</si>
  <si>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</si>
  <si>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</si>
  <si>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</si>
  <si>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</si>
  <si>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</si>
  <si>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</si>
  <si>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</si>
  <si>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</si>
  <si>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</si>
  <si>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</si>
  <si>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</si>
  <si>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</si>
  <si>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</si>
  <si>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</si>
  <si>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</si>
  <si>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</si>
  <si>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</si>
  <si>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</si>
  <si>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</si>
  <si>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</si>
  <si>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</si>
  <si>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</si>
  <si>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</si>
  <si>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</si>
  <si>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</si>
  <si>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</si>
  <si>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</si>
  <si>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</si>
  <si>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</si>
  <si>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</si>
  <si>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</si>
  <si>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</si>
  <si>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</si>
  <si>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</si>
  <si>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</si>
  <si>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</si>
  <si>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</si>
  <si>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</si>
  <si>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</si>
  <si>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</si>
  <si>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</si>
  <si>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</si>
  <si>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</si>
  <si>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</si>
  <si>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</si>
  <si>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</si>
  <si>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</si>
  <si>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</si>
  <si>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</si>
  <si>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</si>
  <si>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</si>
  <si>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</si>
  <si>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</si>
  <si>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</si>
  <si>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</si>
  <si>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</si>
  <si>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</si>
  <si>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</si>
  <si>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</si>
  <si>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</si>
  <si>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</si>
  <si>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</si>
  <si>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</si>
  <si>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</si>
  <si>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</si>
  <si>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</si>
  <si>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</si>
  <si>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</si>
  <si>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</si>
  <si>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</si>
  <si>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</si>
  <si>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</si>
  <si>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</si>
  <si>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</si>
  <si>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</si>
  <si>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</si>
  <si>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</si>
  <si>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</si>
  <si>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</si>
  <si>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</si>
  <si>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</si>
  <si>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</si>
  <si>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</si>
  <si>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</si>
  <si>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</si>
  <si>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</si>
  <si>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</si>
  <si>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</si>
  <si>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</si>
  <si>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</si>
  <si>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</si>
  <si>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</si>
  <si>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</si>
  <si>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</si>
  <si>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</si>
  <si>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</si>
  <si>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</si>
  <si>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</si>
  <si>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</si>
  <si>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</si>
  <si>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</si>
  <si>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</si>
  <si>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</si>
  <si>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</si>
  <si>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</si>
  <si>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</si>
  <si>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</si>
  <si>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</si>
  <si>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</si>
  <si>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</si>
  <si>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</si>
  <si>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</si>
  <si>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</si>
  <si>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</si>
  <si>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</si>
  <si>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</si>
  <si>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</si>
  <si>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</si>
  <si>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</si>
  <si>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</si>
  <si>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</si>
  <si>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</si>
  <si>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</si>
  <si>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</si>
  <si>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</si>
  <si>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</si>
  <si>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</si>
  <si>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</si>
  <si>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</si>
  <si>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</si>
  <si>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</si>
  <si>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</si>
  <si>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</si>
  <si>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</si>
  <si>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</si>
  <si>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</si>
  <si>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</si>
  <si>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</si>
  <si>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</si>
  <si>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</si>
  <si>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</si>
  <si>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</si>
  <si>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</si>
  <si>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</si>
  <si>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</si>
  <si>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</si>
  <si>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</si>
  <si>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</si>
  <si>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</si>
  <si>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</si>
  <si>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</si>
  <si>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</si>
  <si>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</si>
  <si>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</si>
  <si>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</si>
  <si>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</si>
  <si>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</si>
  <si>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</si>
  <si>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</si>
  <si>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</si>
  <si>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</si>
  <si>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</si>
  <si>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</si>
  <si>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</si>
  <si>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</si>
  <si>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</si>
  <si>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</si>
  <si>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</si>
  <si>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</si>
  <si>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</si>
  <si>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</si>
  <si>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</si>
  <si>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</si>
  <si>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</si>
  <si>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</si>
  <si>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</si>
  <si>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</si>
  <si>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</si>
  <si>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</si>
  <si>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MAX_VHTBEV_UPTAKE</t>
  </si>
  <si>
    <t>T_F_V*,-T_F_V*BEV*,-T_F_V*H2R*</t>
  </si>
  <si>
    <t>Attrib_Cond</t>
  </si>
  <si>
    <t>Val_Cond</t>
  </si>
  <si>
    <t>Pset_PD</t>
  </si>
  <si>
    <t>NCAP_AFA</t>
  </si>
  <si>
    <t>Minimum ICE truck usage</t>
  </si>
  <si>
    <t>T_F_V*ICE*</t>
  </si>
  <si>
    <t>MAX_HTBEV_UPTAKE</t>
  </si>
  <si>
    <t>T_F_H*BEV*</t>
  </si>
  <si>
    <t>T_F_H*,-T_F_H*BEV*</t>
  </si>
  <si>
    <t>T_F_H*H2R*</t>
  </si>
  <si>
    <t>MAX_HTBEV_UPTAKE_H2</t>
  </si>
  <si>
    <t>T_F_H*,-T_F_H*H2R*</t>
  </si>
  <si>
    <t>Supressing H2 heavy trucks - temp fix as model picking up strange amounts, fix properly before release</t>
  </si>
  <si>
    <t>Compressors</t>
  </si>
  <si>
    <t>UREA-PH-REFRM</t>
  </si>
  <si>
    <t>UREA-PH-STM_HW</t>
  </si>
  <si>
    <t>UREA-COMP</t>
  </si>
  <si>
    <t xml:space="preserve">Urea </t>
  </si>
  <si>
    <t>Urea production reformer</t>
  </si>
  <si>
    <t>UREA-REFRM</t>
  </si>
  <si>
    <t>Urea taken from chem steam</t>
  </si>
  <si>
    <t>\I:Demand</t>
  </si>
  <si>
    <t>Regional Splits:</t>
  </si>
  <si>
    <t>EDU</t>
  </si>
  <si>
    <t>HLTH</t>
  </si>
  <si>
    <t>OFFC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</si>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</sst>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4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14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3" fontId="6" fillId="0" borderId="0" xfId="2" applyNumberFormat="1"/>
    <xf numFmtId="166" fontId="6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171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48" fillId="108" borderId="0" xfId="106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0" fontId="26" fillId="0" borderId="0" xfId="56738" applyFont="1"/>
    <xf numFmtId="184" fontId="0" fillId="0" borderId="0" xfId="0" applyNumberFormat="1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44" xfId="0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Border="1" applyAlignment="1">
      <alignment horizontal="left" vertical="center"/>
    </xf>
    <xf numFmtId="169" fontId="0" fillId="0" borderId="0" xfId="0" applyNumberForma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61" fillId="0" borderId="0" xfId="0" applyFont="1"/>
    <xf numFmtId="0" fontId="142" fillId="4" borderId="0" xfId="56825" applyFill="1"/>
    <xf numFmtId="173" fontId="0" fillId="0" borderId="0" xfId="56833" applyNumberFormat="1" applyFon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4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" xfId="56833" builtinId="5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workbookViewId="0">
      <selection activeCell="J16" sqref="J16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customWidth="1"/>
    <col min="8" max="8" width="12.5703125" bestFit="1" customWidth="1"/>
  </cols>
  <sheetData>
    <row r="1" spans="2:42">
      <c r="B1" t="s">
        <v>465</v>
      </c>
      <c r="AI1" s="1"/>
    </row>
    <row r="2" spans="2:42">
      <c r="AI2" s="1"/>
    </row>
    <row r="3" spans="2:42">
      <c r="B3" s="1" t="s">
        <v>193</v>
      </c>
      <c r="C3" s="2"/>
      <c r="D3" s="2"/>
      <c r="E3" s="2"/>
      <c r="F3" s="2"/>
      <c r="G3" s="2"/>
      <c r="H3" s="2"/>
      <c r="R3" s="1" t="s">
        <v>194</v>
      </c>
      <c r="S3" s="2"/>
      <c r="T3" s="2"/>
      <c r="U3" s="2"/>
      <c r="V3" s="2"/>
      <c r="W3" s="2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4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4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2"/>
      <c r="AP4" s="22"/>
    </row>
    <row r="5" spans="2:42">
      <c r="B5" s="51" t="s">
        <v>420</v>
      </c>
      <c r="C5" t="s">
        <v>158</v>
      </c>
      <c r="D5" t="s">
        <v>11</v>
      </c>
      <c r="E5">
        <v>24.184000000000001</v>
      </c>
      <c r="F5" s="23">
        <f>+$E5*F$90</f>
        <v>24.861152000000001</v>
      </c>
      <c r="G5" s="23">
        <f>+F5</f>
        <v>24.861152000000001</v>
      </c>
      <c r="H5" s="23">
        <f t="shared" ref="H5:P5" si="0">+$E5*H$90</f>
        <v>27.008507949512705</v>
      </c>
      <c r="I5" s="23">
        <f t="shared" si="0"/>
        <v>24.413552026102657</v>
      </c>
      <c r="J5" s="23">
        <f t="shared" si="0"/>
        <v>22.067917400152961</v>
      </c>
      <c r="K5" s="23">
        <f t="shared" si="0"/>
        <v>24.967822987924979</v>
      </c>
      <c r="L5" s="23">
        <f t="shared" si="0"/>
        <v>28.248799986537659</v>
      </c>
      <c r="M5" s="23">
        <f t="shared" si="0"/>
        <v>32.74810145447929</v>
      </c>
      <c r="N5" s="23">
        <f t="shared" si="0"/>
        <v>37.964024998723957</v>
      </c>
      <c r="O5" s="23">
        <f t="shared" si="0"/>
        <v>44.010709937097772</v>
      </c>
      <c r="P5" s="23">
        <f t="shared" si="0"/>
        <v>51.020475021614814</v>
      </c>
      <c r="R5" s="51" t="s">
        <v>420</v>
      </c>
      <c r="S5" t="s">
        <v>158</v>
      </c>
      <c r="T5" t="s">
        <v>11</v>
      </c>
      <c r="U5">
        <v>9.9629999999999992</v>
      </c>
      <c r="V5" s="23">
        <f>+$U5*F$90</f>
        <v>10.241963999999999</v>
      </c>
      <c r="W5" s="23">
        <f>+V5</f>
        <v>10.241963999999999</v>
      </c>
      <c r="X5" s="23">
        <f t="shared" ref="X5:AF5" si="1">+$U5*H$90</f>
        <v>11.126602906921727</v>
      </c>
      <c r="Y5" s="23">
        <f t="shared" si="1"/>
        <v>10.057567765301883</v>
      </c>
      <c r="Z5" s="23">
        <f t="shared" si="1"/>
        <v>9.0912446682816714</v>
      </c>
      <c r="AA5" s="23">
        <f t="shared" si="1"/>
        <v>10.285908883091984</v>
      </c>
      <c r="AB5" s="23">
        <f t="shared" si="1"/>
        <v>11.637561787374903</v>
      </c>
      <c r="AC5" s="23">
        <f t="shared" si="1"/>
        <v>13.491123668168093</v>
      </c>
      <c r="AD5" s="23">
        <f t="shared" si="1"/>
        <v>15.639909901682383</v>
      </c>
      <c r="AE5" s="23">
        <f t="shared" si="1"/>
        <v>18.130942073408246</v>
      </c>
      <c r="AF5" s="23">
        <f t="shared" si="1"/>
        <v>21.018731088337262</v>
      </c>
    </row>
    <row r="6" spans="2:42" s="49" customFormat="1">
      <c r="B6" s="49" t="s">
        <v>420</v>
      </c>
      <c r="C6" s="49" t="s">
        <v>158</v>
      </c>
      <c r="D6" s="49" t="s">
        <v>12</v>
      </c>
      <c r="E6" s="49">
        <v>0.51</v>
      </c>
      <c r="F6" s="58">
        <f t="shared" ref="F6:F14" si="2">+$E6*F$92</f>
        <v>0.52427999999999997</v>
      </c>
      <c r="G6" s="58">
        <f t="shared" ref="G6:G29" si="3">+F6</f>
        <v>0.52427999999999997</v>
      </c>
      <c r="H6" s="58">
        <f t="shared" ref="H6:P6" si="4">+$E6*H$92</f>
        <v>0.55632074117326269</v>
      </c>
      <c r="I6" s="58">
        <f t="shared" si="4"/>
        <v>0.6355906062871407</v>
      </c>
      <c r="J6" s="58">
        <f t="shared" si="4"/>
        <v>0.72615559496934057</v>
      </c>
      <c r="K6" s="58">
        <f t="shared" si="4"/>
        <v>0.82157840398478987</v>
      </c>
      <c r="L6" s="58">
        <f t="shared" si="4"/>
        <v>0.92954055380196288</v>
      </c>
      <c r="M6" s="58">
        <f t="shared" si="4"/>
        <v>1.0775922650330796</v>
      </c>
      <c r="N6" s="58">
        <f t="shared" si="4"/>
        <v>1.2492247755190635</v>
      </c>
      <c r="O6" s="58">
        <f t="shared" si="4"/>
        <v>1.4481938952324875</v>
      </c>
      <c r="P6" s="58">
        <f t="shared" si="4"/>
        <v>1.6788536373025529</v>
      </c>
      <c r="R6" s="49" t="s">
        <v>420</v>
      </c>
      <c r="S6" s="49" t="s">
        <v>158</v>
      </c>
      <c r="T6" s="49" t="s">
        <v>12</v>
      </c>
      <c r="U6" s="49">
        <v>0.2</v>
      </c>
      <c r="V6" s="58">
        <f t="shared" ref="V6:V14" si="5">+$U6*F$92</f>
        <v>0.2056</v>
      </c>
      <c r="W6" s="58">
        <f t="shared" ref="W6:W29" si="6">+V6</f>
        <v>0.2056</v>
      </c>
      <c r="X6" s="58">
        <f t="shared" ref="X6:X14" si="7">+$U6*H$92</f>
        <v>0.21816499653853438</v>
      </c>
      <c r="Y6" s="58">
        <f t="shared" ref="Y6:Y14" si="8">+$U6*I$92</f>
        <v>0.24925121815181989</v>
      </c>
      <c r="Z6" s="58">
        <f t="shared" ref="Z6:Z14" si="9">+$U6*J$92</f>
        <v>0.28476689998797672</v>
      </c>
      <c r="AA6" s="58">
        <f t="shared" ref="AA6:AA14" si="10">+$U6*K$92</f>
        <v>0.32218760940579999</v>
      </c>
      <c r="AB6" s="58">
        <f t="shared" ref="AB6:AB14" si="11">+$U6*L$92</f>
        <v>0.3645257073733188</v>
      </c>
      <c r="AC6" s="58">
        <f t="shared" ref="AC6:AC14" si="12">+$U6*M$92</f>
        <v>0.42258520197375671</v>
      </c>
      <c r="AD6" s="58">
        <f t="shared" ref="AD6:AD14" si="13">+$U6*N$92</f>
        <v>0.48989206883100533</v>
      </c>
      <c r="AE6" s="58">
        <f t="shared" ref="AE6:AE14" si="14">+$U6*O$92</f>
        <v>0.56791917460097552</v>
      </c>
      <c r="AF6" s="58">
        <f t="shared" ref="AF6:AF14" si="15">+$U6*P$92</f>
        <v>0.65837397541276588</v>
      </c>
    </row>
    <row r="7" spans="2:42" s="49" customFormat="1">
      <c r="B7" s="49" t="s">
        <v>420</v>
      </c>
      <c r="C7" s="49" t="s">
        <v>158</v>
      </c>
      <c r="D7" s="49" t="s">
        <v>13</v>
      </c>
      <c r="E7" s="49">
        <v>6.6</v>
      </c>
      <c r="F7" s="58">
        <f t="shared" si="2"/>
        <v>6.7847999999999997</v>
      </c>
      <c r="G7" s="58">
        <f t="shared" si="3"/>
        <v>6.7847999999999997</v>
      </c>
      <c r="H7" s="58">
        <f t="shared" ref="H7:P14" si="16">+$E7*H$92</f>
        <v>7.1994448857716344</v>
      </c>
      <c r="I7" s="58">
        <f t="shared" si="16"/>
        <v>8.2252901990100558</v>
      </c>
      <c r="J7" s="58">
        <f t="shared" si="16"/>
        <v>9.3973076996032301</v>
      </c>
      <c r="K7" s="58">
        <f t="shared" si="16"/>
        <v>10.632191110391398</v>
      </c>
      <c r="L7" s="58">
        <f t="shared" si="16"/>
        <v>12.029348343319517</v>
      </c>
      <c r="M7" s="58">
        <f t="shared" si="16"/>
        <v>13.945311665133969</v>
      </c>
      <c r="N7" s="58">
        <f t="shared" si="16"/>
        <v>16.166438271423175</v>
      </c>
      <c r="O7" s="58">
        <f t="shared" si="16"/>
        <v>18.74133276183219</v>
      </c>
      <c r="P7" s="58">
        <f t="shared" si="16"/>
        <v>21.726341188621273</v>
      </c>
      <c r="R7" s="49" t="s">
        <v>420</v>
      </c>
      <c r="S7" s="49" t="s">
        <v>158</v>
      </c>
      <c r="T7" s="49" t="s">
        <v>13</v>
      </c>
      <c r="U7" s="49">
        <v>2.5299999999999998</v>
      </c>
      <c r="V7" s="58">
        <f t="shared" si="5"/>
        <v>2.6008399999999998</v>
      </c>
      <c r="W7" s="58">
        <f t="shared" si="6"/>
        <v>2.6008399999999998</v>
      </c>
      <c r="X7" s="58">
        <f t="shared" si="7"/>
        <v>2.7597872062124598</v>
      </c>
      <c r="Y7" s="58">
        <f t="shared" si="8"/>
        <v>3.1530279096205214</v>
      </c>
      <c r="Z7" s="58">
        <f t="shared" si="9"/>
        <v>3.602301284847905</v>
      </c>
      <c r="AA7" s="58">
        <f t="shared" si="10"/>
        <v>4.0756732589833691</v>
      </c>
      <c r="AB7" s="58">
        <f t="shared" si="11"/>
        <v>4.6112501982724821</v>
      </c>
      <c r="AC7" s="58">
        <f t="shared" si="12"/>
        <v>5.3457028049680213</v>
      </c>
      <c r="AD7" s="58">
        <f t="shared" si="13"/>
        <v>6.1971346707122166</v>
      </c>
      <c r="AE7" s="58">
        <f t="shared" si="14"/>
        <v>7.1841775587023395</v>
      </c>
      <c r="AF7" s="58">
        <f t="shared" si="15"/>
        <v>8.3284307889714881</v>
      </c>
    </row>
    <row r="8" spans="2:42" s="49" customFormat="1">
      <c r="B8" s="49" t="s">
        <v>420</v>
      </c>
      <c r="C8" s="49" t="s">
        <v>158</v>
      </c>
      <c r="D8" s="49" t="s">
        <v>14</v>
      </c>
      <c r="E8" s="49">
        <v>14.76</v>
      </c>
      <c r="F8" s="58">
        <f t="shared" si="2"/>
        <v>15.17328</v>
      </c>
      <c r="G8" s="58">
        <f t="shared" si="3"/>
        <v>15.17328</v>
      </c>
      <c r="H8" s="58">
        <f t="shared" si="16"/>
        <v>16.100576744543837</v>
      </c>
      <c r="I8" s="58">
        <f t="shared" si="16"/>
        <v>18.394739899604307</v>
      </c>
      <c r="J8" s="58">
        <f t="shared" si="16"/>
        <v>21.015797219112681</v>
      </c>
      <c r="K8" s="58">
        <f t="shared" si="16"/>
        <v>23.777445574148036</v>
      </c>
      <c r="L8" s="58">
        <f t="shared" si="16"/>
        <v>26.901997204150923</v>
      </c>
      <c r="M8" s="58">
        <f t="shared" si="16"/>
        <v>31.186787905663245</v>
      </c>
      <c r="N8" s="58">
        <f t="shared" si="16"/>
        <v>36.154034679728191</v>
      </c>
      <c r="O8" s="58">
        <f t="shared" si="16"/>
        <v>41.912435085551991</v>
      </c>
      <c r="P8" s="58">
        <f t="shared" si="16"/>
        <v>48.587999385462119</v>
      </c>
      <c r="R8" s="49" t="s">
        <v>420</v>
      </c>
      <c r="S8" s="49" t="s">
        <v>158</v>
      </c>
      <c r="T8" s="49" t="s">
        <v>14</v>
      </c>
      <c r="U8" s="49">
        <v>5.67</v>
      </c>
      <c r="V8" s="58">
        <f t="shared" si="5"/>
        <v>5.8287599999999999</v>
      </c>
      <c r="W8" s="58">
        <f t="shared" si="6"/>
        <v>5.8287599999999999</v>
      </c>
      <c r="X8" s="58">
        <f t="shared" si="7"/>
        <v>6.1849776518674497</v>
      </c>
      <c r="Y8" s="58">
        <f t="shared" si="8"/>
        <v>7.0662720346040935</v>
      </c>
      <c r="Z8" s="58">
        <f t="shared" si="9"/>
        <v>8.0731416146591393</v>
      </c>
      <c r="AA8" s="58">
        <f t="shared" si="10"/>
        <v>9.1340187266544284</v>
      </c>
      <c r="AB8" s="58">
        <f t="shared" si="11"/>
        <v>10.334303804033587</v>
      </c>
      <c r="AC8" s="58">
        <f t="shared" si="12"/>
        <v>11.980290475956002</v>
      </c>
      <c r="AD8" s="58">
        <f t="shared" si="13"/>
        <v>13.888440151358999</v>
      </c>
      <c r="AE8" s="58">
        <f t="shared" si="14"/>
        <v>16.100508599937655</v>
      </c>
      <c r="AF8" s="58">
        <f t="shared" si="15"/>
        <v>18.664902202951911</v>
      </c>
    </row>
    <row r="9" spans="2:42" s="49" customFormat="1">
      <c r="B9" s="49" t="s">
        <v>420</v>
      </c>
      <c r="C9" s="49" t="s">
        <v>158</v>
      </c>
      <c r="D9" s="49" t="s">
        <v>15</v>
      </c>
      <c r="E9" s="49">
        <v>4.0599999999999996</v>
      </c>
      <c r="F9" s="58">
        <f t="shared" si="2"/>
        <v>4.1736800000000001</v>
      </c>
      <c r="G9" s="58">
        <f t="shared" si="3"/>
        <v>4.1736800000000001</v>
      </c>
      <c r="H9" s="58">
        <f t="shared" si="16"/>
        <v>4.4287494297322478</v>
      </c>
      <c r="I9" s="58">
        <f t="shared" si="16"/>
        <v>5.0597997284819431</v>
      </c>
      <c r="J9" s="58">
        <f t="shared" si="16"/>
        <v>5.7807680697559265</v>
      </c>
      <c r="K9" s="58">
        <f t="shared" si="16"/>
        <v>6.5404084709377388</v>
      </c>
      <c r="L9" s="58">
        <f t="shared" si="16"/>
        <v>7.3998718596783704</v>
      </c>
      <c r="M9" s="58">
        <f t="shared" si="16"/>
        <v>8.5784796000672596</v>
      </c>
      <c r="N9" s="58">
        <f t="shared" si="16"/>
        <v>9.9448089972694067</v>
      </c>
      <c r="O9" s="58">
        <f t="shared" si="16"/>
        <v>11.528759244399801</v>
      </c>
      <c r="P9" s="58">
        <f t="shared" si="16"/>
        <v>13.364991700879145</v>
      </c>
      <c r="R9" s="49" t="s">
        <v>420</v>
      </c>
      <c r="S9" s="49" t="s">
        <v>158</v>
      </c>
      <c r="T9" s="49" t="s">
        <v>15</v>
      </c>
      <c r="U9" s="49">
        <v>1.2</v>
      </c>
      <c r="V9" s="58">
        <f t="shared" si="5"/>
        <v>1.2336</v>
      </c>
      <c r="W9" s="58">
        <f t="shared" si="6"/>
        <v>1.2336</v>
      </c>
      <c r="X9" s="58">
        <f t="shared" si="7"/>
        <v>1.3089899792312063</v>
      </c>
      <c r="Y9" s="58">
        <f t="shared" si="8"/>
        <v>1.4955073089109192</v>
      </c>
      <c r="Z9" s="58">
        <f t="shared" si="9"/>
        <v>1.7086013999278602</v>
      </c>
      <c r="AA9" s="58">
        <f t="shared" si="10"/>
        <v>1.9331256564347996</v>
      </c>
      <c r="AB9" s="58">
        <f t="shared" si="11"/>
        <v>2.1871542442399123</v>
      </c>
      <c r="AC9" s="58">
        <f t="shared" si="12"/>
        <v>2.53551121184254</v>
      </c>
      <c r="AD9" s="58">
        <f t="shared" si="13"/>
        <v>2.9393524129860316</v>
      </c>
      <c r="AE9" s="58">
        <f t="shared" si="14"/>
        <v>3.4075150476058527</v>
      </c>
      <c r="AF9" s="58">
        <f t="shared" si="15"/>
        <v>3.950243852476595</v>
      </c>
    </row>
    <row r="10" spans="2:42" s="49" customFormat="1">
      <c r="B10" s="49" t="s">
        <v>420</v>
      </c>
      <c r="C10" s="49" t="s">
        <v>158</v>
      </c>
      <c r="D10" s="49" t="s">
        <v>16</v>
      </c>
      <c r="E10" s="49">
        <v>1.62</v>
      </c>
      <c r="F10" s="58">
        <f t="shared" si="2"/>
        <v>1.6653600000000002</v>
      </c>
      <c r="G10" s="58">
        <f t="shared" si="3"/>
        <v>1.6653600000000002</v>
      </c>
      <c r="H10" s="58">
        <f t="shared" si="16"/>
        <v>1.7671364719621285</v>
      </c>
      <c r="I10" s="58">
        <f t="shared" si="16"/>
        <v>2.0189348670297411</v>
      </c>
      <c r="J10" s="58">
        <f t="shared" si="16"/>
        <v>2.3066118899026113</v>
      </c>
      <c r="K10" s="58">
        <f t="shared" si="16"/>
        <v>2.6097196361869797</v>
      </c>
      <c r="L10" s="58">
        <f t="shared" si="16"/>
        <v>2.9526582297238821</v>
      </c>
      <c r="M10" s="58">
        <f t="shared" si="16"/>
        <v>3.4229401359874294</v>
      </c>
      <c r="N10" s="58">
        <f t="shared" si="16"/>
        <v>3.9681257575311433</v>
      </c>
      <c r="O10" s="58">
        <f t="shared" si="16"/>
        <v>4.6001453142679019</v>
      </c>
      <c r="P10" s="58">
        <f t="shared" si="16"/>
        <v>5.3328292008434035</v>
      </c>
      <c r="R10" s="49" t="s">
        <v>420</v>
      </c>
      <c r="S10" s="49" t="s">
        <v>158</v>
      </c>
      <c r="T10" s="49" t="s">
        <v>16</v>
      </c>
      <c r="U10" s="49">
        <v>0.62</v>
      </c>
      <c r="V10" s="58">
        <f t="shared" si="5"/>
        <v>0.63736000000000004</v>
      </c>
      <c r="W10" s="58">
        <f t="shared" si="6"/>
        <v>0.63736000000000004</v>
      </c>
      <c r="X10" s="58">
        <f t="shared" si="7"/>
        <v>0.67631148926945661</v>
      </c>
      <c r="Y10" s="58">
        <f t="shared" si="8"/>
        <v>0.77267877627064163</v>
      </c>
      <c r="Z10" s="58">
        <f t="shared" si="9"/>
        <v>0.88277738996272781</v>
      </c>
      <c r="AA10" s="58">
        <f t="shared" si="10"/>
        <v>0.99878158915797988</v>
      </c>
      <c r="AB10" s="58">
        <f t="shared" si="11"/>
        <v>1.1300296928572882</v>
      </c>
      <c r="AC10" s="58">
        <f t="shared" si="12"/>
        <v>1.3100141261186458</v>
      </c>
      <c r="AD10" s="58">
        <f t="shared" si="13"/>
        <v>1.5186654133761164</v>
      </c>
      <c r="AE10" s="58">
        <f t="shared" si="14"/>
        <v>1.760549441263024</v>
      </c>
      <c r="AF10" s="58">
        <f t="shared" si="15"/>
        <v>2.0409593237795742</v>
      </c>
    </row>
    <row r="11" spans="2:42" s="49" customFormat="1">
      <c r="B11" s="49" t="s">
        <v>420</v>
      </c>
      <c r="C11" s="49" t="s">
        <v>158</v>
      </c>
      <c r="D11" s="49" t="s">
        <v>17</v>
      </c>
      <c r="E11" s="49">
        <v>1.97</v>
      </c>
      <c r="F11" s="58">
        <f t="shared" si="2"/>
        <v>2.0251600000000001</v>
      </c>
      <c r="G11" s="58">
        <f t="shared" si="3"/>
        <v>2.0251600000000001</v>
      </c>
      <c r="H11" s="58">
        <f t="shared" si="16"/>
        <v>2.1489252159045638</v>
      </c>
      <c r="I11" s="58">
        <f t="shared" si="16"/>
        <v>2.4551244987954259</v>
      </c>
      <c r="J11" s="58">
        <f t="shared" si="16"/>
        <v>2.8049539648815704</v>
      </c>
      <c r="K11" s="58">
        <f t="shared" si="16"/>
        <v>3.1735479526471297</v>
      </c>
      <c r="L11" s="58">
        <f t="shared" si="16"/>
        <v>3.5905782176271899</v>
      </c>
      <c r="M11" s="58">
        <f t="shared" si="16"/>
        <v>4.162464239441503</v>
      </c>
      <c r="N11" s="58">
        <f t="shared" si="16"/>
        <v>4.8254368779854024</v>
      </c>
      <c r="O11" s="58">
        <f t="shared" si="16"/>
        <v>5.5940038698196082</v>
      </c>
      <c r="P11" s="58">
        <f t="shared" si="16"/>
        <v>6.4849836578157438</v>
      </c>
      <c r="R11" s="49" t="s">
        <v>420</v>
      </c>
      <c r="S11" s="49" t="s">
        <v>158</v>
      </c>
      <c r="T11" s="49" t="s">
        <v>17</v>
      </c>
      <c r="U11" s="49">
        <v>0.76</v>
      </c>
      <c r="V11" s="58">
        <f t="shared" si="5"/>
        <v>0.78127999999999997</v>
      </c>
      <c r="W11" s="58">
        <f t="shared" si="6"/>
        <v>0.78127999999999997</v>
      </c>
      <c r="X11" s="58">
        <f t="shared" si="7"/>
        <v>0.82902698684643061</v>
      </c>
      <c r="Y11" s="58">
        <f t="shared" si="8"/>
        <v>0.94715462897691549</v>
      </c>
      <c r="Z11" s="58">
        <f t="shared" si="9"/>
        <v>1.0821142199543115</v>
      </c>
      <c r="AA11" s="58">
        <f t="shared" si="10"/>
        <v>1.2243129157420398</v>
      </c>
      <c r="AB11" s="58">
        <f t="shared" si="11"/>
        <v>1.3851976880186112</v>
      </c>
      <c r="AC11" s="58">
        <f t="shared" si="12"/>
        <v>1.6058237675002753</v>
      </c>
      <c r="AD11" s="58">
        <f t="shared" si="13"/>
        <v>1.8615898615578201</v>
      </c>
      <c r="AE11" s="58">
        <f t="shared" si="14"/>
        <v>2.1580928634837067</v>
      </c>
      <c r="AF11" s="58">
        <f t="shared" si="15"/>
        <v>2.5018211065685101</v>
      </c>
    </row>
    <row r="12" spans="2:42" s="49" customFormat="1">
      <c r="B12" s="49" t="s">
        <v>420</v>
      </c>
      <c r="C12" s="49" t="s">
        <v>158</v>
      </c>
      <c r="D12" s="49" t="s">
        <v>18</v>
      </c>
      <c r="E12" s="50">
        <v>0.52</v>
      </c>
      <c r="F12" s="58">
        <f t="shared" si="2"/>
        <v>0.53456000000000004</v>
      </c>
      <c r="G12" s="58">
        <f t="shared" si="3"/>
        <v>0.53456000000000004</v>
      </c>
      <c r="H12" s="58">
        <f t="shared" si="16"/>
        <v>0.56722899100018942</v>
      </c>
      <c r="I12" s="58">
        <f t="shared" si="16"/>
        <v>0.64805316719473172</v>
      </c>
      <c r="J12" s="58">
        <f t="shared" si="16"/>
        <v>0.74039393996873948</v>
      </c>
      <c r="K12" s="58">
        <f t="shared" si="16"/>
        <v>0.83768778445507996</v>
      </c>
      <c r="L12" s="58">
        <f t="shared" si="16"/>
        <v>0.94776683917062876</v>
      </c>
      <c r="M12" s="58">
        <f t="shared" si="16"/>
        <v>1.0987215251317675</v>
      </c>
      <c r="N12" s="58">
        <f t="shared" si="16"/>
        <v>1.2737193789606138</v>
      </c>
      <c r="O12" s="58">
        <f t="shared" si="16"/>
        <v>1.4765898539625364</v>
      </c>
      <c r="P12" s="58">
        <f t="shared" si="16"/>
        <v>1.7117723360731913</v>
      </c>
      <c r="R12" s="49" t="s">
        <v>420</v>
      </c>
      <c r="S12" s="49" t="s">
        <v>158</v>
      </c>
      <c r="T12" s="49" t="s">
        <v>18</v>
      </c>
      <c r="U12" s="49">
        <v>0.14000000000000001</v>
      </c>
      <c r="V12" s="58">
        <f t="shared" si="5"/>
        <v>0.14392000000000002</v>
      </c>
      <c r="W12" s="58">
        <f t="shared" si="6"/>
        <v>0.14392000000000002</v>
      </c>
      <c r="X12" s="58">
        <f t="shared" si="7"/>
        <v>0.15271549757697409</v>
      </c>
      <c r="Y12" s="58">
        <f t="shared" si="8"/>
        <v>0.17447585270627394</v>
      </c>
      <c r="Z12" s="58">
        <f t="shared" si="9"/>
        <v>0.19933682999158372</v>
      </c>
      <c r="AA12" s="58">
        <f t="shared" si="10"/>
        <v>0.22553132658406</v>
      </c>
      <c r="AB12" s="58">
        <f t="shared" si="11"/>
        <v>0.25516799516132316</v>
      </c>
      <c r="AC12" s="58">
        <f t="shared" si="12"/>
        <v>0.29580964138162968</v>
      </c>
      <c r="AD12" s="58">
        <f t="shared" si="13"/>
        <v>0.34292444818170376</v>
      </c>
      <c r="AE12" s="58">
        <f t="shared" si="14"/>
        <v>0.3975434222206829</v>
      </c>
      <c r="AF12" s="58">
        <f t="shared" si="15"/>
        <v>0.46086178278893614</v>
      </c>
    </row>
    <row r="13" spans="2:42" s="49" customFormat="1">
      <c r="B13" s="49" t="s">
        <v>420</v>
      </c>
      <c r="C13" s="49" t="s">
        <v>158</v>
      </c>
      <c r="D13" s="49" t="s">
        <v>19</v>
      </c>
      <c r="E13" s="49">
        <v>2.54</v>
      </c>
      <c r="F13" s="58">
        <f t="shared" si="2"/>
        <v>2.6111200000000001</v>
      </c>
      <c r="G13" s="58">
        <f t="shared" si="3"/>
        <v>2.6111200000000001</v>
      </c>
      <c r="H13" s="58">
        <f t="shared" si="16"/>
        <v>2.7706954560393866</v>
      </c>
      <c r="I13" s="58">
        <f t="shared" si="16"/>
        <v>3.1654904705281126</v>
      </c>
      <c r="J13" s="58">
        <f t="shared" si="16"/>
        <v>3.616539629847304</v>
      </c>
      <c r="K13" s="58">
        <f t="shared" si="16"/>
        <v>4.0917826394536592</v>
      </c>
      <c r="L13" s="58">
        <f t="shared" si="16"/>
        <v>4.6294764836411479</v>
      </c>
      <c r="M13" s="58">
        <f t="shared" si="16"/>
        <v>5.3668320650667098</v>
      </c>
      <c r="N13" s="58">
        <f t="shared" si="16"/>
        <v>6.2216292741537673</v>
      </c>
      <c r="O13" s="58">
        <f t="shared" si="16"/>
        <v>7.2125735174323884</v>
      </c>
      <c r="P13" s="58">
        <f t="shared" si="16"/>
        <v>8.3613494877421264</v>
      </c>
      <c r="R13" s="49" t="s">
        <v>420</v>
      </c>
      <c r="S13" s="49" t="s">
        <v>158</v>
      </c>
      <c r="T13" s="49" t="s">
        <v>19</v>
      </c>
      <c r="U13" s="49">
        <v>0.98</v>
      </c>
      <c r="V13" s="58">
        <f t="shared" si="5"/>
        <v>1.0074400000000001</v>
      </c>
      <c r="W13" s="58">
        <f t="shared" si="6"/>
        <v>1.0074400000000001</v>
      </c>
      <c r="X13" s="58">
        <f t="shared" si="7"/>
        <v>1.0690084830388185</v>
      </c>
      <c r="Y13" s="58">
        <f t="shared" si="8"/>
        <v>1.2213309689439173</v>
      </c>
      <c r="Z13" s="58">
        <f t="shared" si="9"/>
        <v>1.3953578099410859</v>
      </c>
      <c r="AA13" s="58">
        <f t="shared" si="10"/>
        <v>1.5787192860884198</v>
      </c>
      <c r="AB13" s="58">
        <f t="shared" si="11"/>
        <v>1.7861759661292618</v>
      </c>
      <c r="AC13" s="58">
        <f t="shared" si="12"/>
        <v>2.0706674896714077</v>
      </c>
      <c r="AD13" s="58">
        <f t="shared" si="13"/>
        <v>2.4004711372719258</v>
      </c>
      <c r="AE13" s="58">
        <f t="shared" si="14"/>
        <v>2.7828039555447797</v>
      </c>
      <c r="AF13" s="58">
        <f t="shared" si="15"/>
        <v>3.2260324795225528</v>
      </c>
    </row>
    <row r="14" spans="2:42" s="49" customFormat="1">
      <c r="B14" s="49" t="s">
        <v>420</v>
      </c>
      <c r="C14" s="49" t="s">
        <v>158</v>
      </c>
      <c r="D14" s="49" t="s">
        <v>20</v>
      </c>
      <c r="E14" s="49">
        <v>7.29</v>
      </c>
      <c r="F14" s="58">
        <f t="shared" si="2"/>
        <v>7.4941200000000006</v>
      </c>
      <c r="G14" s="58">
        <f t="shared" si="3"/>
        <v>7.4941200000000006</v>
      </c>
      <c r="H14" s="58">
        <f t="shared" si="16"/>
        <v>7.9521141238295785</v>
      </c>
      <c r="I14" s="58">
        <f t="shared" si="16"/>
        <v>9.0852069016338337</v>
      </c>
      <c r="J14" s="58">
        <f t="shared" si="16"/>
        <v>10.379753504561751</v>
      </c>
      <c r="K14" s="58">
        <f t="shared" si="16"/>
        <v>11.743738362841409</v>
      </c>
      <c r="L14" s="58">
        <f t="shared" si="16"/>
        <v>13.286962033757469</v>
      </c>
      <c r="M14" s="58">
        <f t="shared" si="16"/>
        <v>15.403230611943432</v>
      </c>
      <c r="N14" s="58">
        <f t="shared" si="16"/>
        <v>17.856565908890143</v>
      </c>
      <c r="O14" s="58">
        <f t="shared" si="16"/>
        <v>20.700653914205557</v>
      </c>
      <c r="P14" s="58">
        <f t="shared" si="16"/>
        <v>23.997731403795317</v>
      </c>
      <c r="R14" s="49" t="s">
        <v>420</v>
      </c>
      <c r="S14" s="49" t="s">
        <v>158</v>
      </c>
      <c r="T14" s="49" t="s">
        <v>20</v>
      </c>
      <c r="U14" s="49">
        <v>2.79</v>
      </c>
      <c r="V14" s="58">
        <f t="shared" si="5"/>
        <v>2.8681200000000002</v>
      </c>
      <c r="W14" s="58">
        <f t="shared" si="6"/>
        <v>2.8681200000000002</v>
      </c>
      <c r="X14" s="58">
        <f t="shared" si="7"/>
        <v>3.0434017017125545</v>
      </c>
      <c r="Y14" s="58">
        <f t="shared" si="8"/>
        <v>3.4770544932178873</v>
      </c>
      <c r="Z14" s="58">
        <f t="shared" si="9"/>
        <v>3.9724982548322751</v>
      </c>
      <c r="AA14" s="58">
        <f t="shared" si="10"/>
        <v>4.4945171512109097</v>
      </c>
      <c r="AB14" s="58">
        <f t="shared" si="11"/>
        <v>5.0851336178577968</v>
      </c>
      <c r="AC14" s="58">
        <f t="shared" si="12"/>
        <v>5.8950635675339056</v>
      </c>
      <c r="AD14" s="58">
        <f t="shared" si="13"/>
        <v>6.8339943601925235</v>
      </c>
      <c r="AE14" s="58">
        <f t="shared" si="14"/>
        <v>7.922472485683608</v>
      </c>
      <c r="AF14" s="58">
        <f t="shared" si="15"/>
        <v>9.1843169570080843</v>
      </c>
    </row>
    <row r="15" spans="2:42" s="51" customFormat="1">
      <c r="B15" s="51" t="s">
        <v>420</v>
      </c>
      <c r="C15" s="51" t="s">
        <v>158</v>
      </c>
      <c r="D15" s="51" t="s">
        <v>21</v>
      </c>
      <c r="E15" s="51">
        <v>17.07</v>
      </c>
      <c r="F15" s="59">
        <f>+$E15*F$56</f>
        <v>17.54796</v>
      </c>
      <c r="G15" s="59">
        <f t="shared" si="3"/>
        <v>17.54796</v>
      </c>
      <c r="H15" s="59">
        <f t="shared" ref="H15:P15" si="17">+$E15*H$56</f>
        <v>19.597428761070582</v>
      </c>
      <c r="I15" s="59">
        <f t="shared" si="17"/>
        <v>8.6954832526273087</v>
      </c>
      <c r="J15" s="59">
        <f t="shared" si="17"/>
        <v>3.8582321139455154</v>
      </c>
      <c r="K15" s="59">
        <f t="shared" si="17"/>
        <v>1.7119180858157301</v>
      </c>
      <c r="L15" s="59">
        <f t="shared" si="17"/>
        <v>1.9368781820879142</v>
      </c>
      <c r="M15" s="59">
        <f t="shared" si="17"/>
        <v>2.245372661571833</v>
      </c>
      <c r="N15" s="59">
        <f t="shared" si="17"/>
        <v>2.6030023137022136</v>
      </c>
      <c r="O15" s="59">
        <f t="shared" si="17"/>
        <v>3.0175930976178917</v>
      </c>
      <c r="P15" s="59">
        <f t="shared" si="17"/>
        <v>3.4982174448550505</v>
      </c>
      <c r="R15" s="51" t="s">
        <v>420</v>
      </c>
      <c r="S15" s="51" t="s">
        <v>158</v>
      </c>
      <c r="T15" s="51" t="s">
        <v>21</v>
      </c>
      <c r="U15" s="51">
        <v>0</v>
      </c>
      <c r="V15" s="59">
        <f>+$U15*F$56</f>
        <v>0</v>
      </c>
      <c r="W15" s="59">
        <f t="shared" si="6"/>
        <v>0</v>
      </c>
      <c r="X15" s="59">
        <f t="shared" ref="X15:AF15" si="18">+$U15*H$56</f>
        <v>0</v>
      </c>
      <c r="Y15" s="59">
        <f t="shared" si="18"/>
        <v>0</v>
      </c>
      <c r="Z15" s="59">
        <f t="shared" si="18"/>
        <v>0</v>
      </c>
      <c r="AA15" s="59">
        <f t="shared" si="18"/>
        <v>0</v>
      </c>
      <c r="AB15" s="59">
        <f t="shared" si="18"/>
        <v>0</v>
      </c>
      <c r="AC15" s="59">
        <f t="shared" si="18"/>
        <v>0</v>
      </c>
      <c r="AD15" s="59">
        <f t="shared" si="18"/>
        <v>0</v>
      </c>
      <c r="AE15" s="59">
        <f t="shared" si="18"/>
        <v>0</v>
      </c>
      <c r="AF15" s="59">
        <f t="shared" si="18"/>
        <v>0</v>
      </c>
    </row>
    <row r="16" spans="2:42" s="51" customFormat="1">
      <c r="B16" s="51" t="s">
        <v>420</v>
      </c>
      <c r="C16" s="51" t="s">
        <v>158</v>
      </c>
      <c r="D16" s="51" t="s">
        <v>22</v>
      </c>
      <c r="E16" s="51">
        <v>32.44</v>
      </c>
      <c r="F16" s="59">
        <f>+$E16*F$58</f>
        <v>33.348320000000001</v>
      </c>
      <c r="G16" s="59">
        <f t="shared" si="3"/>
        <v>33.348320000000001</v>
      </c>
      <c r="H16" s="59">
        <f t="shared" ref="H16:P16" si="19">+$E16*H$58</f>
        <v>37.243151084307534</v>
      </c>
      <c r="I16" s="59">
        <f t="shared" si="19"/>
        <v>32.814780027515901</v>
      </c>
      <c r="J16" s="59">
        <f t="shared" si="19"/>
        <v>28.912961360779487</v>
      </c>
      <c r="K16" s="59">
        <f t="shared" si="19"/>
        <v>25.475085737248818</v>
      </c>
      <c r="L16" s="59">
        <f t="shared" si="19"/>
        <v>28.822721227216128</v>
      </c>
      <c r="M16" s="59">
        <f t="shared" si="19"/>
        <v>33.413433469487927</v>
      </c>
      <c r="N16" s="59">
        <f t="shared" si="19"/>
        <v>38.735327154525251</v>
      </c>
      <c r="O16" s="59">
        <f t="shared" si="19"/>
        <v>44.904860529769913</v>
      </c>
      <c r="P16" s="59">
        <f t="shared" si="19"/>
        <v>52.057040622219617</v>
      </c>
      <c r="R16" s="51" t="s">
        <v>420</v>
      </c>
      <c r="S16" s="51" t="s">
        <v>158</v>
      </c>
      <c r="T16" s="51" t="s">
        <v>22</v>
      </c>
      <c r="U16" s="51">
        <v>10.65</v>
      </c>
      <c r="V16" s="59">
        <f>+$U16*F$58</f>
        <v>10.9482</v>
      </c>
      <c r="W16" s="59">
        <f t="shared" si="6"/>
        <v>10.9482</v>
      </c>
      <c r="X16" s="59">
        <f t="shared" ref="X16:AF16" si="20">+$U16*H$58</f>
        <v>12.226866801722419</v>
      </c>
      <c r="Y16" s="59">
        <f t="shared" si="20"/>
        <v>10.773039682276337</v>
      </c>
      <c r="Z16" s="59">
        <f t="shared" si="20"/>
        <v>9.492078868443329</v>
      </c>
      <c r="AA16" s="59">
        <f t="shared" si="20"/>
        <v>8.3634298120129458</v>
      </c>
      <c r="AB16" s="59">
        <f t="shared" si="20"/>
        <v>9.4624531772457399</v>
      </c>
      <c r="AC16" s="59">
        <f t="shared" si="20"/>
        <v>10.969576647658647</v>
      </c>
      <c r="AD16" s="59">
        <f t="shared" si="20"/>
        <v>12.716745813677372</v>
      </c>
      <c r="AE16" s="59">
        <f t="shared" si="20"/>
        <v>14.742193731259235</v>
      </c>
      <c r="AF16" s="59">
        <f t="shared" si="20"/>
        <v>17.090242990956813</v>
      </c>
    </row>
    <row r="17" spans="2:32" s="51" customFormat="1">
      <c r="B17" s="51" t="s">
        <v>420</v>
      </c>
      <c r="C17" s="51" t="s">
        <v>158</v>
      </c>
      <c r="D17" s="51" t="s">
        <v>23</v>
      </c>
      <c r="E17" s="51">
        <v>19.53</v>
      </c>
      <c r="F17" s="59">
        <f>+E17</f>
        <v>19.53</v>
      </c>
      <c r="G17" s="59">
        <f t="shared" si="3"/>
        <v>19.53</v>
      </c>
      <c r="H17" s="59">
        <f>+F17</f>
        <v>19.53</v>
      </c>
      <c r="I17" s="59">
        <f t="shared" ref="I17:P17" si="21">+H17</f>
        <v>19.53</v>
      </c>
      <c r="J17" s="59">
        <f t="shared" si="21"/>
        <v>19.53</v>
      </c>
      <c r="K17" s="59">
        <f t="shared" si="21"/>
        <v>19.53</v>
      </c>
      <c r="L17" s="59">
        <f t="shared" si="21"/>
        <v>19.53</v>
      </c>
      <c r="M17" s="59">
        <f t="shared" si="21"/>
        <v>19.53</v>
      </c>
      <c r="N17" s="59">
        <f t="shared" si="21"/>
        <v>19.53</v>
      </c>
      <c r="O17" s="59">
        <f t="shared" si="21"/>
        <v>19.53</v>
      </c>
      <c r="P17" s="59">
        <f t="shared" si="21"/>
        <v>19.53</v>
      </c>
      <c r="R17" s="51" t="s">
        <v>420</v>
      </c>
      <c r="S17" s="51" t="s">
        <v>158</v>
      </c>
      <c r="T17" s="51" t="s">
        <v>23</v>
      </c>
      <c r="U17" s="51">
        <v>6.41</v>
      </c>
      <c r="V17" s="59">
        <f>+U17</f>
        <v>6.41</v>
      </c>
      <c r="W17" s="59">
        <f t="shared" si="6"/>
        <v>6.41</v>
      </c>
      <c r="X17" s="59">
        <f>+V17</f>
        <v>6.41</v>
      </c>
      <c r="Y17" s="59">
        <f t="shared" ref="Y17:AF17" si="22">+X17</f>
        <v>6.41</v>
      </c>
      <c r="Z17" s="59">
        <f t="shared" si="22"/>
        <v>6.41</v>
      </c>
      <c r="AA17" s="59">
        <f t="shared" si="22"/>
        <v>6.41</v>
      </c>
      <c r="AB17" s="59">
        <f t="shared" si="22"/>
        <v>6.41</v>
      </c>
      <c r="AC17" s="59">
        <f t="shared" si="22"/>
        <v>6.41</v>
      </c>
      <c r="AD17" s="59">
        <f t="shared" si="22"/>
        <v>6.41</v>
      </c>
      <c r="AE17" s="59">
        <f t="shared" si="22"/>
        <v>6.41</v>
      </c>
      <c r="AF17" s="59">
        <f t="shared" si="22"/>
        <v>6.41</v>
      </c>
    </row>
    <row r="18" spans="2:32" s="51" customFormat="1">
      <c r="B18" s="51" t="s">
        <v>420</v>
      </c>
      <c r="C18" s="51" t="s">
        <v>158</v>
      </c>
      <c r="D18" s="51" t="s">
        <v>24</v>
      </c>
      <c r="E18" s="51">
        <v>1.8560000000000001</v>
      </c>
      <c r="F18" s="59">
        <f>+E18</f>
        <v>1.8560000000000001</v>
      </c>
      <c r="G18" s="59">
        <f t="shared" si="3"/>
        <v>1.8560000000000001</v>
      </c>
      <c r="H18" s="59">
        <f>+F18</f>
        <v>1.8560000000000001</v>
      </c>
      <c r="I18" s="59">
        <f t="shared" ref="I18:P18" si="23">+H18</f>
        <v>1.8560000000000001</v>
      </c>
      <c r="J18" s="59">
        <f t="shared" si="23"/>
        <v>1.8560000000000001</v>
      </c>
      <c r="K18" s="59">
        <v>0</v>
      </c>
      <c r="L18" s="59">
        <f t="shared" si="23"/>
        <v>0</v>
      </c>
      <c r="M18" s="59">
        <f t="shared" si="23"/>
        <v>0</v>
      </c>
      <c r="N18" s="59">
        <f t="shared" si="23"/>
        <v>0</v>
      </c>
      <c r="O18" s="59">
        <f t="shared" si="23"/>
        <v>0</v>
      </c>
      <c r="P18" s="59">
        <f t="shared" si="23"/>
        <v>0</v>
      </c>
      <c r="R18" s="51" t="s">
        <v>420</v>
      </c>
      <c r="S18" s="51" t="s">
        <v>158</v>
      </c>
      <c r="T18" s="51" t="s">
        <v>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2:32" s="51" customFormat="1">
      <c r="B19" s="51" t="s">
        <v>420</v>
      </c>
      <c r="C19" s="51" t="s">
        <v>158</v>
      </c>
      <c r="D19" s="51" t="s">
        <v>25</v>
      </c>
      <c r="E19" s="51">
        <v>25.98</v>
      </c>
      <c r="F19" s="59">
        <f>+$E19*F$62</f>
        <v>26.707440000000002</v>
      </c>
      <c r="G19" s="59">
        <f t="shared" si="3"/>
        <v>26.707440000000002</v>
      </c>
      <c r="H19" s="59">
        <f t="shared" ref="H19:P19" si="24">+$E19*H$62</f>
        <v>29.826666620539761</v>
      </c>
      <c r="I19" s="59">
        <f t="shared" si="24"/>
        <v>31.348126379169489</v>
      </c>
      <c r="J19" s="59">
        <f t="shared" si="24"/>
        <v>32.947195876312051</v>
      </c>
      <c r="K19" s="59">
        <f t="shared" si="24"/>
        <v>34.627833988617247</v>
      </c>
      <c r="L19" s="59">
        <f t="shared" si="24"/>
        <v>39.17821576933467</v>
      </c>
      <c r="M19" s="59">
        <f t="shared" si="24"/>
        <v>45.418289818721107</v>
      </c>
      <c r="N19" s="59">
        <f t="shared" si="24"/>
        <v>52.652245885887019</v>
      </c>
      <c r="O19" s="59">
        <f t="shared" si="24"/>
        <v>61.03838360917765</v>
      </c>
      <c r="P19" s="59">
        <f t="shared" si="24"/>
        <v>70.760215655297714</v>
      </c>
      <c r="R19" s="51" t="s">
        <v>420</v>
      </c>
      <c r="S19" s="51" t="s">
        <v>158</v>
      </c>
      <c r="T19" s="51" t="s">
        <v>25</v>
      </c>
      <c r="U19" s="51">
        <v>8.5299999999999994</v>
      </c>
      <c r="V19" s="59">
        <f>+$U19*F$62</f>
        <v>8.7688399999999991</v>
      </c>
      <c r="W19" s="59">
        <f t="shared" si="6"/>
        <v>8.7688399999999991</v>
      </c>
      <c r="X19" s="59">
        <f t="shared" ref="X19:AF19" si="25">+$U19*H$62</f>
        <v>9.7929740674828381</v>
      </c>
      <c r="Y19" s="59">
        <f t="shared" si="25"/>
        <v>10.292514165293138</v>
      </c>
      <c r="Z19" s="59">
        <f t="shared" si="25"/>
        <v>10.8175358285197</v>
      </c>
      <c r="AA19" s="59">
        <f t="shared" si="25"/>
        <v>11.369338873091033</v>
      </c>
      <c r="AB19" s="59">
        <f t="shared" si="25"/>
        <v>12.863363376151836</v>
      </c>
      <c r="AC19" s="59">
        <f t="shared" si="25"/>
        <v>14.912163670272941</v>
      </c>
      <c r="AD19" s="59">
        <f t="shared" si="25"/>
        <v>17.287284734665754</v>
      </c>
      <c r="AE19" s="59">
        <f t="shared" si="25"/>
        <v>20.040701007940161</v>
      </c>
      <c r="AF19" s="59">
        <f t="shared" si="25"/>
        <v>23.232665109302904</v>
      </c>
    </row>
    <row r="20" spans="2:32" s="51" customFormat="1">
      <c r="B20" s="51" t="s">
        <v>420</v>
      </c>
      <c r="C20" s="51" t="s">
        <v>158</v>
      </c>
      <c r="D20" s="51" t="s">
        <v>26</v>
      </c>
      <c r="E20" s="51">
        <v>49.73</v>
      </c>
      <c r="F20" s="59">
        <f>+$E20*F$64</f>
        <v>51.122439999999997</v>
      </c>
      <c r="G20" s="59">
        <f t="shared" si="3"/>
        <v>51.122439999999997</v>
      </c>
      <c r="H20" s="59">
        <f t="shared" ref="H20:P20" si="26">+$E20*H$64</f>
        <v>57.093153619685992</v>
      </c>
      <c r="I20" s="59">
        <f t="shared" si="26"/>
        <v>66.186612811329169</v>
      </c>
      <c r="J20" s="59">
        <f t="shared" si="26"/>
        <v>76.72842429790613</v>
      </c>
      <c r="K20" s="59">
        <f t="shared" si="26"/>
        <v>88.949273050452746</v>
      </c>
      <c r="L20" s="59">
        <f t="shared" si="26"/>
        <v>100.63793805993295</v>
      </c>
      <c r="M20" s="59">
        <f t="shared" si="26"/>
        <v>116.66695248388949</v>
      </c>
      <c r="N20" s="59">
        <f t="shared" si="26"/>
        <v>135.24897334216305</v>
      </c>
      <c r="O20" s="59">
        <f t="shared" si="26"/>
        <v>156.79062837126145</v>
      </c>
      <c r="P20" s="59">
        <f t="shared" si="26"/>
        <v>181.7633105640094</v>
      </c>
      <c r="R20" s="51" t="s">
        <v>420</v>
      </c>
      <c r="S20" s="51" t="s">
        <v>158</v>
      </c>
      <c r="T20" s="51" t="s">
        <v>26</v>
      </c>
      <c r="U20" s="51">
        <v>16.329999999999998</v>
      </c>
      <c r="V20" s="59">
        <f>+$U20*F$64</f>
        <v>16.787239999999997</v>
      </c>
      <c r="W20" s="59">
        <f t="shared" si="6"/>
        <v>16.787239999999997</v>
      </c>
      <c r="X20" s="59">
        <f t="shared" ref="X20:AF20" si="27">+$U20*H$64</f>
        <v>18.747862429307705</v>
      </c>
      <c r="Y20" s="59">
        <f t="shared" si="27"/>
        <v>21.733910862839441</v>
      </c>
      <c r="Z20" s="59">
        <f t="shared" si="27"/>
        <v>25.195559396436902</v>
      </c>
      <c r="AA20" s="59">
        <f t="shared" si="27"/>
        <v>29.208558795775051</v>
      </c>
      <c r="AB20" s="59">
        <f t="shared" si="27"/>
        <v>33.046803308238587</v>
      </c>
      <c r="AC20" s="59">
        <f t="shared" si="27"/>
        <v>38.310302313732464</v>
      </c>
      <c r="AD20" s="59">
        <f t="shared" si="27"/>
        <v>44.412140250905345</v>
      </c>
      <c r="AE20" s="59">
        <f t="shared" si="27"/>
        <v>51.485842777050053</v>
      </c>
      <c r="AF20" s="59">
        <f t="shared" si="27"/>
        <v>59.686202724920037</v>
      </c>
    </row>
    <row r="21" spans="2:32" s="53" customFormat="1">
      <c r="B21" s="51" t="s">
        <v>420</v>
      </c>
      <c r="C21" s="53" t="s">
        <v>158</v>
      </c>
      <c r="D21" s="53" t="s">
        <v>27</v>
      </c>
      <c r="E21" s="53">
        <v>0.22</v>
      </c>
      <c r="F21" s="60">
        <f>+$E21*F$50</f>
        <v>0.22363137646114811</v>
      </c>
      <c r="G21" s="60">
        <f t="shared" si="3"/>
        <v>0.22363137646114811</v>
      </c>
      <c r="H21" s="60">
        <f t="shared" ref="H21:P23" si="28">+$E21*H$50</f>
        <v>0.23815688230574047</v>
      </c>
      <c r="I21" s="60">
        <f t="shared" si="28"/>
        <v>0.24667805946520355</v>
      </c>
      <c r="J21" s="60">
        <f t="shared" si="28"/>
        <v>0.25341007568692936</v>
      </c>
      <c r="K21" s="60">
        <f t="shared" si="28"/>
        <v>0.25942165643772636</v>
      </c>
      <c r="L21" s="60">
        <f t="shared" si="28"/>
        <v>0.26732259113877382</v>
      </c>
      <c r="M21" s="60">
        <f t="shared" si="28"/>
        <v>0.27426930667302812</v>
      </c>
      <c r="N21" s="60">
        <f t="shared" si="28"/>
        <v>0.28239925397410598</v>
      </c>
      <c r="O21" s="60">
        <f t="shared" si="28"/>
        <v>0.29764767625946087</v>
      </c>
      <c r="P21" s="60">
        <f t="shared" si="28"/>
        <v>0.3126289171781137</v>
      </c>
      <c r="R21" s="51" t="s">
        <v>420</v>
      </c>
      <c r="S21" s="53" t="s">
        <v>158</v>
      </c>
      <c r="T21" s="53" t="s">
        <v>27</v>
      </c>
      <c r="U21" s="53">
        <v>7.0000000000000007E-2</v>
      </c>
      <c r="V21" s="60">
        <f>+$U21*F$50</f>
        <v>7.1155437964910764E-2</v>
      </c>
      <c r="W21" s="60">
        <f t="shared" si="6"/>
        <v>7.1155437964910764E-2</v>
      </c>
      <c r="X21" s="60">
        <f t="shared" ref="X21:AF23" si="29">+$U21*H$50</f>
        <v>7.5777189824553795E-2</v>
      </c>
      <c r="Y21" s="60">
        <f t="shared" si="29"/>
        <v>7.8488473466201136E-2</v>
      </c>
      <c r="Z21" s="60">
        <f t="shared" si="29"/>
        <v>8.0630478627659347E-2</v>
      </c>
      <c r="AA21" s="60">
        <f t="shared" si="29"/>
        <v>8.2543254321094758E-2</v>
      </c>
      <c r="AB21" s="60">
        <f t="shared" si="29"/>
        <v>8.5057188089609867E-2</v>
      </c>
      <c r="AC21" s="60">
        <f t="shared" si="29"/>
        <v>8.7267506668690778E-2</v>
      </c>
      <c r="AD21" s="60">
        <f t="shared" si="29"/>
        <v>8.9854308082670087E-2</v>
      </c>
      <c r="AE21" s="60">
        <f t="shared" si="29"/>
        <v>9.4706078809828467E-2</v>
      </c>
      <c r="AF21" s="60">
        <f t="shared" si="29"/>
        <v>9.9472837283945278E-2</v>
      </c>
    </row>
    <row r="22" spans="2:32" s="53" customFormat="1">
      <c r="B22" s="51" t="s">
        <v>420</v>
      </c>
      <c r="C22" s="53" t="s">
        <v>158</v>
      </c>
      <c r="D22" s="53" t="s">
        <v>28</v>
      </c>
      <c r="E22" s="53">
        <v>0.52</v>
      </c>
      <c r="F22" s="60">
        <f>+$E22*F$50</f>
        <v>0.52858325345362278</v>
      </c>
      <c r="G22" s="60">
        <f t="shared" si="3"/>
        <v>0.52858325345362278</v>
      </c>
      <c r="H22" s="60">
        <f t="shared" si="28"/>
        <v>0.56291626726811383</v>
      </c>
      <c r="I22" s="60">
        <f t="shared" si="28"/>
        <v>0.58305723146320843</v>
      </c>
      <c r="J22" s="60">
        <f t="shared" si="28"/>
        <v>0.59896926980546938</v>
      </c>
      <c r="K22" s="60">
        <f t="shared" si="28"/>
        <v>0.61317846067098958</v>
      </c>
      <c r="L22" s="60">
        <f t="shared" si="28"/>
        <v>0.63185339723710188</v>
      </c>
      <c r="M22" s="60">
        <f t="shared" si="28"/>
        <v>0.6482729066817029</v>
      </c>
      <c r="N22" s="60">
        <f t="shared" si="28"/>
        <v>0.66748914575697771</v>
      </c>
      <c r="O22" s="60">
        <f t="shared" si="28"/>
        <v>0.7035308711587257</v>
      </c>
      <c r="P22" s="60">
        <f t="shared" si="28"/>
        <v>0.73894107696645062</v>
      </c>
      <c r="R22" s="51" t="s">
        <v>420</v>
      </c>
      <c r="S22" s="53" t="s">
        <v>158</v>
      </c>
      <c r="T22" s="53" t="s">
        <v>28</v>
      </c>
      <c r="U22" s="53">
        <v>0.18</v>
      </c>
      <c r="V22" s="60">
        <f>+$U22*F$50</f>
        <v>0.18297112619548481</v>
      </c>
      <c r="W22" s="60">
        <f t="shared" si="6"/>
        <v>0.18297112619548481</v>
      </c>
      <c r="X22" s="60">
        <f t="shared" si="29"/>
        <v>0.19485563097742403</v>
      </c>
      <c r="Y22" s="60">
        <f t="shared" si="29"/>
        <v>0.20182750319880288</v>
      </c>
      <c r="Z22" s="60">
        <f t="shared" si="29"/>
        <v>0.207335516471124</v>
      </c>
      <c r="AA22" s="60">
        <f t="shared" si="29"/>
        <v>0.21225408253995792</v>
      </c>
      <c r="AB22" s="60">
        <f t="shared" si="29"/>
        <v>0.21871848365899677</v>
      </c>
      <c r="AC22" s="60">
        <f t="shared" si="29"/>
        <v>0.22440216000520483</v>
      </c>
      <c r="AD22" s="60">
        <f t="shared" si="29"/>
        <v>0.23105393506972305</v>
      </c>
      <c r="AE22" s="60">
        <f t="shared" si="29"/>
        <v>0.24352991693955889</v>
      </c>
      <c r="AF22" s="60">
        <f t="shared" si="29"/>
        <v>0.25578729587300209</v>
      </c>
    </row>
    <row r="23" spans="2:32" s="53" customFormat="1">
      <c r="B23" s="51" t="s">
        <v>420</v>
      </c>
      <c r="C23" s="53" t="s">
        <v>158</v>
      </c>
      <c r="D23" s="53" t="s">
        <v>29</v>
      </c>
      <c r="E23" s="53">
        <v>0.22</v>
      </c>
      <c r="F23" s="60">
        <f>+$E23*F$50</f>
        <v>0.22363137646114811</v>
      </c>
      <c r="G23" s="60">
        <f t="shared" si="3"/>
        <v>0.22363137646114811</v>
      </c>
      <c r="H23" s="60">
        <f t="shared" si="28"/>
        <v>0.23815688230574047</v>
      </c>
      <c r="I23" s="60">
        <f t="shared" si="28"/>
        <v>0.24667805946520355</v>
      </c>
      <c r="J23" s="60">
        <f t="shared" si="28"/>
        <v>0.25341007568692936</v>
      </c>
      <c r="K23" s="60">
        <f t="shared" si="28"/>
        <v>0.25942165643772636</v>
      </c>
      <c r="L23" s="60">
        <f t="shared" si="28"/>
        <v>0.26732259113877382</v>
      </c>
      <c r="M23" s="60">
        <f t="shared" si="28"/>
        <v>0.27426930667302812</v>
      </c>
      <c r="N23" s="60">
        <f t="shared" si="28"/>
        <v>0.28239925397410598</v>
      </c>
      <c r="O23" s="60">
        <f t="shared" si="28"/>
        <v>0.29764767625946087</v>
      </c>
      <c r="P23" s="60">
        <f t="shared" si="28"/>
        <v>0.3126289171781137</v>
      </c>
      <c r="R23" s="51" t="s">
        <v>420</v>
      </c>
      <c r="S23" s="53" t="s">
        <v>158</v>
      </c>
      <c r="T23" s="53" t="s">
        <v>29</v>
      </c>
      <c r="U23" s="53">
        <v>7.0000000000000007E-2</v>
      </c>
      <c r="V23" s="60">
        <f>+$U23*F$50</f>
        <v>7.1155437964910764E-2</v>
      </c>
      <c r="W23" s="60">
        <f t="shared" si="6"/>
        <v>7.1155437964910764E-2</v>
      </c>
      <c r="X23" s="60">
        <f t="shared" si="29"/>
        <v>7.5777189824553795E-2</v>
      </c>
      <c r="Y23" s="60">
        <f t="shared" si="29"/>
        <v>7.8488473466201136E-2</v>
      </c>
      <c r="Z23" s="60">
        <f t="shared" si="29"/>
        <v>8.0630478627659347E-2</v>
      </c>
      <c r="AA23" s="60">
        <f t="shared" si="29"/>
        <v>8.2543254321094758E-2</v>
      </c>
      <c r="AB23" s="60">
        <f t="shared" si="29"/>
        <v>8.5057188089609867E-2</v>
      </c>
      <c r="AC23" s="60">
        <f t="shared" si="29"/>
        <v>8.7267506668690778E-2</v>
      </c>
      <c r="AD23" s="60">
        <f t="shared" si="29"/>
        <v>8.9854308082670087E-2</v>
      </c>
      <c r="AE23" s="60">
        <f t="shared" si="29"/>
        <v>9.4706078809828467E-2</v>
      </c>
      <c r="AF23" s="60">
        <f t="shared" si="29"/>
        <v>9.9472837283945278E-2</v>
      </c>
    </row>
    <row r="24" spans="2:32" s="53" customFormat="1">
      <c r="B24" s="51" t="s">
        <v>420</v>
      </c>
      <c r="C24" s="53" t="s">
        <v>158</v>
      </c>
      <c r="D24" s="53" t="s">
        <v>30</v>
      </c>
      <c r="E24" s="53">
        <v>15.94</v>
      </c>
      <c r="F24" s="60">
        <f>+$E24*F$52</f>
        <v>16.102143829797139</v>
      </c>
      <c r="G24" s="60">
        <f t="shared" si="3"/>
        <v>16.102143829797139</v>
      </c>
      <c r="H24" s="60">
        <f t="shared" ref="H24:P24" si="30">+$E24*H$52</f>
        <v>17.808635571316405</v>
      </c>
      <c r="I24" s="60">
        <f t="shared" si="30"/>
        <v>18.44582286232523</v>
      </c>
      <c r="J24" s="60">
        <f t="shared" si="30"/>
        <v>19.707191117421818</v>
      </c>
      <c r="K24" s="60">
        <f t="shared" si="30"/>
        <v>20.174699642695035</v>
      </c>
      <c r="L24" s="60">
        <f t="shared" si="30"/>
        <v>20.789139418768404</v>
      </c>
      <c r="M24" s="60">
        <f t="shared" si="30"/>
        <v>21.37538026792053</v>
      </c>
      <c r="N24" s="60">
        <f t="shared" si="30"/>
        <v>21.96162111707266</v>
      </c>
      <c r="O24" s="60">
        <f t="shared" si="30"/>
        <v>23.137071123473891</v>
      </c>
      <c r="P24" s="60">
        <f t="shared" si="30"/>
        <v>24.312521129875119</v>
      </c>
      <c r="R24" s="51" t="s">
        <v>420</v>
      </c>
      <c r="S24" s="53" t="s">
        <v>158</v>
      </c>
      <c r="T24" s="53" t="s">
        <v>30</v>
      </c>
      <c r="U24" s="53">
        <v>4.9400000000000004</v>
      </c>
      <c r="V24" s="60">
        <f>+$U24*F$52</f>
        <v>4.990250346248299</v>
      </c>
      <c r="W24" s="60">
        <f t="shared" si="6"/>
        <v>4.990250346248299</v>
      </c>
      <c r="X24" s="60">
        <f t="shared" ref="X24:AF24" si="31">+$U24*H$52</f>
        <v>5.5191129060415962</v>
      </c>
      <c r="Y24" s="60">
        <f t="shared" si="31"/>
        <v>5.7165850025022991</v>
      </c>
      <c r="Z24" s="60">
        <f t="shared" si="31"/>
        <v>6.1074983764155455</v>
      </c>
      <c r="AA24" s="60">
        <f t="shared" si="31"/>
        <v>6.2523849582756261</v>
      </c>
      <c r="AB24" s="60">
        <f t="shared" si="31"/>
        <v>6.4428073230060177</v>
      </c>
      <c r="AC24" s="60">
        <f t="shared" si="31"/>
        <v>6.6244904970845315</v>
      </c>
      <c r="AD24" s="60">
        <f t="shared" si="31"/>
        <v>6.8061736711630454</v>
      </c>
      <c r="AE24" s="60">
        <f t="shared" si="31"/>
        <v>7.1704599341255353</v>
      </c>
      <c r="AF24" s="60">
        <f t="shared" si="31"/>
        <v>7.5347461970880234</v>
      </c>
    </row>
    <row r="25" spans="2:32" s="53" customFormat="1">
      <c r="B25" s="51" t="s">
        <v>420</v>
      </c>
      <c r="C25" s="53" t="s">
        <v>158</v>
      </c>
      <c r="D25" s="53" t="s">
        <v>31</v>
      </c>
      <c r="E25" s="53">
        <v>11.27</v>
      </c>
      <c r="F25" s="60">
        <f>+$E25*F$50</f>
        <v>11.456025512350633</v>
      </c>
      <c r="G25" s="60">
        <f t="shared" si="3"/>
        <v>11.456025512350633</v>
      </c>
      <c r="H25" s="60">
        <f t="shared" ref="H25:P29" si="32">+$E25*H$50</f>
        <v>12.20012756175316</v>
      </c>
      <c r="I25" s="60">
        <f t="shared" si="32"/>
        <v>12.636644228058382</v>
      </c>
      <c r="J25" s="60">
        <f t="shared" si="32"/>
        <v>12.981507059053152</v>
      </c>
      <c r="K25" s="60">
        <f t="shared" si="32"/>
        <v>13.289463945696255</v>
      </c>
      <c r="L25" s="60">
        <f t="shared" si="32"/>
        <v>13.694207282427188</v>
      </c>
      <c r="M25" s="60">
        <f t="shared" si="32"/>
        <v>14.050068573659214</v>
      </c>
      <c r="N25" s="60">
        <f t="shared" si="32"/>
        <v>14.466543601309882</v>
      </c>
      <c r="O25" s="60">
        <f t="shared" si="32"/>
        <v>15.247678688382381</v>
      </c>
      <c r="P25" s="60">
        <f t="shared" si="32"/>
        <v>16.015126802715187</v>
      </c>
      <c r="R25" s="51" t="s">
        <v>420</v>
      </c>
      <c r="S25" s="53" t="s">
        <v>158</v>
      </c>
      <c r="T25" s="53" t="s">
        <v>31</v>
      </c>
      <c r="U25" s="53">
        <v>3.47</v>
      </c>
      <c r="V25" s="60">
        <f>+$U25*F$50</f>
        <v>3.5272767105462908</v>
      </c>
      <c r="W25" s="60">
        <f t="shared" si="6"/>
        <v>3.5272767105462908</v>
      </c>
      <c r="X25" s="60">
        <f t="shared" ref="X25:AF29" si="33">+$U25*H$50</f>
        <v>3.7563835527314522</v>
      </c>
      <c r="Y25" s="60">
        <f t="shared" si="33"/>
        <v>3.8907857561102559</v>
      </c>
      <c r="Z25" s="60">
        <f t="shared" si="33"/>
        <v>3.9969680119711128</v>
      </c>
      <c r="AA25" s="60">
        <f t="shared" si="33"/>
        <v>4.0917870356314117</v>
      </c>
      <c r="AB25" s="60">
        <f t="shared" si="33"/>
        <v>4.2164063238706602</v>
      </c>
      <c r="AC25" s="60">
        <f t="shared" si="33"/>
        <v>4.325974973433671</v>
      </c>
      <c r="AD25" s="60">
        <f t="shared" si="33"/>
        <v>4.454206414955217</v>
      </c>
      <c r="AE25" s="60">
        <f t="shared" si="33"/>
        <v>4.6947156210014969</v>
      </c>
      <c r="AF25" s="60">
        <f t="shared" si="33"/>
        <v>4.9310106482184297</v>
      </c>
    </row>
    <row r="26" spans="2:32" s="53" customFormat="1">
      <c r="B26" s="51" t="s">
        <v>420</v>
      </c>
      <c r="C26" s="53" t="s">
        <v>158</v>
      </c>
      <c r="D26" s="53" t="s">
        <v>32</v>
      </c>
      <c r="E26" s="53">
        <v>1.03</v>
      </c>
      <c r="F26" s="60">
        <f>+$E26*F$50</f>
        <v>1.0470014443408298</v>
      </c>
      <c r="G26" s="60">
        <f t="shared" si="3"/>
        <v>1.0470014443408298</v>
      </c>
      <c r="H26" s="60">
        <f t="shared" si="32"/>
        <v>1.1150072217041487</v>
      </c>
      <c r="I26" s="60">
        <f t="shared" si="32"/>
        <v>1.1549018238598165</v>
      </c>
      <c r="J26" s="60">
        <f t="shared" si="32"/>
        <v>1.1864198998069875</v>
      </c>
      <c r="K26" s="60">
        <f t="shared" si="32"/>
        <v>1.2145650278675371</v>
      </c>
      <c r="L26" s="60">
        <f t="shared" si="32"/>
        <v>1.2515557676042595</v>
      </c>
      <c r="M26" s="60">
        <f t="shared" si="32"/>
        <v>1.2840790266964499</v>
      </c>
      <c r="N26" s="60">
        <f t="shared" si="32"/>
        <v>1.3221419617878598</v>
      </c>
      <c r="O26" s="60">
        <f t="shared" si="32"/>
        <v>1.3935323024874759</v>
      </c>
      <c r="P26" s="60">
        <f t="shared" si="32"/>
        <v>1.4636717486066233</v>
      </c>
      <c r="R26" s="51" t="s">
        <v>420</v>
      </c>
      <c r="S26" s="53" t="s">
        <v>158</v>
      </c>
      <c r="T26" s="53" t="s">
        <v>32</v>
      </c>
      <c r="U26" s="53">
        <v>0.69</v>
      </c>
      <c r="V26" s="60">
        <f>+$U26*F$50</f>
        <v>0.70138931708269181</v>
      </c>
      <c r="W26" s="60">
        <f t="shared" si="6"/>
        <v>0.70138931708269181</v>
      </c>
      <c r="X26" s="60">
        <f t="shared" si="33"/>
        <v>0.74694658541345871</v>
      </c>
      <c r="Y26" s="60">
        <f t="shared" si="33"/>
        <v>0.77367209559541106</v>
      </c>
      <c r="Z26" s="60">
        <f t="shared" si="33"/>
        <v>0.79478614647264201</v>
      </c>
      <c r="AA26" s="60">
        <f t="shared" si="33"/>
        <v>0.81364064973650541</v>
      </c>
      <c r="AB26" s="60">
        <f t="shared" si="33"/>
        <v>0.83842085402615429</v>
      </c>
      <c r="AC26" s="60">
        <f t="shared" si="33"/>
        <v>0.86020828001995187</v>
      </c>
      <c r="AD26" s="60">
        <f t="shared" si="33"/>
        <v>0.88570675110060504</v>
      </c>
      <c r="AE26" s="60">
        <f t="shared" si="33"/>
        <v>0.93353134826830897</v>
      </c>
      <c r="AF26" s="60">
        <f t="shared" si="33"/>
        <v>0.98051796751317466</v>
      </c>
    </row>
    <row r="27" spans="2:32" s="53" customFormat="1">
      <c r="B27" s="51" t="s">
        <v>420</v>
      </c>
      <c r="C27" s="53" t="s">
        <v>158</v>
      </c>
      <c r="D27" s="53" t="s">
        <v>33</v>
      </c>
      <c r="E27" s="53">
        <v>3.92</v>
      </c>
      <c r="F27" s="60">
        <f>+$E27*F$50</f>
        <v>3.9847045260350029</v>
      </c>
      <c r="G27" s="60">
        <f t="shared" si="3"/>
        <v>3.9847045260350029</v>
      </c>
      <c r="H27" s="60">
        <f t="shared" si="32"/>
        <v>4.2435226301750122</v>
      </c>
      <c r="I27" s="60">
        <f t="shared" si="32"/>
        <v>4.3953545141072627</v>
      </c>
      <c r="J27" s="60">
        <f t="shared" si="32"/>
        <v>4.5153068031489232</v>
      </c>
      <c r="K27" s="60">
        <f t="shared" si="32"/>
        <v>4.6224222419813064</v>
      </c>
      <c r="L27" s="60">
        <f t="shared" si="32"/>
        <v>4.763202533018152</v>
      </c>
      <c r="M27" s="60">
        <f t="shared" si="32"/>
        <v>4.8869803734466828</v>
      </c>
      <c r="N27" s="60">
        <f t="shared" si="32"/>
        <v>5.0318412526295244</v>
      </c>
      <c r="O27" s="60">
        <f t="shared" si="32"/>
        <v>5.3035404133503938</v>
      </c>
      <c r="P27" s="60">
        <f t="shared" si="32"/>
        <v>5.5704788879009346</v>
      </c>
      <c r="R27" s="51" t="s">
        <v>420</v>
      </c>
      <c r="S27" s="53" t="s">
        <v>158</v>
      </c>
      <c r="T27" s="53" t="s">
        <v>33</v>
      </c>
      <c r="U27" s="53">
        <v>3.92</v>
      </c>
      <c r="V27" s="60">
        <f>+$U27*F$50</f>
        <v>3.9847045260350029</v>
      </c>
      <c r="W27" s="60">
        <f t="shared" si="6"/>
        <v>3.9847045260350029</v>
      </c>
      <c r="X27" s="60">
        <f t="shared" si="33"/>
        <v>4.2435226301750122</v>
      </c>
      <c r="Y27" s="60">
        <f t="shared" si="33"/>
        <v>4.3953545141072627</v>
      </c>
      <c r="Z27" s="60">
        <f t="shared" si="33"/>
        <v>4.5153068031489232</v>
      </c>
      <c r="AA27" s="60">
        <f t="shared" si="33"/>
        <v>4.6224222419813064</v>
      </c>
      <c r="AB27" s="60">
        <f t="shared" si="33"/>
        <v>4.763202533018152</v>
      </c>
      <c r="AC27" s="60">
        <f t="shared" si="33"/>
        <v>4.8869803734466828</v>
      </c>
      <c r="AD27" s="60">
        <f t="shared" si="33"/>
        <v>5.0318412526295244</v>
      </c>
      <c r="AE27" s="60">
        <f t="shared" si="33"/>
        <v>5.3035404133503938</v>
      </c>
      <c r="AF27" s="60">
        <f t="shared" si="33"/>
        <v>5.5704788879009346</v>
      </c>
    </row>
    <row r="28" spans="2:32" s="53" customFormat="1">
      <c r="B28" s="51" t="s">
        <v>420</v>
      </c>
      <c r="C28" s="53" t="s">
        <v>158</v>
      </c>
      <c r="D28" s="53" t="s">
        <v>34</v>
      </c>
      <c r="E28" s="53">
        <v>8.08</v>
      </c>
      <c r="F28" s="60">
        <f>+$E28*F$50</f>
        <v>8.2133705536639852</v>
      </c>
      <c r="G28" s="60">
        <f t="shared" si="3"/>
        <v>8.2133705536639852</v>
      </c>
      <c r="H28" s="60">
        <f t="shared" si="32"/>
        <v>8.7468527683199238</v>
      </c>
      <c r="I28" s="60">
        <f t="shared" si="32"/>
        <v>9.0598123658129293</v>
      </c>
      <c r="J28" s="60">
        <f t="shared" si="32"/>
        <v>9.3070609615926774</v>
      </c>
      <c r="K28" s="60">
        <f t="shared" si="32"/>
        <v>9.527849927349223</v>
      </c>
      <c r="L28" s="60">
        <f t="shared" si="32"/>
        <v>9.818029710914967</v>
      </c>
      <c r="M28" s="60">
        <f t="shared" si="32"/>
        <v>10.073163626900307</v>
      </c>
      <c r="N28" s="60">
        <f t="shared" si="32"/>
        <v>10.371754418685347</v>
      </c>
      <c r="O28" s="60">
        <f t="shared" si="32"/>
        <v>10.931787382620199</v>
      </c>
      <c r="P28" s="60">
        <f t="shared" si="32"/>
        <v>11.48200750363254</v>
      </c>
      <c r="R28" s="51" t="s">
        <v>420</v>
      </c>
      <c r="S28" s="53" t="s">
        <v>158</v>
      </c>
      <c r="T28" s="53" t="s">
        <v>34</v>
      </c>
      <c r="U28" s="53">
        <v>5.39</v>
      </c>
      <c r="V28" s="60">
        <f>+$U28*F$50</f>
        <v>5.4789687232981281</v>
      </c>
      <c r="W28" s="60">
        <f t="shared" si="6"/>
        <v>5.4789687232981281</v>
      </c>
      <c r="X28" s="60">
        <f t="shared" si="33"/>
        <v>5.834843616490641</v>
      </c>
      <c r="Y28" s="60">
        <f t="shared" si="33"/>
        <v>6.0436124568974865</v>
      </c>
      <c r="Z28" s="60">
        <f t="shared" si="33"/>
        <v>6.2085468543297688</v>
      </c>
      <c r="AA28" s="60">
        <f t="shared" si="33"/>
        <v>6.3558305827242956</v>
      </c>
      <c r="AB28" s="60">
        <f t="shared" si="33"/>
        <v>6.549403482899959</v>
      </c>
      <c r="AC28" s="60">
        <f t="shared" si="33"/>
        <v>6.7195980134891888</v>
      </c>
      <c r="AD28" s="60">
        <f t="shared" si="33"/>
        <v>6.9187817223655959</v>
      </c>
      <c r="AE28" s="60">
        <f t="shared" si="33"/>
        <v>7.2923680683567911</v>
      </c>
      <c r="AF28" s="60">
        <f t="shared" si="33"/>
        <v>7.6594084708637853</v>
      </c>
    </row>
    <row r="29" spans="2:32" s="53" customFormat="1">
      <c r="B29" s="51" t="s">
        <v>420</v>
      </c>
      <c r="C29" s="53" t="s">
        <v>158</v>
      </c>
      <c r="D29" s="53" t="s">
        <v>35</v>
      </c>
      <c r="E29" s="53">
        <v>0.15</v>
      </c>
      <c r="F29" s="60">
        <f>+$E29*F$50</f>
        <v>0.15247593849623733</v>
      </c>
      <c r="G29" s="60">
        <f t="shared" si="3"/>
        <v>0.15247593849623733</v>
      </c>
      <c r="H29" s="60">
        <f t="shared" si="32"/>
        <v>0.16237969248118669</v>
      </c>
      <c r="I29" s="60">
        <f t="shared" si="32"/>
        <v>0.16818958599900241</v>
      </c>
      <c r="J29" s="60">
        <f t="shared" si="32"/>
        <v>0.17277959705927001</v>
      </c>
      <c r="K29" s="60">
        <f t="shared" si="32"/>
        <v>0.17687840211663161</v>
      </c>
      <c r="L29" s="60">
        <f t="shared" si="32"/>
        <v>0.18226540304916397</v>
      </c>
      <c r="M29" s="60">
        <f t="shared" si="32"/>
        <v>0.18700180000433736</v>
      </c>
      <c r="N29" s="60">
        <f t="shared" si="32"/>
        <v>0.19254494589143586</v>
      </c>
      <c r="O29" s="60">
        <f t="shared" si="32"/>
        <v>0.20294159744963239</v>
      </c>
      <c r="P29" s="60">
        <f t="shared" si="32"/>
        <v>0.21315607989416843</v>
      </c>
      <c r="R29" s="51" t="s">
        <v>420</v>
      </c>
      <c r="S29" s="53" t="s">
        <v>158</v>
      </c>
      <c r="T29" s="53" t="s">
        <v>35</v>
      </c>
      <c r="U29" s="53">
        <v>0.05</v>
      </c>
      <c r="V29" s="60">
        <f>+$U29*F$50</f>
        <v>5.0825312832079118E-2</v>
      </c>
      <c r="W29" s="60">
        <f t="shared" si="6"/>
        <v>5.0825312832079118E-2</v>
      </c>
      <c r="X29" s="60">
        <f t="shared" si="33"/>
        <v>5.4126564160395567E-2</v>
      </c>
      <c r="Y29" s="60">
        <f t="shared" si="33"/>
        <v>5.6063195333000804E-2</v>
      </c>
      <c r="Z29" s="60">
        <f t="shared" si="33"/>
        <v>5.7593199019756673E-2</v>
      </c>
      <c r="AA29" s="60">
        <f t="shared" si="33"/>
        <v>5.8959467372210542E-2</v>
      </c>
      <c r="AB29" s="60">
        <f t="shared" si="33"/>
        <v>6.0755134349721331E-2</v>
      </c>
      <c r="AC29" s="60">
        <f t="shared" si="33"/>
        <v>6.2333933334779129E-2</v>
      </c>
      <c r="AD29" s="60">
        <f t="shared" si="33"/>
        <v>6.4181648630478635E-2</v>
      </c>
      <c r="AE29" s="60">
        <f t="shared" si="33"/>
        <v>6.7647199149877477E-2</v>
      </c>
      <c r="AF29" s="60">
        <f t="shared" si="33"/>
        <v>7.1052026631389473E-2</v>
      </c>
    </row>
    <row r="30" spans="2:32" s="52" customFormat="1">
      <c r="C30" s="52" t="s">
        <v>158</v>
      </c>
      <c r="D30" s="52" t="s">
        <v>39</v>
      </c>
      <c r="E30" s="62">
        <v>24.526480000000003</v>
      </c>
      <c r="F30" s="62">
        <v>25.255106970370818</v>
      </c>
      <c r="G30" s="62">
        <v>26.712360911112448</v>
      </c>
      <c r="H30" s="62">
        <v>26.423696044773354</v>
      </c>
      <c r="I30" s="62">
        <v>26.635280255866483</v>
      </c>
      <c r="J30" s="62">
        <v>27.360856009501465</v>
      </c>
      <c r="K30" s="62">
        <v>28.07131217369875</v>
      </c>
      <c r="L30" s="62">
        <v>29.03974358536756</v>
      </c>
      <c r="M30" s="62">
        <v>29.984796739867864</v>
      </c>
      <c r="N30" s="62">
        <v>31.130103731618142</v>
      </c>
      <c r="O30" s="62">
        <v>33.110885747786782</v>
      </c>
      <c r="P30" s="62">
        <v>35.080678600257684</v>
      </c>
      <c r="S30" s="52" t="s">
        <v>158</v>
      </c>
      <c r="T30" s="52" t="s">
        <v>39</v>
      </c>
      <c r="U30" s="61">
        <v>8.1211349999999989</v>
      </c>
      <c r="V30" s="61">
        <v>8.5209696962958503</v>
      </c>
      <c r="W30" s="61">
        <v>9.3206390888875568</v>
      </c>
      <c r="X30" s="61">
        <v>9.2199163917908216</v>
      </c>
      <c r="Y30" s="61">
        <v>9.2937436388495289</v>
      </c>
      <c r="Z30" s="61">
        <v>9.5469159343940184</v>
      </c>
      <c r="AA30" s="61">
        <v>9.7948126110297267</v>
      </c>
      <c r="AB30" s="61">
        <v>10.13272357668877</v>
      </c>
      <c r="AC30" s="61">
        <v>10.462477258971777</v>
      </c>
      <c r="AD30" s="61">
        <v>10.862104725507056</v>
      </c>
      <c r="AE30" s="61">
        <v>11.553251208137372</v>
      </c>
      <c r="AF30" s="61">
        <v>12.240563285076027</v>
      </c>
    </row>
    <row r="31" spans="2:32" s="52" customFormat="1">
      <c r="C31" s="52" t="s">
        <v>158</v>
      </c>
      <c r="D31" s="52" t="s">
        <v>413</v>
      </c>
      <c r="E31" s="62">
        <v>5.0481172027972026</v>
      </c>
      <c r="F31" s="62">
        <v>5.4837822983986326</v>
      </c>
      <c r="G31" s="62">
        <v>6.3551124896014928</v>
      </c>
      <c r="H31" s="62">
        <v>6.7441310592386179</v>
      </c>
      <c r="I31" s="62">
        <v>7.0292521403961707</v>
      </c>
      <c r="J31" s="62">
        <v>7.4535280116945399</v>
      </c>
      <c r="K31" s="62">
        <v>7.8885291604188357</v>
      </c>
      <c r="L31" s="62">
        <v>8.4331481999141378</v>
      </c>
      <c r="M31" s="62">
        <v>9.0074101626591254</v>
      </c>
      <c r="N31" s="62">
        <v>9.6604526182144355</v>
      </c>
      <c r="O31" s="62">
        <v>10.578787759852327</v>
      </c>
      <c r="P31" s="62">
        <v>11.512408021831456</v>
      </c>
      <c r="S31" s="52" t="s">
        <v>158</v>
      </c>
      <c r="T31" s="52" t="s">
        <v>413</v>
      </c>
      <c r="U31" s="61">
        <v>2.2121777972027972</v>
      </c>
      <c r="V31" s="61">
        <v>2.3577912765235549</v>
      </c>
      <c r="W31" s="61">
        <v>2.6490182351650708</v>
      </c>
      <c r="X31" s="61">
        <v>2.8111738675748446</v>
      </c>
      <c r="Y31" s="61">
        <v>2.9300216369026377</v>
      </c>
      <c r="Z31" s="61">
        <v>3.1068736629917004</v>
      </c>
      <c r="AA31" s="61">
        <v>3.2881963346476146</v>
      </c>
      <c r="AB31" s="61">
        <v>3.515211319701264</v>
      </c>
      <c r="AC31" s="61">
        <v>3.7545824423308409</v>
      </c>
      <c r="AD31" s="61">
        <v>4.0267918447503197</v>
      </c>
      <c r="AE31" s="61">
        <v>4.4095838944854178</v>
      </c>
      <c r="AF31" s="61">
        <v>4.7987472810893568</v>
      </c>
    </row>
    <row r="32" spans="2:32" s="52" customFormat="1">
      <c r="C32" s="52" t="s">
        <v>158</v>
      </c>
      <c r="D32" s="52" t="s">
        <v>414</v>
      </c>
      <c r="E32" s="62">
        <v>0.57947635178528634</v>
      </c>
      <c r="F32" s="62">
        <v>0.59930597380836104</v>
      </c>
      <c r="G32" s="62">
        <v>0.63896521785451055</v>
      </c>
      <c r="H32" s="62">
        <v>0.63217629586530122</v>
      </c>
      <c r="I32" s="62">
        <v>0.64800802728893259</v>
      </c>
      <c r="J32" s="62">
        <v>0.66084873760766927</v>
      </c>
      <c r="K32" s="62">
        <v>0.66696923676797248</v>
      </c>
      <c r="L32" s="62">
        <v>0.67296831552955538</v>
      </c>
      <c r="M32" s="62">
        <v>0.6789110193397907</v>
      </c>
      <c r="N32" s="62">
        <v>0.68970263325014847</v>
      </c>
      <c r="O32" s="62">
        <v>0.71808849845251665</v>
      </c>
      <c r="P32" s="62">
        <v>0.74527661619381647</v>
      </c>
      <c r="S32" s="52" t="s">
        <v>158</v>
      </c>
      <c r="T32" s="52" t="s">
        <v>414</v>
      </c>
      <c r="U32" s="61">
        <v>0.24446658590941769</v>
      </c>
      <c r="V32" s="61">
        <v>0.2523226513214416</v>
      </c>
      <c r="W32" s="61">
        <v>0.26803478214548948</v>
      </c>
      <c r="X32" s="61">
        <v>0.26518694759122313</v>
      </c>
      <c r="Y32" s="61">
        <v>0.27182808323451751</v>
      </c>
      <c r="Z32" s="61">
        <v>0.27721453760903336</v>
      </c>
      <c r="AA32" s="61">
        <v>0.27978198042628394</v>
      </c>
      <c r="AB32" s="61">
        <v>0.28229848950064901</v>
      </c>
      <c r="AC32" s="61">
        <v>0.28479135026461988</v>
      </c>
      <c r="AD32" s="61">
        <v>0.28931824437815762</v>
      </c>
      <c r="AE32" s="61">
        <v>0.301225620527794</v>
      </c>
      <c r="AF32" s="61">
        <v>0.31263056247471932</v>
      </c>
    </row>
    <row r="33" spans="1:110" s="52" customFormat="1">
      <c r="C33" s="52" t="s">
        <v>158</v>
      </c>
      <c r="D33" s="52" t="s">
        <v>415</v>
      </c>
      <c r="E33" s="62">
        <v>0.42523616734143049</v>
      </c>
      <c r="F33" s="62">
        <v>0.43756185335132702</v>
      </c>
      <c r="G33" s="62">
        <v>0.46221322537112014</v>
      </c>
      <c r="H33" s="62">
        <v>0.48686459739091326</v>
      </c>
      <c r="I33" s="62">
        <v>0.49919028340080979</v>
      </c>
      <c r="J33" s="62">
        <v>0.51151596941070632</v>
      </c>
      <c r="K33" s="62">
        <v>0.51459739091318035</v>
      </c>
      <c r="L33" s="62">
        <v>0.52076023391812865</v>
      </c>
      <c r="M33" s="62">
        <v>0.52384165542060279</v>
      </c>
      <c r="N33" s="62">
        <v>0.53308591992802523</v>
      </c>
      <c r="O33" s="62">
        <v>0.55465587044534415</v>
      </c>
      <c r="P33" s="62">
        <v>0.57622582096266317</v>
      </c>
      <c r="S33" s="52" t="s">
        <v>158</v>
      </c>
      <c r="T33" s="52" t="s">
        <v>415</v>
      </c>
      <c r="U33" s="61">
        <v>0.17872244714349977</v>
      </c>
      <c r="V33" s="61">
        <v>0.18488529014844804</v>
      </c>
      <c r="W33" s="61">
        <v>0.19412955465587045</v>
      </c>
      <c r="X33" s="61">
        <v>0.20337381916329286</v>
      </c>
      <c r="Y33" s="61">
        <v>0.20953666216824116</v>
      </c>
      <c r="Z33" s="61">
        <v>0.21261808367071525</v>
      </c>
      <c r="AA33" s="61">
        <v>0.21569950517318939</v>
      </c>
      <c r="AB33" s="61">
        <v>0.21878092667566351</v>
      </c>
      <c r="AC33" s="61">
        <v>0.21878092667566351</v>
      </c>
      <c r="AD33" s="61">
        <v>0.2249437696806118</v>
      </c>
      <c r="AE33" s="61">
        <v>0.23418803418803422</v>
      </c>
      <c r="AF33" s="61">
        <v>0.24035087719298248</v>
      </c>
    </row>
    <row r="34" spans="1:110" s="52" customFormat="1">
      <c r="C34" s="52" t="s">
        <v>158</v>
      </c>
      <c r="D34" s="52" t="s">
        <v>785</v>
      </c>
      <c r="E34" s="62">
        <v>0.95476383265856957</v>
      </c>
      <c r="F34" s="62">
        <v>0.98243814664867302</v>
      </c>
      <c r="G34" s="62">
        <v>1.03778677462888</v>
      </c>
      <c r="H34" s="62">
        <v>1.0931354026090869</v>
      </c>
      <c r="I34" s="62">
        <v>1.1208097165991906</v>
      </c>
      <c r="J34" s="62">
        <v>1.1484840305892938</v>
      </c>
      <c r="K34" s="62">
        <v>1.1554026090868197</v>
      </c>
      <c r="L34" s="62">
        <v>1.1692397660818714</v>
      </c>
      <c r="M34" s="62">
        <v>1.1761583445793973</v>
      </c>
      <c r="N34" s="62">
        <v>1.1969140800719749</v>
      </c>
      <c r="O34" s="62">
        <v>1.2453441295546561</v>
      </c>
      <c r="P34" s="62">
        <v>1.2937741790373372</v>
      </c>
      <c r="S34" s="52" t="s">
        <v>158</v>
      </c>
      <c r="T34" s="52" t="s">
        <v>785</v>
      </c>
      <c r="U34" s="61">
        <v>0.40127755285650024</v>
      </c>
      <c r="V34" s="61">
        <v>0.41511470985155202</v>
      </c>
      <c r="W34" s="61">
        <v>0.43587044534412961</v>
      </c>
      <c r="X34" s="61">
        <v>0.45662618083670725</v>
      </c>
      <c r="Y34" s="61">
        <v>0.47046333783175898</v>
      </c>
      <c r="Z34" s="61">
        <v>0.47738191632928478</v>
      </c>
      <c r="AA34" s="61">
        <v>0.48430049482681065</v>
      </c>
      <c r="AB34" s="61">
        <v>0.49121907332433651</v>
      </c>
      <c r="AC34" s="61">
        <v>0.49121907332433651</v>
      </c>
      <c r="AD34" s="61">
        <v>0.50505623031938829</v>
      </c>
      <c r="AE34" s="61">
        <v>0.52581196581196588</v>
      </c>
      <c r="AF34" s="61">
        <v>0.5396491228070176</v>
      </c>
    </row>
    <row r="35" spans="1:110" s="52" customFormat="1">
      <c r="C35" s="52" t="s">
        <v>158</v>
      </c>
      <c r="D35" s="52" t="s">
        <v>40</v>
      </c>
      <c r="E35" s="62">
        <v>0.29475600000000002</v>
      </c>
      <c r="F35" s="62">
        <v>0.29761527023199053</v>
      </c>
      <c r="G35" s="62">
        <v>0.3033338106959716</v>
      </c>
      <c r="H35" s="62">
        <v>0.30996089317026665</v>
      </c>
      <c r="I35" s="62">
        <v>0.3128866516404587</v>
      </c>
      <c r="J35" s="62">
        <v>0.31376298166466138</v>
      </c>
      <c r="K35" s="62">
        <v>0.31077167797979555</v>
      </c>
      <c r="L35" s="62">
        <v>0.30762019209712399</v>
      </c>
      <c r="M35" s="62">
        <v>0.30854873033414454</v>
      </c>
      <c r="N35" s="62">
        <v>0.31632921156075955</v>
      </c>
      <c r="O35" s="62">
        <v>0.33185957773937913</v>
      </c>
      <c r="P35" s="62">
        <v>0.34699522069741823</v>
      </c>
      <c r="S35" s="52" t="s">
        <v>158</v>
      </c>
      <c r="T35" s="52" t="s">
        <v>40</v>
      </c>
      <c r="U35" s="61">
        <v>0.11165000000000001</v>
      </c>
      <c r="V35" s="61">
        <v>0.11298872976800947</v>
      </c>
      <c r="W35" s="61">
        <v>0.11566618930402839</v>
      </c>
      <c r="X35" s="61">
        <v>0.11819320524810166</v>
      </c>
      <c r="Y35" s="61">
        <v>0.11930884524977059</v>
      </c>
      <c r="Z35" s="61">
        <v>0.11964300435402497</v>
      </c>
      <c r="AA35" s="61">
        <v>0.1185023708800127</v>
      </c>
      <c r="AB35" s="61">
        <v>0.11730065728976799</v>
      </c>
      <c r="AC35" s="61">
        <v>0.11765472424739737</v>
      </c>
      <c r="AD35" s="61">
        <v>0.12062155017547067</v>
      </c>
      <c r="AE35" s="61">
        <v>0.12654353516704006</v>
      </c>
      <c r="AF35" s="61">
        <v>0.13231500567870494</v>
      </c>
    </row>
    <row r="36" spans="1:110" s="52" customFormat="1">
      <c r="C36" s="52" t="s">
        <v>158</v>
      </c>
      <c r="D36" s="52" t="s">
        <v>38</v>
      </c>
      <c r="E36" s="62">
        <v>0.17914000000000002</v>
      </c>
      <c r="F36" s="62">
        <v>0.18946856410625165</v>
      </c>
      <c r="G36" s="62">
        <v>0.21012569231875491</v>
      </c>
      <c r="H36" s="62">
        <v>0.31740783223075308</v>
      </c>
      <c r="I36" s="62">
        <v>0.3783693250960915</v>
      </c>
      <c r="J36" s="62">
        <v>0.42363308516480519</v>
      </c>
      <c r="K36" s="62">
        <v>0.46184810011011806</v>
      </c>
      <c r="L36" s="62">
        <v>0.50340330123328825</v>
      </c>
      <c r="M36" s="62">
        <v>0.55111071004802259</v>
      </c>
      <c r="N36" s="62">
        <v>0.60996708546427936</v>
      </c>
      <c r="O36" s="62">
        <v>0.69018219681053228</v>
      </c>
      <c r="P36" s="62">
        <v>0.77273115028618633</v>
      </c>
      <c r="S36" s="52" t="s">
        <v>158</v>
      </c>
      <c r="T36" s="52" t="s">
        <v>38</v>
      </c>
      <c r="U36" s="61">
        <v>8.6125000000000007E-2</v>
      </c>
      <c r="V36" s="61">
        <v>9.1041435893748357E-2</v>
      </c>
      <c r="W36" s="61">
        <v>0.10087430768124507</v>
      </c>
      <c r="X36" s="61">
        <v>0.15237687012738607</v>
      </c>
      <c r="Y36" s="61">
        <v>0.18164244122507761</v>
      </c>
      <c r="Z36" s="61">
        <v>0.20337205653102058</v>
      </c>
      <c r="AA36" s="61">
        <v>0.22171780536876418</v>
      </c>
      <c r="AB36" s="61">
        <v>0.24166706572620664</v>
      </c>
      <c r="AC36" s="61">
        <v>0.26456979495625288</v>
      </c>
      <c r="AD36" s="61">
        <v>0.29282476966794085</v>
      </c>
      <c r="AE36" s="61">
        <v>0.33133335818624754</v>
      </c>
      <c r="AF36" s="61">
        <v>0.37096234614948997</v>
      </c>
    </row>
    <row r="37" spans="1:110" s="52" customFormat="1">
      <c r="C37" s="52" t="s">
        <v>158</v>
      </c>
      <c r="D37" s="52" t="s">
        <v>416</v>
      </c>
      <c r="E37" s="62">
        <v>1.9689687768720221</v>
      </c>
      <c r="F37" s="62">
        <v>1.7179336350646437</v>
      </c>
      <c r="G37" s="62">
        <v>1.2158633514498864</v>
      </c>
      <c r="H37" s="62">
        <v>1.2128783045614917</v>
      </c>
      <c r="I37" s="62">
        <v>1.2406103022992359</v>
      </c>
      <c r="J37" s="62">
        <v>1.2884677457698388</v>
      </c>
      <c r="K37" s="62">
        <v>1.3592619740898977</v>
      </c>
      <c r="L37" s="62">
        <v>1.4453473923095943</v>
      </c>
      <c r="M37" s="62">
        <v>1.5386308724413074</v>
      </c>
      <c r="N37" s="62">
        <v>1.6367130605143656</v>
      </c>
      <c r="O37" s="62">
        <v>1.7347952485874243</v>
      </c>
      <c r="P37" s="62">
        <v>1.8328774366604843</v>
      </c>
      <c r="S37" s="52" t="s">
        <v>158</v>
      </c>
      <c r="T37" s="52" t="s">
        <v>416</v>
      </c>
      <c r="U37" s="61">
        <v>3.8910573447709011</v>
      </c>
      <c r="V37" s="61">
        <v>3.3949640883420336</v>
      </c>
      <c r="W37" s="61">
        <v>2.4027775754842988</v>
      </c>
      <c r="X37" s="61">
        <v>2.4973180909125765</v>
      </c>
      <c r="Y37" s="61">
        <v>2.5779588517219225</v>
      </c>
      <c r="Z37" s="61">
        <v>2.6598585233076473</v>
      </c>
      <c r="AA37" s="61">
        <v>2.7744497889507485</v>
      </c>
      <c r="AB37" s="61">
        <v>2.9108354506320997</v>
      </c>
      <c r="AC37" s="61">
        <v>3.0172622096399064</v>
      </c>
      <c r="AD37" s="61">
        <v>3.1037163668653509</v>
      </c>
      <c r="AE37" s="61">
        <v>3.1901705240907927</v>
      </c>
      <c r="AF37" s="61">
        <v>3.2766246813162336</v>
      </c>
    </row>
    <row r="38" spans="1:110" s="52" customFormat="1">
      <c r="C38" s="52" t="s">
        <v>158</v>
      </c>
      <c r="D38" s="52" t="s">
        <v>417</v>
      </c>
      <c r="E38" s="62">
        <v>10.97648</v>
      </c>
      <c r="F38" s="62">
        <v>10.780924000000001</v>
      </c>
      <c r="G38" s="62">
        <v>10.389811</v>
      </c>
      <c r="H38" s="62">
        <v>8.8656570606022331</v>
      </c>
      <c r="I38" s="62">
        <v>8.4321690641780975</v>
      </c>
      <c r="J38" s="62">
        <v>8.0696666130803081</v>
      </c>
      <c r="K38" s="62">
        <v>8.3232922082446663</v>
      </c>
      <c r="L38" s="62">
        <v>8.7105216531582634</v>
      </c>
      <c r="M38" s="62">
        <v>9.6612002337563805</v>
      </c>
      <c r="N38" s="62">
        <v>10.715637211336421</v>
      </c>
      <c r="O38" s="62">
        <v>11.885156923233819</v>
      </c>
      <c r="P38" s="62">
        <v>13.182319660883291</v>
      </c>
      <c r="S38" s="52" t="s">
        <v>158</v>
      </c>
      <c r="T38" s="52" t="s">
        <v>417</v>
      </c>
      <c r="U38" s="61">
        <v>3.0599395999999999</v>
      </c>
      <c r="V38" s="61">
        <v>3.0054238</v>
      </c>
      <c r="W38" s="61">
        <v>2.8963923999999999</v>
      </c>
      <c r="X38" s="61">
        <v>2.4754688745572428</v>
      </c>
      <c r="Y38" s="61">
        <v>2.3544303508125366</v>
      </c>
      <c r="Z38" s="61">
        <v>2.2532124119153676</v>
      </c>
      <c r="AA38" s="61">
        <v>2.3240297537467445</v>
      </c>
      <c r="AB38" s="61">
        <v>2.4321519641642286</v>
      </c>
      <c r="AC38" s="61">
        <v>2.6976004492445931</v>
      </c>
      <c r="AD38" s="61">
        <v>2.992020355218747</v>
      </c>
      <c r="AE38" s="61">
        <v>3.3185736636981185</v>
      </c>
      <c r="AF38" s="61">
        <v>3.680767459413087</v>
      </c>
    </row>
    <row r="39" spans="1:110">
      <c r="A39" s="52"/>
      <c r="B39" s="52"/>
      <c r="C39" s="52" t="s">
        <v>158</v>
      </c>
      <c r="D39" s="52" t="s">
        <v>36</v>
      </c>
      <c r="E39" s="62">
        <v>8.1921661410075348</v>
      </c>
      <c r="F39" s="62">
        <v>9.0324045651753195</v>
      </c>
      <c r="G39" s="62">
        <v>10.712881413510891</v>
      </c>
      <c r="H39" s="62">
        <v>10.99877034074556</v>
      </c>
      <c r="I39" s="62">
        <v>11.351898344532831</v>
      </c>
      <c r="J39" s="62">
        <v>11.83947302370318</v>
      </c>
      <c r="K39" s="62">
        <v>12.14066625098949</v>
      </c>
      <c r="L39" s="62">
        <v>13.078680578888335</v>
      </c>
      <c r="M39" s="62">
        <v>13.576404691623683</v>
      </c>
      <c r="N39" s="62">
        <v>14.093070263392601</v>
      </c>
      <c r="O39" s="62">
        <v>14.629398133031589</v>
      </c>
      <c r="P39" s="62">
        <v>15.186136571721573</v>
      </c>
      <c r="Q39" s="52"/>
      <c r="R39" s="52"/>
      <c r="S39" s="52" t="s">
        <v>158</v>
      </c>
      <c r="T39" s="52" t="s">
        <v>36</v>
      </c>
      <c r="U39" s="61">
        <v>4.2202067999129724</v>
      </c>
      <c r="V39" s="61">
        <v>4.6530568972115276</v>
      </c>
      <c r="W39" s="61">
        <v>5.5187570918086397</v>
      </c>
      <c r="X39" s="61">
        <v>5.6660332058386214</v>
      </c>
      <c r="Y39" s="61">
        <v>5.8479476320320636</v>
      </c>
      <c r="Z39" s="61">
        <v>6.0991224667561825</v>
      </c>
      <c r="AA39" s="61">
        <v>6.2542826141461001</v>
      </c>
      <c r="AB39" s="61">
        <v>6.7375021163970201</v>
      </c>
      <c r="AC39" s="61">
        <v>6.9939054472000777</v>
      </c>
      <c r="AD39" s="61">
        <v>7.26006649932346</v>
      </c>
      <c r="AE39" s="61">
        <v>7.5363566139859692</v>
      </c>
      <c r="AF39" s="61">
        <v>7.8231612642202029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 s="52" customFormat="1">
      <c r="C40" s="52" t="s">
        <v>158</v>
      </c>
      <c r="D40" s="52" t="s">
        <v>37</v>
      </c>
      <c r="E40" s="62">
        <v>32.285329782899957</v>
      </c>
      <c r="F40" s="62">
        <v>36.762254253725189</v>
      </c>
      <c r="G40" s="62">
        <v>45.716103195375645</v>
      </c>
      <c r="H40" s="62">
        <v>48.74445531090015</v>
      </c>
      <c r="I40" s="62">
        <v>53.518675640000353</v>
      </c>
      <c r="J40" s="62">
        <v>59.407195843117627</v>
      </c>
      <c r="K40" s="62">
        <v>65.047280063847325</v>
      </c>
      <c r="L40" s="62">
        <v>69.800488457468191</v>
      </c>
      <c r="M40" s="62">
        <v>70.886290955576271</v>
      </c>
      <c r="N40" s="62">
        <v>67.656479476558701</v>
      </c>
      <c r="O40" s="62">
        <v>64.046805597951689</v>
      </c>
      <c r="P40" s="62">
        <v>60.62971852863042</v>
      </c>
      <c r="S40" s="52" t="s">
        <v>158</v>
      </c>
      <c r="T40" s="52" t="s">
        <v>37</v>
      </c>
      <c r="U40" s="61">
        <v>8.0713324457249893</v>
      </c>
      <c r="V40" s="61">
        <v>9.1905635634312954</v>
      </c>
      <c r="W40" s="61">
        <v>11.429025798843908</v>
      </c>
      <c r="X40" s="61">
        <v>12.159827353090101</v>
      </c>
      <c r="Y40" s="61">
        <v>13.295971292806056</v>
      </c>
      <c r="Z40" s="61">
        <v>14.668573777884031</v>
      </c>
      <c r="AA40" s="61">
        <v>15.989388003948493</v>
      </c>
      <c r="AB40" s="61">
        <v>17.106945884079291</v>
      </c>
      <c r="AC40" s="61">
        <v>17.337361748428027</v>
      </c>
      <c r="AD40" s="61">
        <v>16.525932428403699</v>
      </c>
      <c r="AE40" s="61">
        <v>15.623915098216223</v>
      </c>
      <c r="AF40" s="61">
        <v>14.771131617161528</v>
      </c>
    </row>
    <row r="41" spans="1:110" s="52" customFormat="1">
      <c r="C41" s="52" t="s">
        <v>158</v>
      </c>
      <c r="D41" s="52" t="s">
        <v>418</v>
      </c>
      <c r="E41" s="62">
        <v>1.6371604934447999</v>
      </c>
      <c r="F41" s="62">
        <v>1.5016681517683135</v>
      </c>
      <c r="G41" s="62">
        <v>1.2306834684153403</v>
      </c>
      <c r="H41" s="62">
        <v>1.2364709625133679</v>
      </c>
      <c r="I41" s="62">
        <v>1.2832692217289972</v>
      </c>
      <c r="J41" s="62">
        <v>1.3231361634194456</v>
      </c>
      <c r="K41" s="62">
        <v>1.3609693608040621</v>
      </c>
      <c r="L41" s="62">
        <v>1.3974467286514567</v>
      </c>
      <c r="M41" s="62">
        <v>1.4540508382143837</v>
      </c>
      <c r="N41" s="62">
        <v>1.5240727755876662</v>
      </c>
      <c r="O41" s="62">
        <v>1.5940947129609475</v>
      </c>
      <c r="P41" s="62">
        <v>1.6641166503342355</v>
      </c>
      <c r="S41" s="52" t="s">
        <v>158</v>
      </c>
      <c r="T41" s="52" t="s">
        <v>418</v>
      </c>
      <c r="U41" s="61">
        <v>0.5655245252894</v>
      </c>
      <c r="V41" s="61">
        <v>0.51847422012573108</v>
      </c>
      <c r="W41" s="61">
        <v>0.42437360979839317</v>
      </c>
      <c r="X41" s="61">
        <v>0.39830480289066245</v>
      </c>
      <c r="Y41" s="61">
        <v>0.40505420456426255</v>
      </c>
      <c r="Z41" s="61">
        <v>0.42297886999423023</v>
      </c>
      <c r="AA41" s="61">
        <v>0.44206219767498928</v>
      </c>
      <c r="AB41" s="61">
        <v>0.46191796685627579</v>
      </c>
      <c r="AC41" s="61">
        <v>0.47800616807929897</v>
      </c>
      <c r="AD41" s="61">
        <v>0.49158265733014661</v>
      </c>
      <c r="AE41" s="61">
        <v>0.50515914658099381</v>
      </c>
      <c r="AF41" s="61">
        <v>0.51873563583184101</v>
      </c>
    </row>
    <row r="42" spans="1:110" s="52" customFormat="1">
      <c r="C42" s="52" t="s">
        <v>158</v>
      </c>
      <c r="D42" s="52" t="s">
        <v>385</v>
      </c>
      <c r="E42" s="62">
        <v>0.22575364800000003</v>
      </c>
      <c r="F42" s="62">
        <v>0.23594844909401713</v>
      </c>
      <c r="G42" s="62">
        <v>0.25633805128205128</v>
      </c>
      <c r="H42" s="62">
        <v>0.42625190399061241</v>
      </c>
      <c r="I42" s="62">
        <v>0.81519875551201926</v>
      </c>
      <c r="J42" s="62">
        <v>1.2115048138500806</v>
      </c>
      <c r="K42" s="62">
        <v>1.3907825278194452</v>
      </c>
      <c r="L42" s="62">
        <v>1.513633525880119</v>
      </c>
      <c r="M42" s="62">
        <v>1.6152298484856011</v>
      </c>
      <c r="N42" s="62">
        <v>1.7390349611891527</v>
      </c>
      <c r="O42" s="62">
        <v>1.9210690617520967</v>
      </c>
      <c r="P42" s="62">
        <v>2.1068841093538859</v>
      </c>
      <c r="S42" s="52" t="s">
        <v>158</v>
      </c>
      <c r="T42" s="52" t="s">
        <v>385</v>
      </c>
      <c r="U42" s="61">
        <v>2.5286744E-2</v>
      </c>
      <c r="V42" s="61">
        <v>2.1690478905982906E-2</v>
      </c>
      <c r="W42" s="61">
        <v>1.4497948717948718E-2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</row>
    <row r="47" spans="1:110">
      <c r="E47">
        <v>2015</v>
      </c>
      <c r="F47">
        <v>2016</v>
      </c>
      <c r="G47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153</v>
      </c>
      <c r="D48" t="s">
        <v>53</v>
      </c>
      <c r="E48">
        <v>1</v>
      </c>
      <c r="F48" s="23">
        <f>272/255</f>
        <v>1.0666666666666667</v>
      </c>
      <c r="G48" s="23"/>
      <c r="H48" s="23">
        <f>+Summary!E4/255</f>
        <v>1.148062610490368</v>
      </c>
      <c r="I48" s="23">
        <f>+Summary!F4/255</f>
        <v>1.2675538891140943</v>
      </c>
      <c r="J48" s="23">
        <f>+Summary!G4/255</f>
        <v>1.399481915992373</v>
      </c>
      <c r="K48" s="23">
        <f>+Summary!H4/255</f>
        <v>1.583385333545678</v>
      </c>
      <c r="L48" s="23">
        <f>+Summary!I4/255</f>
        <v>1.7914551705441413</v>
      </c>
      <c r="M48" s="23">
        <f>+Summary!J4/255</f>
        <v>2.1795791327620169</v>
      </c>
      <c r="N48" s="23">
        <f>+Summary!K4/255</f>
        <v>2.6517912778853838</v>
      </c>
      <c r="O48" s="23">
        <f>+Summary!L4/255</f>
        <v>3.2263095547982581</v>
      </c>
      <c r="P48" s="23">
        <f>+Summary!M4/255</f>
        <v>3.9252988838861538</v>
      </c>
    </row>
    <row r="49" spans="3:21">
      <c r="D49" t="s">
        <v>56</v>
      </c>
      <c r="E49">
        <v>1</v>
      </c>
      <c r="F49" s="23">
        <f>272/255</f>
        <v>1.0666666666666667</v>
      </c>
      <c r="G49" s="23"/>
      <c r="H49" s="23">
        <f>+Summary!E5/255</f>
        <v>1.148062610490368</v>
      </c>
      <c r="I49" s="23">
        <f>+Summary!F5/255</f>
        <v>1.3967937071900274</v>
      </c>
      <c r="J49" s="23">
        <f>+Summary!G5/255</f>
        <v>1.6994131179068033</v>
      </c>
      <c r="K49" s="23">
        <f>+Summary!H5/255</f>
        <v>1.9227299586938207</v>
      </c>
      <c r="L49" s="23">
        <f>+Summary!I5/255</f>
        <v>2.1753924664370405</v>
      </c>
      <c r="M49" s="23">
        <f>+Summary!J5/255</f>
        <v>2.4018090616190366</v>
      </c>
      <c r="N49" s="23">
        <f>+Summary!K5/255</f>
        <v>2.6517912778853847</v>
      </c>
      <c r="O49" s="23">
        <f>+Summary!L5/255</f>
        <v>2.9277918440064501</v>
      </c>
      <c r="P49" s="23">
        <f>+Summary!M5/255</f>
        <v>3.2325187707330501</v>
      </c>
    </row>
    <row r="50" spans="3:21">
      <c r="C50" t="s">
        <v>154</v>
      </c>
      <c r="D50" t="s">
        <v>53</v>
      </c>
      <c r="E50">
        <v>4611100</v>
      </c>
      <c r="F50" s="23">
        <f>1+(H50-1)/5</f>
        <v>1.0165062566415823</v>
      </c>
      <c r="G50" s="23"/>
      <c r="H50" s="23">
        <f>+Summary!E10/Dem!$E50</f>
        <v>1.0825312832079113</v>
      </c>
      <c r="I50" s="23">
        <f>+Summary!F10/Dem!$E50</f>
        <v>1.1212639066600161</v>
      </c>
      <c r="J50" s="23">
        <f>+Summary!G10/Dem!$E50</f>
        <v>1.1518639803951334</v>
      </c>
      <c r="K50" s="23">
        <f>+Summary!H10/Dem!$E50</f>
        <v>1.1791893474442108</v>
      </c>
      <c r="L50" s="23">
        <f>+Summary!I10/Dem!$E50</f>
        <v>1.2151026869944266</v>
      </c>
      <c r="M50" s="23">
        <f>+Summary!J10/Dem!$E50</f>
        <v>1.2466786666955825</v>
      </c>
      <c r="N50" s="23">
        <f>+Summary!K10/Dem!$E50</f>
        <v>1.2836329726095725</v>
      </c>
      <c r="O50" s="23">
        <f>+Summary!L10/Dem!$E50</f>
        <v>1.3529439829975494</v>
      </c>
      <c r="P50" s="23">
        <f>+Summary!M10/Dem!$E50</f>
        <v>1.4210405326277895</v>
      </c>
    </row>
    <row r="51" spans="3:21">
      <c r="D51" t="s">
        <v>56</v>
      </c>
      <c r="E51">
        <v>4611100</v>
      </c>
      <c r="F51" s="23">
        <f>1+(H51-1)/5</f>
        <v>1.0165062566415823</v>
      </c>
      <c r="G51" s="23"/>
      <c r="H51" s="23">
        <f>+Summary!E11/Dem!$E51</f>
        <v>1.0825312832079113</v>
      </c>
      <c r="I51" s="23">
        <f>+Summary!F11/Dem!$E51</f>
        <v>1.1808939298648913</v>
      </c>
      <c r="J51" s="23">
        <f>+Summary!G11/Dem!$E51</f>
        <v>1.2723124634035263</v>
      </c>
      <c r="K51" s="23">
        <f>+Summary!H11/Dem!$E51</f>
        <v>1.3483030079590552</v>
      </c>
      <c r="L51" s="23">
        <f>+Summary!I11/Dem!$E51</f>
        <v>1.384216347509271</v>
      </c>
      <c r="M51" s="23">
        <f>+Summary!J11/Dem!$E51</f>
        <v>1.4157923272104269</v>
      </c>
      <c r="N51" s="23">
        <f>+Summary!K11/Dem!$E51</f>
        <v>1.4405803387478042</v>
      </c>
      <c r="O51" s="23">
        <f>+(N51+P51)/2</f>
        <v>1.4484526468738479</v>
      </c>
      <c r="P51" s="23">
        <f>+Summary!M11/Dem!$E51</f>
        <v>1.4563249549998916</v>
      </c>
    </row>
    <row r="52" spans="3:21">
      <c r="C52" t="s">
        <v>155</v>
      </c>
      <c r="D52" t="s">
        <v>53</v>
      </c>
      <c r="E52">
        <v>1718420</v>
      </c>
      <c r="F52" s="23">
        <f>1735900/E52</f>
        <v>1.0101721348680766</v>
      </c>
      <c r="G52" s="23"/>
      <c r="H52" s="23">
        <f>+Summary!E12/Dem!$E$52</f>
        <v>1.1172293332068008</v>
      </c>
      <c r="I52" s="23">
        <f>+Summary!F12/Dem!$E$52</f>
        <v>1.1572034418020847</v>
      </c>
      <c r="J52" s="23">
        <f>+Summary!G12/Dem!$E$52</f>
        <v>1.2363357037278431</v>
      </c>
      <c r="K52" s="23">
        <f>+Summary!H12/Dem!$E$52</f>
        <v>1.2656649713108554</v>
      </c>
      <c r="L52" s="23">
        <f>+Summary!I12/Dem!$E$52</f>
        <v>1.3042120087056714</v>
      </c>
      <c r="M52" s="23">
        <f>+(L52+N52)*0.5</f>
        <v>1.3409899791669091</v>
      </c>
      <c r="N52" s="23">
        <f>+Summary!K12/Dem!$E$52</f>
        <v>1.3777679496281467</v>
      </c>
      <c r="O52" s="23">
        <f>+(N52+P52)*0.5</f>
        <v>1.4515101081225779</v>
      </c>
      <c r="P52" s="23">
        <f>+Summary!M12/Dem!$E$52</f>
        <v>1.5252522666170087</v>
      </c>
    </row>
    <row r="53" spans="3:21">
      <c r="D53" t="s">
        <v>56</v>
      </c>
      <c r="E53">
        <v>1718420</v>
      </c>
      <c r="F53" s="23">
        <f>1735900/E53</f>
        <v>1.0101721348680766</v>
      </c>
      <c r="G53" s="23"/>
      <c r="H53" s="23">
        <f>+Summary!E13/Dem!$E$52</f>
        <v>1.1172293332068008</v>
      </c>
      <c r="I53" s="23">
        <f>+Summary!F13/Dem!$E$52</f>
        <v>1.2187447682262686</v>
      </c>
      <c r="J53" s="23">
        <f>+Summary!G13/Dem!$E$52</f>
        <v>1.3656172530580417</v>
      </c>
      <c r="K53" s="23">
        <f>+Summary!H13/Dem!$E$52</f>
        <v>1.4471805495746093</v>
      </c>
      <c r="L53" s="23">
        <f>+Summary!I13/Dem!$E$52</f>
        <v>1.4857275869694253</v>
      </c>
      <c r="M53" s="23">
        <f>+(L53+N53)*0.5</f>
        <v>1.5159763038139686</v>
      </c>
      <c r="N53" s="23">
        <f>+Summary!K13/Dem!$E$52</f>
        <v>1.546225020658512</v>
      </c>
      <c r="O53" s="23">
        <f>+(N53+P53)*0.5</f>
        <v>1.5546746429859988</v>
      </c>
      <c r="P53" s="23">
        <f>+Summary!M13/Dem!$E$52</f>
        <v>1.5631242653134856</v>
      </c>
    </row>
    <row r="54" spans="3:21">
      <c r="C54" t="s">
        <v>156</v>
      </c>
      <c r="D54" t="s">
        <v>53</v>
      </c>
      <c r="E54">
        <v>1</v>
      </c>
      <c r="F54" s="23">
        <f>+F48/F50</f>
        <v>1.0493458940339515</v>
      </c>
      <c r="G54" s="23"/>
      <c r="H54" s="23">
        <f t="shared" ref="H54:P54" si="34">+H48/H50</f>
        <v>1.0605352734825961</v>
      </c>
      <c r="I54" s="23">
        <f t="shared" si="34"/>
        <v>1.1304688232495077</v>
      </c>
      <c r="J54" s="23">
        <f t="shared" si="34"/>
        <v>1.2149715068894655</v>
      </c>
      <c r="K54" s="23">
        <f t="shared" si="34"/>
        <v>1.3427744551606802</v>
      </c>
      <c r="L54" s="23">
        <f t="shared" si="34"/>
        <v>1.4743240959949899</v>
      </c>
      <c r="M54" s="23">
        <f t="shared" si="34"/>
        <v>1.7483086788828741</v>
      </c>
      <c r="N54" s="23">
        <f t="shared" si="34"/>
        <v>2.0658485209322741</v>
      </c>
      <c r="O54" s="23">
        <f t="shared" si="34"/>
        <v>2.3846586372704994</v>
      </c>
      <c r="P54" s="23">
        <f t="shared" si="34"/>
        <v>2.7622708809209597</v>
      </c>
    </row>
    <row r="55" spans="3:21">
      <c r="D55" t="s">
        <v>56</v>
      </c>
      <c r="E55">
        <v>1</v>
      </c>
      <c r="F55" s="23">
        <f>+F49/F51</f>
        <v>1.0493458940339515</v>
      </c>
      <c r="G55" s="23"/>
      <c r="H55" s="23">
        <f t="shared" ref="H55:P55" si="35">+H49/H51</f>
        <v>1.0605352734825961</v>
      </c>
      <c r="I55" s="23">
        <f t="shared" si="35"/>
        <v>1.1828274088510538</v>
      </c>
      <c r="J55" s="23">
        <f t="shared" si="35"/>
        <v>1.3356884938160178</v>
      </c>
      <c r="K55" s="23">
        <f t="shared" si="35"/>
        <v>1.4260369867484635</v>
      </c>
      <c r="L55" s="23">
        <f t="shared" si="35"/>
        <v>1.57156969743306</v>
      </c>
      <c r="M55" s="23">
        <f t="shared" si="35"/>
        <v>1.6964416429289348</v>
      </c>
      <c r="N55" s="23">
        <f t="shared" si="35"/>
        <v>1.8407798625034697</v>
      </c>
      <c r="O55" s="23">
        <f t="shared" si="35"/>
        <v>2.0213238246520628</v>
      </c>
      <c r="P55" s="23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3">
        <f>+E56*(1+Summary!$E$2)^(F47-E47)</f>
        <v>1.028</v>
      </c>
      <c r="G56" s="23"/>
      <c r="H56" s="23">
        <f>+F56*(1+Summary!$E$2)^(H47-F47)</f>
        <v>1.148062610490368</v>
      </c>
      <c r="I56" s="23">
        <f>+H56*(1+'GDP per subsector'!$E$13)^(I47-H47)</f>
        <v>0.50940147935719438</v>
      </c>
      <c r="J56" s="23">
        <f>+I56*(1+'GDP per subsector'!$E$13)^(J47-I47)</f>
        <v>0.22602414258614617</v>
      </c>
      <c r="K56" s="23">
        <f>+J56*(1+'GDP per subsector'!$E$13)^(K47-J47)</f>
        <v>0.10028811281873053</v>
      </c>
      <c r="L56" s="23">
        <f>+K56*(1+Summary!I$2)^(L47-K47)</f>
        <v>0.11346679449841325</v>
      </c>
      <c r="M56" s="23">
        <f>+L56*(1+Summary!J$2)^(M47-L47)</f>
        <v>0.13153911315593633</v>
      </c>
      <c r="N56" s="23">
        <f>+M56*(1+Summary!K$2)^(N47-M47)</f>
        <v>0.15248988363809102</v>
      </c>
      <c r="O56" s="23">
        <f>+N56*(1+Summary!L$2)^(O47-N47)</f>
        <v>0.17677756869466266</v>
      </c>
      <c r="P56" s="23">
        <f>+O56*(1+Summary!M$2)^(P47-O47)</f>
        <v>0.20493365230550969</v>
      </c>
    </row>
    <row r="57" spans="3:21">
      <c r="D57" t="s">
        <v>56</v>
      </c>
      <c r="E57">
        <v>1</v>
      </c>
      <c r="F57" s="23">
        <f>+E57*(1+Summary!$E$3)^(F47-E47)</f>
        <v>1.028</v>
      </c>
      <c r="G57" s="23"/>
      <c r="H57" s="23">
        <f>+F57*(1+Summary!E$3)^(H47-F47)</f>
        <v>1.148062610490368</v>
      </c>
      <c r="I57" s="23">
        <f>+H57*(1+Summary!F$3)^(I47-H47)</f>
        <v>1.3967937071900272</v>
      </c>
      <c r="J57" s="23">
        <f>+I57*(1+Summary!G$3)^(J47-I47)</f>
        <v>1.6994131179068028</v>
      </c>
      <c r="K57" s="23">
        <f>+J57*(1+Summary!H$3)^(K47-J47)</f>
        <v>1.9227299586938202</v>
      </c>
      <c r="L57" s="23">
        <f>+K57*(1+Summary!I$3)^(L47-K47)</f>
        <v>2.1753924664370397</v>
      </c>
      <c r="M57" s="23">
        <f>+L57*(1+'GDP per subsector'!$E$13)^(M47-L47)</f>
        <v>0.96523319413059216</v>
      </c>
      <c r="N57" s="23">
        <f>+M57*(1+'GDP per subsector'!$E$13)^(N47-M47)</f>
        <v>0.42827909603708747</v>
      </c>
      <c r="O57" s="23">
        <f>+N57*(1+'GDP per subsector'!$E$13)^(O47-N47)</f>
        <v>0.19002971014435335</v>
      </c>
      <c r="P57" s="23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3">
        <f>+E58*(1+Summary!$E$2)^(F47-E47)</f>
        <v>1.028</v>
      </c>
      <c r="G58" s="23"/>
      <c r="H58" s="23">
        <f>+F58*(1+Summary!$E$2)^(H47-F47)</f>
        <v>1.148062610490368</v>
      </c>
      <c r="I58" s="23">
        <f>+H58*(1+'GDP per subsector'!$E$9)^(I47-H47)</f>
        <v>1.0115530218099846</v>
      </c>
      <c r="J58" s="23">
        <f>+I58*(1+'GDP per subsector'!$E$9)^(J47-I47)</f>
        <v>0.89127501112143925</v>
      </c>
      <c r="K58" s="23">
        <f>+J58*(1+'GDP per subsector'!$E$9)^(K47-J47)</f>
        <v>0.78529857389792912</v>
      </c>
      <c r="L58" s="23">
        <f>+K58*(1+Summary!I$2)^(L47-K47)</f>
        <v>0.8884932560794121</v>
      </c>
      <c r="M58" s="23">
        <f>+L58*(1+Summary!J$2)^(M47-L47)</f>
        <v>1.0300071969632532</v>
      </c>
      <c r="N58" s="23">
        <f>+M58*(1+Summary!K$2)^(N47-M47)</f>
        <v>1.1940606397819129</v>
      </c>
      <c r="O58" s="23">
        <f>+N58*(1+Summary!L$2)^(O47-N47)</f>
        <v>1.3842435428412427</v>
      </c>
      <c r="P58" s="23">
        <f>+O58*(1+Summary!M$2)^(P47-O47)</f>
        <v>1.6047176517330339</v>
      </c>
    </row>
    <row r="59" spans="3:21">
      <c r="D59" t="s">
        <v>56</v>
      </c>
      <c r="E59">
        <v>1</v>
      </c>
      <c r="F59" s="23">
        <f>+E59*(1+Summary!$E$3)^(F47-E47)</f>
        <v>1.028</v>
      </c>
      <c r="G59" s="23"/>
      <c r="H59" s="23">
        <f>+F59*(1+Summary!E$3)^(H47-F47)</f>
        <v>1.148062610490368</v>
      </c>
      <c r="I59" s="23">
        <f>+H59*(1+Summary!F$3)^(I47-H47)</f>
        <v>1.3967937071900272</v>
      </c>
      <c r="J59" s="23">
        <f>+I59*(1+Summary!G$3)^(J47-I47)</f>
        <v>1.6994131179068028</v>
      </c>
      <c r="K59" s="23">
        <f>+J59*(1+Summary!H$3)^(K47-J47)</f>
        <v>1.9227299586938202</v>
      </c>
      <c r="L59" s="23">
        <f>+K59*(1+Summary!I$3)^(L47-K47)</f>
        <v>2.1753924664370397</v>
      </c>
      <c r="M59" s="23">
        <f>+L59*(1+'GDP per subsector'!$E$9)^(M47-L47)</f>
        <v>1.916728933544104</v>
      </c>
      <c r="N59" s="23">
        <f>+M59*(1+'GDP per subsector'!$E$9)^(N47-M47)</f>
        <v>1.6888216086830175</v>
      </c>
      <c r="O59" s="23">
        <f>+N59*(1+'GDP per subsector'!$E$9)^(O47-N47)</f>
        <v>1.488013446262858</v>
      </c>
      <c r="P59" s="23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3">
        <f>+E60*(1+Summary!$E$2)^(F47-E47)</f>
        <v>1.028</v>
      </c>
      <c r="G60" s="23"/>
      <c r="H60" s="23">
        <f>+F60*(1+Summary!$E$2)^(H47-F47)</f>
        <v>1.148062610490368</v>
      </c>
      <c r="I60" s="23">
        <f>+H60*(1+'GDP per subsector'!$E$15)^(I47-H47)</f>
        <v>1.0115530218099846</v>
      </c>
      <c r="J60" s="23">
        <f>+I60*(1+'GDP per subsector'!$E$15)^(J47-I47)</f>
        <v>0.89127501112143925</v>
      </c>
      <c r="K60" s="23">
        <f>+J60*(1+'GDP per subsector'!$E$15)^(K47-J47)</f>
        <v>0.78529857389792912</v>
      </c>
      <c r="L60" s="23">
        <f>+K60*(1+Summary!I$2)^(L47-K47)</f>
        <v>0.8884932560794121</v>
      </c>
      <c r="M60" s="23">
        <f>+L60*(1+Summary!J$2)^(M47-L47)</f>
        <v>1.0300071969632532</v>
      </c>
      <c r="N60" s="23">
        <f>+M60*(1+Summary!K$2)^(N47-M47)</f>
        <v>1.1940606397819129</v>
      </c>
      <c r="O60" s="23">
        <f>+N60*(1+Summary!L$2)^(O47-N47)</f>
        <v>1.3842435428412427</v>
      </c>
      <c r="P60" s="23">
        <f>+O60*(1+Summary!M$2)^(P47-O47)</f>
        <v>1.6047176517330339</v>
      </c>
    </row>
    <row r="61" spans="3:21">
      <c r="D61" t="s">
        <v>56</v>
      </c>
      <c r="E61">
        <v>1</v>
      </c>
      <c r="F61" s="23">
        <f>+E61*(1+Summary!$E$3)^(F47-E47)</f>
        <v>1.028</v>
      </c>
      <c r="G61" s="23"/>
      <c r="H61" s="23">
        <f>+F61*(1+Summary!E$3)^(H47-F47)</f>
        <v>1.148062610490368</v>
      </c>
      <c r="I61" s="23">
        <f>+H61*(1+Summary!F$3)^(I47-H47)</f>
        <v>1.3967937071900272</v>
      </c>
      <c r="J61" s="23">
        <f>+I61*(1+Summary!G$3)^(J47-I47)</f>
        <v>1.6994131179068028</v>
      </c>
      <c r="K61" s="23">
        <f>+J61*(1+Summary!H$3)^(K47-J47)</f>
        <v>1.9227299586938202</v>
      </c>
      <c r="L61" s="23">
        <f>+K61*(1+Summary!I$3)^(L47-K47)</f>
        <v>2.1753924664370397</v>
      </c>
      <c r="M61" s="23">
        <f>+L61*(1+'GDP per subsector'!$E$15)^(M47-L47)</f>
        <v>1.916728933544104</v>
      </c>
      <c r="N61" s="23">
        <f>+M61*(1+'GDP per subsector'!$E$15)^(N47-M47)</f>
        <v>1.6888216086830175</v>
      </c>
      <c r="O61" s="23">
        <f>+N61*(1+'GDP per subsector'!$E$15)^(O47-N47)</f>
        <v>1.488013446262858</v>
      </c>
      <c r="P61" s="23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3">
        <f>+E62*(1+Summary!$E$2)^(F47-E47)</f>
        <v>1.028</v>
      </c>
      <c r="G62" s="23"/>
      <c r="H62" s="23">
        <f>+F62*(1+Summary!$E$2)^(H47-F47)</f>
        <v>1.148062610490368</v>
      </c>
      <c r="I62" s="23">
        <f>+H62*(1+'GDP per subsector'!$E$17)^(I47-H47)</f>
        <v>1.2066253417694184</v>
      </c>
      <c r="J62" s="23">
        <f>+I62*(1+'GDP per subsector'!$E$17)^(J47-I47)</f>
        <v>1.2681753609050059</v>
      </c>
      <c r="K62" s="23">
        <f>+J62*(1+'GDP per subsector'!$E$17)^(K47-J47)</f>
        <v>1.3328650496003558</v>
      </c>
      <c r="L62" s="23">
        <f>+K62*(1+Summary!I$2)^(L47-K47)</f>
        <v>1.5080144637927124</v>
      </c>
      <c r="M62" s="23">
        <f>+L62*(1+Summary!J$2)^(M47-L47)</f>
        <v>1.7482020715443074</v>
      </c>
      <c r="N62" s="23">
        <f>+M62*(1+Summary!K$2)^(N47-M47)</f>
        <v>2.0266453381788692</v>
      </c>
      <c r="O62" s="23">
        <f>+N62*(1+Summary!L$2)^(O47-N47)</f>
        <v>2.3494373983517187</v>
      </c>
      <c r="P62" s="23">
        <f>+O62*(1+Summary!M$2)^(P47-O47)</f>
        <v>2.7236418650999887</v>
      </c>
    </row>
    <row r="63" spans="3:21">
      <c r="D63" t="s">
        <v>56</v>
      </c>
      <c r="E63">
        <v>1</v>
      </c>
      <c r="F63" s="23">
        <f>+E63*(1+Summary!$E$3)^(F47-E47)</f>
        <v>1.028</v>
      </c>
      <c r="G63" s="23"/>
      <c r="H63" s="23">
        <f>+F63*(1+Summary!E$3)^(H47-F47)</f>
        <v>1.148062610490368</v>
      </c>
      <c r="I63" s="23">
        <f>+H63*(1+Summary!F$3)^(I47-H47)</f>
        <v>1.3967937071900272</v>
      </c>
      <c r="J63" s="23">
        <f>+I63*(1+Summary!G$3)^(J47-I47)</f>
        <v>1.6994131179068028</v>
      </c>
      <c r="K63" s="23">
        <f>+J63*(1+Summary!H$3)^(K47-J47)</f>
        <v>1.9227299586938202</v>
      </c>
      <c r="L63" s="23">
        <f>+K63*(1+Summary!I$3)^(L47-K47)</f>
        <v>2.1753924664370397</v>
      </c>
      <c r="M63" s="23">
        <f>+L63*(1+'GDP per subsector'!$E$17)^(M47-L47)</f>
        <v>2.2863593451371553</v>
      </c>
      <c r="N63" s="23">
        <f>+M63*(1+'GDP per subsector'!$E$17)^(N47-M47)</f>
        <v>2.4029866498792045</v>
      </c>
      <c r="O63" s="23">
        <f>+N63*(1+'GDP per subsector'!$E$17)^(O47-N47)</f>
        <v>2.5255631192791737</v>
      </c>
      <c r="P63" s="23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3">
        <f>+E64*(1+Summary!$E$2)^(F47-E47)</f>
        <v>1.028</v>
      </c>
      <c r="G64" s="23"/>
      <c r="H64" s="23">
        <f>+F64*(1+Summary!$E$2)^(H47-F47)</f>
        <v>1.148062610490368</v>
      </c>
      <c r="I64" s="23">
        <f>+H64*(1+'GDP per subsector'!$E$11)^(I47-H47)</f>
        <v>1.3309192200146627</v>
      </c>
      <c r="J64" s="23">
        <f>+I64*(1+'GDP per subsector'!$E$11)^(J47-I47)</f>
        <v>1.5429001467505759</v>
      </c>
      <c r="K64" s="23">
        <f>+J64*(1+'GDP per subsector'!$E$11)^(K47-J47)</f>
        <v>1.7886441393616077</v>
      </c>
      <c r="L64" s="23">
        <f>+K64*(1+Summary!I$2)^(L47-K47)</f>
        <v>2.023686669212406</v>
      </c>
      <c r="M64" s="23">
        <f>+L64*(1+Summary!J$2)^(M47-L47)</f>
        <v>2.3460074901244621</v>
      </c>
      <c r="N64" s="23">
        <f>+M64*(1+Summary!K$2)^(N47-M47)</f>
        <v>2.719665661414902</v>
      </c>
      <c r="O64" s="23">
        <f>+N64*(1+Summary!L$2)^(O47-N47)</f>
        <v>3.1528378920422573</v>
      </c>
      <c r="P64" s="23">
        <f>+O64*(1+Summary!M$2)^(P47-O47)</f>
        <v>3.6550032287152505</v>
      </c>
      <c r="U64" s="6"/>
    </row>
    <row r="65" spans="2:21">
      <c r="D65" t="s">
        <v>56</v>
      </c>
      <c r="E65">
        <v>1</v>
      </c>
      <c r="F65" s="23">
        <f>+E65*(1+Summary!$E$3)^(F47-E47)</f>
        <v>1.028</v>
      </c>
      <c r="G65" s="23"/>
      <c r="H65" s="23">
        <f>+F65*(1+Summary!E$3)^(H47-F47)</f>
        <v>1.148062610490368</v>
      </c>
      <c r="I65" s="23">
        <f>+H65*(1+Summary!F$3)^(I47-H47)</f>
        <v>1.3967937071900272</v>
      </c>
      <c r="J65" s="23">
        <f>+I65*(1+Summary!G$3)^(J47-I47)</f>
        <v>1.6994131179068028</v>
      </c>
      <c r="K65" s="23">
        <f>+J65*(1+Summary!H$3)^(K47-J47)</f>
        <v>1.9227299586938202</v>
      </c>
      <c r="L65" s="23">
        <f>+K65*(1+Summary!I$3)^(L47-K47)</f>
        <v>2.1753924664370397</v>
      </c>
      <c r="M65" s="23">
        <f>+L65*(1+'GDP per subsector'!$E$11)^(M47-L47)</f>
        <v>2.5218760877679927</v>
      </c>
      <c r="N65" s="23">
        <f>+M65*(1+'GDP per subsector'!$E$11)^(N47-M47)</f>
        <v>2.9235455671465447</v>
      </c>
      <c r="O65" s="23">
        <f>+N65*(1+'GDP per subsector'!$E$11)^(O47-N47)</f>
        <v>3.3891905810276786</v>
      </c>
      <c r="P65" s="23">
        <f>+O65*(1+'GDP per subsector'!$E$11)^(P47-O47)</f>
        <v>3.9290007734471408</v>
      </c>
    </row>
    <row r="66" spans="2:21">
      <c r="C66" s="56" t="s">
        <v>160</v>
      </c>
      <c r="D66" s="56" t="s">
        <v>238</v>
      </c>
      <c r="E66" s="56">
        <f>+E37+U37</f>
        <v>5.8600261216429228</v>
      </c>
      <c r="F66" s="57">
        <v>41</v>
      </c>
      <c r="G66" s="57"/>
      <c r="H66" s="57">
        <v>44.91</v>
      </c>
      <c r="I66" s="57">
        <v>45.66</v>
      </c>
      <c r="J66" s="57">
        <v>47.23</v>
      </c>
      <c r="K66" s="57">
        <v>48.78</v>
      </c>
      <c r="L66" s="57">
        <v>50.84</v>
      </c>
      <c r="M66" s="57">
        <v>52.93</v>
      </c>
      <c r="N66" s="57">
        <v>55.38</v>
      </c>
      <c r="O66" s="57">
        <v>59.33</v>
      </c>
      <c r="P66" s="57">
        <v>63.28</v>
      </c>
    </row>
    <row r="67" spans="2:21">
      <c r="C67" s="56"/>
      <c r="D67" s="56" t="s">
        <v>238</v>
      </c>
      <c r="E67" s="56">
        <f>+E66</f>
        <v>5.8600261216429228</v>
      </c>
      <c r="F67" s="57">
        <v>41</v>
      </c>
      <c r="G67" s="57"/>
      <c r="H67" s="57">
        <v>46.53</v>
      </c>
      <c r="I67" s="57">
        <v>52.93</v>
      </c>
      <c r="J67" s="57">
        <v>59.49</v>
      </c>
      <c r="K67" s="57">
        <v>65.69</v>
      </c>
      <c r="L67" s="57">
        <v>70.33</v>
      </c>
      <c r="M67" s="57">
        <v>75.69</v>
      </c>
      <c r="N67" s="57">
        <v>81.48</v>
      </c>
      <c r="O67" s="57">
        <v>86.67</v>
      </c>
      <c r="P67" s="57">
        <v>91.48</v>
      </c>
    </row>
    <row r="68" spans="2:21">
      <c r="C68" s="56" t="s">
        <v>241</v>
      </c>
      <c r="D68" s="56" t="s">
        <v>53</v>
      </c>
      <c r="E68" s="56">
        <f>+E38+U38</f>
        <v>14.0364196</v>
      </c>
      <c r="F68" s="57">
        <f>+(H68+E68)/2</f>
        <v>7.2282098000000001</v>
      </c>
      <c r="G68" s="57"/>
      <c r="H68" s="57">
        <v>0.42</v>
      </c>
      <c r="I68" s="57">
        <v>0.42</v>
      </c>
      <c r="J68" s="57">
        <v>0.42</v>
      </c>
      <c r="K68" s="57">
        <v>0.42</v>
      </c>
      <c r="L68" s="57">
        <v>0.42</v>
      </c>
      <c r="M68" s="57">
        <v>0.42</v>
      </c>
      <c r="N68" s="57">
        <v>0.43</v>
      </c>
      <c r="O68" s="57">
        <v>0.45</v>
      </c>
      <c r="P68" s="57">
        <v>0.47</v>
      </c>
    </row>
    <row r="69" spans="2:21">
      <c r="C69" s="56"/>
      <c r="D69" s="56" t="s">
        <v>56</v>
      </c>
      <c r="E69" s="56">
        <f>+E68</f>
        <v>14.0364196</v>
      </c>
      <c r="F69" s="57">
        <f>+(H69+E69)/2</f>
        <v>7.2232098000000002</v>
      </c>
      <c r="G69" s="57"/>
      <c r="H69" s="57">
        <v>0.41</v>
      </c>
      <c r="I69" s="57">
        <v>0.45</v>
      </c>
      <c r="J69" s="57">
        <v>0.48</v>
      </c>
      <c r="K69" s="57">
        <v>0.49</v>
      </c>
      <c r="L69" s="57">
        <v>0.48</v>
      </c>
      <c r="M69" s="57">
        <v>0.48</v>
      </c>
      <c r="N69" s="57">
        <v>0.5</v>
      </c>
      <c r="O69" s="57">
        <v>0.51</v>
      </c>
      <c r="P69" s="57">
        <v>0.52</v>
      </c>
      <c r="R69" t="s">
        <v>242</v>
      </c>
    </row>
    <row r="70" spans="2:21">
      <c r="C70" s="56" t="s">
        <v>162</v>
      </c>
      <c r="D70" s="56" t="s">
        <v>163</v>
      </c>
      <c r="E70" s="56">
        <f>+E30+U30</f>
        <v>32.647615000000002</v>
      </c>
      <c r="F70" s="57">
        <v>2.9</v>
      </c>
      <c r="G70" s="57"/>
      <c r="H70" s="57">
        <v>3.3</v>
      </c>
      <c r="I70" s="57">
        <v>3.44</v>
      </c>
      <c r="J70" s="57">
        <v>3.51</v>
      </c>
      <c r="K70" s="57">
        <v>3.53</v>
      </c>
      <c r="L70" s="57">
        <v>3.57</v>
      </c>
      <c r="M70" s="57">
        <v>3.6</v>
      </c>
      <c r="N70" s="57">
        <v>3.65</v>
      </c>
      <c r="O70" s="57">
        <v>3.8</v>
      </c>
      <c r="P70" s="57">
        <v>3.95</v>
      </c>
    </row>
    <row r="71" spans="2:21">
      <c r="C71" s="56"/>
      <c r="D71" s="56" t="s">
        <v>163</v>
      </c>
      <c r="E71" s="56">
        <f>+E70</f>
        <v>32.647615000000002</v>
      </c>
      <c r="F71" s="57">
        <v>2.9</v>
      </c>
      <c r="G71" s="57"/>
      <c r="H71" s="57">
        <v>3.22</v>
      </c>
      <c r="I71" s="57">
        <v>3.54</v>
      </c>
      <c r="J71" s="57">
        <v>3.79</v>
      </c>
      <c r="K71" s="57">
        <v>3.98</v>
      </c>
      <c r="L71" s="57">
        <v>4.03</v>
      </c>
      <c r="M71" s="57">
        <v>4.1100000000000003</v>
      </c>
      <c r="N71" s="57">
        <v>4.1900000000000004</v>
      </c>
      <c r="O71" s="57">
        <v>4.1900000000000004</v>
      </c>
      <c r="P71" s="57">
        <v>4.1900000000000004</v>
      </c>
    </row>
    <row r="72" spans="2:21">
      <c r="C72" s="56" t="s">
        <v>161</v>
      </c>
      <c r="D72" s="56" t="s">
        <v>163</v>
      </c>
      <c r="E72" s="56">
        <f>+E33+U33</f>
        <v>0.60395861448493027</v>
      </c>
      <c r="F72" s="57">
        <v>0.31</v>
      </c>
      <c r="G72" s="57"/>
      <c r="H72" s="57">
        <v>0.48</v>
      </c>
      <c r="I72" s="57">
        <v>0.64</v>
      </c>
      <c r="J72" s="57">
        <v>0.71</v>
      </c>
      <c r="K72" s="57">
        <v>0.77</v>
      </c>
      <c r="L72" s="57">
        <v>0.84</v>
      </c>
      <c r="M72" s="57">
        <v>0.92</v>
      </c>
      <c r="N72" s="57">
        <v>1.02</v>
      </c>
      <c r="O72" s="57">
        <v>1.1499999999999999</v>
      </c>
      <c r="P72" s="57">
        <v>1.29</v>
      </c>
    </row>
    <row r="73" spans="2:21">
      <c r="C73" s="56"/>
      <c r="D73" s="56" t="s">
        <v>163</v>
      </c>
      <c r="E73" s="56">
        <f>+E72</f>
        <v>0.60395861448493027</v>
      </c>
      <c r="F73" s="57">
        <v>0.31</v>
      </c>
      <c r="G73" s="57"/>
      <c r="H73" s="57">
        <v>0.33</v>
      </c>
      <c r="I73" s="57">
        <v>0.39</v>
      </c>
      <c r="J73" s="57">
        <v>0.46</v>
      </c>
      <c r="K73" s="57">
        <v>0.53</v>
      </c>
      <c r="L73" s="57">
        <v>0.6</v>
      </c>
      <c r="M73" s="57">
        <v>0.67</v>
      </c>
      <c r="N73" s="57">
        <v>0.75</v>
      </c>
      <c r="O73" s="57">
        <v>0.83</v>
      </c>
      <c r="P73" s="57">
        <v>0.9</v>
      </c>
      <c r="U73" s="6"/>
    </row>
    <row r="74" spans="2:21">
      <c r="C74" t="s">
        <v>160</v>
      </c>
      <c r="D74" t="s">
        <v>53</v>
      </c>
      <c r="E74">
        <v>1</v>
      </c>
      <c r="F74" s="23">
        <f>+F66/$E$66</f>
        <v>6.9965558427417385</v>
      </c>
      <c r="G74" s="23"/>
      <c r="H74" s="23">
        <f t="shared" ref="H74:P74" si="36">+H66/$E$66</f>
        <v>7.663788363354425</v>
      </c>
      <c r="I74" s="23">
        <f t="shared" si="36"/>
        <v>7.791774140965555</v>
      </c>
      <c r="J74" s="23">
        <f t="shared" si="36"/>
        <v>8.0596910354315181</v>
      </c>
      <c r="K74" s="23">
        <f t="shared" si="36"/>
        <v>8.3241949758278544</v>
      </c>
      <c r="L74" s="23">
        <f t="shared" si="36"/>
        <v>8.6757292449997561</v>
      </c>
      <c r="M74" s="23">
        <f t="shared" si="36"/>
        <v>9.0323829452761029</v>
      </c>
      <c r="N74" s="23">
        <f t="shared" si="36"/>
        <v>9.450469818805793</v>
      </c>
      <c r="O74" s="23">
        <f t="shared" si="36"/>
        <v>10.124528247557739</v>
      </c>
      <c r="P74" s="23">
        <f t="shared" si="36"/>
        <v>10.798586676309688</v>
      </c>
    </row>
    <row r="75" spans="2:21">
      <c r="D75" t="s">
        <v>56</v>
      </c>
      <c r="E75">
        <v>1</v>
      </c>
      <c r="F75" s="23">
        <f>+F67/$E$66</f>
        <v>6.9965558427417385</v>
      </c>
      <c r="G75" s="23"/>
      <c r="H75" s="23">
        <f t="shared" ref="H75:P75" si="37">+H67/$E$66</f>
        <v>7.9402376429944654</v>
      </c>
      <c r="I75" s="23">
        <f t="shared" si="37"/>
        <v>9.0323829452761029</v>
      </c>
      <c r="J75" s="23">
        <f t="shared" si="37"/>
        <v>10.151831880114781</v>
      </c>
      <c r="K75" s="23">
        <f t="shared" si="37"/>
        <v>11.209847641700117</v>
      </c>
      <c r="L75" s="23">
        <f t="shared" si="37"/>
        <v>12.001652985854303</v>
      </c>
      <c r="M75" s="23">
        <f t="shared" si="37"/>
        <v>12.916324676515174</v>
      </c>
      <c r="N75" s="23">
        <f t="shared" si="37"/>
        <v>13.904374879673094</v>
      </c>
      <c r="O75" s="23">
        <f t="shared" si="37"/>
        <v>14.790036460742108</v>
      </c>
      <c r="P75" s="23">
        <f t="shared" si="37"/>
        <v>15.610851914488153</v>
      </c>
    </row>
    <row r="76" spans="2:21">
      <c r="C76" t="s">
        <v>241</v>
      </c>
      <c r="D76" t="s">
        <v>53</v>
      </c>
      <c r="E76">
        <f>+E68/$E68</f>
        <v>1</v>
      </c>
      <c r="F76" s="23">
        <f t="shared" ref="F76:P76" si="38">+F68/$E68</f>
        <v>0.51496108024584841</v>
      </c>
      <c r="G76" s="23"/>
      <c r="H76" s="23">
        <f t="shared" si="38"/>
        <v>2.9922160491696898E-2</v>
      </c>
      <c r="I76" s="23">
        <f t="shared" si="38"/>
        <v>2.9922160491696898E-2</v>
      </c>
      <c r="J76" s="23">
        <f t="shared" si="38"/>
        <v>2.9922160491696898E-2</v>
      </c>
      <c r="K76" s="23">
        <f t="shared" si="38"/>
        <v>2.9922160491696898E-2</v>
      </c>
      <c r="L76" s="23">
        <f t="shared" si="38"/>
        <v>2.9922160491696898E-2</v>
      </c>
      <c r="M76" s="23">
        <f t="shared" si="38"/>
        <v>2.9922160491696898E-2</v>
      </c>
      <c r="N76" s="23">
        <f t="shared" si="38"/>
        <v>3.0634592884356347E-2</v>
      </c>
      <c r="O76" s="23">
        <f t="shared" si="38"/>
        <v>3.2059457669675252E-2</v>
      </c>
      <c r="P76" s="23">
        <f t="shared" si="38"/>
        <v>3.348432245499415E-2</v>
      </c>
    </row>
    <row r="77" spans="2:21">
      <c r="D77" t="s">
        <v>56</v>
      </c>
      <c r="E77">
        <f>+E69/$E69</f>
        <v>1</v>
      </c>
      <c r="F77" s="23">
        <f t="shared" ref="F77:P77" si="39">+F69/$E69</f>
        <v>0.51460486404951877</v>
      </c>
      <c r="G77" s="23"/>
      <c r="H77" s="23">
        <f t="shared" si="39"/>
        <v>2.9209728099037446E-2</v>
      </c>
      <c r="I77" s="23">
        <f t="shared" si="39"/>
        <v>3.2059457669675252E-2</v>
      </c>
      <c r="J77" s="23">
        <f t="shared" si="39"/>
        <v>3.4196754847653596E-2</v>
      </c>
      <c r="K77" s="23">
        <f t="shared" si="39"/>
        <v>3.4909187240313048E-2</v>
      </c>
      <c r="L77" s="23">
        <f t="shared" si="39"/>
        <v>3.4196754847653596E-2</v>
      </c>
      <c r="M77" s="23">
        <f t="shared" si="39"/>
        <v>3.4196754847653596E-2</v>
      </c>
      <c r="N77" s="23">
        <f t="shared" si="39"/>
        <v>3.5621619632972501E-2</v>
      </c>
      <c r="O77" s="23">
        <f t="shared" si="39"/>
        <v>3.6334052025631947E-2</v>
      </c>
      <c r="P77" s="23">
        <f t="shared" si="39"/>
        <v>3.7046484418291399E-2</v>
      </c>
    </row>
    <row r="78" spans="2:21">
      <c r="C78" t="s">
        <v>162</v>
      </c>
      <c r="D78" t="s">
        <v>53</v>
      </c>
      <c r="E78">
        <v>1</v>
      </c>
      <c r="F78" s="23">
        <f>+F70/$E$70</f>
        <v>8.8827315563479892E-2</v>
      </c>
      <c r="G78" s="23"/>
      <c r="H78" s="23">
        <f t="shared" ref="H78:P78" si="40">+H70/$E$70</f>
        <v>0.10107935908947713</v>
      </c>
      <c r="I78" s="23">
        <f t="shared" si="40"/>
        <v>0.10536757432357616</v>
      </c>
      <c r="J78" s="23">
        <f t="shared" si="40"/>
        <v>0.10751168194062567</v>
      </c>
      <c r="K78" s="23">
        <f t="shared" si="40"/>
        <v>0.10812428411692553</v>
      </c>
      <c r="L78" s="23">
        <f t="shared" si="40"/>
        <v>0.10934948846952525</v>
      </c>
      <c r="M78" s="23">
        <f t="shared" si="40"/>
        <v>0.11026839173397505</v>
      </c>
      <c r="N78" s="23">
        <f t="shared" si="40"/>
        <v>0.1117998971747247</v>
      </c>
      <c r="O78" s="23">
        <f t="shared" si="40"/>
        <v>0.11639441349697366</v>
      </c>
      <c r="P78" s="23">
        <f t="shared" si="40"/>
        <v>0.12098892981922263</v>
      </c>
    </row>
    <row r="79" spans="2:21">
      <c r="D79" t="s">
        <v>56</v>
      </c>
      <c r="E79">
        <v>1</v>
      </c>
      <c r="F79" s="23">
        <f>+F71/$E$70</f>
        <v>8.8827315563479892E-2</v>
      </c>
      <c r="G79" s="23"/>
      <c r="H79" s="23">
        <f t="shared" ref="H79:P79" si="41">+H71/$E$70</f>
        <v>9.8628950384277686E-2</v>
      </c>
      <c r="I79" s="23">
        <f t="shared" si="41"/>
        <v>0.10843058520507547</v>
      </c>
      <c r="J79" s="23">
        <f t="shared" si="41"/>
        <v>0.11608811240882373</v>
      </c>
      <c r="K79" s="23">
        <f t="shared" si="41"/>
        <v>0.12190783308367241</v>
      </c>
      <c r="L79" s="23">
        <f t="shared" si="41"/>
        <v>0.12343933852442207</v>
      </c>
      <c r="M79" s="23">
        <f t="shared" si="41"/>
        <v>0.12588974722962151</v>
      </c>
      <c r="N79" s="23">
        <f t="shared" si="41"/>
        <v>0.12834015593482098</v>
      </c>
      <c r="O79" s="23">
        <f t="shared" si="41"/>
        <v>0.12834015593482098</v>
      </c>
      <c r="P79" s="23">
        <f t="shared" si="41"/>
        <v>0.12834015593482098</v>
      </c>
      <c r="U79" s="6"/>
    </row>
    <row r="80" spans="2:21">
      <c r="B80" t="s">
        <v>239</v>
      </c>
      <c r="C80" t="s">
        <v>235</v>
      </c>
      <c r="D80" t="s">
        <v>53</v>
      </c>
      <c r="E80" t="e">
        <f>+#REF!/#REF!</f>
        <v>#REF!</v>
      </c>
      <c r="F80" s="55" t="e">
        <f>+(H80+E80)/2</f>
        <v>#REF!</v>
      </c>
      <c r="G80" s="55"/>
      <c r="H80" s="23" t="e">
        <f>+#REF!/#REF!</f>
        <v>#REF!</v>
      </c>
      <c r="I80" s="55" t="e">
        <f t="shared" ref="I80:I87" si="42">+(J80+H80)/2</f>
        <v>#REF!</v>
      </c>
      <c r="J80" s="23" t="e">
        <f>+#REF!/#REF!</f>
        <v>#REF!</v>
      </c>
      <c r="K80" s="55" t="e">
        <f t="shared" ref="K80:K87" si="43">+(L80+J80)/2</f>
        <v>#REF!</v>
      </c>
      <c r="L80" s="23" t="e">
        <f>+#REF!/#REF!</f>
        <v>#REF!</v>
      </c>
      <c r="M80" s="55" t="e">
        <f t="shared" ref="M80:M87" si="44">+(N80+L80)/2</f>
        <v>#REF!</v>
      </c>
      <c r="N80" s="23" t="e">
        <f>+#REF!/#REF!</f>
        <v>#REF!</v>
      </c>
      <c r="O80" s="55" t="e">
        <f t="shared" ref="O80:O87" si="45">+(P80+N80)/2</f>
        <v>#REF!</v>
      </c>
      <c r="P80" s="23" t="e">
        <f>+#REF!/#REF!</f>
        <v>#REF!</v>
      </c>
      <c r="U80" s="6"/>
    </row>
    <row r="81" spans="2:21">
      <c r="C81" t="s">
        <v>235</v>
      </c>
      <c r="D81" t="s">
        <v>56</v>
      </c>
      <c r="E81" t="e">
        <f>+#REF!/#REF!</f>
        <v>#REF!</v>
      </c>
      <c r="F81" s="55" t="e">
        <f t="shared" ref="F81:F87" si="46">+(H81+E81)/2</f>
        <v>#REF!</v>
      </c>
      <c r="G81" s="55"/>
      <c r="H81" s="23" t="e">
        <f>+#REF!/#REF!</f>
        <v>#REF!</v>
      </c>
      <c r="I81" s="55" t="e">
        <f t="shared" si="42"/>
        <v>#REF!</v>
      </c>
      <c r="J81" s="23" t="e">
        <f>+#REF!/#REF!</f>
        <v>#REF!</v>
      </c>
      <c r="K81" s="55" t="e">
        <f t="shared" si="43"/>
        <v>#REF!</v>
      </c>
      <c r="L81" s="23" t="e">
        <f>+#REF!/#REF!</f>
        <v>#REF!</v>
      </c>
      <c r="M81" s="55" t="e">
        <f t="shared" si="44"/>
        <v>#REF!</v>
      </c>
      <c r="N81" s="23" t="e">
        <f>+#REF!/#REF!</f>
        <v>#REF!</v>
      </c>
      <c r="O81" s="55" t="e">
        <f t="shared" si="45"/>
        <v>#REF!</v>
      </c>
      <c r="P81" s="23" t="e">
        <f>+#REF!/#REF!</f>
        <v>#REF!</v>
      </c>
      <c r="U81" s="6"/>
    </row>
    <row r="82" spans="2:21">
      <c r="C82" t="s">
        <v>236</v>
      </c>
      <c r="D82" t="s">
        <v>53</v>
      </c>
      <c r="E82" t="e">
        <f>+#REF!/#REF!</f>
        <v>#REF!</v>
      </c>
      <c r="F82" s="55" t="e">
        <f t="shared" si="46"/>
        <v>#REF!</v>
      </c>
      <c r="G82" s="55"/>
      <c r="H82" s="23" t="e">
        <f>+#REF!/#REF!</f>
        <v>#REF!</v>
      </c>
      <c r="I82" s="55" t="e">
        <f t="shared" si="42"/>
        <v>#REF!</v>
      </c>
      <c r="J82" s="23" t="e">
        <f>+#REF!/#REF!</f>
        <v>#REF!</v>
      </c>
      <c r="K82" s="55" t="e">
        <f t="shared" si="43"/>
        <v>#REF!</v>
      </c>
      <c r="L82" s="23" t="e">
        <f>+#REF!/#REF!</f>
        <v>#REF!</v>
      </c>
      <c r="M82" s="55" t="e">
        <f t="shared" si="44"/>
        <v>#REF!</v>
      </c>
      <c r="N82" s="23" t="e">
        <f>+#REF!/#REF!</f>
        <v>#REF!</v>
      </c>
      <c r="O82" s="55" t="e">
        <f t="shared" si="45"/>
        <v>#REF!</v>
      </c>
      <c r="P82" s="23" t="e">
        <f>+#REF!/#REF!</f>
        <v>#REF!</v>
      </c>
      <c r="U82" s="6"/>
    </row>
    <row r="83" spans="2:21">
      <c r="C83" t="s">
        <v>236</v>
      </c>
      <c r="D83" t="s">
        <v>56</v>
      </c>
      <c r="E83" t="e">
        <f>+#REF!/#REF!</f>
        <v>#REF!</v>
      </c>
      <c r="F83" s="55" t="e">
        <f t="shared" si="46"/>
        <v>#REF!</v>
      </c>
      <c r="G83" s="55"/>
      <c r="H83" s="23" t="e">
        <f>+#REF!/#REF!</f>
        <v>#REF!</v>
      </c>
      <c r="I83" s="55" t="e">
        <f t="shared" si="42"/>
        <v>#REF!</v>
      </c>
      <c r="J83" s="23" t="e">
        <f>+#REF!/#REF!</f>
        <v>#REF!</v>
      </c>
      <c r="K83" s="55" t="e">
        <f t="shared" si="43"/>
        <v>#REF!</v>
      </c>
      <c r="L83" s="23" t="e">
        <f>+#REF!/#REF!</f>
        <v>#REF!</v>
      </c>
      <c r="M83" s="55" t="e">
        <f t="shared" si="44"/>
        <v>#REF!</v>
      </c>
      <c r="N83" s="23" t="e">
        <f>+#REF!/#REF!</f>
        <v>#REF!</v>
      </c>
      <c r="O83" s="55" t="e">
        <f t="shared" si="45"/>
        <v>#REF!</v>
      </c>
      <c r="P83" s="23" t="e">
        <f>+#REF!/#REF!</f>
        <v>#REF!</v>
      </c>
      <c r="U83" s="6"/>
    </row>
    <row r="84" spans="2:21">
      <c r="B84" t="s">
        <v>240</v>
      </c>
      <c r="C84" t="s">
        <v>235</v>
      </c>
      <c r="D84" t="s">
        <v>53</v>
      </c>
      <c r="E84" t="e">
        <f>+#REF!/#REF!</f>
        <v>#REF!</v>
      </c>
      <c r="F84" s="55" t="e">
        <f t="shared" si="46"/>
        <v>#REF!</v>
      </c>
      <c r="G84" s="55"/>
      <c r="H84" s="23" t="e">
        <f>+#REF!/#REF!</f>
        <v>#REF!</v>
      </c>
      <c r="I84" s="55" t="e">
        <f t="shared" si="42"/>
        <v>#REF!</v>
      </c>
      <c r="J84" s="23" t="e">
        <f>+#REF!/#REF!</f>
        <v>#REF!</v>
      </c>
      <c r="K84" s="55" t="e">
        <f t="shared" si="43"/>
        <v>#REF!</v>
      </c>
      <c r="L84" s="23" t="e">
        <f>+#REF!/#REF!</f>
        <v>#REF!</v>
      </c>
      <c r="M84" s="55" t="e">
        <f t="shared" si="44"/>
        <v>#REF!</v>
      </c>
      <c r="N84" s="23" t="e">
        <f>+#REF!/#REF!</f>
        <v>#REF!</v>
      </c>
      <c r="O84" s="55" t="e">
        <f t="shared" si="45"/>
        <v>#REF!</v>
      </c>
      <c r="P84" s="23" t="e">
        <f>+#REF!/#REF!</f>
        <v>#REF!</v>
      </c>
      <c r="U84" s="6"/>
    </row>
    <row r="85" spans="2:21">
      <c r="C85" t="s">
        <v>235</v>
      </c>
      <c r="D85" t="s">
        <v>56</v>
      </c>
      <c r="E85" t="e">
        <f>+#REF!/#REF!</f>
        <v>#REF!</v>
      </c>
      <c r="F85" s="55" t="e">
        <f t="shared" si="46"/>
        <v>#REF!</v>
      </c>
      <c r="G85" s="55"/>
      <c r="H85" s="23" t="e">
        <f>+#REF!/#REF!</f>
        <v>#REF!</v>
      </c>
      <c r="I85" s="55" t="e">
        <f t="shared" si="42"/>
        <v>#REF!</v>
      </c>
      <c r="J85" s="23" t="e">
        <f>+#REF!/#REF!</f>
        <v>#REF!</v>
      </c>
      <c r="K85" s="55" t="e">
        <f t="shared" si="43"/>
        <v>#REF!</v>
      </c>
      <c r="L85" s="23" t="e">
        <f>+#REF!/#REF!</f>
        <v>#REF!</v>
      </c>
      <c r="M85" s="55" t="e">
        <f t="shared" si="44"/>
        <v>#REF!</v>
      </c>
      <c r="N85" s="23" t="e">
        <f>+#REF!/#REF!</f>
        <v>#REF!</v>
      </c>
      <c r="O85" s="55" t="e">
        <f t="shared" si="45"/>
        <v>#REF!</v>
      </c>
      <c r="P85" s="23" t="e">
        <f>+#REF!/#REF!</f>
        <v>#REF!</v>
      </c>
      <c r="U85" s="6"/>
    </row>
    <row r="86" spans="2:21">
      <c r="C86" t="s">
        <v>236</v>
      </c>
      <c r="D86" t="s">
        <v>53</v>
      </c>
      <c r="E86" t="e">
        <f>+#REF!/#REF!</f>
        <v>#REF!</v>
      </c>
      <c r="F86" s="55" t="e">
        <f t="shared" si="46"/>
        <v>#REF!</v>
      </c>
      <c r="G86" s="55"/>
      <c r="H86" s="23" t="e">
        <f>+#REF!/#REF!</f>
        <v>#REF!</v>
      </c>
      <c r="I86" s="55" t="e">
        <f t="shared" si="42"/>
        <v>#REF!</v>
      </c>
      <c r="J86" s="23" t="e">
        <f>+#REF!/#REF!</f>
        <v>#REF!</v>
      </c>
      <c r="K86" s="55" t="e">
        <f t="shared" si="43"/>
        <v>#REF!</v>
      </c>
      <c r="L86" s="23" t="e">
        <f>+#REF!/#REF!</f>
        <v>#REF!</v>
      </c>
      <c r="M86" s="55" t="e">
        <f t="shared" si="44"/>
        <v>#REF!</v>
      </c>
      <c r="N86" s="23" t="e">
        <f>+#REF!/#REF!</f>
        <v>#REF!</v>
      </c>
      <c r="O86" s="55" t="e">
        <f t="shared" si="45"/>
        <v>#REF!</v>
      </c>
      <c r="P86" s="23" t="e">
        <f>+#REF!/#REF!</f>
        <v>#REF!</v>
      </c>
      <c r="U86" s="6"/>
    </row>
    <row r="87" spans="2:21">
      <c r="C87" t="s">
        <v>236</v>
      </c>
      <c r="D87" t="s">
        <v>56</v>
      </c>
      <c r="E87" t="e">
        <f>+#REF!/#REF!</f>
        <v>#REF!</v>
      </c>
      <c r="F87" s="55" t="e">
        <f t="shared" si="46"/>
        <v>#REF!</v>
      </c>
      <c r="G87" s="55"/>
      <c r="H87" s="23" t="e">
        <f>+#REF!/#REF!</f>
        <v>#REF!</v>
      </c>
      <c r="I87" s="55" t="e">
        <f t="shared" si="42"/>
        <v>#REF!</v>
      </c>
      <c r="J87" s="23" t="e">
        <f>+#REF!/#REF!</f>
        <v>#REF!</v>
      </c>
      <c r="K87" s="55" t="e">
        <f t="shared" si="43"/>
        <v>#REF!</v>
      </c>
      <c r="L87" s="23" t="e">
        <f>+#REF!/#REF!</f>
        <v>#REF!</v>
      </c>
      <c r="M87" s="55" t="e">
        <f t="shared" si="44"/>
        <v>#REF!</v>
      </c>
      <c r="N87" s="23" t="e">
        <f>+#REF!/#REF!</f>
        <v>#REF!</v>
      </c>
      <c r="O87" s="55" t="e">
        <f t="shared" si="45"/>
        <v>#REF!</v>
      </c>
      <c r="P87" s="23" t="e">
        <f>+#REF!/#REF!</f>
        <v>#REF!</v>
      </c>
      <c r="U87" s="6"/>
    </row>
    <row r="88" spans="2:21">
      <c r="C88" t="s">
        <v>161</v>
      </c>
      <c r="D88" t="s">
        <v>53</v>
      </c>
      <c r="E88">
        <v>1</v>
      </c>
      <c r="F88" s="23">
        <f t="shared" ref="F88:P88" si="47">+F72/$E$72</f>
        <v>0.5132802025919857</v>
      </c>
      <c r="G88" s="23"/>
      <c r="H88" s="23">
        <f t="shared" si="47"/>
        <v>0.79475644272307466</v>
      </c>
      <c r="I88" s="23">
        <f t="shared" si="47"/>
        <v>1.0596752569640995</v>
      </c>
      <c r="J88" s="23">
        <f t="shared" si="47"/>
        <v>1.175577238194548</v>
      </c>
      <c r="K88" s="23">
        <f t="shared" si="47"/>
        <v>1.2749217935349322</v>
      </c>
      <c r="L88" s="23">
        <f t="shared" si="47"/>
        <v>1.3908237747653807</v>
      </c>
      <c r="M88" s="23">
        <f t="shared" si="47"/>
        <v>1.5232831818858932</v>
      </c>
      <c r="N88" s="23">
        <f t="shared" si="47"/>
        <v>1.6888574407865335</v>
      </c>
      <c r="O88" s="23">
        <f t="shared" si="47"/>
        <v>1.9041039773573663</v>
      </c>
      <c r="P88" s="23">
        <f t="shared" si="47"/>
        <v>2.1359079398182632</v>
      </c>
    </row>
    <row r="89" spans="2:21">
      <c r="D89" t="s">
        <v>56</v>
      </c>
      <c r="E89">
        <v>1</v>
      </c>
      <c r="F89" s="23">
        <f>+F73/$E$72</f>
        <v>0.5132802025919857</v>
      </c>
      <c r="G89" s="23"/>
      <c r="H89" s="23">
        <f t="shared" ref="H89:P89" si="48">+H73/$E$72</f>
        <v>0.54639505437211389</v>
      </c>
      <c r="I89" s="23">
        <f t="shared" si="48"/>
        <v>0.64573960971249822</v>
      </c>
      <c r="J89" s="23">
        <f t="shared" si="48"/>
        <v>0.76164159094294659</v>
      </c>
      <c r="K89" s="23">
        <f t="shared" si="48"/>
        <v>0.87754357217339496</v>
      </c>
      <c r="L89" s="23">
        <f t="shared" si="48"/>
        <v>0.99344555340384322</v>
      </c>
      <c r="M89" s="23">
        <f t="shared" si="48"/>
        <v>1.1093475346342918</v>
      </c>
      <c r="N89" s="23">
        <f t="shared" si="48"/>
        <v>1.2418069417548041</v>
      </c>
      <c r="O89" s="23">
        <f t="shared" si="48"/>
        <v>1.3742663488753164</v>
      </c>
      <c r="P89" s="23">
        <f t="shared" si="48"/>
        <v>1.4901683301057649</v>
      </c>
    </row>
    <row r="90" spans="2:21">
      <c r="C90" t="s">
        <v>11</v>
      </c>
      <c r="D90" t="s">
        <v>53</v>
      </c>
      <c r="E90">
        <v>1</v>
      </c>
      <c r="F90" s="23">
        <f>+E90*(1+Summary!$E$2)^(F47-E47)</f>
        <v>1.028</v>
      </c>
      <c r="G90" s="23">
        <f>+F90*1.028</f>
        <v>1.0567839999999999</v>
      </c>
      <c r="H90" s="23">
        <f>+G90*(1+Summary!E$2)^(H47-G47)</f>
        <v>1.116792422656</v>
      </c>
      <c r="I90" s="23">
        <f>+H90*(1+'GDP per subsector'!$E$23)^(I47-H47)</f>
        <v>1.0094918965474138</v>
      </c>
      <c r="J90" s="23">
        <f>+I90*(1+'GDP per subsector'!$E$23)^(J47-I47)</f>
        <v>0.91250071949028122</v>
      </c>
      <c r="K90" s="23">
        <f>+J90*(1+Summary!H$2)^(K47-J47)</f>
        <v>1.0324108082999082</v>
      </c>
      <c r="L90" s="23">
        <f>+K90*(1+Summary!I$2)^(L47-K47)</f>
        <v>1.1680780675875644</v>
      </c>
      <c r="M90" s="23">
        <f>+L90*(1+Summary!J$2)^(M47-L47)</f>
        <v>1.3541226205127064</v>
      </c>
      <c r="N90" s="23">
        <f>+M90*(1+Summary!K$2)^(N47-M47)</f>
        <v>1.5697992473835576</v>
      </c>
      <c r="O90" s="23">
        <f>+N90*(1+Summary!L$2)^(O47-N47)</f>
        <v>1.8198275693474102</v>
      </c>
      <c r="P90" s="23">
        <f>+O90*(1+Summary!M$2)^(P47-O47)</f>
        <v>2.1096789208408375</v>
      </c>
      <c r="U90" s="6"/>
    </row>
    <row r="91" spans="2:21">
      <c r="D91" t="s">
        <v>56</v>
      </c>
      <c r="E91">
        <v>1</v>
      </c>
      <c r="F91" s="23">
        <f>+E91*(1+Summary!$E$3)^(F47-E47)</f>
        <v>1.028</v>
      </c>
      <c r="G91" s="23">
        <f t="shared" ref="G91:G93" si="49">+F91*1.028</f>
        <v>1.0567839999999999</v>
      </c>
      <c r="H91" s="23">
        <f>+G91*(1+Summary!E$2)^(H48-G48)</f>
        <v>1.0908249826926719</v>
      </c>
      <c r="I91" s="23">
        <f>+H91*(1+Summary!F$3)^(I47-H47)</f>
        <v>1.3271553812034695</v>
      </c>
      <c r="J91" s="23">
        <f>+I91*(1+Summary!G$3)^(J47-I47)</f>
        <v>1.61468744647698</v>
      </c>
      <c r="K91" s="23">
        <f>+J91*(1+Summary!H$3)^(K47-J47)</f>
        <v>1.826870638195446</v>
      </c>
      <c r="L91" s="23">
        <f>+K91*(1+Summary!I$3)^(L47-K47)</f>
        <v>2.0669364439430646</v>
      </c>
      <c r="M91" s="23">
        <f>+L91*(1+'GDP per subsector'!$E$23)^(M47-L47)</f>
        <v>1.8683468373439731</v>
      </c>
      <c r="N91" s="23">
        <f>+M91*(1+'GDP per subsector'!$E$23)^(N47-M47)</f>
        <v>1.6888375619107239</v>
      </c>
      <c r="O91" s="23">
        <f>+N91*(1+'GDP per subsector'!$E$23)^(O47-N47)</f>
        <v>1.5265753946281106</v>
      </c>
      <c r="P91" s="23">
        <f>+O91*(1+'GDP per subsector'!$E$23)^(P47-O47)</f>
        <v>1.3799032470875159</v>
      </c>
    </row>
    <row r="92" spans="2:21">
      <c r="C92" t="s">
        <v>195</v>
      </c>
      <c r="D92" t="s">
        <v>53</v>
      </c>
      <c r="E92">
        <v>1</v>
      </c>
      <c r="F92" s="23">
        <f>+E92*(1+Summary!$E$2)^(F47-E47)</f>
        <v>1.028</v>
      </c>
      <c r="G92" s="23">
        <f t="shared" si="49"/>
        <v>1.0567839999999999</v>
      </c>
      <c r="H92" s="23">
        <f>+G92*(1+Summary!E$2)^(H49-G49)</f>
        <v>1.0908249826926719</v>
      </c>
      <c r="I92" s="23">
        <f>+H92*(1+'GDP per subsector'!$E$24)^(I47-H47)</f>
        <v>1.2462560907590994</v>
      </c>
      <c r="J92" s="23">
        <f>+I92*(1+'GDP per subsector'!$E$24)^(J47-I47)</f>
        <v>1.4238344999398835</v>
      </c>
      <c r="K92" s="23">
        <f>+J92*(1+Summary!H$2)^(K47-J47)</f>
        <v>1.6109380470289998</v>
      </c>
      <c r="L92" s="23">
        <f>+K92*(1+Summary!I$2)^(L47-K47)</f>
        <v>1.8226285368665938</v>
      </c>
      <c r="M92" s="23">
        <f>+L92*(1+Summary!J$2)^(M47-L47)</f>
        <v>2.1129260098687834</v>
      </c>
      <c r="N92" s="23">
        <f>+M92*(1+Summary!K$2)^(N47-M47)</f>
        <v>2.4494603441550264</v>
      </c>
      <c r="O92" s="23">
        <f>+N92*(1+Summary!L$2)^(O47-N47)</f>
        <v>2.8395958730048774</v>
      </c>
      <c r="P92" s="23">
        <f>+O92*(1+Summary!M$2)^(P47-O47)</f>
        <v>3.2918698770638293</v>
      </c>
    </row>
    <row r="93" spans="2:21">
      <c r="D93" t="s">
        <v>56</v>
      </c>
      <c r="E93">
        <v>1</v>
      </c>
      <c r="F93" s="23">
        <f>+E93*(1+Summary!$E$3)^(F47-E47)</f>
        <v>1.028</v>
      </c>
      <c r="G93" s="23">
        <f t="shared" si="49"/>
        <v>1.0567839999999999</v>
      </c>
      <c r="H93" s="23">
        <f>+G93*(1+Summary!E$2)^(H50-G50)</f>
        <v>1.0888527470123133</v>
      </c>
      <c r="I93" s="23">
        <f>+H93*(1+Summary!F$3)^(I47-H47)</f>
        <v>1.3247558549387441</v>
      </c>
      <c r="J93" s="23">
        <f>+I93*(1+Summary!G$3)^(J47-I47)</f>
        <v>1.6117680558826168</v>
      </c>
      <c r="K93" s="23">
        <f>+J93*(1+Summary!H$3)^(K47-J47)</f>
        <v>1.823567615700348</v>
      </c>
      <c r="L93" s="23">
        <f>+K93*(1+Summary!I$3)^(L47-K47)</f>
        <v>2.0631993771647483</v>
      </c>
      <c r="M93" s="23">
        <f>+L93*(1+'GDP per subsector'!$E$24)^(M47-L47)</f>
        <v>2.3571836280232836</v>
      </c>
      <c r="N93" s="23">
        <f>+M93*(1+'GDP per subsector'!$E$24)^(N47-M47)</f>
        <v>2.6930575482513501</v>
      </c>
      <c r="O93" s="23">
        <f>+N93*(1+'GDP per subsector'!$E$24)^(O47-N47)</f>
        <v>3.0767899759576705</v>
      </c>
      <c r="P93" s="23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8"/>
  <sheetViews>
    <sheetView zoomScaleNormal="100" workbookViewId="0">
      <selection activeCell="P31" sqref="P31"/>
    </sheetView>
  </sheetViews>
  <sheetFormatPr defaultRowHeight="14.25"/>
  <cols>
    <col min="1" max="7" width="9.140625" style="118"/>
    <col min="8" max="8" width="13" style="118" customWidth="1"/>
    <col min="9" max="16384" width="9.140625" style="118"/>
  </cols>
  <sheetData>
    <row r="1" spans="2:40" ht="25.5">
      <c r="B1" s="117" t="s">
        <v>493</v>
      </c>
    </row>
    <row r="2" spans="2:40">
      <c r="B2" s="119"/>
    </row>
    <row r="3" spans="2:40">
      <c r="B3" s="119" t="s">
        <v>434</v>
      </c>
      <c r="V3" s="119" t="s">
        <v>436</v>
      </c>
    </row>
    <row r="4" spans="2:40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40" ht="15" thickBot="1">
      <c r="E5" s="3" t="s">
        <v>7</v>
      </c>
      <c r="F5" s="3" t="s">
        <v>4</v>
      </c>
      <c r="G5" s="5" t="s">
        <v>3</v>
      </c>
      <c r="H5" s="4" t="s">
        <v>546</v>
      </c>
      <c r="I5" s="4" t="s">
        <v>547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546</v>
      </c>
      <c r="AC5" s="4" t="s">
        <v>547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40">
      <c r="B6" s="118" t="s">
        <v>494</v>
      </c>
      <c r="C6" s="118" t="s">
        <v>495</v>
      </c>
      <c r="F6" s="118" t="s">
        <v>158</v>
      </c>
      <c r="G6" s="118" t="s">
        <v>496</v>
      </c>
      <c r="I6" s="120">
        <v>0</v>
      </c>
      <c r="J6" s="120">
        <v>0</v>
      </c>
      <c r="K6" s="120">
        <v>0</v>
      </c>
      <c r="L6" s="120">
        <v>0</v>
      </c>
      <c r="M6" s="120">
        <v>0</v>
      </c>
      <c r="N6" s="120">
        <v>0</v>
      </c>
      <c r="O6" s="120">
        <v>0</v>
      </c>
      <c r="P6" s="120">
        <v>0</v>
      </c>
      <c r="Q6" s="120">
        <v>0</v>
      </c>
      <c r="R6" s="120">
        <v>0</v>
      </c>
      <c r="T6" s="122" t="s">
        <v>494</v>
      </c>
      <c r="U6" s="122" t="s">
        <v>495</v>
      </c>
      <c r="Z6" s="118" t="s">
        <v>158</v>
      </c>
      <c r="AA6" s="118" t="s">
        <v>496</v>
      </c>
      <c r="AC6" s="118">
        <v>14.6282</v>
      </c>
      <c r="AD6" s="118">
        <v>14.6282</v>
      </c>
      <c r="AE6" s="120">
        <v>14.6282</v>
      </c>
      <c r="AF6" s="120">
        <v>0</v>
      </c>
      <c r="AG6" s="120">
        <v>0</v>
      </c>
      <c r="AH6" s="120">
        <v>0</v>
      </c>
      <c r="AI6" s="120">
        <v>0</v>
      </c>
      <c r="AJ6" s="120">
        <v>0</v>
      </c>
      <c r="AK6" s="120">
        <v>0</v>
      </c>
      <c r="AL6" s="120">
        <v>0</v>
      </c>
      <c r="AM6" s="120"/>
      <c r="AN6" s="120"/>
    </row>
    <row r="7" spans="2:40">
      <c r="B7" s="118" t="s">
        <v>497</v>
      </c>
      <c r="C7" s="118" t="s">
        <v>498</v>
      </c>
      <c r="F7" s="118" t="s">
        <v>158</v>
      </c>
      <c r="G7" s="118" t="s">
        <v>541</v>
      </c>
      <c r="I7" s="120">
        <v>0.86592000000000002</v>
      </c>
      <c r="J7" s="120">
        <v>0.89215800000000001</v>
      </c>
      <c r="K7" s="120">
        <v>0.91919099999999998</v>
      </c>
      <c r="L7" s="120">
        <v>0.947044</v>
      </c>
      <c r="M7" s="120">
        <v>1.019863</v>
      </c>
      <c r="N7" s="120">
        <v>1.0982799999999999</v>
      </c>
      <c r="O7" s="120">
        <v>1.200121</v>
      </c>
      <c r="P7" s="120">
        <v>1.311404</v>
      </c>
      <c r="Q7" s="120">
        <v>1.4330069999999999</v>
      </c>
      <c r="R7" s="120">
        <v>1.565885</v>
      </c>
      <c r="T7" s="122" t="s">
        <v>497</v>
      </c>
      <c r="U7" s="122" t="s">
        <v>498</v>
      </c>
      <c r="Z7" s="118" t="s">
        <v>158</v>
      </c>
      <c r="AA7" s="118" t="s">
        <v>541</v>
      </c>
      <c r="AC7" s="118">
        <v>0.34638799999999997</v>
      </c>
      <c r="AD7" s="118">
        <v>0.35688399999999998</v>
      </c>
      <c r="AE7" s="120">
        <v>0.36769800000000002</v>
      </c>
      <c r="AF7" s="120">
        <v>0.37884000000000001</v>
      </c>
      <c r="AG7" s="120">
        <v>0.40796900000000003</v>
      </c>
      <c r="AH7" s="120">
        <v>0.43933800000000001</v>
      </c>
      <c r="AI7" s="120">
        <v>0.48007699999999998</v>
      </c>
      <c r="AJ7" s="120">
        <v>0.52459299999999998</v>
      </c>
      <c r="AK7" s="120">
        <v>0.573237</v>
      </c>
      <c r="AL7" s="120">
        <v>0.62639100000000003</v>
      </c>
      <c r="AM7" s="120"/>
      <c r="AN7" s="120"/>
    </row>
    <row r="8" spans="2:40">
      <c r="B8" s="118" t="s">
        <v>497</v>
      </c>
      <c r="C8" s="118" t="s">
        <v>499</v>
      </c>
      <c r="F8" s="118" t="s">
        <v>158</v>
      </c>
      <c r="G8" s="118" t="s">
        <v>542</v>
      </c>
      <c r="I8" s="120">
        <v>0.52800000000000002</v>
      </c>
      <c r="J8" s="120">
        <v>0.54400000000000004</v>
      </c>
      <c r="K8" s="120">
        <v>0.56040000000000001</v>
      </c>
      <c r="L8" s="120">
        <v>0.57740000000000002</v>
      </c>
      <c r="M8" s="120">
        <v>0.62180000000000002</v>
      </c>
      <c r="N8" s="120">
        <v>0.66959999999999997</v>
      </c>
      <c r="O8" s="120">
        <v>0.73170000000000002</v>
      </c>
      <c r="P8" s="120">
        <v>0.79959999999999998</v>
      </c>
      <c r="Q8" s="120">
        <v>0.87370000000000003</v>
      </c>
      <c r="R8" s="120">
        <v>0.95469999999999999</v>
      </c>
      <c r="T8" s="122" t="s">
        <v>497</v>
      </c>
      <c r="U8" s="122" t="s">
        <v>499</v>
      </c>
      <c r="Z8" s="118" t="s">
        <v>158</v>
      </c>
      <c r="AA8" s="118" t="s">
        <v>542</v>
      </c>
      <c r="AC8" s="118">
        <v>0.1547</v>
      </c>
      <c r="AD8" s="118">
        <v>0.15939999999999999</v>
      </c>
      <c r="AE8" s="120">
        <v>0.16420000000000001</v>
      </c>
      <c r="AF8" s="120">
        <v>0.16919999999999999</v>
      </c>
      <c r="AG8" s="120">
        <v>0.1822</v>
      </c>
      <c r="AH8" s="120">
        <v>0.19620000000000001</v>
      </c>
      <c r="AI8" s="120">
        <v>0.21440000000000001</v>
      </c>
      <c r="AJ8" s="120">
        <v>0.23430000000000001</v>
      </c>
      <c r="AK8" s="120">
        <v>0.25600000000000001</v>
      </c>
      <c r="AL8" s="120">
        <v>0.27979999999999999</v>
      </c>
      <c r="AM8" s="120"/>
      <c r="AN8" s="120"/>
    </row>
    <row r="9" spans="2:40">
      <c r="B9" s="118" t="s">
        <v>500</v>
      </c>
      <c r="C9" s="118" t="s">
        <v>586</v>
      </c>
      <c r="F9" s="118" t="s">
        <v>158</v>
      </c>
      <c r="G9" s="118" t="s">
        <v>549</v>
      </c>
      <c r="I9" s="120">
        <v>6.6013999999999999</v>
      </c>
      <c r="J9" s="120">
        <f t="shared" ref="J9:J19" si="0">$I9*H$99</f>
        <v>6.5761100365999994</v>
      </c>
      <c r="K9" s="120">
        <f t="shared" ref="K9:K19" si="1">$I9*I$99</f>
        <v>6.5198661085999996</v>
      </c>
      <c r="L9" s="120">
        <f t="shared" ref="L9:L19" si="2">$I9*J$99</f>
        <v>6.4723888397999998</v>
      </c>
      <c r="M9" s="120">
        <f t="shared" ref="M9:M19" si="3">$I9*K$99</f>
        <v>6.4032193706000005</v>
      </c>
      <c r="N9" s="120">
        <f t="shared" ref="N9:N19" si="4">$I9*L$99</f>
        <v>6.3130508479999996</v>
      </c>
      <c r="O9" s="120">
        <f t="shared" ref="O9:O19" si="5">$I9*M$99</f>
        <v>6.2241563955999997</v>
      </c>
      <c r="P9" s="120">
        <f t="shared" ref="P9:P19" si="6">$I9*N$99</f>
        <v>6.1365096077999999</v>
      </c>
      <c r="Q9" s="120">
        <f t="shared" ref="Q9:Q19" si="7">$I9*O$99</f>
        <v>6.0500972818000003</v>
      </c>
      <c r="R9" s="120">
        <f t="shared" ref="R9:R19" si="8">$I9*P$99</f>
        <v>5.9648996134000001</v>
      </c>
      <c r="T9" s="122" t="s">
        <v>500</v>
      </c>
      <c r="U9" s="122" t="s">
        <v>586</v>
      </c>
      <c r="Z9" s="118" t="s">
        <v>158</v>
      </c>
      <c r="AA9" s="118" t="s">
        <v>549</v>
      </c>
      <c r="AC9" s="118">
        <v>2.7475999999999998</v>
      </c>
      <c r="AD9" s="120">
        <f t="shared" ref="AD9:AD19" si="9">$AC9*H$99</f>
        <v>2.7370739443999996</v>
      </c>
      <c r="AE9" s="120">
        <f t="shared" ref="AE9:AE19" si="10">$AC9*I$99</f>
        <v>2.7136643923999997</v>
      </c>
      <c r="AF9" s="120">
        <f t="shared" ref="AF9:AF19" si="11">$AC9*J$99</f>
        <v>2.6939036532</v>
      </c>
      <c r="AG9" s="120">
        <f t="shared" ref="AG9:AG19" si="12">$AC9*K$99</f>
        <v>2.6651143004</v>
      </c>
      <c r="AH9" s="120">
        <f t="shared" ref="AH9:AH19" si="13">$AC9*L$99</f>
        <v>2.6275848319999997</v>
      </c>
      <c r="AI9" s="120">
        <f t="shared" ref="AI9:AI19" si="14">$AC9*M$99</f>
        <v>2.5905856503999996</v>
      </c>
      <c r="AJ9" s="120">
        <f t="shared" ref="AJ9:AJ19" si="15">$AC9*N$99</f>
        <v>2.5541057651999997</v>
      </c>
      <c r="AK9" s="120">
        <f t="shared" ref="AK9:AK19" si="16">$AC9*O$99</f>
        <v>2.5181396812000001</v>
      </c>
      <c r="AL9" s="120">
        <f t="shared" ref="AL9:AL19" si="17">$AC9*P$99</f>
        <v>2.4826791555999996</v>
      </c>
      <c r="AM9" s="120"/>
      <c r="AN9" s="120"/>
    </row>
    <row r="10" spans="2:40">
      <c r="B10" s="118" t="s">
        <v>500</v>
      </c>
      <c r="C10" s="118" t="s">
        <v>587</v>
      </c>
      <c r="F10" s="118" t="s">
        <v>158</v>
      </c>
      <c r="G10" s="118" t="s">
        <v>550</v>
      </c>
      <c r="I10" s="120">
        <v>1.7650999999999999</v>
      </c>
      <c r="J10" s="120">
        <f t="shared" si="0"/>
        <v>1.7583379018999998</v>
      </c>
      <c r="K10" s="120">
        <f t="shared" si="1"/>
        <v>1.7432992499</v>
      </c>
      <c r="L10" s="120">
        <f t="shared" si="2"/>
        <v>1.7306046506999999</v>
      </c>
      <c r="M10" s="120">
        <f t="shared" si="3"/>
        <v>1.7121099329</v>
      </c>
      <c r="N10" s="120">
        <f t="shared" si="4"/>
        <v>1.6880004319999997</v>
      </c>
      <c r="O10" s="120">
        <f t="shared" si="5"/>
        <v>1.6642315953999998</v>
      </c>
      <c r="P10" s="120">
        <f t="shared" si="6"/>
        <v>1.6407963627</v>
      </c>
      <c r="Q10" s="120">
        <f t="shared" si="7"/>
        <v>1.6176912037</v>
      </c>
      <c r="R10" s="120">
        <f t="shared" si="8"/>
        <v>1.5949108230999998</v>
      </c>
      <c r="T10" s="122" t="s">
        <v>500</v>
      </c>
      <c r="U10" s="122" t="s">
        <v>587</v>
      </c>
      <c r="Z10" s="118" t="s">
        <v>158</v>
      </c>
      <c r="AA10" s="118" t="s">
        <v>550</v>
      </c>
      <c r="AC10" s="118">
        <v>0.73470000000000002</v>
      </c>
      <c r="AD10" s="120">
        <f t="shared" si="9"/>
        <v>0.73188536429999995</v>
      </c>
      <c r="AE10" s="120">
        <f t="shared" si="10"/>
        <v>0.72562572030000005</v>
      </c>
      <c r="AF10" s="120">
        <f t="shared" si="11"/>
        <v>0.72034175789999999</v>
      </c>
      <c r="AG10" s="120">
        <f t="shared" si="12"/>
        <v>0.7126435713</v>
      </c>
      <c r="AH10" s="120">
        <f t="shared" si="13"/>
        <v>0.70260830399999996</v>
      </c>
      <c r="AI10" s="120">
        <f t="shared" si="14"/>
        <v>0.69271483379999998</v>
      </c>
      <c r="AJ10" s="120">
        <f t="shared" si="15"/>
        <v>0.68296022190000005</v>
      </c>
      <c r="AK10" s="120">
        <f t="shared" si="16"/>
        <v>0.67334299890000004</v>
      </c>
      <c r="AL10" s="120">
        <f t="shared" si="17"/>
        <v>0.6638609607</v>
      </c>
      <c r="AM10" s="120"/>
      <c r="AN10" s="120"/>
    </row>
    <row r="11" spans="2:40">
      <c r="B11" s="118" t="s">
        <v>500</v>
      </c>
      <c r="C11" s="118" t="s">
        <v>588</v>
      </c>
      <c r="F11" s="118" t="s">
        <v>158</v>
      </c>
      <c r="G11" s="118" t="s">
        <v>551</v>
      </c>
      <c r="I11" s="120">
        <v>1.4678</v>
      </c>
      <c r="J11" s="120">
        <f t="shared" si="0"/>
        <v>1.4621768581999999</v>
      </c>
      <c r="K11" s="120">
        <f t="shared" si="1"/>
        <v>1.4496712022</v>
      </c>
      <c r="L11" s="120">
        <f t="shared" si="2"/>
        <v>1.4391147846000001</v>
      </c>
      <c r="M11" s="120">
        <f t="shared" si="3"/>
        <v>1.4237351762000001</v>
      </c>
      <c r="N11" s="120">
        <f t="shared" si="4"/>
        <v>1.403686496</v>
      </c>
      <c r="O11" s="120">
        <f t="shared" si="5"/>
        <v>1.3839211011999999</v>
      </c>
      <c r="P11" s="120">
        <f t="shared" si="6"/>
        <v>1.3644331206</v>
      </c>
      <c r="Q11" s="120">
        <f t="shared" si="7"/>
        <v>1.3452196186000001</v>
      </c>
      <c r="R11" s="120">
        <f t="shared" si="8"/>
        <v>1.3262761917999999</v>
      </c>
      <c r="T11" s="122" t="s">
        <v>500</v>
      </c>
      <c r="U11" s="122" t="s">
        <v>588</v>
      </c>
      <c r="Z11" s="118" t="s">
        <v>158</v>
      </c>
      <c r="AA11" s="118" t="s">
        <v>551</v>
      </c>
      <c r="AC11" s="118">
        <v>0.6109</v>
      </c>
      <c r="AD11" s="120">
        <f t="shared" si="9"/>
        <v>0.60855964210000002</v>
      </c>
      <c r="AE11" s="120">
        <f t="shared" si="10"/>
        <v>0.60335477410000005</v>
      </c>
      <c r="AF11" s="120">
        <f t="shared" si="11"/>
        <v>0.59896118129999998</v>
      </c>
      <c r="AG11" s="120">
        <f t="shared" si="12"/>
        <v>0.59256017110000003</v>
      </c>
      <c r="AH11" s="120">
        <f t="shared" si="13"/>
        <v>0.58421588800000002</v>
      </c>
      <c r="AI11" s="120">
        <f t="shared" si="14"/>
        <v>0.57598950859999998</v>
      </c>
      <c r="AJ11" s="120">
        <f t="shared" si="15"/>
        <v>0.56787858930000001</v>
      </c>
      <c r="AK11" s="120">
        <f t="shared" si="16"/>
        <v>0.55988190830000006</v>
      </c>
      <c r="AL11" s="120">
        <f t="shared" si="17"/>
        <v>0.55199763289999992</v>
      </c>
      <c r="AM11" s="120"/>
      <c r="AN11" s="120"/>
    </row>
    <row r="12" spans="2:40">
      <c r="B12" s="118" t="s">
        <v>500</v>
      </c>
      <c r="C12" s="118" t="s">
        <v>589</v>
      </c>
      <c r="F12" s="118" t="s">
        <v>158</v>
      </c>
      <c r="G12" s="118" t="s">
        <v>552</v>
      </c>
      <c r="I12" s="120">
        <v>1.4276</v>
      </c>
      <c r="J12" s="120">
        <f t="shared" si="0"/>
        <v>1.4221308643999999</v>
      </c>
      <c r="K12" s="120">
        <f t="shared" si="1"/>
        <v>1.4099677124000001</v>
      </c>
      <c r="L12" s="120">
        <f t="shared" si="2"/>
        <v>1.3997004131999999</v>
      </c>
      <c r="M12" s="120">
        <f t="shared" si="3"/>
        <v>1.3847420204000001</v>
      </c>
      <c r="N12" s="120">
        <f t="shared" si="4"/>
        <v>1.3652424319999998</v>
      </c>
      <c r="O12" s="120">
        <f t="shared" si="5"/>
        <v>1.3460183703999999</v>
      </c>
      <c r="P12" s="120">
        <f t="shared" si="6"/>
        <v>1.3270641251999999</v>
      </c>
      <c r="Q12" s="120">
        <f t="shared" si="7"/>
        <v>1.3083768412000001</v>
      </c>
      <c r="R12" s="120">
        <f t="shared" si="8"/>
        <v>1.2899522355999999</v>
      </c>
      <c r="T12" s="122" t="s">
        <v>500</v>
      </c>
      <c r="U12" s="122" t="s">
        <v>589</v>
      </c>
      <c r="Z12" s="118" t="s">
        <v>158</v>
      </c>
      <c r="AA12" s="118" t="s">
        <v>552</v>
      </c>
      <c r="AC12" s="118">
        <v>0.59419999999999995</v>
      </c>
      <c r="AD12" s="120">
        <f t="shared" si="9"/>
        <v>0.59192361979999997</v>
      </c>
      <c r="AE12" s="120">
        <f t="shared" si="10"/>
        <v>0.58686103579999993</v>
      </c>
      <c r="AF12" s="120">
        <f t="shared" si="11"/>
        <v>0.58258754940000002</v>
      </c>
      <c r="AG12" s="120">
        <f t="shared" si="12"/>
        <v>0.5763615218</v>
      </c>
      <c r="AH12" s="120">
        <f t="shared" si="13"/>
        <v>0.56824534399999993</v>
      </c>
      <c r="AI12" s="120">
        <f t="shared" si="14"/>
        <v>0.56024384679999994</v>
      </c>
      <c r="AJ12" s="120">
        <f t="shared" si="15"/>
        <v>0.5523546533999999</v>
      </c>
      <c r="AK12" s="120">
        <f t="shared" si="16"/>
        <v>0.54457657540000004</v>
      </c>
      <c r="AL12" s="120">
        <f t="shared" si="17"/>
        <v>0.53690783019999999</v>
      </c>
      <c r="AM12" s="120"/>
      <c r="AN12" s="120"/>
    </row>
    <row r="13" spans="2:40">
      <c r="B13" s="118" t="s">
        <v>500</v>
      </c>
      <c r="C13" s="118" t="s">
        <v>590</v>
      </c>
      <c r="F13" s="118" t="s">
        <v>158</v>
      </c>
      <c r="G13" s="118" t="s">
        <v>553</v>
      </c>
      <c r="I13" s="120">
        <v>0.6946</v>
      </c>
      <c r="J13" s="120">
        <f t="shared" si="0"/>
        <v>0.69193898739999993</v>
      </c>
      <c r="K13" s="120">
        <f t="shared" si="1"/>
        <v>0.68602099539999994</v>
      </c>
      <c r="L13" s="120">
        <f t="shared" si="2"/>
        <v>0.6810254322</v>
      </c>
      <c r="M13" s="120">
        <f t="shared" si="3"/>
        <v>0.67374741339999999</v>
      </c>
      <c r="N13" s="120">
        <f t="shared" si="4"/>
        <v>0.66425987199999992</v>
      </c>
      <c r="O13" s="120">
        <f t="shared" si="5"/>
        <v>0.65490638839999993</v>
      </c>
      <c r="P13" s="120">
        <f t="shared" si="6"/>
        <v>0.64568418419999996</v>
      </c>
      <c r="Q13" s="120">
        <f t="shared" si="7"/>
        <v>0.63659187020000008</v>
      </c>
      <c r="R13" s="120">
        <f t="shared" si="8"/>
        <v>0.62762736259999996</v>
      </c>
      <c r="T13" s="122" t="s">
        <v>500</v>
      </c>
      <c r="U13" s="122" t="s">
        <v>590</v>
      </c>
      <c r="Z13" s="118" t="s">
        <v>158</v>
      </c>
      <c r="AA13" s="118" t="s">
        <v>553</v>
      </c>
      <c r="AC13" s="118">
        <v>0.28910000000000002</v>
      </c>
      <c r="AD13" s="120">
        <f t="shared" si="9"/>
        <v>0.2879924579</v>
      </c>
      <c r="AE13" s="120">
        <f t="shared" si="10"/>
        <v>0.28552932590000002</v>
      </c>
      <c r="AF13" s="120">
        <f t="shared" si="11"/>
        <v>0.28345011870000003</v>
      </c>
      <c r="AG13" s="120">
        <f t="shared" si="12"/>
        <v>0.28042092890000003</v>
      </c>
      <c r="AH13" s="120">
        <f t="shared" si="13"/>
        <v>0.27647211199999999</v>
      </c>
      <c r="AI13" s="120">
        <f t="shared" si="14"/>
        <v>0.27257909140000003</v>
      </c>
      <c r="AJ13" s="120">
        <f t="shared" si="15"/>
        <v>0.2687407107</v>
      </c>
      <c r="AK13" s="120">
        <f t="shared" si="16"/>
        <v>0.26495639170000002</v>
      </c>
      <c r="AL13" s="120">
        <f t="shared" si="17"/>
        <v>0.26122526709999999</v>
      </c>
      <c r="AM13" s="120"/>
      <c r="AN13" s="120"/>
    </row>
    <row r="14" spans="2:40">
      <c r="B14" s="118" t="s">
        <v>500</v>
      </c>
      <c r="C14" s="118" t="s">
        <v>591</v>
      </c>
      <c r="F14" s="118" t="s">
        <v>158</v>
      </c>
      <c r="G14" s="118" t="s">
        <v>554</v>
      </c>
      <c r="I14" s="120">
        <v>36.439300000000003</v>
      </c>
      <c r="J14" s="120">
        <f t="shared" si="0"/>
        <v>36.299701041700004</v>
      </c>
      <c r="K14" s="120">
        <f t="shared" si="1"/>
        <v>35.989238205700005</v>
      </c>
      <c r="L14" s="120">
        <f t="shared" si="2"/>
        <v>35.727166760100005</v>
      </c>
      <c r="M14" s="120">
        <f t="shared" si="3"/>
        <v>35.345355774700003</v>
      </c>
      <c r="N14" s="120">
        <f t="shared" si="4"/>
        <v>34.847631376000002</v>
      </c>
      <c r="O14" s="120">
        <f t="shared" si="5"/>
        <v>34.3569397622</v>
      </c>
      <c r="P14" s="120">
        <f t="shared" si="6"/>
        <v>33.8731351761</v>
      </c>
      <c r="Q14" s="120">
        <f t="shared" si="7"/>
        <v>33.396144739100002</v>
      </c>
      <c r="R14" s="120">
        <f t="shared" si="8"/>
        <v>32.925859133300001</v>
      </c>
      <c r="T14" s="122" t="s">
        <v>500</v>
      </c>
      <c r="U14" s="122" t="s">
        <v>591</v>
      </c>
      <c r="Z14" s="118" t="s">
        <v>158</v>
      </c>
      <c r="AA14" s="118" t="s">
        <v>554</v>
      </c>
      <c r="AC14" s="118">
        <v>15.1668</v>
      </c>
      <c r="AD14" s="120">
        <f t="shared" si="9"/>
        <v>15.108695989199999</v>
      </c>
      <c r="AE14" s="120">
        <f t="shared" si="10"/>
        <v>14.979474853200001</v>
      </c>
      <c r="AF14" s="120">
        <f t="shared" si="11"/>
        <v>14.870395227600001</v>
      </c>
      <c r="AG14" s="120">
        <f t="shared" si="12"/>
        <v>14.711477497200001</v>
      </c>
      <c r="AH14" s="120">
        <f t="shared" si="13"/>
        <v>14.504314175999999</v>
      </c>
      <c r="AI14" s="120">
        <f t="shared" si="14"/>
        <v>14.3000780472</v>
      </c>
      <c r="AJ14" s="120">
        <f t="shared" si="15"/>
        <v>14.0987084436</v>
      </c>
      <c r="AK14" s="120">
        <f t="shared" si="16"/>
        <v>13.900175031600002</v>
      </c>
      <c r="AL14" s="120">
        <f t="shared" si="17"/>
        <v>13.7044323108</v>
      </c>
      <c r="AM14" s="120"/>
      <c r="AN14" s="120"/>
    </row>
    <row r="15" spans="2:40">
      <c r="B15" s="118" t="s">
        <v>500</v>
      </c>
      <c r="C15" s="118" t="s">
        <v>502</v>
      </c>
      <c r="F15" s="118" t="s">
        <v>158</v>
      </c>
      <c r="G15" s="118" t="s">
        <v>544</v>
      </c>
      <c r="I15" s="120">
        <v>0.55989999999999995</v>
      </c>
      <c r="J15" s="120">
        <f t="shared" si="0"/>
        <v>0.55775502309999991</v>
      </c>
      <c r="K15" s="120">
        <f t="shared" si="1"/>
        <v>0.55298467509999993</v>
      </c>
      <c r="L15" s="120">
        <f t="shared" si="2"/>
        <v>0.54895787429999998</v>
      </c>
      <c r="M15" s="120">
        <f t="shared" si="3"/>
        <v>0.54309124209999993</v>
      </c>
      <c r="N15" s="120">
        <f t="shared" si="4"/>
        <v>0.53544356799999993</v>
      </c>
      <c r="O15" s="120">
        <f t="shared" si="5"/>
        <v>0.52790395459999995</v>
      </c>
      <c r="P15" s="120">
        <f t="shared" si="6"/>
        <v>0.52047016229999998</v>
      </c>
      <c r="Q15" s="120">
        <f t="shared" si="7"/>
        <v>0.51314107129999997</v>
      </c>
      <c r="R15" s="120">
        <f t="shared" si="8"/>
        <v>0.50591500189999994</v>
      </c>
      <c r="T15" s="122" t="s">
        <v>500</v>
      </c>
      <c r="U15" s="122" t="s">
        <v>502</v>
      </c>
      <c r="Z15" s="118" t="s">
        <v>158</v>
      </c>
      <c r="AA15" s="118" t="s">
        <v>544</v>
      </c>
      <c r="AC15" s="118">
        <v>0.23300000000000001</v>
      </c>
      <c r="AD15" s="120">
        <f t="shared" si="9"/>
        <v>0.232107377</v>
      </c>
      <c r="AE15" s="120">
        <f t="shared" si="10"/>
        <v>0.23012221700000002</v>
      </c>
      <c r="AF15" s="120">
        <f t="shared" si="11"/>
        <v>0.22844648100000001</v>
      </c>
      <c r="AG15" s="120">
        <f t="shared" si="12"/>
        <v>0.22600510700000001</v>
      </c>
      <c r="AH15" s="120">
        <f t="shared" si="13"/>
        <v>0.22282256</v>
      </c>
      <c r="AI15" s="120">
        <f t="shared" si="14"/>
        <v>0.219684982</v>
      </c>
      <c r="AJ15" s="120">
        <f t="shared" si="15"/>
        <v>0.216591441</v>
      </c>
      <c r="AK15" s="120">
        <f t="shared" si="16"/>
        <v>0.21354147100000001</v>
      </c>
      <c r="AL15" s="120">
        <f t="shared" si="17"/>
        <v>0.210534373</v>
      </c>
      <c r="AM15" s="120"/>
      <c r="AN15" s="120"/>
    </row>
    <row r="16" spans="2:40">
      <c r="B16" s="118" t="s">
        <v>500</v>
      </c>
      <c r="C16" s="118" t="s">
        <v>503</v>
      </c>
      <c r="F16" s="118" t="s">
        <v>158</v>
      </c>
      <c r="G16" s="118" t="s">
        <v>545</v>
      </c>
      <c r="I16" s="120">
        <v>0.66790000000000005</v>
      </c>
      <c r="J16" s="120">
        <f t="shared" si="0"/>
        <v>0.66534127510000007</v>
      </c>
      <c r="K16" s="120">
        <f t="shared" si="1"/>
        <v>0.65965076710000004</v>
      </c>
      <c r="L16" s="120">
        <f t="shared" si="2"/>
        <v>0.65484723030000003</v>
      </c>
      <c r="M16" s="120">
        <f t="shared" si="3"/>
        <v>0.64784897410000009</v>
      </c>
      <c r="N16" s="120">
        <f t="shared" si="4"/>
        <v>0.63872612800000006</v>
      </c>
      <c r="O16" s="120">
        <f t="shared" si="5"/>
        <v>0.62973218660000008</v>
      </c>
      <c r="P16" s="120">
        <f t="shared" si="6"/>
        <v>0.62086447830000002</v>
      </c>
      <c r="Q16" s="120">
        <f t="shared" si="7"/>
        <v>0.61212166730000006</v>
      </c>
      <c r="R16" s="120">
        <f t="shared" si="8"/>
        <v>0.60350174990000005</v>
      </c>
      <c r="T16" s="122" t="s">
        <v>500</v>
      </c>
      <c r="U16" s="122" t="s">
        <v>503</v>
      </c>
      <c r="Z16" s="118" t="s">
        <v>158</v>
      </c>
      <c r="AA16" s="118" t="s">
        <v>545</v>
      </c>
      <c r="AC16" s="118">
        <v>0.27800000000000002</v>
      </c>
      <c r="AD16" s="120">
        <f t="shared" si="9"/>
        <v>0.276934982</v>
      </c>
      <c r="AE16" s="120">
        <f t="shared" si="10"/>
        <v>0.27456642200000003</v>
      </c>
      <c r="AF16" s="120">
        <f t="shared" si="11"/>
        <v>0.27256704600000004</v>
      </c>
      <c r="AG16" s="120">
        <f t="shared" si="12"/>
        <v>0.26965416200000003</v>
      </c>
      <c r="AH16" s="120">
        <f t="shared" si="13"/>
        <v>0.26585696000000003</v>
      </c>
      <c r="AI16" s="120">
        <f t="shared" si="14"/>
        <v>0.26211341199999999</v>
      </c>
      <c r="AJ16" s="120">
        <f t="shared" si="15"/>
        <v>0.25842240599999999</v>
      </c>
      <c r="AK16" s="120">
        <f t="shared" si="16"/>
        <v>0.25478338600000006</v>
      </c>
      <c r="AL16" s="120">
        <f t="shared" si="17"/>
        <v>0.25119551800000001</v>
      </c>
      <c r="AM16" s="120"/>
      <c r="AN16" s="120"/>
    </row>
    <row r="17" spans="2:40">
      <c r="B17" s="118" t="s">
        <v>500</v>
      </c>
      <c r="C17" s="118" t="s">
        <v>592</v>
      </c>
      <c r="F17" s="118" t="s">
        <v>158</v>
      </c>
      <c r="G17" s="118" t="s">
        <v>555</v>
      </c>
      <c r="I17" s="120">
        <v>0.46710000000000002</v>
      </c>
      <c r="J17" s="120">
        <f t="shared" si="0"/>
        <v>0.46531053989999999</v>
      </c>
      <c r="K17" s="120">
        <f t="shared" si="1"/>
        <v>0.46133084790000001</v>
      </c>
      <c r="L17" s="120">
        <f t="shared" si="2"/>
        <v>0.45797146470000005</v>
      </c>
      <c r="M17" s="120">
        <f t="shared" si="3"/>
        <v>0.45307719090000004</v>
      </c>
      <c r="N17" s="120">
        <f t="shared" si="4"/>
        <v>0.44669707199999997</v>
      </c>
      <c r="O17" s="120">
        <f t="shared" si="5"/>
        <v>0.4404071034</v>
      </c>
      <c r="P17" s="120">
        <f t="shared" si="6"/>
        <v>0.43420541670000001</v>
      </c>
      <c r="Q17" s="120">
        <f t="shared" si="7"/>
        <v>0.42809107770000004</v>
      </c>
      <c r="R17" s="120">
        <f t="shared" si="8"/>
        <v>0.4220626851</v>
      </c>
      <c r="T17" s="122" t="s">
        <v>500</v>
      </c>
      <c r="U17" s="122" t="s">
        <v>592</v>
      </c>
      <c r="Z17" s="118" t="s">
        <v>158</v>
      </c>
      <c r="AA17" s="118" t="s">
        <v>555</v>
      </c>
      <c r="AC17" s="118">
        <v>0.19439999999999999</v>
      </c>
      <c r="AD17" s="120">
        <f t="shared" si="9"/>
        <v>0.19365525359999999</v>
      </c>
      <c r="AE17" s="120">
        <f t="shared" si="10"/>
        <v>0.19199896559999999</v>
      </c>
      <c r="AF17" s="120">
        <f t="shared" si="11"/>
        <v>0.1906008408</v>
      </c>
      <c r="AG17" s="120">
        <f t="shared" si="12"/>
        <v>0.18856391759999999</v>
      </c>
      <c r="AH17" s="120">
        <f t="shared" si="13"/>
        <v>0.18590860799999998</v>
      </c>
      <c r="AI17" s="120">
        <f t="shared" si="14"/>
        <v>0.18329081759999999</v>
      </c>
      <c r="AJ17" s="120">
        <f t="shared" si="15"/>
        <v>0.18070976879999998</v>
      </c>
      <c r="AK17" s="120">
        <f t="shared" si="16"/>
        <v>0.17816507279999999</v>
      </c>
      <c r="AL17" s="120">
        <f t="shared" si="17"/>
        <v>0.17565614639999999</v>
      </c>
      <c r="AM17" s="120"/>
      <c r="AN17" s="120"/>
    </row>
    <row r="18" spans="2:40">
      <c r="B18" s="118" t="s">
        <v>500</v>
      </c>
      <c r="C18" s="118" t="s">
        <v>499</v>
      </c>
      <c r="F18" s="118" t="s">
        <v>158</v>
      </c>
      <c r="G18" s="118" t="s">
        <v>543</v>
      </c>
      <c r="I18" s="120">
        <v>0.11849999999999999</v>
      </c>
      <c r="J18" s="120">
        <f t="shared" si="0"/>
        <v>0.11804602649999998</v>
      </c>
      <c r="K18" s="120">
        <f t="shared" si="1"/>
        <v>0.1170364065</v>
      </c>
      <c r="L18" s="120">
        <f t="shared" si="2"/>
        <v>0.1161841545</v>
      </c>
      <c r="M18" s="120">
        <f t="shared" si="3"/>
        <v>0.1149425115</v>
      </c>
      <c r="N18" s="120">
        <f t="shared" si="4"/>
        <v>0.11332391999999999</v>
      </c>
      <c r="O18" s="120">
        <f t="shared" si="5"/>
        <v>0.11172819899999999</v>
      </c>
      <c r="P18" s="120">
        <f t="shared" si="6"/>
        <v>0.1101548745</v>
      </c>
      <c r="Q18" s="120">
        <f t="shared" si="7"/>
        <v>0.10860370950000001</v>
      </c>
      <c r="R18" s="120">
        <f t="shared" si="8"/>
        <v>0.10707434849999999</v>
      </c>
      <c r="T18" s="122" t="s">
        <v>500</v>
      </c>
      <c r="U18" s="122" t="s">
        <v>499</v>
      </c>
      <c r="Z18" s="118" t="s">
        <v>158</v>
      </c>
      <c r="AA18" s="118" t="s">
        <v>543</v>
      </c>
      <c r="AC18" s="118">
        <v>4.9299999999999997E-2</v>
      </c>
      <c r="AD18" s="120">
        <f t="shared" si="9"/>
        <v>4.9111131699999998E-2</v>
      </c>
      <c r="AE18" s="120">
        <f t="shared" si="10"/>
        <v>4.8691095699999999E-2</v>
      </c>
      <c r="AF18" s="120">
        <f t="shared" si="11"/>
        <v>4.8336530099999997E-2</v>
      </c>
      <c r="AG18" s="120">
        <f t="shared" si="12"/>
        <v>4.7819964699999995E-2</v>
      </c>
      <c r="AH18" s="120">
        <f t="shared" si="13"/>
        <v>4.7146575999999996E-2</v>
      </c>
      <c r="AI18" s="120">
        <f t="shared" si="14"/>
        <v>4.6482702199999996E-2</v>
      </c>
      <c r="AJ18" s="120">
        <f t="shared" si="15"/>
        <v>4.5828146099999995E-2</v>
      </c>
      <c r="AK18" s="120">
        <f t="shared" si="16"/>
        <v>4.5182809099999999E-2</v>
      </c>
      <c r="AL18" s="120">
        <f t="shared" si="17"/>
        <v>4.4546543299999998E-2</v>
      </c>
      <c r="AM18" s="120"/>
      <c r="AN18" s="120"/>
    </row>
    <row r="19" spans="2:40">
      <c r="B19" s="118" t="s">
        <v>500</v>
      </c>
      <c r="C19" s="118" t="s">
        <v>593</v>
      </c>
      <c r="F19" s="118" t="s">
        <v>158</v>
      </c>
      <c r="G19" s="118" t="s">
        <v>548</v>
      </c>
      <c r="I19" s="120">
        <v>0.1588</v>
      </c>
      <c r="J19" s="120">
        <f t="shared" si="0"/>
        <v>0.15819163719999998</v>
      </c>
      <c r="K19" s="120">
        <f t="shared" si="1"/>
        <v>0.15683866120000001</v>
      </c>
      <c r="L19" s="120">
        <f t="shared" si="2"/>
        <v>0.1556965716</v>
      </c>
      <c r="M19" s="120">
        <f t="shared" si="3"/>
        <v>0.1540326652</v>
      </c>
      <c r="N19" s="120">
        <f t="shared" si="4"/>
        <v>0.15186361599999998</v>
      </c>
      <c r="O19" s="120">
        <f t="shared" si="5"/>
        <v>0.14972521519999998</v>
      </c>
      <c r="P19" s="120">
        <f t="shared" si="6"/>
        <v>0.1476168276</v>
      </c>
      <c r="Q19" s="120">
        <f t="shared" si="7"/>
        <v>0.14553813560000001</v>
      </c>
      <c r="R19" s="120">
        <f t="shared" si="8"/>
        <v>0.1434886628</v>
      </c>
      <c r="T19" s="122" t="s">
        <v>500</v>
      </c>
      <c r="U19" s="122" t="s">
        <v>593</v>
      </c>
      <c r="Z19" s="118" t="s">
        <v>158</v>
      </c>
      <c r="AA19" s="118" t="s">
        <v>548</v>
      </c>
      <c r="AC19" s="118">
        <v>6.6100000000000006E-2</v>
      </c>
      <c r="AD19" s="140">
        <f t="shared" si="9"/>
        <v>6.5846770900000004E-2</v>
      </c>
      <c r="AE19" s="120">
        <f t="shared" si="10"/>
        <v>6.5283598900000003E-2</v>
      </c>
      <c r="AF19" s="120">
        <f t="shared" si="11"/>
        <v>6.4808207700000009E-2</v>
      </c>
      <c r="AG19" s="120">
        <f t="shared" si="12"/>
        <v>6.4115611900000008E-2</v>
      </c>
      <c r="AH19" s="120">
        <f t="shared" si="13"/>
        <v>6.3212751999999997E-2</v>
      </c>
      <c r="AI19" s="120">
        <f t="shared" si="14"/>
        <v>6.2322649400000006E-2</v>
      </c>
      <c r="AJ19" s="120">
        <f t="shared" si="15"/>
        <v>6.1445039700000002E-2</v>
      </c>
      <c r="AK19" s="120">
        <f t="shared" si="16"/>
        <v>6.0579790700000011E-2</v>
      </c>
      <c r="AL19" s="120">
        <f t="shared" si="17"/>
        <v>5.97267041E-2</v>
      </c>
      <c r="AM19" s="120"/>
      <c r="AN19" s="120"/>
    </row>
    <row r="20" spans="2:40">
      <c r="B20" s="118" t="s">
        <v>504</v>
      </c>
      <c r="C20" s="118" t="s">
        <v>592</v>
      </c>
      <c r="F20" s="118" t="s">
        <v>158</v>
      </c>
      <c r="G20" s="118" t="s">
        <v>557</v>
      </c>
      <c r="I20" s="120">
        <v>7.5357000000000003</v>
      </c>
      <c r="J20" s="120">
        <f t="shared" ref="J20:R25" si="18">$I20*H$104</f>
        <v>7.9969451255999999</v>
      </c>
      <c r="K20" s="120">
        <f t="shared" si="18"/>
        <v>8.486422142847724</v>
      </c>
      <c r="L20" s="120">
        <f t="shared" si="18"/>
        <v>9.0058590693671459</v>
      </c>
      <c r="M20" s="120">
        <f t="shared" si="18"/>
        <v>9.698325201872704</v>
      </c>
      <c r="N20" s="120">
        <f t="shared" si="18"/>
        <v>10.444035488097946</v>
      </c>
      <c r="O20" s="120">
        <f t="shared" si="18"/>
        <v>11.412479566802803</v>
      </c>
      <c r="P20" s="120">
        <f t="shared" si="18"/>
        <v>12.470724559593727</v>
      </c>
      <c r="Q20" s="120">
        <f t="shared" si="18"/>
        <v>13.627097435831173</v>
      </c>
      <c r="R20" s="120">
        <f t="shared" si="18"/>
        <v>14.890697299763492</v>
      </c>
      <c r="T20" s="122" t="s">
        <v>504</v>
      </c>
      <c r="U20" s="122" t="s">
        <v>592</v>
      </c>
      <c r="Z20" s="118" t="s">
        <v>158</v>
      </c>
      <c r="AA20" s="118" t="s">
        <v>557</v>
      </c>
      <c r="AC20" s="118">
        <v>0.34010000000000001</v>
      </c>
      <c r="AD20" s="118">
        <f t="shared" ref="AD20:AL25" si="19">$AC20*H$104</f>
        <v>0.36091684079999997</v>
      </c>
      <c r="AE20" s="118">
        <f t="shared" si="19"/>
        <v>0.38300783879168637</v>
      </c>
      <c r="AF20" s="118">
        <f t="shared" si="19"/>
        <v>0.40645098258844786</v>
      </c>
      <c r="AG20" s="118">
        <f t="shared" si="19"/>
        <v>0.43770325267153765</v>
      </c>
      <c r="AH20" s="118">
        <f t="shared" si="19"/>
        <v>0.47135852933398509</v>
      </c>
      <c r="AI20" s="118">
        <f t="shared" si="19"/>
        <v>0.51506619168353751</v>
      </c>
      <c r="AJ20" s="118">
        <f t="shared" si="19"/>
        <v>0.56282673443977682</v>
      </c>
      <c r="AK20" s="118">
        <f t="shared" si="19"/>
        <v>0.61501596904417399</v>
      </c>
      <c r="AL20" s="118">
        <f t="shared" si="19"/>
        <v>0.67204455480573311</v>
      </c>
      <c r="AM20" s="120"/>
      <c r="AN20" s="120"/>
    </row>
    <row r="21" spans="2:40">
      <c r="B21" s="118" t="s">
        <v>504</v>
      </c>
      <c r="C21" s="118" t="s">
        <v>594</v>
      </c>
      <c r="F21" s="118" t="s">
        <v>158</v>
      </c>
      <c r="G21" s="118" t="s">
        <v>556</v>
      </c>
      <c r="I21" s="120">
        <v>1.3387</v>
      </c>
      <c r="J21" s="120">
        <f t="shared" si="18"/>
        <v>1.4206391495999999</v>
      </c>
      <c r="K21" s="120">
        <f t="shared" si="18"/>
        <v>1.5075936306687165</v>
      </c>
      <c r="L21" s="120">
        <f t="shared" si="18"/>
        <v>1.5998704216146873</v>
      </c>
      <c r="M21" s="120">
        <f t="shared" si="18"/>
        <v>1.7228854582516537</v>
      </c>
      <c r="N21" s="120">
        <f t="shared" si="18"/>
        <v>1.8553591979400348</v>
      </c>
      <c r="O21" s="120">
        <f t="shared" si="18"/>
        <v>2.0274010902874204</v>
      </c>
      <c r="P21" s="120">
        <f t="shared" si="18"/>
        <v>2.2153959111865018</v>
      </c>
      <c r="Q21" s="120">
        <f t="shared" si="18"/>
        <v>2.4208229278430924</v>
      </c>
      <c r="R21" s="120">
        <f t="shared" si="18"/>
        <v>2.6452985754731988</v>
      </c>
      <c r="T21" s="122" t="s">
        <v>504</v>
      </c>
      <c r="U21" s="122" t="s">
        <v>594</v>
      </c>
      <c r="Z21" s="118" t="s">
        <v>158</v>
      </c>
      <c r="AA21" s="118" t="s">
        <v>556</v>
      </c>
      <c r="AC21" s="118">
        <v>7.5399999999999995E-2</v>
      </c>
      <c r="AD21" s="118">
        <f t="shared" si="19"/>
        <v>8.001508319999999E-2</v>
      </c>
      <c r="AE21" s="118">
        <f t="shared" si="19"/>
        <v>8.491264641250558E-2</v>
      </c>
      <c r="AF21" s="118">
        <f t="shared" si="19"/>
        <v>9.0109979674122209E-2</v>
      </c>
      <c r="AG21" s="118">
        <f t="shared" si="19"/>
        <v>9.7038592330002754E-2</v>
      </c>
      <c r="AH21" s="118">
        <f t="shared" si="19"/>
        <v>0.10449995034337686</v>
      </c>
      <c r="AI21" s="118">
        <f t="shared" si="19"/>
        <v>0.11418991723886716</v>
      </c>
      <c r="AJ21" s="118">
        <f t="shared" si="19"/>
        <v>0.1247784056946756</v>
      </c>
      <c r="AK21" s="118">
        <f t="shared" si="19"/>
        <v>0.13634873291952576</v>
      </c>
      <c r="AL21" s="118">
        <f t="shared" si="19"/>
        <v>0.14899194187695464</v>
      </c>
      <c r="AM21" s="120"/>
      <c r="AN21" s="120"/>
    </row>
    <row r="22" spans="2:40">
      <c r="B22" s="118" t="s">
        <v>504</v>
      </c>
      <c r="C22" s="118" t="s">
        <v>502</v>
      </c>
      <c r="F22" s="118" t="s">
        <v>158</v>
      </c>
      <c r="G22" s="118" t="s">
        <v>507</v>
      </c>
      <c r="I22" s="120">
        <v>0.69099999999999995</v>
      </c>
      <c r="J22" s="120">
        <f t="shared" si="18"/>
        <v>0.73329472799999984</v>
      </c>
      <c r="K22" s="120">
        <f t="shared" si="18"/>
        <v>0.77817823171142386</v>
      </c>
      <c r="L22" s="120">
        <f t="shared" si="18"/>
        <v>0.82580896491801659</v>
      </c>
      <c r="M22" s="120">
        <f t="shared" si="18"/>
        <v>0.88930593236116584</v>
      </c>
      <c r="N22" s="120">
        <f t="shared" si="18"/>
        <v>0.95768522131662348</v>
      </c>
      <c r="O22" s="120">
        <f t="shared" si="18"/>
        <v>1.04648849883365</v>
      </c>
      <c r="P22" s="120">
        <f t="shared" si="18"/>
        <v>1.1435262378649977</v>
      </c>
      <c r="Q22" s="120">
        <f t="shared" si="18"/>
        <v>1.2495619953235053</v>
      </c>
      <c r="R22" s="120">
        <f t="shared" si="18"/>
        <v>1.3654301304638681</v>
      </c>
      <c r="T22" s="122" t="s">
        <v>504</v>
      </c>
      <c r="U22" s="122" t="s">
        <v>502</v>
      </c>
      <c r="Z22" s="118" t="s">
        <v>158</v>
      </c>
      <c r="AA22" s="118" t="s">
        <v>507</v>
      </c>
      <c r="AC22" s="118">
        <v>0.21659999999999999</v>
      </c>
      <c r="AD22" s="118">
        <f t="shared" si="19"/>
        <v>0.22985765279999998</v>
      </c>
      <c r="AE22" s="118">
        <f t="shared" si="19"/>
        <v>0.24392678001258236</v>
      </c>
      <c r="AF22" s="118">
        <f t="shared" si="19"/>
        <v>0.25885705036359247</v>
      </c>
      <c r="AG22" s="118">
        <f t="shared" si="19"/>
        <v>0.27876073075170554</v>
      </c>
      <c r="AH22" s="118">
        <f t="shared" si="19"/>
        <v>0.30019481756466088</v>
      </c>
      <c r="AI22" s="118">
        <f t="shared" si="19"/>
        <v>0.32803098241297918</v>
      </c>
      <c r="AJ22" s="118">
        <f t="shared" si="19"/>
        <v>0.35844831131918747</v>
      </c>
      <c r="AK22" s="118">
        <f t="shared" si="19"/>
        <v>0.39168614788288175</v>
      </c>
      <c r="AL22" s="118">
        <f t="shared" si="19"/>
        <v>0.42800602931761772</v>
      </c>
      <c r="AM22" s="120"/>
      <c r="AN22" s="120"/>
    </row>
    <row r="23" spans="2:40">
      <c r="B23" s="118" t="s">
        <v>504</v>
      </c>
      <c r="C23" s="118" t="s">
        <v>499</v>
      </c>
      <c r="F23" s="118" t="s">
        <v>158</v>
      </c>
      <c r="G23" s="118" t="s">
        <v>505</v>
      </c>
      <c r="I23" s="120">
        <v>0.43790000000000001</v>
      </c>
      <c r="J23" s="120">
        <f t="shared" si="18"/>
        <v>0.46470298319999997</v>
      </c>
      <c r="K23" s="120">
        <f t="shared" si="18"/>
        <v>0.49314652339570553</v>
      </c>
      <c r="L23" s="120">
        <f t="shared" si="18"/>
        <v>0.52333103579970985</v>
      </c>
      <c r="M23" s="120">
        <f t="shared" si="18"/>
        <v>0.56357028622424676</v>
      </c>
      <c r="N23" s="120">
        <f t="shared" si="18"/>
        <v>0.60690355776345806</v>
      </c>
      <c r="O23" s="120">
        <f t="shared" si="18"/>
        <v>0.66317990396419013</v>
      </c>
      <c r="P23" s="120">
        <f t="shared" si="18"/>
        <v>0.7246745869190776</v>
      </c>
      <c r="Q23" s="120">
        <f t="shared" si="18"/>
        <v>0.79187148734032287</v>
      </c>
      <c r="R23" s="120">
        <f t="shared" si="18"/>
        <v>0.86529935474692898</v>
      </c>
      <c r="T23" s="122" t="s">
        <v>504</v>
      </c>
      <c r="U23" s="122" t="s">
        <v>499</v>
      </c>
      <c r="Z23" s="118" t="s">
        <v>158</v>
      </c>
      <c r="AA23" s="118" t="s">
        <v>505</v>
      </c>
      <c r="AC23" s="118">
        <v>0.13730000000000001</v>
      </c>
      <c r="AD23" s="118">
        <f t="shared" si="19"/>
        <v>0.1457038584</v>
      </c>
      <c r="AE23" s="118">
        <f t="shared" si="19"/>
        <v>0.15462210016494718</v>
      </c>
      <c r="AF23" s="118">
        <f t="shared" si="19"/>
        <v>0.16408620967184326</v>
      </c>
      <c r="AG23" s="118">
        <f t="shared" si="19"/>
        <v>0.17670290088739229</v>
      </c>
      <c r="AH23" s="118">
        <f t="shared" si="19"/>
        <v>0.19028969737593693</v>
      </c>
      <c r="AI23" s="118">
        <f t="shared" si="19"/>
        <v>0.20793469014451543</v>
      </c>
      <c r="AJ23" s="118">
        <f t="shared" si="19"/>
        <v>0.22721585015754592</v>
      </c>
      <c r="AK23" s="118">
        <f t="shared" si="19"/>
        <v>0.24828489429510464</v>
      </c>
      <c r="AL23" s="118">
        <f t="shared" si="19"/>
        <v>0.27130760768840684</v>
      </c>
      <c r="AM23" s="120"/>
      <c r="AN23" s="120"/>
    </row>
    <row r="24" spans="2:40">
      <c r="B24" s="118" t="s">
        <v>504</v>
      </c>
      <c r="C24" s="118" t="s">
        <v>503</v>
      </c>
      <c r="F24" s="118" t="s">
        <v>158</v>
      </c>
      <c r="G24" s="118" t="s">
        <v>508</v>
      </c>
      <c r="I24" s="120">
        <v>0.35370000000000001</v>
      </c>
      <c r="J24" s="120">
        <f t="shared" si="18"/>
        <v>0.37534926959999998</v>
      </c>
      <c r="K24" s="120">
        <f t="shared" si="18"/>
        <v>0.39832364769367679</v>
      </c>
      <c r="L24" s="120">
        <f t="shared" si="18"/>
        <v>0.42270424152171127</v>
      </c>
      <c r="M24" s="120">
        <f t="shared" si="18"/>
        <v>0.45520623484246653</v>
      </c>
      <c r="N24" s="120">
        <f t="shared" si="18"/>
        <v>0.49020732674340056</v>
      </c>
      <c r="O24" s="120">
        <f t="shared" si="18"/>
        <v>0.53566278153033586</v>
      </c>
      <c r="P24" s="120">
        <f t="shared" si="18"/>
        <v>0.58533318427329928</v>
      </c>
      <c r="Q24" s="120">
        <f t="shared" si="18"/>
        <v>0.63960937445140942</v>
      </c>
      <c r="R24" s="120">
        <f t="shared" si="18"/>
        <v>0.69891843291616529</v>
      </c>
      <c r="T24" s="122" t="s">
        <v>504</v>
      </c>
      <c r="U24" s="122" t="s">
        <v>503</v>
      </c>
      <c r="Z24" s="118" t="s">
        <v>158</v>
      </c>
      <c r="AA24" s="118" t="s">
        <v>508</v>
      </c>
      <c r="AC24" s="118">
        <v>0.1109</v>
      </c>
      <c r="AD24" s="118">
        <f t="shared" si="19"/>
        <v>0.11768796719999999</v>
      </c>
      <c r="AE24" s="118">
        <f t="shared" si="19"/>
        <v>0.12489141229637758</v>
      </c>
      <c r="AF24" s="118">
        <f t="shared" si="19"/>
        <v>0.13253576586021423</v>
      </c>
      <c r="AG24" s="118">
        <f t="shared" si="19"/>
        <v>0.14272652373205977</v>
      </c>
      <c r="AH24" s="118">
        <f t="shared" si="19"/>
        <v>0.15370085534589517</v>
      </c>
      <c r="AI24" s="118">
        <f t="shared" si="19"/>
        <v>0.16795307455955397</v>
      </c>
      <c r="AJ24" s="118">
        <f t="shared" si="19"/>
        <v>0.18352685930423773</v>
      </c>
      <c r="AK24" s="118">
        <f t="shared" si="19"/>
        <v>0.20054475438694178</v>
      </c>
      <c r="AL24" s="118">
        <f t="shared" si="19"/>
        <v>0.21914066782697972</v>
      </c>
      <c r="AM24" s="120"/>
      <c r="AN24" s="120"/>
    </row>
    <row r="25" spans="2:40">
      <c r="B25" s="118" t="s">
        <v>504</v>
      </c>
      <c r="C25" s="118" t="s">
        <v>501</v>
      </c>
      <c r="F25" s="118" t="s">
        <v>158</v>
      </c>
      <c r="G25" s="118" t="s">
        <v>506</v>
      </c>
      <c r="I25" s="120">
        <v>6.4000000000000001E-2</v>
      </c>
      <c r="J25" s="120">
        <f t="shared" si="18"/>
        <v>6.7917311999999994E-2</v>
      </c>
      <c r="K25" s="120">
        <f t="shared" si="18"/>
        <v>7.2074394832895988E-2</v>
      </c>
      <c r="L25" s="120">
        <f t="shared" si="18"/>
        <v>7.6485924391827886E-2</v>
      </c>
      <c r="M25" s="120">
        <f t="shared" si="18"/>
        <v>8.2366974922018263E-2</v>
      </c>
      <c r="N25" s="120">
        <f t="shared" si="18"/>
        <v>8.8700223103131567E-2</v>
      </c>
      <c r="O25" s="120">
        <f t="shared" si="18"/>
        <v>9.692512869081564E-2</v>
      </c>
      <c r="P25" s="120">
        <f t="shared" si="18"/>
        <v>0.1059127050989289</v>
      </c>
      <c r="Q25" s="120">
        <f t="shared" si="18"/>
        <v>0.11573367250463727</v>
      </c>
      <c r="R25" s="120">
        <f t="shared" si="18"/>
        <v>0.12646530875497478</v>
      </c>
      <c r="T25" s="122" t="s">
        <v>504</v>
      </c>
      <c r="U25" s="122" t="s">
        <v>501</v>
      </c>
      <c r="Z25" s="118" t="s">
        <v>158</v>
      </c>
      <c r="AA25" s="118" t="s">
        <v>506</v>
      </c>
      <c r="AC25" s="118">
        <v>2.01E-2</v>
      </c>
      <c r="AD25" s="118">
        <f t="shared" si="19"/>
        <v>2.1330280799999997E-2</v>
      </c>
      <c r="AE25" s="118">
        <f t="shared" si="19"/>
        <v>2.2635864627206397E-2</v>
      </c>
      <c r="AF25" s="118">
        <f t="shared" si="19"/>
        <v>2.4021360629308444E-2</v>
      </c>
      <c r="AG25" s="118">
        <f t="shared" si="19"/>
        <v>2.5868378061446359E-2</v>
      </c>
      <c r="AH25" s="118">
        <f t="shared" si="19"/>
        <v>2.7857413818327258E-2</v>
      </c>
      <c r="AI25" s="118">
        <f t="shared" si="19"/>
        <v>3.0440548229459286E-2</v>
      </c>
      <c r="AJ25" s="118">
        <f t="shared" si="19"/>
        <v>3.3263208945132357E-2</v>
      </c>
      <c r="AK25" s="118">
        <f t="shared" si="19"/>
        <v>3.634760652098764E-2</v>
      </c>
      <c r="AL25" s="118">
        <f t="shared" si="19"/>
        <v>3.9718011030859264E-2</v>
      </c>
      <c r="AM25" s="120"/>
      <c r="AN25" s="120"/>
    </row>
    <row r="26" spans="2:40">
      <c r="B26" s="118" t="s">
        <v>509</v>
      </c>
      <c r="C26" s="118" t="s">
        <v>595</v>
      </c>
      <c r="F26" s="118" t="s">
        <v>158</v>
      </c>
      <c r="G26" s="118" t="s">
        <v>558</v>
      </c>
      <c r="I26" s="120">
        <v>18.5</v>
      </c>
      <c r="J26" s="120">
        <v>18.5</v>
      </c>
      <c r="K26" s="120">
        <v>18.5</v>
      </c>
      <c r="L26" s="120">
        <v>18.5</v>
      </c>
      <c r="M26" s="120">
        <v>18.5</v>
      </c>
      <c r="N26" s="120">
        <v>18.5</v>
      </c>
      <c r="O26" s="120">
        <v>18.5</v>
      </c>
      <c r="P26" s="120">
        <v>18.5</v>
      </c>
      <c r="Q26" s="120">
        <v>18.5</v>
      </c>
      <c r="R26" s="120">
        <v>18.5</v>
      </c>
      <c r="T26" s="122" t="s">
        <v>509</v>
      </c>
      <c r="U26" s="122" t="s">
        <v>595</v>
      </c>
      <c r="Z26" s="118" t="s">
        <v>158</v>
      </c>
      <c r="AA26" s="118" t="s">
        <v>558</v>
      </c>
      <c r="AC26" s="118">
        <v>0</v>
      </c>
      <c r="AD26" s="118">
        <v>0</v>
      </c>
      <c r="AE26" s="120">
        <v>0</v>
      </c>
      <c r="AF26" s="120">
        <v>0</v>
      </c>
      <c r="AG26" s="120">
        <v>0</v>
      </c>
      <c r="AH26" s="120">
        <v>0</v>
      </c>
      <c r="AI26" s="120">
        <v>0</v>
      </c>
      <c r="AJ26" s="120">
        <v>0</v>
      </c>
      <c r="AK26" s="120">
        <v>0</v>
      </c>
      <c r="AL26" s="120">
        <v>0</v>
      </c>
      <c r="AM26" s="120"/>
      <c r="AN26" s="120"/>
    </row>
    <row r="27" spans="2:40">
      <c r="B27" s="118" t="s">
        <v>509</v>
      </c>
      <c r="C27" s="118" t="s">
        <v>495</v>
      </c>
      <c r="F27" s="118" t="s">
        <v>158</v>
      </c>
      <c r="G27" s="118" t="s">
        <v>510</v>
      </c>
      <c r="I27" s="120">
        <v>2.2187000000000001</v>
      </c>
      <c r="J27" s="120">
        <v>2.2187000000000001</v>
      </c>
      <c r="K27" s="120">
        <v>2.2187000000000001</v>
      </c>
      <c r="L27" s="120">
        <v>2.2187000000000001</v>
      </c>
      <c r="M27" s="120">
        <v>2.2187000000000001</v>
      </c>
      <c r="N27" s="120">
        <v>2.2187000000000001</v>
      </c>
      <c r="O27" s="120">
        <v>2.2187000000000001</v>
      </c>
      <c r="P27" s="120">
        <v>2.2187000000000001</v>
      </c>
      <c r="Q27" s="120">
        <v>2.2187000000000001</v>
      </c>
      <c r="R27" s="120">
        <v>2.2187000000000001</v>
      </c>
      <c r="T27" s="122" t="s">
        <v>509</v>
      </c>
      <c r="U27" s="122" t="s">
        <v>495</v>
      </c>
      <c r="Z27" s="118" t="s">
        <v>158</v>
      </c>
      <c r="AA27" s="118" t="s">
        <v>510</v>
      </c>
      <c r="AC27" s="118">
        <v>0</v>
      </c>
      <c r="AD27" s="118">
        <v>0</v>
      </c>
      <c r="AE27" s="120">
        <v>0</v>
      </c>
      <c r="AF27" s="120">
        <v>0</v>
      </c>
      <c r="AG27" s="120">
        <v>0</v>
      </c>
      <c r="AH27" s="120">
        <v>0</v>
      </c>
      <c r="AI27" s="120">
        <v>0</v>
      </c>
      <c r="AJ27" s="120">
        <v>0</v>
      </c>
      <c r="AK27" s="120">
        <v>0</v>
      </c>
      <c r="AL27" s="120">
        <v>0</v>
      </c>
      <c r="AM27" s="120"/>
      <c r="AN27" s="120"/>
    </row>
    <row r="28" spans="2:40">
      <c r="B28" s="118" t="s">
        <v>509</v>
      </c>
      <c r="C28" s="118" t="s">
        <v>499</v>
      </c>
      <c r="F28" s="118" t="s">
        <v>158</v>
      </c>
      <c r="G28" s="118" t="s">
        <v>559</v>
      </c>
      <c r="I28" s="120">
        <v>0.60580000000000001</v>
      </c>
      <c r="J28" s="120">
        <v>0.60580000000000001</v>
      </c>
      <c r="K28" s="120">
        <v>0.60580000000000001</v>
      </c>
      <c r="L28" s="120">
        <v>0.60580000000000001</v>
      </c>
      <c r="M28" s="120">
        <v>0.60580000000000001</v>
      </c>
      <c r="N28" s="120">
        <v>0.60580000000000001</v>
      </c>
      <c r="O28" s="120">
        <v>0.60580000000000001</v>
      </c>
      <c r="P28" s="120">
        <v>0.60580000000000001</v>
      </c>
      <c r="Q28" s="120">
        <v>0.60580000000000001</v>
      </c>
      <c r="R28" s="120">
        <v>0.60580000000000001</v>
      </c>
      <c r="T28" s="122" t="s">
        <v>509</v>
      </c>
      <c r="U28" s="122" t="s">
        <v>499</v>
      </c>
      <c r="Z28" s="118" t="s">
        <v>158</v>
      </c>
      <c r="AA28" s="118" t="s">
        <v>559</v>
      </c>
      <c r="AC28" s="118">
        <v>0</v>
      </c>
      <c r="AD28" s="118">
        <v>0</v>
      </c>
      <c r="AE28" s="120">
        <v>0</v>
      </c>
      <c r="AF28" s="120">
        <v>0</v>
      </c>
      <c r="AG28" s="120">
        <v>0</v>
      </c>
      <c r="AH28" s="120">
        <v>0</v>
      </c>
      <c r="AI28" s="120">
        <v>0</v>
      </c>
      <c r="AJ28" s="120">
        <v>0</v>
      </c>
      <c r="AK28" s="120">
        <v>0</v>
      </c>
      <c r="AL28" s="120">
        <v>0</v>
      </c>
      <c r="AM28" s="120"/>
      <c r="AN28" s="120"/>
    </row>
    <row r="29" spans="2:40">
      <c r="B29" s="118" t="s">
        <v>511</v>
      </c>
      <c r="C29" s="118" t="s">
        <v>592</v>
      </c>
      <c r="F29" s="118" t="s">
        <v>158</v>
      </c>
      <c r="G29" s="118" t="s">
        <v>560</v>
      </c>
      <c r="I29" s="120">
        <v>1.9489000000000001</v>
      </c>
      <c r="J29" s="120">
        <f t="shared" ref="J29:R32" si="20">$I29*H$101</f>
        <v>1.9163787057000001</v>
      </c>
      <c r="K29" s="120">
        <f t="shared" si="20"/>
        <v>1.9544251314999999</v>
      </c>
      <c r="L29" s="120">
        <f t="shared" si="20"/>
        <v>1.8933621967000001</v>
      </c>
      <c r="M29" s="120">
        <f t="shared" si="20"/>
        <v>1.834207235</v>
      </c>
      <c r="N29" s="120">
        <f t="shared" si="20"/>
        <v>1.751885699</v>
      </c>
      <c r="O29" s="120">
        <f t="shared" si="20"/>
        <v>1.6496327627</v>
      </c>
      <c r="P29" s="120">
        <f t="shared" si="20"/>
        <v>1.5533493071000002</v>
      </c>
      <c r="Q29" s="120">
        <f t="shared" si="20"/>
        <v>1.4626845302</v>
      </c>
      <c r="R29" s="120">
        <f t="shared" si="20"/>
        <v>1.3773129657000001</v>
      </c>
      <c r="T29" s="122" t="s">
        <v>511</v>
      </c>
      <c r="U29" s="122" t="s">
        <v>592</v>
      </c>
      <c r="Z29" s="118" t="s">
        <v>158</v>
      </c>
      <c r="AA29" s="118" t="s">
        <v>560</v>
      </c>
      <c r="AC29" s="118">
        <v>0.81120000000000003</v>
      </c>
      <c r="AD29" s="118">
        <f t="shared" ref="AD29:AL32" si="21">$AC29*H$101</f>
        <v>0.79766350559999999</v>
      </c>
      <c r="AE29" s="118">
        <f t="shared" si="21"/>
        <v>0.81349975200000002</v>
      </c>
      <c r="AF29" s="118">
        <f t="shared" si="21"/>
        <v>0.78808323359999999</v>
      </c>
      <c r="AG29" s="118">
        <f t="shared" si="21"/>
        <v>0.76346088000000012</v>
      </c>
      <c r="AH29" s="118">
        <f t="shared" si="21"/>
        <v>0.72919579200000006</v>
      </c>
      <c r="AI29" s="118">
        <f t="shared" si="21"/>
        <v>0.68663456160000003</v>
      </c>
      <c r="AJ29" s="118">
        <f t="shared" si="21"/>
        <v>0.64655803680000001</v>
      </c>
      <c r="AK29" s="118">
        <f t="shared" si="21"/>
        <v>0.60882020160000005</v>
      </c>
      <c r="AL29" s="118">
        <f t="shared" si="21"/>
        <v>0.57328558560000009</v>
      </c>
      <c r="AM29" s="120"/>
      <c r="AN29" s="120"/>
    </row>
    <row r="30" spans="2:40">
      <c r="B30" s="118" t="s">
        <v>511</v>
      </c>
      <c r="C30" s="118" t="s">
        <v>501</v>
      </c>
      <c r="F30" s="118" t="s">
        <v>158</v>
      </c>
      <c r="G30" s="118" t="s">
        <v>561</v>
      </c>
      <c r="I30" s="120">
        <v>3.2399999999999998E-2</v>
      </c>
      <c r="J30" s="120">
        <f t="shared" si="20"/>
        <v>3.1859341199999995E-2</v>
      </c>
      <c r="K30" s="120">
        <f t="shared" si="20"/>
        <v>3.2491853999999994E-2</v>
      </c>
      <c r="L30" s="120">
        <f t="shared" si="20"/>
        <v>3.1476697200000001E-2</v>
      </c>
      <c r="M30" s="120">
        <f t="shared" si="20"/>
        <v>3.0493260000000001E-2</v>
      </c>
      <c r="N30" s="120">
        <f t="shared" si="20"/>
        <v>2.9124683999999998E-2</v>
      </c>
      <c r="O30" s="120">
        <f t="shared" si="20"/>
        <v>2.7424753199999995E-2</v>
      </c>
      <c r="P30" s="120">
        <f t="shared" si="20"/>
        <v>2.5824063599999999E-2</v>
      </c>
      <c r="Q30" s="120">
        <f t="shared" si="20"/>
        <v>2.4316783200000001E-2</v>
      </c>
      <c r="R30" s="120">
        <f t="shared" si="20"/>
        <v>2.28975012E-2</v>
      </c>
      <c r="T30" s="122" t="s">
        <v>511</v>
      </c>
      <c r="U30" s="122" t="s">
        <v>501</v>
      </c>
      <c r="Z30" s="118" t="s">
        <v>158</v>
      </c>
      <c r="AA30" s="118" t="s">
        <v>561</v>
      </c>
      <c r="AC30" s="118">
        <v>1.35E-2</v>
      </c>
      <c r="AD30" s="118">
        <f t="shared" si="21"/>
        <v>1.3274725499999999E-2</v>
      </c>
      <c r="AE30" s="118">
        <f t="shared" si="21"/>
        <v>1.3538272499999999E-2</v>
      </c>
      <c r="AF30" s="118">
        <f t="shared" si="21"/>
        <v>1.31152905E-2</v>
      </c>
      <c r="AG30" s="118">
        <f t="shared" si="21"/>
        <v>1.2705525E-2</v>
      </c>
      <c r="AH30" s="118">
        <f t="shared" si="21"/>
        <v>1.2135284999999999E-2</v>
      </c>
      <c r="AI30" s="118">
        <f t="shared" si="21"/>
        <v>1.14269805E-2</v>
      </c>
      <c r="AJ30" s="118">
        <f t="shared" si="21"/>
        <v>1.07600265E-2</v>
      </c>
      <c r="AK30" s="118">
        <f t="shared" si="21"/>
        <v>1.0131993000000001E-2</v>
      </c>
      <c r="AL30" s="118">
        <f t="shared" si="21"/>
        <v>9.5406255000000002E-3</v>
      </c>
      <c r="AM30" s="120"/>
      <c r="AN30" s="120"/>
    </row>
    <row r="31" spans="2:40">
      <c r="B31" s="118" t="s">
        <v>511</v>
      </c>
      <c r="C31" s="118" t="s">
        <v>503</v>
      </c>
      <c r="F31" s="118" t="s">
        <v>158</v>
      </c>
      <c r="G31" s="118" t="s">
        <v>513</v>
      </c>
      <c r="I31" s="120">
        <v>1.1698999999999999</v>
      </c>
      <c r="J31" s="120">
        <f t="shared" si="20"/>
        <v>1.1503778786999999</v>
      </c>
      <c r="K31" s="120">
        <f t="shared" si="20"/>
        <v>1.1732166664999999</v>
      </c>
      <c r="L31" s="120">
        <f t="shared" si="20"/>
        <v>1.1365613596999999</v>
      </c>
      <c r="M31" s="120">
        <f t="shared" si="20"/>
        <v>1.1010513849999999</v>
      </c>
      <c r="N31" s="120">
        <f t="shared" si="20"/>
        <v>1.0516348089999998</v>
      </c>
      <c r="O31" s="120">
        <f t="shared" si="20"/>
        <v>0.99025366569999984</v>
      </c>
      <c r="P31" s="120">
        <f t="shared" si="20"/>
        <v>0.93245592610000005</v>
      </c>
      <c r="Q31" s="120">
        <f t="shared" si="20"/>
        <v>0.87803100820000002</v>
      </c>
      <c r="R31" s="120">
        <f t="shared" si="20"/>
        <v>0.82678353869999999</v>
      </c>
      <c r="T31" s="122" t="s">
        <v>511</v>
      </c>
      <c r="U31" s="122" t="s">
        <v>503</v>
      </c>
      <c r="Z31" s="118" t="s">
        <v>158</v>
      </c>
      <c r="AA31" s="118" t="s">
        <v>513</v>
      </c>
      <c r="AC31" s="118">
        <v>0.4869</v>
      </c>
      <c r="AD31" s="118">
        <f t="shared" si="21"/>
        <v>0.47877509969999998</v>
      </c>
      <c r="AE31" s="118">
        <f t="shared" si="21"/>
        <v>0.48828036149999998</v>
      </c>
      <c r="AF31" s="118">
        <f t="shared" si="21"/>
        <v>0.47302481070000002</v>
      </c>
      <c r="AG31" s="118">
        <f t="shared" si="21"/>
        <v>0.45824593499999999</v>
      </c>
      <c r="AH31" s="118">
        <f t="shared" si="21"/>
        <v>0.43767927899999998</v>
      </c>
      <c r="AI31" s="118">
        <f t="shared" si="21"/>
        <v>0.41213309669999998</v>
      </c>
      <c r="AJ31" s="118">
        <f t="shared" si="21"/>
        <v>0.38807828910000003</v>
      </c>
      <c r="AK31" s="118">
        <f t="shared" si="21"/>
        <v>0.36542721420000002</v>
      </c>
      <c r="AL31" s="118">
        <f t="shared" si="21"/>
        <v>0.34409855970000003</v>
      </c>
      <c r="AM31" s="120"/>
      <c r="AN31" s="120"/>
    </row>
    <row r="32" spans="2:40">
      <c r="B32" s="118" t="s">
        <v>511</v>
      </c>
      <c r="C32" s="118" t="s">
        <v>499</v>
      </c>
      <c r="F32" s="118" t="s">
        <v>158</v>
      </c>
      <c r="G32" s="118" t="s">
        <v>512</v>
      </c>
      <c r="I32" s="120">
        <v>0.49590000000000001</v>
      </c>
      <c r="J32" s="120">
        <f t="shared" si="20"/>
        <v>0.48762491670000002</v>
      </c>
      <c r="K32" s="120">
        <f t="shared" si="20"/>
        <v>0.49730587649999997</v>
      </c>
      <c r="L32" s="120">
        <f t="shared" si="20"/>
        <v>0.48176833769999999</v>
      </c>
      <c r="M32" s="120">
        <f t="shared" si="20"/>
        <v>0.46671628500000001</v>
      </c>
      <c r="N32" s="120">
        <f t="shared" si="20"/>
        <v>0.44576946899999997</v>
      </c>
      <c r="O32" s="120">
        <f t="shared" si="20"/>
        <v>0.41975108369999997</v>
      </c>
      <c r="P32" s="120">
        <f t="shared" si="20"/>
        <v>0.39525164010000002</v>
      </c>
      <c r="Q32" s="120">
        <f t="shared" si="20"/>
        <v>0.37218187620000004</v>
      </c>
      <c r="R32" s="120">
        <f t="shared" si="20"/>
        <v>0.35045897670000004</v>
      </c>
      <c r="T32" s="122" t="s">
        <v>511</v>
      </c>
      <c r="U32" s="122" t="s">
        <v>499</v>
      </c>
      <c r="Z32" s="118" t="s">
        <v>158</v>
      </c>
      <c r="AA32" s="118" t="s">
        <v>512</v>
      </c>
      <c r="AC32" s="118">
        <v>0.2064</v>
      </c>
      <c r="AD32" s="118">
        <f t="shared" si="21"/>
        <v>0.20295580320000001</v>
      </c>
      <c r="AE32" s="118">
        <f t="shared" si="21"/>
        <v>0.20698514399999998</v>
      </c>
      <c r="AF32" s="118">
        <f t="shared" si="21"/>
        <v>0.20051821920000001</v>
      </c>
      <c r="AG32" s="118">
        <f t="shared" si="21"/>
        <v>0.19425336000000001</v>
      </c>
      <c r="AH32" s="118">
        <f t="shared" si="21"/>
        <v>0.18553502399999999</v>
      </c>
      <c r="AI32" s="118">
        <f t="shared" si="21"/>
        <v>0.17470583519999999</v>
      </c>
      <c r="AJ32" s="118">
        <f t="shared" si="21"/>
        <v>0.16450884960000001</v>
      </c>
      <c r="AK32" s="118">
        <f t="shared" si="21"/>
        <v>0.15490691519999999</v>
      </c>
      <c r="AL32" s="118">
        <f t="shared" si="21"/>
        <v>0.14586556320000002</v>
      </c>
      <c r="AM32" s="120"/>
      <c r="AN32" s="120"/>
    </row>
    <row r="33" spans="2:40">
      <c r="B33" s="118" t="s">
        <v>514</v>
      </c>
      <c r="C33" s="118" t="s">
        <v>495</v>
      </c>
      <c r="F33" s="118" t="s">
        <v>158</v>
      </c>
      <c r="G33" s="118" t="s">
        <v>516</v>
      </c>
      <c r="I33" s="120">
        <v>1.6345000000000001</v>
      </c>
      <c r="J33" s="120">
        <v>1.5750999999999999</v>
      </c>
      <c r="K33" s="120">
        <v>1.5178</v>
      </c>
      <c r="L33" s="120">
        <v>1.4625999999999999</v>
      </c>
      <c r="M33" s="120">
        <v>1.575</v>
      </c>
      <c r="N33" s="120">
        <v>1.6960999999999999</v>
      </c>
      <c r="O33" s="120">
        <v>1.8533999999999999</v>
      </c>
      <c r="P33" s="120">
        <v>2.0253000000000001</v>
      </c>
      <c r="Q33" s="120">
        <v>2.2130999999999998</v>
      </c>
      <c r="R33" s="120">
        <v>2.4182999999999999</v>
      </c>
      <c r="T33" s="122" t="s">
        <v>514</v>
      </c>
      <c r="U33" s="122" t="s">
        <v>495</v>
      </c>
      <c r="Z33" s="118" t="s">
        <v>158</v>
      </c>
      <c r="AA33" s="118" t="s">
        <v>516</v>
      </c>
      <c r="AC33" s="118">
        <v>0.2797</v>
      </c>
      <c r="AD33" s="118">
        <v>0.26950000000000002</v>
      </c>
      <c r="AE33" s="120">
        <v>0.25969999999999999</v>
      </c>
      <c r="AF33" s="120">
        <v>0.25030000000000002</v>
      </c>
      <c r="AG33" s="120">
        <v>0.26950000000000002</v>
      </c>
      <c r="AH33" s="120">
        <v>0.29020000000000001</v>
      </c>
      <c r="AI33" s="120">
        <v>0.31719999999999998</v>
      </c>
      <c r="AJ33" s="120">
        <v>0.34660000000000002</v>
      </c>
      <c r="AK33" s="120">
        <v>0.37869999999999998</v>
      </c>
      <c r="AL33" s="120">
        <v>0.4138</v>
      </c>
      <c r="AM33" s="120"/>
      <c r="AN33" s="120"/>
    </row>
    <row r="34" spans="2:40">
      <c r="B34" s="118" t="s">
        <v>514</v>
      </c>
      <c r="C34" s="118" t="s">
        <v>499</v>
      </c>
      <c r="F34" s="118" t="s">
        <v>158</v>
      </c>
      <c r="G34" s="118" t="s">
        <v>515</v>
      </c>
      <c r="I34" s="120">
        <v>0.83430000000000004</v>
      </c>
      <c r="J34" s="120">
        <v>0.80400000000000005</v>
      </c>
      <c r="K34" s="120">
        <v>0.77470000000000006</v>
      </c>
      <c r="L34" s="120">
        <v>0.74660000000000004</v>
      </c>
      <c r="M34" s="120">
        <v>0.80400000000000005</v>
      </c>
      <c r="N34" s="120">
        <v>0.86580000000000001</v>
      </c>
      <c r="O34" s="120">
        <v>0.94610000000000005</v>
      </c>
      <c r="P34" s="120">
        <v>1.0338000000000001</v>
      </c>
      <c r="Q34" s="120">
        <v>1.1295999999999999</v>
      </c>
      <c r="R34" s="120">
        <v>1.2343999999999999</v>
      </c>
      <c r="T34" s="122" t="s">
        <v>514</v>
      </c>
      <c r="U34" s="122" t="s">
        <v>499</v>
      </c>
      <c r="Z34" s="118" t="s">
        <v>158</v>
      </c>
      <c r="AA34" s="118" t="s">
        <v>515</v>
      </c>
      <c r="AC34" s="118">
        <v>0.20519999999999999</v>
      </c>
      <c r="AD34" s="118">
        <v>0.1978</v>
      </c>
      <c r="AE34" s="120">
        <v>0.19059999999999999</v>
      </c>
      <c r="AF34" s="120">
        <v>0.18360000000000001</v>
      </c>
      <c r="AG34" s="120">
        <v>0.19769999999999999</v>
      </c>
      <c r="AH34" s="120">
        <v>0.21299999999999999</v>
      </c>
      <c r="AI34" s="120">
        <v>0.23269999999999999</v>
      </c>
      <c r="AJ34" s="120">
        <v>0.25430000000000003</v>
      </c>
      <c r="AK34" s="120">
        <v>0.27789999999999998</v>
      </c>
      <c r="AL34" s="120">
        <v>0.30359999999999998</v>
      </c>
      <c r="AM34" s="120"/>
      <c r="AN34" s="120"/>
    </row>
    <row r="35" spans="2:40">
      <c r="B35" s="118" t="s">
        <v>514</v>
      </c>
      <c r="C35" s="118" t="s">
        <v>503</v>
      </c>
      <c r="F35" s="118" t="s">
        <v>158</v>
      </c>
      <c r="G35" s="118" t="s">
        <v>562</v>
      </c>
      <c r="I35" s="120">
        <v>0.21740000000000001</v>
      </c>
      <c r="J35" s="120">
        <v>0.20949999999999999</v>
      </c>
      <c r="K35" s="120">
        <v>0.2019</v>
      </c>
      <c r="L35" s="120">
        <v>0.1946</v>
      </c>
      <c r="M35" s="120">
        <v>0.20949999999999999</v>
      </c>
      <c r="N35" s="120">
        <v>0.22559999999999999</v>
      </c>
      <c r="O35" s="120">
        <v>0.24660000000000001</v>
      </c>
      <c r="P35" s="120">
        <v>0.26939999999999997</v>
      </c>
      <c r="Q35" s="120">
        <v>0.2944</v>
      </c>
      <c r="R35" s="120">
        <v>0.32169999999999999</v>
      </c>
      <c r="T35" s="122" t="s">
        <v>514</v>
      </c>
      <c r="U35" s="122" t="s">
        <v>503</v>
      </c>
      <c r="Z35" s="118" t="s">
        <v>158</v>
      </c>
      <c r="AA35" s="118" t="s">
        <v>562</v>
      </c>
      <c r="AC35" s="118">
        <v>5.3499999999999999E-2</v>
      </c>
      <c r="AD35" s="118">
        <v>5.1499999999999997E-2</v>
      </c>
      <c r="AE35" s="120">
        <v>4.9700000000000001E-2</v>
      </c>
      <c r="AF35" s="120">
        <v>4.7899999999999998E-2</v>
      </c>
      <c r="AG35" s="120">
        <v>5.1499999999999997E-2</v>
      </c>
      <c r="AH35" s="120">
        <v>5.5500000000000001E-2</v>
      </c>
      <c r="AI35" s="120">
        <v>6.0600000000000001E-2</v>
      </c>
      <c r="AJ35" s="120">
        <v>6.6299999999999998E-2</v>
      </c>
      <c r="AK35" s="120">
        <v>7.2400000000000006E-2</v>
      </c>
      <c r="AL35" s="120">
        <v>7.9100000000000004E-2</v>
      </c>
      <c r="AM35" s="120"/>
      <c r="AN35" s="120"/>
    </row>
    <row r="36" spans="2:40">
      <c r="B36" s="118" t="s">
        <v>514</v>
      </c>
      <c r="C36" s="118" t="s">
        <v>501</v>
      </c>
      <c r="F36" s="118" t="s">
        <v>158</v>
      </c>
      <c r="G36" s="118" t="s">
        <v>563</v>
      </c>
      <c r="I36" s="120">
        <v>3.2199999999999999E-2</v>
      </c>
      <c r="J36" s="120">
        <v>3.1E-2</v>
      </c>
      <c r="K36" s="120">
        <v>2.9899999999999999E-2</v>
      </c>
      <c r="L36" s="120">
        <v>2.8799999999999999E-2</v>
      </c>
      <c r="M36" s="120">
        <v>3.1E-2</v>
      </c>
      <c r="N36" s="120">
        <v>3.3399999999999999E-2</v>
      </c>
      <c r="O36" s="120">
        <v>3.6499999999999998E-2</v>
      </c>
      <c r="P36" s="120">
        <v>3.9899999999999998E-2</v>
      </c>
      <c r="Q36" s="120">
        <v>4.36E-2</v>
      </c>
      <c r="R36" s="120">
        <v>4.7699999999999999E-2</v>
      </c>
      <c r="T36" s="122" t="s">
        <v>514</v>
      </c>
      <c r="U36" s="122" t="s">
        <v>501</v>
      </c>
      <c r="Z36" s="118" t="s">
        <v>158</v>
      </c>
      <c r="AA36" s="118" t="s">
        <v>563</v>
      </c>
      <c r="AC36" s="118">
        <v>0</v>
      </c>
      <c r="AD36" s="118">
        <v>0</v>
      </c>
      <c r="AE36" s="120">
        <v>0</v>
      </c>
      <c r="AF36" s="120">
        <v>0</v>
      </c>
      <c r="AG36" s="120">
        <v>0</v>
      </c>
      <c r="AH36" s="120">
        <v>0</v>
      </c>
      <c r="AI36" s="120">
        <v>0</v>
      </c>
      <c r="AJ36" s="120">
        <v>0</v>
      </c>
      <c r="AK36" s="120">
        <v>0</v>
      </c>
      <c r="AL36" s="120">
        <v>0</v>
      </c>
      <c r="AM36" s="120"/>
      <c r="AN36" s="120"/>
    </row>
    <row r="37" spans="2:40">
      <c r="B37" s="118" t="s">
        <v>517</v>
      </c>
      <c r="C37" s="118" t="s">
        <v>518</v>
      </c>
      <c r="F37" s="118" t="s">
        <v>158</v>
      </c>
      <c r="G37" s="118" t="s">
        <v>519</v>
      </c>
      <c r="I37" s="120">
        <v>41.068899999999999</v>
      </c>
      <c r="J37" s="120">
        <v>41.068899999999999</v>
      </c>
      <c r="K37" s="120">
        <v>41.068899999999999</v>
      </c>
      <c r="L37" s="120">
        <v>41.068899999999999</v>
      </c>
      <c r="M37" s="120">
        <v>0</v>
      </c>
      <c r="N37" s="120">
        <v>0</v>
      </c>
      <c r="O37" s="120">
        <v>0</v>
      </c>
      <c r="P37" s="120">
        <v>0</v>
      </c>
      <c r="Q37" s="120">
        <v>0</v>
      </c>
      <c r="R37" s="120">
        <v>0</v>
      </c>
      <c r="T37" s="122" t="s">
        <v>517</v>
      </c>
      <c r="U37" s="122" t="s">
        <v>518</v>
      </c>
      <c r="Z37" s="118" t="s">
        <v>158</v>
      </c>
      <c r="AA37" s="118" t="s">
        <v>519</v>
      </c>
      <c r="AC37" s="118">
        <v>0</v>
      </c>
      <c r="AD37" s="118">
        <v>0</v>
      </c>
      <c r="AE37" s="120">
        <v>0</v>
      </c>
      <c r="AF37" s="120">
        <v>0</v>
      </c>
      <c r="AG37" s="120">
        <v>0</v>
      </c>
      <c r="AH37" s="120">
        <v>0</v>
      </c>
      <c r="AI37" s="120">
        <v>0</v>
      </c>
      <c r="AJ37" s="120">
        <v>0</v>
      </c>
      <c r="AK37" s="120">
        <v>0</v>
      </c>
      <c r="AL37" s="120">
        <v>0</v>
      </c>
      <c r="AM37" s="120"/>
      <c r="AN37" s="120"/>
    </row>
    <row r="38" spans="2:40">
      <c r="B38" s="118" t="s">
        <v>517</v>
      </c>
      <c r="C38" s="118" t="s">
        <v>596</v>
      </c>
      <c r="F38" s="118" t="s">
        <v>158</v>
      </c>
      <c r="G38" s="118" t="s">
        <v>564</v>
      </c>
      <c r="I38" s="120">
        <v>16.4618</v>
      </c>
      <c r="J38" s="120">
        <v>16.4618</v>
      </c>
      <c r="K38" s="120">
        <v>16.4618</v>
      </c>
      <c r="L38" s="120">
        <v>16.4618</v>
      </c>
      <c r="M38" s="120">
        <v>0</v>
      </c>
      <c r="N38" s="120">
        <v>0</v>
      </c>
      <c r="O38" s="120">
        <v>0</v>
      </c>
      <c r="P38" s="120">
        <v>0</v>
      </c>
      <c r="Q38" s="120">
        <v>0</v>
      </c>
      <c r="R38" s="120">
        <v>0</v>
      </c>
      <c r="T38" s="122" t="s">
        <v>517</v>
      </c>
      <c r="U38" s="122" t="s">
        <v>596</v>
      </c>
      <c r="Z38" s="118" t="s">
        <v>158</v>
      </c>
      <c r="AA38" s="118" t="s">
        <v>564</v>
      </c>
      <c r="AC38" s="118">
        <v>0</v>
      </c>
      <c r="AD38" s="118">
        <v>0</v>
      </c>
      <c r="AE38" s="120">
        <v>0</v>
      </c>
      <c r="AF38" s="120">
        <v>0</v>
      </c>
      <c r="AG38" s="120">
        <v>0</v>
      </c>
      <c r="AH38" s="120">
        <v>0</v>
      </c>
      <c r="AI38" s="120">
        <v>0</v>
      </c>
      <c r="AJ38" s="120">
        <v>0</v>
      </c>
      <c r="AK38" s="120">
        <v>0</v>
      </c>
      <c r="AL38" s="120">
        <v>0</v>
      </c>
      <c r="AM38" s="120"/>
      <c r="AN38" s="120"/>
    </row>
    <row r="39" spans="2:40">
      <c r="B39" s="118" t="s">
        <v>520</v>
      </c>
      <c r="C39" s="118" t="s">
        <v>495</v>
      </c>
      <c r="F39" s="118" t="s">
        <v>158</v>
      </c>
      <c r="G39" s="118" t="s">
        <v>522</v>
      </c>
      <c r="I39" s="120">
        <v>3.9838</v>
      </c>
      <c r="J39" s="120">
        <v>4.1044999999999998</v>
      </c>
      <c r="K39" s="120">
        <v>4.2289000000000003</v>
      </c>
      <c r="L39" s="120">
        <v>4.3570000000000002</v>
      </c>
      <c r="M39" s="120">
        <v>4.6920000000000002</v>
      </c>
      <c r="N39" s="120">
        <v>5.0528000000000004</v>
      </c>
      <c r="O39" s="120">
        <v>5.5213000000000001</v>
      </c>
      <c r="P39" s="120">
        <v>6.0332999999999997</v>
      </c>
      <c r="Q39" s="120">
        <v>6.5928000000000004</v>
      </c>
      <c r="R39" s="120">
        <v>7.2041000000000004</v>
      </c>
      <c r="T39" s="122" t="s">
        <v>520</v>
      </c>
      <c r="U39" s="122" t="s">
        <v>495</v>
      </c>
      <c r="Z39" s="118" t="s">
        <v>158</v>
      </c>
      <c r="AA39" s="118" t="s">
        <v>522</v>
      </c>
      <c r="AC39" s="118">
        <v>0</v>
      </c>
      <c r="AD39" s="118">
        <v>0</v>
      </c>
      <c r="AE39" s="120">
        <v>0</v>
      </c>
      <c r="AF39" s="120">
        <v>0</v>
      </c>
      <c r="AG39" s="120">
        <v>0</v>
      </c>
      <c r="AH39" s="120">
        <v>0</v>
      </c>
      <c r="AI39" s="120">
        <v>0</v>
      </c>
      <c r="AJ39" s="120">
        <v>0</v>
      </c>
      <c r="AK39" s="120">
        <v>0</v>
      </c>
      <c r="AL39" s="120">
        <v>0</v>
      </c>
      <c r="AM39" s="120"/>
      <c r="AN39" s="120"/>
    </row>
    <row r="40" spans="2:40">
      <c r="B40" s="118" t="s">
        <v>520</v>
      </c>
      <c r="C40" s="118" t="s">
        <v>499</v>
      </c>
      <c r="F40" s="118" t="s">
        <v>158</v>
      </c>
      <c r="G40" s="118" t="s">
        <v>521</v>
      </c>
      <c r="I40" s="120">
        <v>0.51580000000000004</v>
      </c>
      <c r="J40" s="120">
        <v>0.53139999999999998</v>
      </c>
      <c r="K40" s="120">
        <v>0.54749999999999999</v>
      </c>
      <c r="L40" s="120">
        <v>0.56410000000000005</v>
      </c>
      <c r="M40" s="120">
        <v>0.60750000000000004</v>
      </c>
      <c r="N40" s="120">
        <v>0.6542</v>
      </c>
      <c r="O40" s="120">
        <v>0.71479999999999999</v>
      </c>
      <c r="P40" s="120">
        <v>0.78110000000000002</v>
      </c>
      <c r="Q40" s="120">
        <v>0.85350000000000004</v>
      </c>
      <c r="R40" s="120">
        <v>0.93269999999999997</v>
      </c>
      <c r="T40" s="122" t="s">
        <v>520</v>
      </c>
      <c r="U40" s="122" t="s">
        <v>499</v>
      </c>
      <c r="Z40" s="118" t="s">
        <v>158</v>
      </c>
      <c r="AA40" s="118" t="s">
        <v>521</v>
      </c>
      <c r="AC40" s="118">
        <v>0</v>
      </c>
      <c r="AD40" s="118">
        <v>0</v>
      </c>
      <c r="AE40" s="120">
        <v>0</v>
      </c>
      <c r="AF40" s="120">
        <v>0</v>
      </c>
      <c r="AG40" s="120">
        <v>0</v>
      </c>
      <c r="AH40" s="120">
        <v>0</v>
      </c>
      <c r="AI40" s="120">
        <v>0</v>
      </c>
      <c r="AJ40" s="120">
        <v>0</v>
      </c>
      <c r="AK40" s="120">
        <v>0</v>
      </c>
      <c r="AL40" s="120">
        <v>0</v>
      </c>
      <c r="AM40" s="120"/>
      <c r="AN40" s="120"/>
    </row>
    <row r="41" spans="2:40">
      <c r="B41" s="118" t="s">
        <v>520</v>
      </c>
      <c r="C41" s="118" t="s">
        <v>592</v>
      </c>
      <c r="F41" s="118" t="s">
        <v>158</v>
      </c>
      <c r="G41" s="118" t="s">
        <v>565</v>
      </c>
      <c r="I41" s="120">
        <v>0.43159999999999998</v>
      </c>
      <c r="J41" s="120">
        <v>0.4446</v>
      </c>
      <c r="K41" s="120">
        <v>0.45810000000000001</v>
      </c>
      <c r="L41" s="120">
        <v>0.47199999999999998</v>
      </c>
      <c r="M41" s="120">
        <v>0.50829999999999997</v>
      </c>
      <c r="N41" s="120">
        <v>0.5474</v>
      </c>
      <c r="O41" s="120">
        <v>0.59809999999999997</v>
      </c>
      <c r="P41" s="120">
        <v>0.65359999999999996</v>
      </c>
      <c r="Q41" s="120">
        <v>0.71419999999999995</v>
      </c>
      <c r="R41" s="120">
        <v>0.78039999999999998</v>
      </c>
      <c r="T41" s="122" t="s">
        <v>520</v>
      </c>
      <c r="U41" s="122" t="s">
        <v>592</v>
      </c>
      <c r="Z41" s="118" t="s">
        <v>158</v>
      </c>
      <c r="AA41" s="118" t="s">
        <v>565</v>
      </c>
      <c r="AC41" s="118">
        <v>0</v>
      </c>
      <c r="AD41" s="118">
        <v>0</v>
      </c>
      <c r="AE41" s="120">
        <v>0</v>
      </c>
      <c r="AF41" s="120">
        <v>0</v>
      </c>
      <c r="AG41" s="120">
        <v>0</v>
      </c>
      <c r="AH41" s="120">
        <v>0</v>
      </c>
      <c r="AI41" s="120">
        <v>0</v>
      </c>
      <c r="AJ41" s="120">
        <v>0</v>
      </c>
      <c r="AK41" s="120">
        <v>0</v>
      </c>
      <c r="AL41" s="120">
        <v>0</v>
      </c>
      <c r="AM41" s="120"/>
      <c r="AN41" s="120"/>
    </row>
    <row r="42" spans="2:40">
      <c r="B42" s="118" t="s">
        <v>523</v>
      </c>
      <c r="C42" s="118" t="s">
        <v>498</v>
      </c>
      <c r="F42" s="118" t="s">
        <v>158</v>
      </c>
      <c r="G42" s="118" t="s">
        <v>524</v>
      </c>
      <c r="I42" s="120">
        <v>0.64090000000000003</v>
      </c>
      <c r="J42" s="120">
        <v>0.6603</v>
      </c>
      <c r="K42" s="120">
        <v>0.68030000000000002</v>
      </c>
      <c r="L42" s="120">
        <v>0.70099999999999996</v>
      </c>
      <c r="M42" s="120">
        <v>0.75490000000000002</v>
      </c>
      <c r="N42" s="120">
        <v>0.81289999999999996</v>
      </c>
      <c r="O42" s="120">
        <v>0.88829999999999998</v>
      </c>
      <c r="P42" s="120">
        <v>0.97060000000000002</v>
      </c>
      <c r="Q42" s="120">
        <v>1.0607</v>
      </c>
      <c r="R42" s="120">
        <v>1.159</v>
      </c>
      <c r="T42" s="122" t="s">
        <v>523</v>
      </c>
      <c r="U42" s="122" t="s">
        <v>498</v>
      </c>
      <c r="Z42" s="118" t="s">
        <v>158</v>
      </c>
      <c r="AA42" s="118" t="s">
        <v>524</v>
      </c>
      <c r="AC42" s="118">
        <v>0</v>
      </c>
      <c r="AD42" s="118">
        <v>0</v>
      </c>
      <c r="AE42" s="120">
        <v>0</v>
      </c>
      <c r="AF42" s="120">
        <v>0</v>
      </c>
      <c r="AG42" s="120">
        <v>0</v>
      </c>
      <c r="AH42" s="120">
        <v>0</v>
      </c>
      <c r="AI42" s="120">
        <v>0</v>
      </c>
      <c r="AJ42" s="120">
        <v>0</v>
      </c>
      <c r="AK42" s="120">
        <v>0</v>
      </c>
      <c r="AL42" s="120">
        <v>0</v>
      </c>
      <c r="AM42" s="120"/>
      <c r="AN42" s="120"/>
    </row>
    <row r="43" spans="2:40">
      <c r="B43" s="118" t="s">
        <v>523</v>
      </c>
      <c r="C43" s="118" t="s">
        <v>499</v>
      </c>
      <c r="F43" s="118" t="s">
        <v>158</v>
      </c>
      <c r="G43" s="118" t="s">
        <v>525</v>
      </c>
      <c r="I43" s="120">
        <v>1.081</v>
      </c>
      <c r="J43" s="120">
        <v>1.1136999999999999</v>
      </c>
      <c r="K43" s="120">
        <v>1.1475</v>
      </c>
      <c r="L43" s="120">
        <v>1.1822999999999999</v>
      </c>
      <c r="M43" s="120">
        <v>1.2732000000000001</v>
      </c>
      <c r="N43" s="120">
        <v>1.371</v>
      </c>
      <c r="O43" s="120">
        <v>1.4982</v>
      </c>
      <c r="P43" s="120">
        <v>1.6371</v>
      </c>
      <c r="Q43" s="120">
        <v>1.7888999999999999</v>
      </c>
      <c r="R43" s="120">
        <v>1.9548000000000001</v>
      </c>
      <c r="T43" s="122" t="s">
        <v>523</v>
      </c>
      <c r="U43" s="122" t="s">
        <v>499</v>
      </c>
      <c r="Z43" s="118" t="s">
        <v>158</v>
      </c>
      <c r="AA43" s="118" t="s">
        <v>525</v>
      </c>
      <c r="AC43" s="118">
        <v>0</v>
      </c>
      <c r="AD43" s="118">
        <v>0</v>
      </c>
      <c r="AE43" s="120">
        <v>0</v>
      </c>
      <c r="AF43" s="120">
        <v>0</v>
      </c>
      <c r="AG43" s="120">
        <v>0</v>
      </c>
      <c r="AH43" s="120">
        <v>0</v>
      </c>
      <c r="AI43" s="120">
        <v>0</v>
      </c>
      <c r="AJ43" s="120">
        <v>0</v>
      </c>
      <c r="AK43" s="120">
        <v>0</v>
      </c>
      <c r="AL43" s="120">
        <v>0</v>
      </c>
      <c r="AM43" s="120"/>
      <c r="AN43" s="120"/>
    </row>
    <row r="44" spans="2:40">
      <c r="B44" s="118" t="s">
        <v>523</v>
      </c>
      <c r="C44" s="118" t="s">
        <v>592</v>
      </c>
      <c r="F44" s="118" t="s">
        <v>158</v>
      </c>
      <c r="G44" s="118" t="s">
        <v>566</v>
      </c>
      <c r="I44" s="120">
        <v>0.16439999999999999</v>
      </c>
      <c r="J44" s="120">
        <v>0.1694</v>
      </c>
      <c r="K44" s="120">
        <v>0.17449999999999999</v>
      </c>
      <c r="L44" s="120">
        <v>0.17979999999999999</v>
      </c>
      <c r="M44" s="120">
        <v>0.19359999999999999</v>
      </c>
      <c r="N44" s="120">
        <v>0.20849999999999999</v>
      </c>
      <c r="O44" s="120">
        <v>0.2278</v>
      </c>
      <c r="P44" s="120">
        <v>0.249</v>
      </c>
      <c r="Q44" s="120">
        <v>0.27200000000000002</v>
      </c>
      <c r="R44" s="120">
        <v>0.29730000000000001</v>
      </c>
      <c r="T44" s="122" t="s">
        <v>523</v>
      </c>
      <c r="U44" s="122" t="s">
        <v>592</v>
      </c>
      <c r="Z44" s="118" t="s">
        <v>158</v>
      </c>
      <c r="AA44" s="118" t="s">
        <v>566</v>
      </c>
      <c r="AC44" s="118">
        <v>0</v>
      </c>
      <c r="AD44" s="118">
        <v>0</v>
      </c>
      <c r="AE44" s="120">
        <v>0</v>
      </c>
      <c r="AF44" s="120">
        <v>0</v>
      </c>
      <c r="AG44" s="120">
        <v>0</v>
      </c>
      <c r="AH44" s="120">
        <v>0</v>
      </c>
      <c r="AI44" s="120">
        <v>0</v>
      </c>
      <c r="AJ44" s="120">
        <v>0</v>
      </c>
      <c r="AK44" s="120">
        <v>0</v>
      </c>
      <c r="AL44" s="120">
        <v>0</v>
      </c>
      <c r="AM44" s="120"/>
      <c r="AN44" s="120"/>
    </row>
    <row r="45" spans="2:40">
      <c r="B45" s="118" t="s">
        <v>340</v>
      </c>
      <c r="C45" s="118" t="s">
        <v>597</v>
      </c>
      <c r="F45" s="118" t="s">
        <v>158</v>
      </c>
      <c r="G45" s="118" t="s">
        <v>567</v>
      </c>
      <c r="I45" s="120">
        <v>4.0838000000000001</v>
      </c>
      <c r="J45" s="120">
        <v>4.2074999999999996</v>
      </c>
      <c r="K45" s="120">
        <v>4.335</v>
      </c>
      <c r="L45" s="120">
        <v>4.4664000000000001</v>
      </c>
      <c r="M45" s="120">
        <v>4.8098000000000001</v>
      </c>
      <c r="N45" s="120">
        <v>5.1795999999999998</v>
      </c>
      <c r="O45" s="120">
        <v>5.6599000000000004</v>
      </c>
      <c r="P45" s="120">
        <v>6.1848000000000001</v>
      </c>
      <c r="Q45" s="120">
        <v>6.7582000000000004</v>
      </c>
      <c r="R45" s="120">
        <v>7.3849</v>
      </c>
      <c r="T45" s="122" t="s">
        <v>340</v>
      </c>
      <c r="U45" s="122" t="s">
        <v>597</v>
      </c>
      <c r="Z45" s="118" t="s">
        <v>158</v>
      </c>
      <c r="AA45" s="118" t="s">
        <v>567</v>
      </c>
      <c r="AC45" s="118">
        <v>1.3937999999999999</v>
      </c>
      <c r="AD45" s="118">
        <v>1.4360999999999999</v>
      </c>
      <c r="AE45" s="120">
        <v>1.4796</v>
      </c>
      <c r="AF45" s="120">
        <v>1.5244</v>
      </c>
      <c r="AG45" s="120">
        <v>1.6415999999999999</v>
      </c>
      <c r="AH45" s="120">
        <v>1.7678</v>
      </c>
      <c r="AI45" s="120">
        <v>1.9318</v>
      </c>
      <c r="AJ45" s="120">
        <v>2.1109</v>
      </c>
      <c r="AK45" s="120">
        <v>2.3066</v>
      </c>
      <c r="AL45" s="120">
        <v>2.5205000000000002</v>
      </c>
      <c r="AM45" s="120"/>
      <c r="AN45" s="120"/>
    </row>
    <row r="46" spans="2:40">
      <c r="B46" s="118" t="s">
        <v>340</v>
      </c>
      <c r="C46" s="118" t="s">
        <v>598</v>
      </c>
      <c r="F46" s="118" t="s">
        <v>158</v>
      </c>
      <c r="G46" s="118" t="s">
        <v>568</v>
      </c>
      <c r="I46" s="120">
        <v>4.0376000000000003</v>
      </c>
      <c r="J46" s="120">
        <f>I46</f>
        <v>4.0376000000000003</v>
      </c>
      <c r="K46" s="120">
        <f t="shared" ref="K46:R46" si="22">J46</f>
        <v>4.0376000000000003</v>
      </c>
      <c r="L46" s="120">
        <f t="shared" si="22"/>
        <v>4.0376000000000003</v>
      </c>
      <c r="M46" s="120">
        <f t="shared" si="22"/>
        <v>4.0376000000000003</v>
      </c>
      <c r="N46" s="120">
        <f t="shared" si="22"/>
        <v>4.0376000000000003</v>
      </c>
      <c r="O46" s="120">
        <f t="shared" si="22"/>
        <v>4.0376000000000003</v>
      </c>
      <c r="P46" s="120">
        <f t="shared" si="22"/>
        <v>4.0376000000000003</v>
      </c>
      <c r="Q46" s="120">
        <f t="shared" si="22"/>
        <v>4.0376000000000003</v>
      </c>
      <c r="R46" s="120">
        <f t="shared" si="22"/>
        <v>4.0376000000000003</v>
      </c>
      <c r="T46" s="122" t="s">
        <v>340</v>
      </c>
      <c r="U46" s="122" t="s">
        <v>598</v>
      </c>
      <c r="Z46" s="118" t="s">
        <v>158</v>
      </c>
      <c r="AA46" s="118" t="s">
        <v>568</v>
      </c>
      <c r="AC46" s="118">
        <v>1.3781000000000001</v>
      </c>
      <c r="AD46" s="118">
        <f>AC46</f>
        <v>1.3781000000000001</v>
      </c>
      <c r="AE46" s="118">
        <f t="shared" ref="AE46:AL46" si="23">AD46</f>
        <v>1.3781000000000001</v>
      </c>
      <c r="AF46" s="118">
        <f t="shared" si="23"/>
        <v>1.3781000000000001</v>
      </c>
      <c r="AG46" s="118">
        <f t="shared" si="23"/>
        <v>1.3781000000000001</v>
      </c>
      <c r="AH46" s="118">
        <f t="shared" si="23"/>
        <v>1.3781000000000001</v>
      </c>
      <c r="AI46" s="118">
        <f t="shared" si="23"/>
        <v>1.3781000000000001</v>
      </c>
      <c r="AJ46" s="118">
        <f t="shared" si="23"/>
        <v>1.3781000000000001</v>
      </c>
      <c r="AK46" s="118">
        <f t="shared" si="23"/>
        <v>1.3781000000000001</v>
      </c>
      <c r="AL46" s="118">
        <f t="shared" si="23"/>
        <v>1.3781000000000001</v>
      </c>
      <c r="AM46" s="120"/>
      <c r="AN46" s="120"/>
    </row>
    <row r="47" spans="2:40">
      <c r="B47" s="118" t="s">
        <v>340</v>
      </c>
      <c r="C47" s="118" t="s">
        <v>599</v>
      </c>
      <c r="F47" s="118" t="s">
        <v>158</v>
      </c>
      <c r="G47" s="118" t="s">
        <v>569</v>
      </c>
      <c r="I47" s="120">
        <v>2.6537999999999999</v>
      </c>
      <c r="J47" s="120">
        <f>I47</f>
        <v>2.6537999999999999</v>
      </c>
      <c r="K47" s="120">
        <f t="shared" ref="K47:R47" si="24">J47</f>
        <v>2.6537999999999999</v>
      </c>
      <c r="L47" s="120">
        <f t="shared" si="24"/>
        <v>2.6537999999999999</v>
      </c>
      <c r="M47" s="120">
        <f t="shared" si="24"/>
        <v>2.6537999999999999</v>
      </c>
      <c r="N47" s="120">
        <f t="shared" si="24"/>
        <v>2.6537999999999999</v>
      </c>
      <c r="O47" s="120">
        <f t="shared" si="24"/>
        <v>2.6537999999999999</v>
      </c>
      <c r="P47" s="120">
        <f t="shared" si="24"/>
        <v>2.6537999999999999</v>
      </c>
      <c r="Q47" s="120">
        <f t="shared" si="24"/>
        <v>2.6537999999999999</v>
      </c>
      <c r="R47" s="120">
        <f t="shared" si="24"/>
        <v>2.6537999999999999</v>
      </c>
      <c r="T47" s="122" t="s">
        <v>340</v>
      </c>
      <c r="U47" s="122" t="s">
        <v>599</v>
      </c>
      <c r="Z47" s="118" t="s">
        <v>158</v>
      </c>
      <c r="AA47" s="118" t="s">
        <v>569</v>
      </c>
      <c r="AC47" s="118">
        <v>0.90580000000000005</v>
      </c>
      <c r="AD47" s="118">
        <f>AC47</f>
        <v>0.90580000000000005</v>
      </c>
      <c r="AE47" s="118">
        <f t="shared" ref="AE47:AL47" si="25">AD47</f>
        <v>0.90580000000000005</v>
      </c>
      <c r="AF47" s="118">
        <f t="shared" si="25"/>
        <v>0.90580000000000005</v>
      </c>
      <c r="AG47" s="118">
        <f t="shared" si="25"/>
        <v>0.90580000000000005</v>
      </c>
      <c r="AH47" s="118">
        <f t="shared" si="25"/>
        <v>0.90580000000000005</v>
      </c>
      <c r="AI47" s="118">
        <f t="shared" si="25"/>
        <v>0.90580000000000005</v>
      </c>
      <c r="AJ47" s="118">
        <f t="shared" si="25"/>
        <v>0.90580000000000005</v>
      </c>
      <c r="AK47" s="118">
        <f t="shared" si="25"/>
        <v>0.90580000000000005</v>
      </c>
      <c r="AL47" s="118">
        <f t="shared" si="25"/>
        <v>0.90580000000000005</v>
      </c>
      <c r="AM47" s="120"/>
      <c r="AN47" s="120"/>
    </row>
    <row r="48" spans="2:40">
      <c r="B48" s="118" t="s">
        <v>340</v>
      </c>
      <c r="C48" s="118" t="s">
        <v>600</v>
      </c>
      <c r="F48" s="118" t="s">
        <v>158</v>
      </c>
      <c r="G48" s="118" t="s">
        <v>570</v>
      </c>
      <c r="I48" s="120">
        <v>1.0025999999999999</v>
      </c>
      <c r="J48" s="120">
        <f>I48</f>
        <v>1.0025999999999999</v>
      </c>
      <c r="K48" s="120">
        <f t="shared" ref="K48:R48" si="26">J48</f>
        <v>1.0025999999999999</v>
      </c>
      <c r="L48" s="120">
        <f t="shared" si="26"/>
        <v>1.0025999999999999</v>
      </c>
      <c r="M48" s="120">
        <f t="shared" si="26"/>
        <v>1.0025999999999999</v>
      </c>
      <c r="N48" s="120">
        <f t="shared" si="26"/>
        <v>1.0025999999999999</v>
      </c>
      <c r="O48" s="120">
        <f t="shared" si="26"/>
        <v>1.0025999999999999</v>
      </c>
      <c r="P48" s="120">
        <f t="shared" si="26"/>
        <v>1.0025999999999999</v>
      </c>
      <c r="Q48" s="120">
        <f t="shared" si="26"/>
        <v>1.0025999999999999</v>
      </c>
      <c r="R48" s="120">
        <f t="shared" si="26"/>
        <v>1.0025999999999999</v>
      </c>
      <c r="T48" s="122" t="s">
        <v>340</v>
      </c>
      <c r="U48" s="122" t="s">
        <v>600</v>
      </c>
      <c r="Z48" s="118" t="s">
        <v>158</v>
      </c>
      <c r="AA48" s="118" t="s">
        <v>570</v>
      </c>
      <c r="AC48" s="118">
        <v>0.3422</v>
      </c>
      <c r="AD48" s="118">
        <f>AC48</f>
        <v>0.3422</v>
      </c>
      <c r="AE48" s="118">
        <f t="shared" ref="AE48:AL48" si="27">AD48</f>
        <v>0.3422</v>
      </c>
      <c r="AF48" s="118">
        <f t="shared" si="27"/>
        <v>0.3422</v>
      </c>
      <c r="AG48" s="118">
        <f t="shared" si="27"/>
        <v>0.3422</v>
      </c>
      <c r="AH48" s="118">
        <f t="shared" si="27"/>
        <v>0.3422</v>
      </c>
      <c r="AI48" s="118">
        <f t="shared" si="27"/>
        <v>0.3422</v>
      </c>
      <c r="AJ48" s="118">
        <f t="shared" si="27"/>
        <v>0.3422</v>
      </c>
      <c r="AK48" s="118">
        <f t="shared" si="27"/>
        <v>0.3422</v>
      </c>
      <c r="AL48" s="118">
        <f t="shared" si="27"/>
        <v>0.3422</v>
      </c>
      <c r="AM48" s="120"/>
      <c r="AN48" s="120"/>
    </row>
    <row r="49" spans="2:40">
      <c r="B49" s="118" t="s">
        <v>340</v>
      </c>
      <c r="C49" s="118" t="s">
        <v>601</v>
      </c>
      <c r="F49" s="118" t="s">
        <v>158</v>
      </c>
      <c r="G49" s="118" t="s">
        <v>571</v>
      </c>
      <c r="I49" s="120">
        <v>1.0553999999999999</v>
      </c>
      <c r="J49" s="120">
        <f>I49</f>
        <v>1.0553999999999999</v>
      </c>
      <c r="K49" s="120">
        <f t="shared" ref="K49:R49" si="28">J49</f>
        <v>1.0553999999999999</v>
      </c>
      <c r="L49" s="120">
        <f t="shared" si="28"/>
        <v>1.0553999999999999</v>
      </c>
      <c r="M49" s="120">
        <f t="shared" si="28"/>
        <v>1.0553999999999999</v>
      </c>
      <c r="N49" s="120">
        <f t="shared" si="28"/>
        <v>1.0553999999999999</v>
      </c>
      <c r="O49" s="120">
        <f t="shared" si="28"/>
        <v>1.0553999999999999</v>
      </c>
      <c r="P49" s="120">
        <f t="shared" si="28"/>
        <v>1.0553999999999999</v>
      </c>
      <c r="Q49" s="120">
        <f t="shared" si="28"/>
        <v>1.0553999999999999</v>
      </c>
      <c r="R49" s="120">
        <f t="shared" si="28"/>
        <v>1.0553999999999999</v>
      </c>
      <c r="T49" s="122" t="s">
        <v>340</v>
      </c>
      <c r="U49" s="122" t="s">
        <v>601</v>
      </c>
      <c r="Z49" s="118" t="s">
        <v>158</v>
      </c>
      <c r="AA49" s="118" t="s">
        <v>571</v>
      </c>
      <c r="AC49" s="118">
        <v>0</v>
      </c>
      <c r="AD49" s="118">
        <v>0</v>
      </c>
      <c r="AE49" s="118">
        <v>0</v>
      </c>
      <c r="AF49" s="118">
        <v>0</v>
      </c>
      <c r="AG49" s="118">
        <v>0</v>
      </c>
      <c r="AH49" s="118">
        <v>0</v>
      </c>
      <c r="AI49" s="118">
        <v>0</v>
      </c>
      <c r="AJ49" s="118">
        <v>0</v>
      </c>
      <c r="AK49" s="118">
        <v>0</v>
      </c>
      <c r="AL49" s="118">
        <v>0</v>
      </c>
      <c r="AM49" s="120"/>
      <c r="AN49" s="120"/>
    </row>
    <row r="50" spans="2:40">
      <c r="B50" s="118" t="s">
        <v>340</v>
      </c>
      <c r="C50" s="118" t="s">
        <v>602</v>
      </c>
      <c r="F50" s="118" t="s">
        <v>158</v>
      </c>
      <c r="G50" s="118" t="s">
        <v>572</v>
      </c>
      <c r="I50" s="120">
        <v>5.0099999999999999E-2</v>
      </c>
      <c r="J50" s="120">
        <f>I50</f>
        <v>5.0099999999999999E-2</v>
      </c>
      <c r="K50" s="120">
        <f t="shared" ref="K50:R50" si="29">J50</f>
        <v>5.0099999999999999E-2</v>
      </c>
      <c r="L50" s="120">
        <f t="shared" si="29"/>
        <v>5.0099999999999999E-2</v>
      </c>
      <c r="M50" s="120">
        <f t="shared" si="29"/>
        <v>5.0099999999999999E-2</v>
      </c>
      <c r="N50" s="120">
        <f t="shared" si="29"/>
        <v>5.0099999999999999E-2</v>
      </c>
      <c r="O50" s="120">
        <f t="shared" si="29"/>
        <v>5.0099999999999999E-2</v>
      </c>
      <c r="P50" s="120">
        <f t="shared" si="29"/>
        <v>5.0099999999999999E-2</v>
      </c>
      <c r="Q50" s="120">
        <f t="shared" si="29"/>
        <v>5.0099999999999999E-2</v>
      </c>
      <c r="R50" s="120">
        <f t="shared" si="29"/>
        <v>5.0099999999999999E-2</v>
      </c>
      <c r="T50" s="122" t="s">
        <v>340</v>
      </c>
      <c r="U50" s="122" t="s">
        <v>602</v>
      </c>
      <c r="Z50" s="118" t="s">
        <v>158</v>
      </c>
      <c r="AA50" s="118" t="s">
        <v>572</v>
      </c>
      <c r="AC50" s="118">
        <v>1.7100000000000001E-2</v>
      </c>
      <c r="AD50" s="118">
        <f>AC50</f>
        <v>1.7100000000000001E-2</v>
      </c>
      <c r="AE50" s="120">
        <v>1.8200000000000001E-2</v>
      </c>
      <c r="AF50" s="120">
        <v>1.8700000000000001E-2</v>
      </c>
      <c r="AG50" s="120">
        <v>2.0199999999999999E-2</v>
      </c>
      <c r="AH50" s="120">
        <v>2.1700000000000001E-2</v>
      </c>
      <c r="AI50" s="120">
        <v>2.3699999999999999E-2</v>
      </c>
      <c r="AJ50" s="120">
        <v>2.5899999999999999E-2</v>
      </c>
      <c r="AK50" s="120">
        <v>2.8299999999999999E-2</v>
      </c>
      <c r="AL50" s="120">
        <v>3.09E-2</v>
      </c>
      <c r="AM50" s="120"/>
      <c r="AN50" s="120"/>
    </row>
    <row r="51" spans="2:40">
      <c r="B51" s="118" t="s">
        <v>340</v>
      </c>
      <c r="C51" s="118" t="s">
        <v>603</v>
      </c>
      <c r="F51" s="118" t="s">
        <v>158</v>
      </c>
      <c r="G51" s="118" t="s">
        <v>573</v>
      </c>
      <c r="I51" s="120">
        <v>3.9699999999999999E-2</v>
      </c>
      <c r="J51" s="120">
        <v>4.0899999999999999E-2</v>
      </c>
      <c r="K51" s="120">
        <v>4.2099999999999999E-2</v>
      </c>
      <c r="L51" s="120">
        <v>4.3400000000000001E-2</v>
      </c>
      <c r="M51" s="120">
        <v>4.6800000000000001E-2</v>
      </c>
      <c r="N51" s="120">
        <v>5.04E-2</v>
      </c>
      <c r="O51" s="120">
        <v>5.5E-2</v>
      </c>
      <c r="P51" s="120">
        <v>6.0100000000000001E-2</v>
      </c>
      <c r="Q51" s="120">
        <v>6.5699999999999995E-2</v>
      </c>
      <c r="R51" s="120">
        <v>7.1800000000000003E-2</v>
      </c>
      <c r="T51" s="122" t="s">
        <v>340</v>
      </c>
      <c r="U51" s="122" t="s">
        <v>603</v>
      </c>
      <c r="Z51" s="118" t="s">
        <v>158</v>
      </c>
      <c r="AA51" s="118" t="s">
        <v>573</v>
      </c>
      <c r="AC51" s="118">
        <v>1.3599999999999999E-2</v>
      </c>
      <c r="AD51" s="118">
        <v>1.4E-2</v>
      </c>
      <c r="AE51" s="120">
        <v>1.44E-2</v>
      </c>
      <c r="AF51" s="120">
        <v>1.4800000000000001E-2</v>
      </c>
      <c r="AG51" s="120">
        <v>1.6E-2</v>
      </c>
      <c r="AH51" s="120">
        <v>1.72E-2</v>
      </c>
      <c r="AI51" s="120">
        <v>1.8800000000000001E-2</v>
      </c>
      <c r="AJ51" s="120">
        <v>2.0500000000000001E-2</v>
      </c>
      <c r="AK51" s="120">
        <v>2.24E-2</v>
      </c>
      <c r="AL51" s="120">
        <v>2.4500000000000001E-2</v>
      </c>
      <c r="AM51" s="120"/>
      <c r="AN51" s="120"/>
    </row>
    <row r="52" spans="2:40">
      <c r="B52" s="118" t="s">
        <v>340</v>
      </c>
      <c r="C52" s="118" t="s">
        <v>604</v>
      </c>
      <c r="F52" s="118" t="s">
        <v>158</v>
      </c>
      <c r="G52" s="118" t="s">
        <v>574</v>
      </c>
      <c r="I52" s="120">
        <v>8.3000000000000001E-3</v>
      </c>
      <c r="J52" s="120">
        <f>I52</f>
        <v>8.3000000000000001E-3</v>
      </c>
      <c r="K52" s="120">
        <f t="shared" ref="K52:R52" si="30">J52</f>
        <v>8.3000000000000001E-3</v>
      </c>
      <c r="L52" s="120">
        <f t="shared" si="30"/>
        <v>8.3000000000000001E-3</v>
      </c>
      <c r="M52" s="120">
        <f t="shared" si="30"/>
        <v>8.3000000000000001E-3</v>
      </c>
      <c r="N52" s="120">
        <f t="shared" si="30"/>
        <v>8.3000000000000001E-3</v>
      </c>
      <c r="O52" s="120">
        <f t="shared" si="30"/>
        <v>8.3000000000000001E-3</v>
      </c>
      <c r="P52" s="120">
        <f t="shared" si="30"/>
        <v>8.3000000000000001E-3</v>
      </c>
      <c r="Q52" s="120">
        <f t="shared" si="30"/>
        <v>8.3000000000000001E-3</v>
      </c>
      <c r="R52" s="120">
        <f t="shared" si="30"/>
        <v>8.3000000000000001E-3</v>
      </c>
      <c r="T52" s="122" t="s">
        <v>340</v>
      </c>
      <c r="U52" s="122" t="s">
        <v>604</v>
      </c>
      <c r="Z52" s="118" t="s">
        <v>158</v>
      </c>
      <c r="AA52" s="118" t="s">
        <v>574</v>
      </c>
      <c r="AC52" s="118">
        <v>2.8E-3</v>
      </c>
      <c r="AD52" s="118">
        <f>AC52</f>
        <v>2.8E-3</v>
      </c>
      <c r="AE52" s="118">
        <f t="shared" ref="AE52:AL52" si="31">AD52</f>
        <v>2.8E-3</v>
      </c>
      <c r="AF52" s="118">
        <f t="shared" si="31"/>
        <v>2.8E-3</v>
      </c>
      <c r="AG52" s="118">
        <f t="shared" si="31"/>
        <v>2.8E-3</v>
      </c>
      <c r="AH52" s="118">
        <f t="shared" si="31"/>
        <v>2.8E-3</v>
      </c>
      <c r="AI52" s="118">
        <f t="shared" si="31"/>
        <v>2.8E-3</v>
      </c>
      <c r="AJ52" s="118">
        <f t="shared" si="31"/>
        <v>2.8E-3</v>
      </c>
      <c r="AK52" s="118">
        <f t="shared" si="31"/>
        <v>2.8E-3</v>
      </c>
      <c r="AL52" s="118">
        <f t="shared" si="31"/>
        <v>2.8E-3</v>
      </c>
      <c r="AM52" s="120"/>
      <c r="AN52" s="120"/>
    </row>
    <row r="53" spans="2:40">
      <c r="B53" s="118" t="s">
        <v>526</v>
      </c>
      <c r="C53" s="118" t="s">
        <v>592</v>
      </c>
      <c r="F53" s="118" t="s">
        <v>158</v>
      </c>
      <c r="G53" s="118" t="s">
        <v>575</v>
      </c>
      <c r="I53" s="120">
        <v>1.2526000000000002</v>
      </c>
      <c r="J53" s="120">
        <v>0.89956004292387337</v>
      </c>
      <c r="K53" s="120">
        <v>0.64604071876446589</v>
      </c>
      <c r="L53" s="120">
        <v>0.4639727812144932</v>
      </c>
      <c r="M53" s="120">
        <v>0.4639727812144932</v>
      </c>
      <c r="N53" s="120">
        <v>0.4639727812144932</v>
      </c>
      <c r="O53" s="120">
        <v>0.4639727812144932</v>
      </c>
      <c r="P53" s="120">
        <v>0.4639727812144932</v>
      </c>
      <c r="Q53" s="120">
        <v>0.4639727812144932</v>
      </c>
      <c r="R53" s="120">
        <v>0.4639727812144932</v>
      </c>
      <c r="T53" s="122" t="s">
        <v>526</v>
      </c>
      <c r="U53" s="122" t="s">
        <v>592</v>
      </c>
      <c r="Z53" s="118" t="s">
        <v>158</v>
      </c>
      <c r="AA53" s="118" t="s">
        <v>575</v>
      </c>
      <c r="AC53" s="118">
        <v>0</v>
      </c>
      <c r="AD53" s="118">
        <v>0</v>
      </c>
      <c r="AE53" s="120">
        <v>0</v>
      </c>
      <c r="AF53" s="120">
        <v>0</v>
      </c>
      <c r="AG53" s="120">
        <v>0</v>
      </c>
      <c r="AH53" s="120">
        <v>0</v>
      </c>
      <c r="AI53" s="120">
        <v>0</v>
      </c>
      <c r="AJ53" s="120">
        <v>0</v>
      </c>
      <c r="AK53" s="120">
        <v>0</v>
      </c>
      <c r="AL53" s="120">
        <v>0</v>
      </c>
      <c r="AM53" s="120"/>
      <c r="AN53" s="120"/>
    </row>
    <row r="54" spans="2:40">
      <c r="B54" s="118" t="s">
        <v>526</v>
      </c>
      <c r="C54" s="118" t="s">
        <v>499</v>
      </c>
      <c r="F54" s="118" t="s">
        <v>158</v>
      </c>
      <c r="G54" s="118" t="s">
        <v>527</v>
      </c>
      <c r="I54" s="120">
        <v>1.1516999999999999</v>
      </c>
      <c r="J54" s="120">
        <v>0.82709999999999995</v>
      </c>
      <c r="K54" s="120">
        <v>0.59399999999999997</v>
      </c>
      <c r="L54" s="120">
        <v>0.42659999999999998</v>
      </c>
      <c r="M54" s="120">
        <v>0.42659999999999998</v>
      </c>
      <c r="N54" s="120">
        <v>0.42659999999999998</v>
      </c>
      <c r="O54" s="120">
        <v>0.42659999999999998</v>
      </c>
      <c r="P54" s="120">
        <v>0.42659999999999998</v>
      </c>
      <c r="Q54" s="120">
        <v>0.42659999999999998</v>
      </c>
      <c r="R54" s="120">
        <v>0.42659999999999998</v>
      </c>
      <c r="T54" s="122" t="s">
        <v>526</v>
      </c>
      <c r="U54" s="122" t="s">
        <v>499</v>
      </c>
      <c r="Z54" s="118" t="s">
        <v>158</v>
      </c>
      <c r="AA54" s="118" t="s">
        <v>527</v>
      </c>
      <c r="AC54" s="118">
        <v>0</v>
      </c>
      <c r="AD54" s="118">
        <v>0</v>
      </c>
      <c r="AE54" s="120">
        <v>0</v>
      </c>
      <c r="AF54" s="120">
        <v>0</v>
      </c>
      <c r="AG54" s="120">
        <v>0</v>
      </c>
      <c r="AH54" s="120">
        <v>0</v>
      </c>
      <c r="AI54" s="120">
        <v>0</v>
      </c>
      <c r="AJ54" s="120">
        <v>0</v>
      </c>
      <c r="AK54" s="120">
        <v>0</v>
      </c>
      <c r="AL54" s="120">
        <v>0</v>
      </c>
      <c r="AM54" s="120"/>
      <c r="AN54" s="120"/>
    </row>
    <row r="55" spans="2:40">
      <c r="B55" s="118" t="s">
        <v>526</v>
      </c>
      <c r="C55" s="118" t="s">
        <v>596</v>
      </c>
      <c r="F55" s="118" t="s">
        <v>158</v>
      </c>
      <c r="G55" s="118" t="s">
        <v>610</v>
      </c>
      <c r="I55" s="120">
        <v>1.5106999999999999</v>
      </c>
      <c r="J55" s="120">
        <v>1.085</v>
      </c>
      <c r="K55" s="120">
        <v>0.7792</v>
      </c>
      <c r="L55" s="120">
        <v>0.55959999999999999</v>
      </c>
      <c r="M55" s="120">
        <v>0.55959999999999999</v>
      </c>
      <c r="N55" s="120">
        <v>0.55959999999999999</v>
      </c>
      <c r="O55" s="120">
        <v>0.55959999999999999</v>
      </c>
      <c r="P55" s="120">
        <v>0.55959999999999999</v>
      </c>
      <c r="Q55" s="120">
        <v>0.55959999999999999</v>
      </c>
      <c r="R55" s="120">
        <v>0.55959999999999999</v>
      </c>
      <c r="T55" s="122" t="s">
        <v>526</v>
      </c>
      <c r="U55" s="122" t="s">
        <v>596</v>
      </c>
      <c r="Z55" s="118" t="s">
        <v>158</v>
      </c>
      <c r="AA55" s="118" t="s">
        <v>610</v>
      </c>
      <c r="AC55" s="118">
        <v>0</v>
      </c>
      <c r="AD55" s="118">
        <v>0</v>
      </c>
      <c r="AE55" s="120">
        <v>0</v>
      </c>
      <c r="AF55" s="120">
        <v>0</v>
      </c>
      <c r="AG55" s="120">
        <v>0</v>
      </c>
      <c r="AH55" s="120">
        <v>0</v>
      </c>
      <c r="AI55" s="120">
        <v>0</v>
      </c>
      <c r="AJ55" s="120">
        <v>0</v>
      </c>
      <c r="AK55" s="120">
        <v>0</v>
      </c>
      <c r="AL55" s="120">
        <v>0</v>
      </c>
      <c r="AM55" s="120"/>
      <c r="AN55" s="120"/>
    </row>
    <row r="56" spans="2:40">
      <c r="B56" s="118" t="s">
        <v>526</v>
      </c>
      <c r="C56" s="118" t="s">
        <v>501</v>
      </c>
      <c r="F56" s="118" t="s">
        <v>158</v>
      </c>
      <c r="G56" s="118" t="s">
        <v>528</v>
      </c>
      <c r="I56" s="120">
        <v>0.50870000000000004</v>
      </c>
      <c r="J56" s="120">
        <v>0.36530000000000001</v>
      </c>
      <c r="K56" s="120">
        <v>0.26240000000000002</v>
      </c>
      <c r="L56" s="120">
        <v>0.18840000000000001</v>
      </c>
      <c r="M56" s="120">
        <v>0.18840000000000001</v>
      </c>
      <c r="N56" s="120">
        <v>0.18840000000000001</v>
      </c>
      <c r="O56" s="120">
        <v>0.18840000000000001</v>
      </c>
      <c r="P56" s="120">
        <v>0.18840000000000001</v>
      </c>
      <c r="Q56" s="120">
        <v>0.18840000000000001</v>
      </c>
      <c r="R56" s="120">
        <v>0.18840000000000001</v>
      </c>
      <c r="T56" s="122" t="s">
        <v>526</v>
      </c>
      <c r="U56" s="122" t="s">
        <v>501</v>
      </c>
      <c r="Z56" s="118" t="s">
        <v>158</v>
      </c>
      <c r="AA56" s="118" t="s">
        <v>528</v>
      </c>
      <c r="AC56" s="118">
        <v>0</v>
      </c>
      <c r="AD56" s="118">
        <v>0</v>
      </c>
      <c r="AE56" s="120">
        <v>0</v>
      </c>
      <c r="AF56" s="120">
        <v>0</v>
      </c>
      <c r="AG56" s="120">
        <v>0</v>
      </c>
      <c r="AH56" s="120">
        <v>0</v>
      </c>
      <c r="AI56" s="120">
        <v>0</v>
      </c>
      <c r="AJ56" s="120">
        <v>0</v>
      </c>
      <c r="AK56" s="120">
        <v>0</v>
      </c>
      <c r="AL56" s="120">
        <v>0</v>
      </c>
      <c r="AM56" s="120"/>
      <c r="AN56" s="120"/>
    </row>
    <row r="57" spans="2:40">
      <c r="B57" s="118" t="s">
        <v>526</v>
      </c>
      <c r="C57" s="118" t="s">
        <v>495</v>
      </c>
      <c r="F57" s="118" t="s">
        <v>158</v>
      </c>
      <c r="G57" s="118" t="s">
        <v>576</v>
      </c>
      <c r="I57" s="120">
        <v>0.3352</v>
      </c>
      <c r="J57" s="120">
        <v>0.2407</v>
      </c>
      <c r="K57" s="120">
        <v>0.1729</v>
      </c>
      <c r="L57" s="120">
        <v>0.1241</v>
      </c>
      <c r="M57" s="120">
        <v>0.1241</v>
      </c>
      <c r="N57" s="120">
        <v>0.1241</v>
      </c>
      <c r="O57" s="120">
        <v>0.1241</v>
      </c>
      <c r="P57" s="120">
        <v>0.1241</v>
      </c>
      <c r="Q57" s="120">
        <v>0.1241</v>
      </c>
      <c r="R57" s="120">
        <v>0.1241</v>
      </c>
      <c r="T57" s="122" t="s">
        <v>526</v>
      </c>
      <c r="U57" s="122" t="s">
        <v>495</v>
      </c>
      <c r="Z57" s="118" t="s">
        <v>158</v>
      </c>
      <c r="AA57" s="118" t="s">
        <v>576</v>
      </c>
      <c r="AC57" s="118">
        <v>0</v>
      </c>
      <c r="AD57" s="118">
        <v>0</v>
      </c>
      <c r="AE57" s="120">
        <v>0</v>
      </c>
      <c r="AF57" s="120">
        <v>0</v>
      </c>
      <c r="AG57" s="120">
        <v>0</v>
      </c>
      <c r="AH57" s="120">
        <v>0</v>
      </c>
      <c r="AI57" s="120">
        <v>0</v>
      </c>
      <c r="AJ57" s="120">
        <v>0</v>
      </c>
      <c r="AK57" s="120">
        <v>0</v>
      </c>
      <c r="AL57" s="120">
        <v>0</v>
      </c>
      <c r="AM57" s="120"/>
      <c r="AN57" s="120"/>
    </row>
    <row r="58" spans="2:40">
      <c r="B58" s="118" t="s">
        <v>529</v>
      </c>
      <c r="C58" s="118" t="s">
        <v>495</v>
      </c>
      <c r="F58" s="118" t="s">
        <v>158</v>
      </c>
      <c r="G58" s="118" t="s">
        <v>531</v>
      </c>
      <c r="I58" s="120">
        <v>2.3136000000000001</v>
      </c>
      <c r="J58" s="120">
        <v>2.3136000000000001</v>
      </c>
      <c r="K58" s="120">
        <v>0</v>
      </c>
      <c r="L58" s="120">
        <v>0</v>
      </c>
      <c r="M58" s="120">
        <v>0</v>
      </c>
      <c r="N58" s="120">
        <v>0</v>
      </c>
      <c r="O58" s="120">
        <v>0</v>
      </c>
      <c r="P58" s="120">
        <v>0</v>
      </c>
      <c r="Q58" s="120">
        <v>0</v>
      </c>
      <c r="R58" s="120">
        <v>0</v>
      </c>
      <c r="T58" s="122" t="s">
        <v>529</v>
      </c>
      <c r="U58" s="122" t="s">
        <v>495</v>
      </c>
      <c r="Z58" s="118" t="s">
        <v>158</v>
      </c>
      <c r="AA58" s="118" t="s">
        <v>531</v>
      </c>
      <c r="AC58" s="118">
        <v>0</v>
      </c>
      <c r="AD58" s="118">
        <v>0</v>
      </c>
      <c r="AE58" s="120">
        <v>0</v>
      </c>
      <c r="AF58" s="120">
        <v>0</v>
      </c>
      <c r="AG58" s="120">
        <v>0</v>
      </c>
      <c r="AH58" s="120">
        <v>0</v>
      </c>
      <c r="AI58" s="120">
        <v>0</v>
      </c>
      <c r="AJ58" s="120">
        <v>0</v>
      </c>
      <c r="AK58" s="120">
        <v>0</v>
      </c>
      <c r="AL58" s="120">
        <v>0</v>
      </c>
      <c r="AM58" s="120"/>
      <c r="AN58" s="120"/>
    </row>
    <row r="59" spans="2:40">
      <c r="B59" s="118" t="s">
        <v>529</v>
      </c>
      <c r="C59" s="118" t="s">
        <v>499</v>
      </c>
      <c r="F59" s="118" t="s">
        <v>158</v>
      </c>
      <c r="G59" s="118" t="s">
        <v>530</v>
      </c>
      <c r="I59" s="120">
        <v>0.626</v>
      </c>
      <c r="J59" s="120">
        <v>0.626</v>
      </c>
      <c r="K59" s="120">
        <v>0</v>
      </c>
      <c r="L59" s="120">
        <v>0</v>
      </c>
      <c r="M59" s="120">
        <v>0</v>
      </c>
      <c r="N59" s="120">
        <v>0</v>
      </c>
      <c r="O59" s="120">
        <v>0</v>
      </c>
      <c r="P59" s="120">
        <v>0</v>
      </c>
      <c r="Q59" s="120">
        <v>0</v>
      </c>
      <c r="R59" s="120">
        <v>0</v>
      </c>
      <c r="T59" s="122" t="s">
        <v>529</v>
      </c>
      <c r="U59" s="122" t="s">
        <v>499</v>
      </c>
      <c r="Z59" s="118" t="s">
        <v>158</v>
      </c>
      <c r="AA59" s="118" t="s">
        <v>530</v>
      </c>
      <c r="AC59" s="118">
        <v>0</v>
      </c>
      <c r="AD59" s="118">
        <v>0</v>
      </c>
      <c r="AE59" s="120">
        <v>0</v>
      </c>
      <c r="AF59" s="120">
        <v>0</v>
      </c>
      <c r="AG59" s="120">
        <v>0</v>
      </c>
      <c r="AH59" s="120">
        <v>0</v>
      </c>
      <c r="AI59" s="120">
        <v>0</v>
      </c>
      <c r="AJ59" s="120">
        <v>0</v>
      </c>
      <c r="AK59" s="120">
        <v>0</v>
      </c>
      <c r="AL59" s="120">
        <v>0</v>
      </c>
      <c r="AM59" s="120"/>
      <c r="AN59" s="120"/>
    </row>
    <row r="60" spans="2:40">
      <c r="B60" s="118" t="s">
        <v>529</v>
      </c>
      <c r="C60" s="118" t="s">
        <v>592</v>
      </c>
      <c r="F60" s="118" t="s">
        <v>158</v>
      </c>
      <c r="G60" s="118" t="s">
        <v>577</v>
      </c>
      <c r="I60" s="120">
        <v>0.41760000000000003</v>
      </c>
      <c r="J60" s="120">
        <v>0.41760000000000003</v>
      </c>
      <c r="K60" s="120">
        <v>0</v>
      </c>
      <c r="L60" s="120">
        <v>0</v>
      </c>
      <c r="M60" s="120">
        <v>0</v>
      </c>
      <c r="N60" s="120">
        <v>0</v>
      </c>
      <c r="O60" s="120">
        <v>0</v>
      </c>
      <c r="P60" s="120">
        <v>0</v>
      </c>
      <c r="Q60" s="120">
        <v>0</v>
      </c>
      <c r="R60" s="120">
        <v>0</v>
      </c>
      <c r="T60" s="122" t="s">
        <v>529</v>
      </c>
      <c r="U60" s="122" t="s">
        <v>592</v>
      </c>
      <c r="Z60" s="118" t="s">
        <v>158</v>
      </c>
      <c r="AA60" s="118" t="s">
        <v>577</v>
      </c>
      <c r="AC60" s="118">
        <v>0</v>
      </c>
      <c r="AD60" s="118">
        <v>0</v>
      </c>
      <c r="AE60" s="120">
        <v>0</v>
      </c>
      <c r="AF60" s="120">
        <v>0</v>
      </c>
      <c r="AG60" s="120">
        <v>0</v>
      </c>
      <c r="AH60" s="120">
        <v>0</v>
      </c>
      <c r="AI60" s="120">
        <v>0</v>
      </c>
      <c r="AJ60" s="120">
        <v>0</v>
      </c>
      <c r="AK60" s="120">
        <v>0</v>
      </c>
      <c r="AL60" s="120">
        <v>0</v>
      </c>
      <c r="AM60" s="120"/>
      <c r="AN60" s="120"/>
    </row>
    <row r="61" spans="2:40">
      <c r="B61" s="118" t="s">
        <v>532</v>
      </c>
      <c r="C61" s="118" t="s">
        <v>605</v>
      </c>
      <c r="F61" s="118" t="s">
        <v>158</v>
      </c>
      <c r="G61" s="118" t="s">
        <v>533</v>
      </c>
      <c r="I61" s="120">
        <v>3.9925999999999999</v>
      </c>
      <c r="J61" s="120">
        <v>3.9925999999999999</v>
      </c>
      <c r="K61" s="120">
        <v>3.9925999999999999</v>
      </c>
      <c r="L61" s="120">
        <v>0</v>
      </c>
      <c r="M61" s="120">
        <v>0</v>
      </c>
      <c r="N61" s="120">
        <v>0</v>
      </c>
      <c r="O61" s="120">
        <v>0</v>
      </c>
      <c r="P61" s="120">
        <v>0</v>
      </c>
      <c r="Q61" s="120">
        <v>0</v>
      </c>
      <c r="R61" s="120">
        <v>0</v>
      </c>
      <c r="T61" s="122" t="s">
        <v>532</v>
      </c>
      <c r="U61" s="122" t="s">
        <v>605</v>
      </c>
      <c r="Z61" s="118" t="s">
        <v>158</v>
      </c>
      <c r="AA61" s="118" t="s">
        <v>533</v>
      </c>
      <c r="AC61" s="118">
        <v>0</v>
      </c>
      <c r="AD61" s="118">
        <v>0</v>
      </c>
      <c r="AE61" s="120">
        <v>0</v>
      </c>
      <c r="AF61" s="120">
        <v>0</v>
      </c>
      <c r="AG61" s="120">
        <v>0</v>
      </c>
      <c r="AH61" s="120">
        <v>0</v>
      </c>
      <c r="AI61" s="120">
        <v>0</v>
      </c>
      <c r="AJ61" s="120">
        <v>0</v>
      </c>
      <c r="AK61" s="120">
        <v>0</v>
      </c>
      <c r="AL61" s="120">
        <v>0</v>
      </c>
      <c r="AM61" s="120"/>
      <c r="AN61" s="120"/>
    </row>
    <row r="62" spans="2:40">
      <c r="B62" s="118" t="s">
        <v>806</v>
      </c>
      <c r="C62" s="118" t="s">
        <v>807</v>
      </c>
      <c r="F62" s="118" t="s">
        <v>158</v>
      </c>
      <c r="G62" s="118" t="s">
        <v>808</v>
      </c>
      <c r="I62" s="120">
        <v>3.5</v>
      </c>
      <c r="J62" s="120">
        <v>3.5</v>
      </c>
      <c r="K62" s="120">
        <v>3.5</v>
      </c>
      <c r="L62" s="120">
        <v>0</v>
      </c>
      <c r="M62" s="120">
        <v>0</v>
      </c>
      <c r="N62" s="120">
        <v>0</v>
      </c>
      <c r="O62" s="120">
        <v>0</v>
      </c>
      <c r="P62" s="120">
        <v>0</v>
      </c>
      <c r="Q62" s="120">
        <v>0</v>
      </c>
      <c r="R62" s="120">
        <v>0</v>
      </c>
      <c r="T62" s="118" t="s">
        <v>806</v>
      </c>
      <c r="U62" s="118" t="s">
        <v>807</v>
      </c>
      <c r="Z62" s="118" t="s">
        <v>158</v>
      </c>
      <c r="AA62" s="118" t="s">
        <v>808</v>
      </c>
      <c r="AC62" s="118">
        <v>0</v>
      </c>
      <c r="AD62" s="118">
        <v>0</v>
      </c>
      <c r="AE62" s="120">
        <v>0</v>
      </c>
      <c r="AF62" s="120">
        <v>0</v>
      </c>
      <c r="AG62" s="120">
        <v>0</v>
      </c>
      <c r="AH62" s="120">
        <v>0</v>
      </c>
      <c r="AI62" s="120">
        <v>0</v>
      </c>
      <c r="AJ62" s="120">
        <v>0</v>
      </c>
      <c r="AK62" s="120">
        <v>0</v>
      </c>
      <c r="AL62" s="120">
        <v>0</v>
      </c>
      <c r="AM62" s="120"/>
      <c r="AN62" s="120"/>
    </row>
    <row r="63" spans="2:40">
      <c r="B63" s="118" t="s">
        <v>606</v>
      </c>
      <c r="C63" s="118" t="s">
        <v>592</v>
      </c>
      <c r="F63" s="118" t="s">
        <v>158</v>
      </c>
      <c r="G63" s="118" t="s">
        <v>578</v>
      </c>
      <c r="I63" s="120">
        <v>10.895849999999999</v>
      </c>
      <c r="J63" s="120">
        <f>$I63*J87</f>
        <v>11.809730036615683</v>
      </c>
      <c r="K63" s="120">
        <f t="shared" ref="K63:R63" si="32">$I63*K87</f>
        <v>12.800297135926824</v>
      </c>
      <c r="L63" s="120">
        <f t="shared" si="32"/>
        <v>13.873916013663209</v>
      </c>
      <c r="M63" s="120">
        <f t="shared" si="32"/>
        <v>14.940704464762746</v>
      </c>
      <c r="N63" s="120">
        <f t="shared" si="32"/>
        <v>16.089458035504389</v>
      </c>
      <c r="O63" s="120">
        <f t="shared" si="32"/>
        <v>17.581440544747359</v>
      </c>
      <c r="P63" s="120">
        <f t="shared" si="32"/>
        <v>19.211661574901871</v>
      </c>
      <c r="Q63" s="120">
        <f t="shared" si="32"/>
        <v>20.993083412881028</v>
      </c>
      <c r="R63" s="120">
        <f t="shared" si="32"/>
        <v>22.939755004381063</v>
      </c>
      <c r="T63" s="122" t="s">
        <v>606</v>
      </c>
      <c r="U63" s="122" t="s">
        <v>592</v>
      </c>
      <c r="Z63" s="118" t="s">
        <v>158</v>
      </c>
      <c r="AA63" s="118" t="s">
        <v>578</v>
      </c>
      <c r="AC63" s="118">
        <v>3.141947</v>
      </c>
      <c r="AD63" s="118">
        <f t="shared" ref="AD63:AL67" si="33">$AC63*J87</f>
        <v>3.4054750991757907</v>
      </c>
      <c r="AE63" s="118">
        <f t="shared" si="33"/>
        <v>3.6911168183605576</v>
      </c>
      <c r="AF63" s="118">
        <f t="shared" si="33"/>
        <v>4.0007074984862196</v>
      </c>
      <c r="AG63" s="118">
        <f t="shared" si="33"/>
        <v>4.3083285444410411</v>
      </c>
      <c r="AH63" s="118">
        <f t="shared" si="33"/>
        <v>4.6395852004459419</v>
      </c>
      <c r="AI63" s="118">
        <f t="shared" si="33"/>
        <v>5.069815973535551</v>
      </c>
      <c r="AJ63" s="118">
        <f t="shared" si="33"/>
        <v>5.5399094563781821</v>
      </c>
      <c r="AK63" s="118">
        <f t="shared" si="33"/>
        <v>6.0536034774571341</v>
      </c>
      <c r="AL63" s="118">
        <f t="shared" si="33"/>
        <v>6.6149492161465204</v>
      </c>
      <c r="AM63" s="120"/>
      <c r="AN63" s="120"/>
    </row>
    <row r="64" spans="2:40">
      <c r="B64" s="118" t="s">
        <v>606</v>
      </c>
      <c r="C64" s="118" t="s">
        <v>607</v>
      </c>
      <c r="F64" s="118" t="s">
        <v>158</v>
      </c>
      <c r="G64" s="118" t="s">
        <v>579</v>
      </c>
      <c r="I64" s="121">
        <v>72.086380000000005</v>
      </c>
      <c r="J64" s="120">
        <f t="shared" ref="J64:R64" si="34">$I64*J88</f>
        <v>78.132662392077208</v>
      </c>
      <c r="K64" s="120">
        <f t="shared" si="34"/>
        <v>84.686038634644333</v>
      </c>
      <c r="L64" s="120">
        <f t="shared" si="34"/>
        <v>91.789145882694683</v>
      </c>
      <c r="M64" s="120">
        <f t="shared" si="34"/>
        <v>98.84688477009378</v>
      </c>
      <c r="N64" s="120">
        <f t="shared" si="34"/>
        <v>106.44722318153593</v>
      </c>
      <c r="O64" s="120">
        <f t="shared" si="34"/>
        <v>116.31780042931267</v>
      </c>
      <c r="P64" s="120">
        <f t="shared" si="34"/>
        <v>127.10355917296907</v>
      </c>
      <c r="Q64" s="120">
        <f t="shared" si="34"/>
        <v>138.88954612202028</v>
      </c>
      <c r="R64" s="120">
        <f t="shared" si="34"/>
        <v>151.76831880154083</v>
      </c>
      <c r="T64" s="122" t="s">
        <v>606</v>
      </c>
      <c r="U64" s="122" t="s">
        <v>607</v>
      </c>
      <c r="Z64" s="118" t="s">
        <v>158</v>
      </c>
      <c r="AA64" s="118" t="s">
        <v>579</v>
      </c>
      <c r="AC64" s="118">
        <v>22.930620000000001</v>
      </c>
      <c r="AD64" s="118">
        <f t="shared" si="33"/>
        <v>24.853937607922791</v>
      </c>
      <c r="AE64" s="118">
        <f t="shared" si="33"/>
        <v>26.938561365355675</v>
      </c>
      <c r="AF64" s="118">
        <f t="shared" si="33"/>
        <v>29.198054117305325</v>
      </c>
      <c r="AG64" s="118">
        <f t="shared" si="33"/>
        <v>31.44311522990623</v>
      </c>
      <c r="AH64" s="118">
        <f t="shared" si="33"/>
        <v>33.860776818464061</v>
      </c>
      <c r="AI64" s="118">
        <f t="shared" si="33"/>
        <v>37.000599570687356</v>
      </c>
      <c r="AJ64" s="118">
        <f t="shared" si="33"/>
        <v>40.431540827030958</v>
      </c>
      <c r="AK64" s="118">
        <f t="shared" si="33"/>
        <v>44.180653877979736</v>
      </c>
      <c r="AL64" s="118">
        <f t="shared" si="33"/>
        <v>48.277381198459231</v>
      </c>
      <c r="AM64" s="120"/>
      <c r="AN64" s="120"/>
    </row>
    <row r="65" spans="2:40">
      <c r="B65" s="118" t="s">
        <v>606</v>
      </c>
      <c r="C65" s="118" t="s">
        <v>499</v>
      </c>
      <c r="F65" s="118" t="s">
        <v>158</v>
      </c>
      <c r="G65" s="118" t="s">
        <v>534</v>
      </c>
      <c r="I65" s="120">
        <v>0.74963999999999997</v>
      </c>
      <c r="J65" s="120">
        <f t="shared" ref="J65:R65" si="35">$I65*J89</f>
        <v>0.81253358971763989</v>
      </c>
      <c r="K65" s="120">
        <f t="shared" si="35"/>
        <v>0.88066198967715825</v>
      </c>
      <c r="L65" s="120">
        <f t="shared" si="35"/>
        <v>0.9545562675842526</v>
      </c>
      <c r="M65" s="120">
        <f t="shared" si="35"/>
        <v>1.0279194777856493</v>
      </c>
      <c r="N65" s="120">
        <f t="shared" si="35"/>
        <v>1.1069726991195223</v>
      </c>
      <c r="O65" s="120">
        <f t="shared" si="35"/>
        <v>1.2096204999493978</v>
      </c>
      <c r="P65" s="120">
        <f t="shared" si="35"/>
        <v>1.3217516526667341</v>
      </c>
      <c r="Q65" s="120">
        <f t="shared" si="35"/>
        <v>1.4443524258678271</v>
      </c>
      <c r="R65" s="120">
        <f t="shared" si="35"/>
        <v>1.5782573545187732</v>
      </c>
      <c r="T65" s="122" t="s">
        <v>606</v>
      </c>
      <c r="U65" s="122" t="s">
        <v>499</v>
      </c>
      <c r="Z65" s="118" t="s">
        <v>158</v>
      </c>
      <c r="AA65" s="118" t="s">
        <v>534</v>
      </c>
      <c r="AC65" s="118">
        <v>0.23846000000000001</v>
      </c>
      <c r="AD65" s="118">
        <f t="shared" si="33"/>
        <v>0.25846641028236006</v>
      </c>
      <c r="AE65" s="118">
        <f t="shared" si="33"/>
        <v>0.28013801032284186</v>
      </c>
      <c r="AF65" s="118">
        <f t="shared" si="33"/>
        <v>0.30364373241574738</v>
      </c>
      <c r="AG65" s="118">
        <f t="shared" si="33"/>
        <v>0.32698052221435081</v>
      </c>
      <c r="AH65" s="118">
        <f t="shared" si="33"/>
        <v>0.35212730088047772</v>
      </c>
      <c r="AI65" s="118">
        <f t="shared" si="33"/>
        <v>0.38477950005060219</v>
      </c>
      <c r="AJ65" s="118">
        <f t="shared" si="33"/>
        <v>0.42044834733326586</v>
      </c>
      <c r="AK65" s="118">
        <f t="shared" si="33"/>
        <v>0.45944757413217285</v>
      </c>
      <c r="AL65" s="118">
        <f t="shared" si="33"/>
        <v>0.50204264548122657</v>
      </c>
      <c r="AM65" s="120"/>
      <c r="AN65" s="120"/>
    </row>
    <row r="66" spans="2:40">
      <c r="B66" s="118" t="s">
        <v>606</v>
      </c>
      <c r="C66" s="118" t="s">
        <v>608</v>
      </c>
      <c r="F66" s="118" t="s">
        <v>158</v>
      </c>
      <c r="G66" s="118" t="s">
        <v>580</v>
      </c>
      <c r="I66" s="120">
        <v>0.369699</v>
      </c>
      <c r="J66" s="120">
        <f t="shared" ref="J66:R66" si="36">$I66*J90</f>
        <v>0.40072852821670429</v>
      </c>
      <c r="K66" s="120">
        <f t="shared" si="36"/>
        <v>0.43433752821670429</v>
      </c>
      <c r="L66" s="120">
        <f t="shared" si="36"/>
        <v>0.4707536004514673</v>
      </c>
      <c r="M66" s="120">
        <f t="shared" si="36"/>
        <v>0.50694207223476295</v>
      </c>
      <c r="N66" s="120">
        <f t="shared" si="36"/>
        <v>0.54593761625282167</v>
      </c>
      <c r="O66" s="120">
        <f t="shared" si="36"/>
        <v>0.59654078329571103</v>
      </c>
      <c r="P66" s="120">
        <f t="shared" si="36"/>
        <v>0.65184769300225731</v>
      </c>
      <c r="Q66" s="120">
        <f t="shared" si="36"/>
        <v>0.712313546275395</v>
      </c>
      <c r="R66" s="120">
        <f t="shared" si="36"/>
        <v>0.77831767720090295</v>
      </c>
      <c r="T66" s="122" t="s">
        <v>606</v>
      </c>
      <c r="U66" s="122" t="s">
        <v>608</v>
      </c>
      <c r="Z66" s="118" t="s">
        <v>158</v>
      </c>
      <c r="AA66" s="118" t="s">
        <v>580</v>
      </c>
      <c r="AC66" s="118">
        <v>0.117601</v>
      </c>
      <c r="AD66" s="118">
        <f t="shared" si="33"/>
        <v>0.12747147178329571</v>
      </c>
      <c r="AE66" s="118">
        <f t="shared" si="33"/>
        <v>0.13816247178329571</v>
      </c>
      <c r="AF66" s="118">
        <f t="shared" si="33"/>
        <v>0.14974639954853275</v>
      </c>
      <c r="AG66" s="118">
        <f t="shared" si="33"/>
        <v>0.16125792776523701</v>
      </c>
      <c r="AH66" s="118">
        <f t="shared" si="33"/>
        <v>0.17366238374717832</v>
      </c>
      <c r="AI66" s="118">
        <f t="shared" si="33"/>
        <v>0.18975921670428894</v>
      </c>
      <c r="AJ66" s="118">
        <f t="shared" si="33"/>
        <v>0.20735230699774265</v>
      </c>
      <c r="AK66" s="118">
        <f t="shared" si="33"/>
        <v>0.22658645372460495</v>
      </c>
      <c r="AL66" s="118">
        <f t="shared" si="33"/>
        <v>0.24758232279909706</v>
      </c>
      <c r="AM66" s="120"/>
      <c r="AN66" s="120"/>
    </row>
    <row r="67" spans="2:40">
      <c r="B67" s="118" t="s">
        <v>606</v>
      </c>
      <c r="C67" s="118" t="s">
        <v>502</v>
      </c>
      <c r="F67" s="118" t="s">
        <v>158</v>
      </c>
      <c r="G67" s="118" t="s">
        <v>536</v>
      </c>
      <c r="I67" s="120">
        <v>0.23496</v>
      </c>
      <c r="J67" s="120">
        <f t="shared" ref="J67:R67" si="37">$I67*J91</f>
        <v>0.25460954472069747</v>
      </c>
      <c r="K67" s="120">
        <f t="shared" si="37"/>
        <v>0.27600402970616733</v>
      </c>
      <c r="L67" s="120">
        <f t="shared" si="37"/>
        <v>0.29914345495640943</v>
      </c>
      <c r="M67" s="120">
        <f t="shared" si="37"/>
        <v>0.32213114627058442</v>
      </c>
      <c r="N67" s="120">
        <f t="shared" si="37"/>
        <v>0.3469396448175654</v>
      </c>
      <c r="O67" s="120">
        <f t="shared" si="37"/>
        <v>0.37910723926380369</v>
      </c>
      <c r="P67" s="120">
        <f t="shared" si="37"/>
        <v>0.41423364546335173</v>
      </c>
      <c r="Q67" s="120">
        <f t="shared" si="37"/>
        <v>0.45262233128834362</v>
      </c>
      <c r="R67" s="120">
        <f t="shared" si="37"/>
        <v>0.49457676461091382</v>
      </c>
      <c r="T67" s="122" t="s">
        <v>606</v>
      </c>
      <c r="U67" s="122" t="s">
        <v>502</v>
      </c>
      <c r="Z67" s="118" t="s">
        <v>158</v>
      </c>
      <c r="AA67" s="118" t="s">
        <v>536</v>
      </c>
      <c r="AC67" s="118">
        <v>7.4740000000000001E-2</v>
      </c>
      <c r="AD67" s="118">
        <f t="shared" si="33"/>
        <v>8.0990455279302556E-2</v>
      </c>
      <c r="AE67" s="118">
        <f t="shared" si="33"/>
        <v>8.7795970293832765E-2</v>
      </c>
      <c r="AF67" s="118">
        <f t="shared" si="33"/>
        <v>9.5156545043590571E-2</v>
      </c>
      <c r="AG67" s="118">
        <f t="shared" si="33"/>
        <v>0.10246885372941557</v>
      </c>
      <c r="AH67" s="118">
        <f t="shared" si="33"/>
        <v>0.11036035518243462</v>
      </c>
      <c r="AI67" s="118">
        <f t="shared" si="33"/>
        <v>0.12059276073619632</v>
      </c>
      <c r="AJ67" s="118">
        <f t="shared" si="33"/>
        <v>0.13176635453664839</v>
      </c>
      <c r="AK67" s="118">
        <f t="shared" si="33"/>
        <v>0.14397766871165646</v>
      </c>
      <c r="AL67" s="118">
        <f t="shared" si="33"/>
        <v>0.15732323538908621</v>
      </c>
      <c r="AM67" s="120"/>
      <c r="AN67" s="120"/>
    </row>
    <row r="68" spans="2:40">
      <c r="B68" s="118" t="s">
        <v>606</v>
      </c>
      <c r="C68" s="118" t="s">
        <v>495</v>
      </c>
      <c r="F68" s="118" t="s">
        <v>158</v>
      </c>
      <c r="G68" s="118" t="s">
        <v>535</v>
      </c>
      <c r="I68" s="120">
        <v>0.21940000000000001</v>
      </c>
      <c r="J68" s="120">
        <f t="shared" ref="J68:R69" si="38">$I68*J92</f>
        <v>0.23780000000000001</v>
      </c>
      <c r="K68" s="120">
        <f t="shared" si="38"/>
        <v>0.25769999999999998</v>
      </c>
      <c r="L68" s="120">
        <f t="shared" si="38"/>
        <v>0.27929999999999999</v>
      </c>
      <c r="M68" s="120">
        <f t="shared" si="38"/>
        <v>0.30080000000000001</v>
      </c>
      <c r="N68" s="120">
        <f t="shared" si="38"/>
        <v>0.32390000000000002</v>
      </c>
      <c r="O68" s="120">
        <f t="shared" si="38"/>
        <v>0.35399999999999998</v>
      </c>
      <c r="P68" s="120">
        <f t="shared" si="38"/>
        <v>0.38679999999999998</v>
      </c>
      <c r="Q68" s="120">
        <f t="shared" si="38"/>
        <v>0.42270000000000002</v>
      </c>
      <c r="R68" s="120">
        <f t="shared" si="38"/>
        <v>0.46179999999999999</v>
      </c>
      <c r="T68" s="122" t="s">
        <v>606</v>
      </c>
      <c r="U68" s="122" t="s">
        <v>495</v>
      </c>
      <c r="Z68" s="118" t="s">
        <v>158</v>
      </c>
      <c r="AA68" s="118" t="s">
        <v>535</v>
      </c>
      <c r="AC68" s="118">
        <v>6.3266580560488644E-2</v>
      </c>
      <c r="AD68" s="118">
        <v>6.8572437818068363E-2</v>
      </c>
      <c r="AE68" s="118">
        <v>7.4310837786863829E-2</v>
      </c>
      <c r="AF68" s="118">
        <v>8.0539452828370453E-2</v>
      </c>
      <c r="AG68" s="118">
        <v>8.6739231689129365E-2</v>
      </c>
      <c r="AH68" s="118">
        <v>9.3400389441851736E-2</v>
      </c>
      <c r="AI68" s="118">
        <v>0.10208007984691421</v>
      </c>
      <c r="AJ68" s="118">
        <v>0.11153834713216502</v>
      </c>
      <c r="AK68" s="118">
        <v>0.12189053602059503</v>
      </c>
      <c r="AL68" s="118">
        <v>0.13316548269295192</v>
      </c>
      <c r="AM68" s="120"/>
      <c r="AN68" s="120"/>
    </row>
    <row r="69" spans="2:40">
      <c r="B69" s="118" t="s">
        <v>606</v>
      </c>
      <c r="C69" s="118" t="s">
        <v>593</v>
      </c>
      <c r="F69" s="118" t="s">
        <v>158</v>
      </c>
      <c r="G69" s="118" t="s">
        <v>581</v>
      </c>
      <c r="I69" s="120">
        <v>0.187088</v>
      </c>
      <c r="J69" s="120">
        <f>$I69*J93</f>
        <v>0.20279246715328467</v>
      </c>
      <c r="K69" s="120">
        <f t="shared" si="38"/>
        <v>0.21978667315490674</v>
      </c>
      <c r="L69" s="120">
        <f t="shared" si="38"/>
        <v>0.23822235198702352</v>
      </c>
      <c r="M69" s="120">
        <f t="shared" si="38"/>
        <v>0.25658216382806159</v>
      </c>
      <c r="N69" s="120">
        <f t="shared" si="38"/>
        <v>0.27630758150851586</v>
      </c>
      <c r="O69" s="120">
        <f t="shared" si="38"/>
        <v>0.30187475750202752</v>
      </c>
      <c r="P69" s="120">
        <f t="shared" si="38"/>
        <v>0.32986967721005678</v>
      </c>
      <c r="Q69" s="120">
        <f t="shared" si="38"/>
        <v>0.36051994160583939</v>
      </c>
      <c r="R69" s="120">
        <f t="shared" si="38"/>
        <v>0.39390141768045417</v>
      </c>
      <c r="T69" s="122" t="s">
        <v>606</v>
      </c>
      <c r="U69" s="122" t="s">
        <v>593</v>
      </c>
      <c r="Z69" s="118" t="s">
        <v>158</v>
      </c>
      <c r="AA69" s="118" t="s">
        <v>581</v>
      </c>
      <c r="AC69" s="118">
        <v>5.9512000000000002E-2</v>
      </c>
      <c r="AD69" s="118">
        <f t="shared" ref="AD69:AL69" si="39">$AC69*J93</f>
        <v>6.4507532846715329E-2</v>
      </c>
      <c r="AE69" s="118">
        <f t="shared" si="39"/>
        <v>6.9913326845093271E-2</v>
      </c>
      <c r="AF69" s="118">
        <f t="shared" si="39"/>
        <v>7.5777648012976484E-2</v>
      </c>
      <c r="AG69" s="118">
        <f t="shared" si="39"/>
        <v>8.1617836171938352E-2</v>
      </c>
      <c r="AH69" s="118">
        <f t="shared" si="39"/>
        <v>8.7892418491484187E-2</v>
      </c>
      <c r="AI69" s="118">
        <f t="shared" si="39"/>
        <v>9.602524249797241E-2</v>
      </c>
      <c r="AJ69" s="118">
        <f t="shared" si="39"/>
        <v>0.10493032278994323</v>
      </c>
      <c r="AK69" s="118">
        <f t="shared" si="39"/>
        <v>0.11468005839416058</v>
      </c>
      <c r="AL69" s="118">
        <f t="shared" si="39"/>
        <v>0.12529858231954583</v>
      </c>
      <c r="AM69" s="120"/>
      <c r="AN69" s="120"/>
    </row>
    <row r="70" spans="2:40">
      <c r="B70" s="118" t="s">
        <v>609</v>
      </c>
      <c r="C70" s="118" t="s">
        <v>592</v>
      </c>
      <c r="F70" s="118" t="s">
        <v>158</v>
      </c>
      <c r="G70" s="118" t="s">
        <v>582</v>
      </c>
      <c r="I70" s="120">
        <v>30.824300000000001</v>
      </c>
      <c r="J70" s="120">
        <f>I70</f>
        <v>30.824300000000001</v>
      </c>
      <c r="K70" s="120">
        <f t="shared" ref="K70:R70" si="40">J70</f>
        <v>30.824300000000001</v>
      </c>
      <c r="L70" s="120">
        <f t="shared" si="40"/>
        <v>30.824300000000001</v>
      </c>
      <c r="M70" s="120">
        <f t="shared" si="40"/>
        <v>30.824300000000001</v>
      </c>
      <c r="N70" s="120">
        <f t="shared" si="40"/>
        <v>30.824300000000001</v>
      </c>
      <c r="O70" s="120">
        <f t="shared" si="40"/>
        <v>30.824300000000001</v>
      </c>
      <c r="P70" s="120">
        <f t="shared" si="40"/>
        <v>30.824300000000001</v>
      </c>
      <c r="Q70" s="120">
        <f t="shared" si="40"/>
        <v>30.824300000000001</v>
      </c>
      <c r="R70" s="120">
        <f t="shared" si="40"/>
        <v>30.824300000000001</v>
      </c>
      <c r="T70" s="122" t="s">
        <v>609</v>
      </c>
      <c r="U70" s="122" t="s">
        <v>592</v>
      </c>
      <c r="Z70" s="118" t="s">
        <v>158</v>
      </c>
      <c r="AA70" s="118" t="s">
        <v>582</v>
      </c>
      <c r="AC70" s="118">
        <v>2.24E-2</v>
      </c>
      <c r="AD70" s="118">
        <f>AC70</f>
        <v>2.24E-2</v>
      </c>
      <c r="AE70" s="118">
        <f t="shared" ref="AE70:AL70" si="41">AD70</f>
        <v>2.24E-2</v>
      </c>
      <c r="AF70" s="118">
        <f t="shared" si="41"/>
        <v>2.24E-2</v>
      </c>
      <c r="AG70" s="118">
        <f t="shared" si="41"/>
        <v>2.24E-2</v>
      </c>
      <c r="AH70" s="118">
        <f t="shared" si="41"/>
        <v>2.24E-2</v>
      </c>
      <c r="AI70" s="118">
        <f t="shared" si="41"/>
        <v>2.24E-2</v>
      </c>
      <c r="AJ70" s="118">
        <f t="shared" si="41"/>
        <v>2.24E-2</v>
      </c>
      <c r="AK70" s="118">
        <f t="shared" si="41"/>
        <v>2.24E-2</v>
      </c>
      <c r="AL70" s="118">
        <f t="shared" si="41"/>
        <v>2.24E-2</v>
      </c>
      <c r="AM70" s="120"/>
      <c r="AN70" s="120"/>
    </row>
    <row r="71" spans="2:40">
      <c r="B71" s="118" t="s">
        <v>609</v>
      </c>
      <c r="C71" s="118" t="s">
        <v>608</v>
      </c>
      <c r="F71" s="118" t="s">
        <v>158</v>
      </c>
      <c r="G71" s="118" t="s">
        <v>584</v>
      </c>
      <c r="I71" s="120">
        <v>2.2726999999999999</v>
      </c>
      <c r="J71" s="120">
        <f t="shared" ref="J71:R77" si="42">I71</f>
        <v>2.2726999999999999</v>
      </c>
      <c r="K71" s="120">
        <f t="shared" si="42"/>
        <v>2.2726999999999999</v>
      </c>
      <c r="L71" s="120">
        <f t="shared" si="42"/>
        <v>2.2726999999999999</v>
      </c>
      <c r="M71" s="120">
        <f t="shared" si="42"/>
        <v>2.2726999999999999</v>
      </c>
      <c r="N71" s="120">
        <f t="shared" si="42"/>
        <v>2.2726999999999999</v>
      </c>
      <c r="O71" s="120">
        <f t="shared" si="42"/>
        <v>2.2726999999999999</v>
      </c>
      <c r="P71" s="120">
        <f t="shared" si="42"/>
        <v>2.2726999999999999</v>
      </c>
      <c r="Q71" s="120">
        <f t="shared" si="42"/>
        <v>2.2726999999999999</v>
      </c>
      <c r="R71" s="120">
        <f t="shared" si="42"/>
        <v>2.2726999999999999</v>
      </c>
      <c r="T71" s="122" t="s">
        <v>609</v>
      </c>
      <c r="U71" s="122" t="s">
        <v>608</v>
      </c>
      <c r="Z71" s="118" t="s">
        <v>158</v>
      </c>
      <c r="AA71" s="118" t="s">
        <v>584</v>
      </c>
      <c r="AC71" s="118">
        <v>3.3E-3</v>
      </c>
      <c r="AD71" s="118">
        <f t="shared" ref="AD71:AL77" si="43">AC71</f>
        <v>3.3E-3</v>
      </c>
      <c r="AE71" s="118">
        <f t="shared" si="43"/>
        <v>3.3E-3</v>
      </c>
      <c r="AF71" s="118">
        <f t="shared" si="43"/>
        <v>3.3E-3</v>
      </c>
      <c r="AG71" s="118">
        <f t="shared" si="43"/>
        <v>3.3E-3</v>
      </c>
      <c r="AH71" s="118">
        <f t="shared" si="43"/>
        <v>3.3E-3</v>
      </c>
      <c r="AI71" s="118">
        <f t="shared" si="43"/>
        <v>3.3E-3</v>
      </c>
      <c r="AJ71" s="118">
        <f t="shared" si="43"/>
        <v>3.3E-3</v>
      </c>
      <c r="AK71" s="118">
        <f t="shared" si="43"/>
        <v>3.3E-3</v>
      </c>
      <c r="AL71" s="118">
        <f t="shared" si="43"/>
        <v>3.3E-3</v>
      </c>
      <c r="AM71" s="120"/>
      <c r="AN71" s="120"/>
    </row>
    <row r="72" spans="2:40">
      <c r="B72" s="118" t="s">
        <v>609</v>
      </c>
      <c r="C72" s="118" t="s">
        <v>495</v>
      </c>
      <c r="F72" s="118" t="s">
        <v>158</v>
      </c>
      <c r="G72" s="118" t="s">
        <v>539</v>
      </c>
      <c r="I72" s="120">
        <v>0.77749999999999997</v>
      </c>
      <c r="J72" s="120">
        <f t="shared" si="42"/>
        <v>0.77749999999999997</v>
      </c>
      <c r="K72" s="120">
        <f t="shared" si="42"/>
        <v>0.77749999999999997</v>
      </c>
      <c r="L72" s="120">
        <f t="shared" si="42"/>
        <v>0.77749999999999997</v>
      </c>
      <c r="M72" s="120">
        <f t="shared" si="42"/>
        <v>0.77749999999999997</v>
      </c>
      <c r="N72" s="120">
        <f t="shared" si="42"/>
        <v>0.77749999999999997</v>
      </c>
      <c r="O72" s="120">
        <f t="shared" si="42"/>
        <v>0.77749999999999997</v>
      </c>
      <c r="P72" s="120">
        <f t="shared" si="42"/>
        <v>0.77749999999999997</v>
      </c>
      <c r="Q72" s="120">
        <f t="shared" si="42"/>
        <v>0.77749999999999997</v>
      </c>
      <c r="R72" s="120">
        <f t="shared" si="42"/>
        <v>0.77749999999999997</v>
      </c>
      <c r="T72" s="122" t="s">
        <v>609</v>
      </c>
      <c r="U72" s="122" t="s">
        <v>495</v>
      </c>
      <c r="Z72" s="118" t="s">
        <v>158</v>
      </c>
      <c r="AA72" s="118" t="s">
        <v>539</v>
      </c>
      <c r="AC72" s="118">
        <v>0</v>
      </c>
      <c r="AD72" s="118">
        <f t="shared" si="43"/>
        <v>0</v>
      </c>
      <c r="AE72" s="118">
        <f t="shared" si="43"/>
        <v>0</v>
      </c>
      <c r="AF72" s="118">
        <f t="shared" si="43"/>
        <v>0</v>
      </c>
      <c r="AG72" s="118">
        <f t="shared" si="43"/>
        <v>0</v>
      </c>
      <c r="AH72" s="118">
        <f t="shared" si="43"/>
        <v>0</v>
      </c>
      <c r="AI72" s="118">
        <f t="shared" si="43"/>
        <v>0</v>
      </c>
      <c r="AJ72" s="118">
        <f t="shared" si="43"/>
        <v>0</v>
      </c>
      <c r="AK72" s="118">
        <f t="shared" si="43"/>
        <v>0</v>
      </c>
      <c r="AL72" s="118">
        <f t="shared" si="43"/>
        <v>0</v>
      </c>
      <c r="AM72" s="120"/>
      <c r="AN72" s="120"/>
    </row>
    <row r="73" spans="2:40">
      <c r="B73" s="118" t="s">
        <v>609</v>
      </c>
      <c r="C73" s="118" t="s">
        <v>502</v>
      </c>
      <c r="F73" s="118" t="s">
        <v>158</v>
      </c>
      <c r="G73" s="118" t="s">
        <v>540</v>
      </c>
      <c r="I73" s="120">
        <v>0.62360000000000004</v>
      </c>
      <c r="J73" s="120">
        <f t="shared" si="42"/>
        <v>0.62360000000000004</v>
      </c>
      <c r="K73" s="120">
        <f t="shared" si="42"/>
        <v>0.62360000000000004</v>
      </c>
      <c r="L73" s="120">
        <f t="shared" si="42"/>
        <v>0.62360000000000004</v>
      </c>
      <c r="M73" s="120">
        <f t="shared" si="42"/>
        <v>0.62360000000000004</v>
      </c>
      <c r="N73" s="120">
        <f t="shared" si="42"/>
        <v>0.62360000000000004</v>
      </c>
      <c r="O73" s="120">
        <f t="shared" si="42"/>
        <v>0.62360000000000004</v>
      </c>
      <c r="P73" s="120">
        <f t="shared" si="42"/>
        <v>0.62360000000000004</v>
      </c>
      <c r="Q73" s="120">
        <f t="shared" si="42"/>
        <v>0.62360000000000004</v>
      </c>
      <c r="R73" s="120">
        <f t="shared" si="42"/>
        <v>0.62360000000000004</v>
      </c>
      <c r="T73" s="122" t="s">
        <v>609</v>
      </c>
      <c r="U73" s="122" t="s">
        <v>502</v>
      </c>
      <c r="Z73" s="118" t="s">
        <v>158</v>
      </c>
      <c r="AA73" s="118" t="s">
        <v>540</v>
      </c>
      <c r="AC73" s="118">
        <v>8.9999999999999998E-4</v>
      </c>
      <c r="AD73" s="118">
        <f t="shared" si="43"/>
        <v>8.9999999999999998E-4</v>
      </c>
      <c r="AE73" s="118">
        <f t="shared" si="43"/>
        <v>8.9999999999999998E-4</v>
      </c>
      <c r="AF73" s="118">
        <f t="shared" si="43"/>
        <v>8.9999999999999998E-4</v>
      </c>
      <c r="AG73" s="118">
        <f t="shared" si="43"/>
        <v>8.9999999999999998E-4</v>
      </c>
      <c r="AH73" s="118">
        <f t="shared" si="43"/>
        <v>8.9999999999999998E-4</v>
      </c>
      <c r="AI73" s="118">
        <f t="shared" si="43"/>
        <v>8.9999999999999998E-4</v>
      </c>
      <c r="AJ73" s="118">
        <f t="shared" si="43"/>
        <v>8.9999999999999998E-4</v>
      </c>
      <c r="AK73" s="118">
        <f t="shared" si="43"/>
        <v>8.9999999999999998E-4</v>
      </c>
      <c r="AL73" s="118">
        <f t="shared" si="43"/>
        <v>8.9999999999999998E-4</v>
      </c>
      <c r="AM73" s="120"/>
      <c r="AN73" s="120"/>
    </row>
    <row r="74" spans="2:40">
      <c r="B74" s="118" t="s">
        <v>609</v>
      </c>
      <c r="C74" s="118" t="s">
        <v>499</v>
      </c>
      <c r="F74" s="118" t="s">
        <v>158</v>
      </c>
      <c r="G74" s="118" t="s">
        <v>537</v>
      </c>
      <c r="I74" s="120">
        <v>0.45040000000000002</v>
      </c>
      <c r="J74" s="120">
        <f t="shared" si="42"/>
        <v>0.45040000000000002</v>
      </c>
      <c r="K74" s="120">
        <f t="shared" si="42"/>
        <v>0.45040000000000002</v>
      </c>
      <c r="L74" s="120">
        <f t="shared" si="42"/>
        <v>0.45040000000000002</v>
      </c>
      <c r="M74" s="120">
        <f t="shared" si="42"/>
        <v>0.45040000000000002</v>
      </c>
      <c r="N74" s="120">
        <f t="shared" si="42"/>
        <v>0.45040000000000002</v>
      </c>
      <c r="O74" s="120">
        <f t="shared" si="42"/>
        <v>0.45040000000000002</v>
      </c>
      <c r="P74" s="120">
        <f t="shared" si="42"/>
        <v>0.45040000000000002</v>
      </c>
      <c r="Q74" s="120">
        <f t="shared" si="42"/>
        <v>0.45040000000000002</v>
      </c>
      <c r="R74" s="120">
        <f t="shared" si="42"/>
        <v>0.45040000000000002</v>
      </c>
      <c r="T74" s="122" t="s">
        <v>609</v>
      </c>
      <c r="U74" s="122" t="s">
        <v>499</v>
      </c>
      <c r="Z74" s="118" t="s">
        <v>158</v>
      </c>
      <c r="AA74" s="118" t="s">
        <v>537</v>
      </c>
      <c r="AC74" s="118">
        <v>6.9999999999999999E-4</v>
      </c>
      <c r="AD74" s="118">
        <f t="shared" si="43"/>
        <v>6.9999999999999999E-4</v>
      </c>
      <c r="AE74" s="118">
        <f t="shared" si="43"/>
        <v>6.9999999999999999E-4</v>
      </c>
      <c r="AF74" s="118">
        <f t="shared" si="43"/>
        <v>6.9999999999999999E-4</v>
      </c>
      <c r="AG74" s="118">
        <f t="shared" si="43"/>
        <v>6.9999999999999999E-4</v>
      </c>
      <c r="AH74" s="118">
        <f t="shared" si="43"/>
        <v>6.9999999999999999E-4</v>
      </c>
      <c r="AI74" s="118">
        <f t="shared" si="43"/>
        <v>6.9999999999999999E-4</v>
      </c>
      <c r="AJ74" s="118">
        <f t="shared" si="43"/>
        <v>6.9999999999999999E-4</v>
      </c>
      <c r="AK74" s="118">
        <f t="shared" si="43"/>
        <v>6.9999999999999999E-4</v>
      </c>
      <c r="AL74" s="118">
        <f t="shared" si="43"/>
        <v>6.9999999999999999E-4</v>
      </c>
      <c r="AM74" s="120"/>
      <c r="AN74" s="120"/>
    </row>
    <row r="75" spans="2:40">
      <c r="B75" s="118" t="s">
        <v>609</v>
      </c>
      <c r="C75" s="118" t="s">
        <v>607</v>
      </c>
      <c r="F75" s="118" t="s">
        <v>158</v>
      </c>
      <c r="G75" s="118" t="s">
        <v>583</v>
      </c>
      <c r="I75" s="120">
        <v>9.7815999999999992</v>
      </c>
      <c r="J75" s="120">
        <f t="shared" si="42"/>
        <v>9.7815999999999992</v>
      </c>
      <c r="K75" s="120">
        <f t="shared" si="42"/>
        <v>9.7815999999999992</v>
      </c>
      <c r="L75" s="120">
        <f t="shared" si="42"/>
        <v>9.7815999999999992</v>
      </c>
      <c r="M75" s="120">
        <f t="shared" si="42"/>
        <v>9.7815999999999992</v>
      </c>
      <c r="N75" s="120">
        <f t="shared" si="42"/>
        <v>9.7815999999999992</v>
      </c>
      <c r="O75" s="120">
        <f t="shared" si="42"/>
        <v>9.7815999999999992</v>
      </c>
      <c r="P75" s="120">
        <f t="shared" si="42"/>
        <v>9.7815999999999992</v>
      </c>
      <c r="Q75" s="120">
        <f t="shared" si="42"/>
        <v>9.7815999999999992</v>
      </c>
      <c r="R75" s="120">
        <f t="shared" si="42"/>
        <v>9.7815999999999992</v>
      </c>
      <c r="T75" s="122" t="s">
        <v>609</v>
      </c>
      <c r="U75" s="122" t="s">
        <v>607</v>
      </c>
      <c r="Z75" s="118" t="s">
        <v>158</v>
      </c>
      <c r="AA75" s="118" t="s">
        <v>583</v>
      </c>
      <c r="AC75" s="118">
        <v>1.4200000000000001E-2</v>
      </c>
      <c r="AD75" s="118">
        <f t="shared" si="43"/>
        <v>1.4200000000000001E-2</v>
      </c>
      <c r="AE75" s="118">
        <f t="shared" si="43"/>
        <v>1.4200000000000001E-2</v>
      </c>
      <c r="AF75" s="118">
        <f t="shared" si="43"/>
        <v>1.4200000000000001E-2</v>
      </c>
      <c r="AG75" s="118">
        <f t="shared" si="43"/>
        <v>1.4200000000000001E-2</v>
      </c>
      <c r="AH75" s="118">
        <f t="shared" si="43"/>
        <v>1.4200000000000001E-2</v>
      </c>
      <c r="AI75" s="118">
        <f t="shared" si="43"/>
        <v>1.4200000000000001E-2</v>
      </c>
      <c r="AJ75" s="118">
        <f t="shared" si="43"/>
        <v>1.4200000000000001E-2</v>
      </c>
      <c r="AK75" s="118">
        <f t="shared" si="43"/>
        <v>1.4200000000000001E-2</v>
      </c>
      <c r="AL75" s="118">
        <f t="shared" si="43"/>
        <v>1.4200000000000001E-2</v>
      </c>
      <c r="AM75" s="120"/>
      <c r="AN75" s="120"/>
    </row>
    <row r="76" spans="2:40">
      <c r="B76" s="118" t="s">
        <v>609</v>
      </c>
      <c r="C76" s="118" t="s">
        <v>501</v>
      </c>
      <c r="F76" s="118" t="s">
        <v>158</v>
      </c>
      <c r="G76" s="118" t="s">
        <v>538</v>
      </c>
      <c r="I76" s="120">
        <v>0.154</v>
      </c>
      <c r="J76" s="120">
        <f t="shared" si="42"/>
        <v>0.154</v>
      </c>
      <c r="K76" s="120">
        <f t="shared" si="42"/>
        <v>0.154</v>
      </c>
      <c r="L76" s="120">
        <f t="shared" si="42"/>
        <v>0.154</v>
      </c>
      <c r="M76" s="120">
        <f t="shared" si="42"/>
        <v>0.154</v>
      </c>
      <c r="N76" s="120">
        <f t="shared" si="42"/>
        <v>0.154</v>
      </c>
      <c r="O76" s="120">
        <f t="shared" si="42"/>
        <v>0.154</v>
      </c>
      <c r="P76" s="120">
        <f t="shared" si="42"/>
        <v>0.154</v>
      </c>
      <c r="Q76" s="120">
        <f t="shared" si="42"/>
        <v>0.154</v>
      </c>
      <c r="R76" s="120">
        <f t="shared" si="42"/>
        <v>0.154</v>
      </c>
      <c r="T76" s="122" t="s">
        <v>609</v>
      </c>
      <c r="U76" s="122" t="s">
        <v>501</v>
      </c>
      <c r="Z76" s="118" t="s">
        <v>158</v>
      </c>
      <c r="AA76" s="118" t="s">
        <v>538</v>
      </c>
      <c r="AC76" s="118">
        <v>0</v>
      </c>
      <c r="AD76" s="118">
        <f t="shared" si="43"/>
        <v>0</v>
      </c>
      <c r="AE76" s="118">
        <f t="shared" si="43"/>
        <v>0</v>
      </c>
      <c r="AF76" s="118">
        <f t="shared" si="43"/>
        <v>0</v>
      </c>
      <c r="AG76" s="118">
        <f t="shared" si="43"/>
        <v>0</v>
      </c>
      <c r="AH76" s="118">
        <f t="shared" si="43"/>
        <v>0</v>
      </c>
      <c r="AI76" s="118">
        <f t="shared" si="43"/>
        <v>0</v>
      </c>
      <c r="AJ76" s="118">
        <f t="shared" si="43"/>
        <v>0</v>
      </c>
      <c r="AK76" s="118">
        <f t="shared" si="43"/>
        <v>0</v>
      </c>
      <c r="AL76" s="118">
        <f t="shared" si="43"/>
        <v>0</v>
      </c>
      <c r="AM76" s="120"/>
      <c r="AN76" s="120"/>
    </row>
    <row r="77" spans="2:40">
      <c r="B77" s="118" t="s">
        <v>609</v>
      </c>
      <c r="C77" s="118" t="s">
        <v>593</v>
      </c>
      <c r="F77" s="118" t="s">
        <v>158</v>
      </c>
      <c r="G77" s="118" t="s">
        <v>585</v>
      </c>
      <c r="I77" s="120">
        <v>6.8000000000000005E-2</v>
      </c>
      <c r="J77" s="120">
        <f t="shared" si="42"/>
        <v>6.8000000000000005E-2</v>
      </c>
      <c r="K77" s="120">
        <f t="shared" si="42"/>
        <v>6.8000000000000005E-2</v>
      </c>
      <c r="L77" s="120">
        <f t="shared" si="42"/>
        <v>6.8000000000000005E-2</v>
      </c>
      <c r="M77" s="120">
        <f t="shared" si="42"/>
        <v>6.8000000000000005E-2</v>
      </c>
      <c r="N77" s="120">
        <f t="shared" si="42"/>
        <v>6.8000000000000005E-2</v>
      </c>
      <c r="O77" s="120">
        <f t="shared" si="42"/>
        <v>6.8000000000000005E-2</v>
      </c>
      <c r="P77" s="120">
        <f t="shared" si="42"/>
        <v>6.8000000000000005E-2</v>
      </c>
      <c r="Q77" s="120">
        <f t="shared" si="42"/>
        <v>6.8000000000000005E-2</v>
      </c>
      <c r="R77" s="120">
        <f t="shared" si="42"/>
        <v>6.8000000000000005E-2</v>
      </c>
      <c r="T77" s="122" t="s">
        <v>609</v>
      </c>
      <c r="U77" s="122" t="s">
        <v>593</v>
      </c>
      <c r="Z77" s="118" t="s">
        <v>158</v>
      </c>
      <c r="AA77" s="118" t="s">
        <v>585</v>
      </c>
      <c r="AC77" s="118">
        <v>1E-4</v>
      </c>
      <c r="AD77" s="118">
        <f t="shared" si="43"/>
        <v>1E-4</v>
      </c>
      <c r="AE77" s="118">
        <f t="shared" si="43"/>
        <v>1E-4</v>
      </c>
      <c r="AF77" s="118">
        <f t="shared" si="43"/>
        <v>1E-4</v>
      </c>
      <c r="AG77" s="118">
        <f t="shared" si="43"/>
        <v>1E-4</v>
      </c>
      <c r="AH77" s="118">
        <f t="shared" si="43"/>
        <v>1E-4</v>
      </c>
      <c r="AI77" s="118">
        <f t="shared" si="43"/>
        <v>1E-4</v>
      </c>
      <c r="AJ77" s="118">
        <f t="shared" si="43"/>
        <v>1E-4</v>
      </c>
      <c r="AK77" s="118">
        <f t="shared" si="43"/>
        <v>1E-4</v>
      </c>
      <c r="AL77" s="118">
        <f t="shared" si="43"/>
        <v>1E-4</v>
      </c>
    </row>
    <row r="79" spans="2:40">
      <c r="I79" s="120" t="s">
        <v>809</v>
      </c>
      <c r="J79" s="120"/>
      <c r="K79" s="120"/>
      <c r="L79" s="120"/>
      <c r="M79" s="120"/>
      <c r="N79" s="120"/>
      <c r="O79" s="120"/>
      <c r="P79" s="120"/>
      <c r="Q79" s="120"/>
      <c r="R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</row>
    <row r="80" spans="2:40">
      <c r="I80" s="120">
        <v>4.7526000000000002</v>
      </c>
      <c r="J80" s="120">
        <v>3.4131</v>
      </c>
      <c r="K80" s="120">
        <v>2.4512</v>
      </c>
      <c r="L80" s="120">
        <v>1.7604</v>
      </c>
      <c r="M80" s="120">
        <v>1.7604</v>
      </c>
      <c r="N80" s="120">
        <v>1.7604</v>
      </c>
      <c r="O80" s="120">
        <v>1.7604</v>
      </c>
      <c r="P80" s="120">
        <v>1.7604</v>
      </c>
      <c r="Q80" s="120">
        <v>1.7604</v>
      </c>
      <c r="R80" s="120">
        <v>1.7604</v>
      </c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</row>
    <row r="81" spans="8:38">
      <c r="I81" s="120"/>
      <c r="J81" s="120">
        <f>J80/I80</f>
        <v>0.7181542734503219</v>
      </c>
      <c r="K81" s="120">
        <f t="shared" ref="K81:R81" si="44">K80/J80</f>
        <v>0.71817409393220244</v>
      </c>
      <c r="L81" s="120">
        <f t="shared" si="44"/>
        <v>0.71817885117493474</v>
      </c>
      <c r="M81" s="120">
        <f t="shared" si="44"/>
        <v>1</v>
      </c>
      <c r="N81" s="120">
        <f t="shared" si="44"/>
        <v>1</v>
      </c>
      <c r="O81" s="120">
        <f t="shared" si="44"/>
        <v>1</v>
      </c>
      <c r="P81" s="120">
        <f t="shared" si="44"/>
        <v>1</v>
      </c>
      <c r="Q81" s="120">
        <f t="shared" si="44"/>
        <v>1</v>
      </c>
      <c r="R81" s="120">
        <f t="shared" si="44"/>
        <v>1</v>
      </c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</row>
    <row r="82" spans="8:38">
      <c r="I82" s="120">
        <f>I80-I62</f>
        <v>1.2526000000000002</v>
      </c>
      <c r="J82" s="120">
        <f>I82*J81</f>
        <v>0.89956004292387337</v>
      </c>
      <c r="K82" s="120">
        <f t="shared" ref="K82:R82" si="45">J82*K81</f>
        <v>0.64604071876446589</v>
      </c>
      <c r="L82" s="120">
        <f t="shared" si="45"/>
        <v>0.4639727812144932</v>
      </c>
      <c r="M82" s="120">
        <f t="shared" si="45"/>
        <v>0.4639727812144932</v>
      </c>
      <c r="N82" s="120">
        <f t="shared" si="45"/>
        <v>0.4639727812144932</v>
      </c>
      <c r="O82" s="120">
        <f t="shared" si="45"/>
        <v>0.4639727812144932</v>
      </c>
      <c r="P82" s="120">
        <f t="shared" si="45"/>
        <v>0.4639727812144932</v>
      </c>
      <c r="Q82" s="120">
        <f t="shared" si="45"/>
        <v>0.4639727812144932</v>
      </c>
      <c r="R82" s="120">
        <f t="shared" si="45"/>
        <v>0.4639727812144932</v>
      </c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</row>
    <row r="83" spans="8:38"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</row>
    <row r="84" spans="8:38"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</row>
    <row r="85" spans="8:38"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</row>
    <row r="86" spans="8:38"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</row>
    <row r="87" spans="8:38">
      <c r="H87" s="118" t="s">
        <v>592</v>
      </c>
      <c r="I87" s="120">
        <v>1</v>
      </c>
      <c r="J87" s="120">
        <v>1.0838741389258923</v>
      </c>
      <c r="K87" s="120">
        <v>1.1747864678686679</v>
      </c>
      <c r="L87" s="120">
        <v>1.2733211281050316</v>
      </c>
      <c r="M87" s="120">
        <v>1.3712289050200532</v>
      </c>
      <c r="N87" s="120">
        <v>1.4766592817911766</v>
      </c>
      <c r="O87" s="120">
        <v>1.6135905454597264</v>
      </c>
      <c r="P87" s="120">
        <v>1.7632090727113416</v>
      </c>
      <c r="Q87" s="120">
        <v>1.9267045171217509</v>
      </c>
      <c r="R87" s="120">
        <v>2.1053662637041684</v>
      </c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</row>
    <row r="88" spans="8:38">
      <c r="H88" s="118" t="s">
        <v>607</v>
      </c>
      <c r="I88" s="120">
        <v>1</v>
      </c>
      <c r="J88" s="120">
        <v>1.083875517012745</v>
      </c>
      <c r="K88" s="120">
        <v>1.1747855646884242</v>
      </c>
      <c r="L88" s="120">
        <v>1.2733216161318501</v>
      </c>
      <c r="M88" s="120">
        <v>1.3712283065135713</v>
      </c>
      <c r="N88" s="120">
        <v>1.4766620709978213</v>
      </c>
      <c r="O88" s="120">
        <v>1.6135891472052371</v>
      </c>
      <c r="P88" s="120">
        <v>1.7632118463011883</v>
      </c>
      <c r="Q88" s="120">
        <v>1.9267099571655599</v>
      </c>
      <c r="R88" s="120">
        <v>2.1053674605596897</v>
      </c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</row>
    <row r="89" spans="8:38">
      <c r="H89" s="118" t="s">
        <v>499</v>
      </c>
      <c r="I89" s="120">
        <v>1</v>
      </c>
      <c r="J89" s="120">
        <v>1.0838983908511284</v>
      </c>
      <c r="K89" s="120">
        <v>1.1747798805788889</v>
      </c>
      <c r="L89" s="120">
        <v>1.2733528995040988</v>
      </c>
      <c r="M89" s="120">
        <v>1.3712174881084911</v>
      </c>
      <c r="N89" s="120">
        <v>1.4766724015787878</v>
      </c>
      <c r="O89" s="120">
        <v>1.6136018621597006</v>
      </c>
      <c r="P89" s="120">
        <v>1.7631818641837871</v>
      </c>
      <c r="Q89" s="120">
        <v>1.9267280639611375</v>
      </c>
      <c r="R89" s="120">
        <v>2.1053537091387509</v>
      </c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</row>
    <row r="90" spans="8:38">
      <c r="H90" s="118" t="s">
        <v>608</v>
      </c>
      <c r="I90" s="120">
        <v>1</v>
      </c>
      <c r="J90" s="120">
        <v>1.0839318694849169</v>
      </c>
      <c r="K90" s="120">
        <v>1.1748409603940078</v>
      </c>
      <c r="L90" s="120">
        <v>1.2733429099117588</v>
      </c>
      <c r="M90" s="120">
        <v>1.3712292222450235</v>
      </c>
      <c r="N90" s="120">
        <v>1.4767083931869485</v>
      </c>
      <c r="O90" s="120">
        <v>1.6135850605376565</v>
      </c>
      <c r="P90" s="120">
        <v>1.7631848963677406</v>
      </c>
      <c r="Q90" s="120">
        <v>1.9267391750461726</v>
      </c>
      <c r="R90" s="120">
        <v>2.1052739585470963</v>
      </c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</row>
    <row r="91" spans="8:38">
      <c r="H91" s="118" t="s">
        <v>502</v>
      </c>
      <c r="I91" s="120">
        <v>1</v>
      </c>
      <c r="J91" s="120">
        <v>1.0836293186955119</v>
      </c>
      <c r="K91" s="120">
        <v>1.1746851792056832</v>
      </c>
      <c r="L91" s="120">
        <v>1.2731675815305135</v>
      </c>
      <c r="M91" s="120">
        <v>1.3710041976105909</v>
      </c>
      <c r="N91" s="120">
        <v>1.4765902486277043</v>
      </c>
      <c r="O91" s="120">
        <v>1.6134969325153374</v>
      </c>
      <c r="P91" s="120">
        <v>1.7629964481756542</v>
      </c>
      <c r="Q91" s="120">
        <v>1.9263803680981597</v>
      </c>
      <c r="R91" s="120">
        <v>2.1049402647723605</v>
      </c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</row>
    <row r="92" spans="8:38">
      <c r="H92" s="118" t="s">
        <v>495</v>
      </c>
      <c r="I92" s="120">
        <v>1</v>
      </c>
      <c r="J92" s="120">
        <v>1.0838650865998176</v>
      </c>
      <c r="K92" s="120">
        <v>1.174567000911577</v>
      </c>
      <c r="L92" s="120">
        <v>1.2730173199635368</v>
      </c>
      <c r="M92" s="120">
        <v>1.3710118505013673</v>
      </c>
      <c r="N92" s="120">
        <v>1.4762989972652689</v>
      </c>
      <c r="O92" s="120">
        <v>1.6134913400182314</v>
      </c>
      <c r="P92" s="120">
        <v>1.762989972652689</v>
      </c>
      <c r="Q92" s="120">
        <v>1.9266180492251594</v>
      </c>
      <c r="R92" s="120">
        <v>2.104831358249772</v>
      </c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</row>
    <row r="93" spans="8:38">
      <c r="H93" s="118" t="s">
        <v>593</v>
      </c>
      <c r="I93" s="120">
        <v>1</v>
      </c>
      <c r="J93" s="120">
        <v>1.083941605839416</v>
      </c>
      <c r="K93" s="120">
        <v>1.1747769667477697</v>
      </c>
      <c r="L93" s="120">
        <v>1.2733171127331711</v>
      </c>
      <c r="M93" s="120">
        <v>1.3714517437145173</v>
      </c>
      <c r="N93" s="120">
        <v>1.4768856447688565</v>
      </c>
      <c r="O93" s="120">
        <v>1.6135442011354417</v>
      </c>
      <c r="P93" s="120">
        <v>1.7631792376317923</v>
      </c>
      <c r="Q93" s="120">
        <v>1.9270072992700729</v>
      </c>
      <c r="R93" s="120">
        <v>2.1054339010543388</v>
      </c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</row>
    <row r="94" spans="8:38"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</row>
    <row r="95" spans="8:38"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</row>
    <row r="96" spans="8:38"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</row>
    <row r="97" spans="2:40">
      <c r="C97" s="118" t="s">
        <v>774</v>
      </c>
      <c r="I97" s="120"/>
      <c r="J97" s="120" t="s">
        <v>783</v>
      </c>
      <c r="K97" s="120"/>
      <c r="L97" s="120"/>
      <c r="M97" s="120"/>
      <c r="N97" s="120"/>
      <c r="O97" s="120"/>
      <c r="P97" s="120"/>
      <c r="Q97" s="120"/>
      <c r="R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</row>
    <row r="98" spans="2:40">
      <c r="C98" s="118" t="s">
        <v>775</v>
      </c>
      <c r="D98" s="118" t="s">
        <v>776</v>
      </c>
      <c r="E98" s="118" t="s">
        <v>777</v>
      </c>
      <c r="F98" s="118" t="s">
        <v>778</v>
      </c>
      <c r="G98" s="118">
        <v>2018</v>
      </c>
      <c r="H98" s="118">
        <v>2020</v>
      </c>
      <c r="I98" s="120">
        <v>2025</v>
      </c>
      <c r="J98" s="120">
        <v>2030</v>
      </c>
      <c r="K98" s="120">
        <v>2035</v>
      </c>
      <c r="L98" s="120">
        <v>2040</v>
      </c>
      <c r="M98" s="120">
        <v>2045</v>
      </c>
      <c r="N98" s="120">
        <v>2050</v>
      </c>
      <c r="O98" s="120">
        <v>2055</v>
      </c>
      <c r="P98" s="120">
        <v>2060</v>
      </c>
      <c r="Q98" s="120"/>
      <c r="R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</row>
    <row r="99" spans="2:40">
      <c r="C99" s="118" t="s">
        <v>779</v>
      </c>
      <c r="D99" s="118" t="s">
        <v>500</v>
      </c>
      <c r="E99" s="118" t="s">
        <v>780</v>
      </c>
      <c r="F99" s="118" t="s">
        <v>449</v>
      </c>
      <c r="G99" s="118">
        <v>1</v>
      </c>
      <c r="H99" s="118">
        <v>0.99616899999999997</v>
      </c>
      <c r="I99" s="141">
        <v>0.987649</v>
      </c>
      <c r="J99" s="141">
        <v>0.98045700000000002</v>
      </c>
      <c r="K99" s="141">
        <v>0.96997900000000004</v>
      </c>
      <c r="L99" s="141">
        <v>0.95631999999999995</v>
      </c>
      <c r="M99" s="141">
        <v>0.94285399999999997</v>
      </c>
      <c r="N99" s="141">
        <v>0.92957699999999999</v>
      </c>
      <c r="O99" s="141">
        <v>0.91648700000000005</v>
      </c>
      <c r="P99" s="141">
        <v>0.90358099999999997</v>
      </c>
      <c r="Q99" s="120"/>
      <c r="R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</row>
    <row r="100" spans="2:40">
      <c r="C100" s="118" t="s">
        <v>779</v>
      </c>
      <c r="D100" s="118" t="s">
        <v>500</v>
      </c>
      <c r="E100" s="118" t="s">
        <v>780</v>
      </c>
      <c r="F100" s="118" t="s">
        <v>435</v>
      </c>
      <c r="G100" s="118">
        <v>1</v>
      </c>
      <c r="H100" s="118">
        <v>0.99460199999999999</v>
      </c>
      <c r="I100" s="141">
        <v>0.99971600000000005</v>
      </c>
      <c r="J100" s="141">
        <v>0.97337799999999997</v>
      </c>
      <c r="K100" s="141">
        <v>0.94773399999999997</v>
      </c>
      <c r="L100" s="141">
        <v>0.93431699999999995</v>
      </c>
      <c r="M100" s="141">
        <v>0.93259400000000003</v>
      </c>
      <c r="N100" s="141">
        <v>0.93087399999999998</v>
      </c>
      <c r="O100" s="141">
        <v>0.92915700000000001</v>
      </c>
      <c r="P100" s="141">
        <v>0.92744300000000002</v>
      </c>
      <c r="Q100" s="120"/>
      <c r="R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</row>
    <row r="101" spans="2:40">
      <c r="C101" s="118" t="s">
        <v>779</v>
      </c>
      <c r="D101" s="118" t="s">
        <v>781</v>
      </c>
      <c r="E101" s="118" t="s">
        <v>782</v>
      </c>
      <c r="F101" s="118" t="s">
        <v>449</v>
      </c>
      <c r="G101" s="118">
        <v>1</v>
      </c>
      <c r="H101" s="118">
        <v>0.98331299999999999</v>
      </c>
      <c r="I101" s="141">
        <v>1.0028349999999999</v>
      </c>
      <c r="J101" s="141">
        <v>0.97150300000000001</v>
      </c>
      <c r="K101" s="141">
        <v>0.94115000000000004</v>
      </c>
      <c r="L101" s="141">
        <v>0.89890999999999999</v>
      </c>
      <c r="M101" s="141">
        <v>0.84644299999999995</v>
      </c>
      <c r="N101" s="141">
        <v>0.79703900000000005</v>
      </c>
      <c r="O101" s="141">
        <v>0.75051800000000002</v>
      </c>
      <c r="P101" s="141">
        <v>0.70671300000000004</v>
      </c>
      <c r="Q101" s="120"/>
      <c r="R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</row>
    <row r="102" spans="2:40">
      <c r="C102" s="118" t="s">
        <v>779</v>
      </c>
      <c r="D102" s="118" t="s">
        <v>781</v>
      </c>
      <c r="E102" s="118" t="s">
        <v>782</v>
      </c>
      <c r="F102" s="118" t="s">
        <v>435</v>
      </c>
      <c r="G102" s="118">
        <v>1</v>
      </c>
      <c r="H102" s="118">
        <v>0.98331299999999999</v>
      </c>
      <c r="I102" s="141">
        <v>1.0028349999999999</v>
      </c>
      <c r="J102" s="141">
        <v>0.91771499999999995</v>
      </c>
      <c r="K102" s="141">
        <v>0.83982000000000001</v>
      </c>
      <c r="L102" s="141">
        <v>0.80212700000000003</v>
      </c>
      <c r="M102" s="141">
        <v>0.79932099999999995</v>
      </c>
      <c r="N102" s="141">
        <v>0.79652500000000004</v>
      </c>
      <c r="O102" s="141">
        <v>0.79373800000000005</v>
      </c>
      <c r="P102" s="141">
        <v>0.79096100000000003</v>
      </c>
      <c r="Q102" s="120"/>
      <c r="R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</row>
    <row r="103" spans="2:40"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</row>
    <row r="104" spans="2:40">
      <c r="E104" s="118" t="s">
        <v>336</v>
      </c>
      <c r="F104" s="118" t="s">
        <v>449</v>
      </c>
      <c r="G104" s="118">
        <v>1</v>
      </c>
      <c r="H104" s="118">
        <v>1.0612079999999999</v>
      </c>
      <c r="I104" s="120">
        <v>1.1261624192639998</v>
      </c>
      <c r="J104" s="120">
        <v>1.1950925686223106</v>
      </c>
      <c r="K104" s="120">
        <v>1.2869839831565353</v>
      </c>
      <c r="L104" s="120">
        <v>1.3859409859864307</v>
      </c>
      <c r="M104" s="120">
        <v>1.5144551357939944</v>
      </c>
      <c r="N104" s="120">
        <v>1.654886017170764</v>
      </c>
      <c r="O104" s="120">
        <v>1.8083386328849573</v>
      </c>
      <c r="P104" s="120">
        <v>1.9760204492964808</v>
      </c>
      <c r="Q104" s="120"/>
      <c r="R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</row>
    <row r="105" spans="2:40">
      <c r="E105" s="118" t="s">
        <v>336</v>
      </c>
      <c r="F105" s="118" t="s">
        <v>435</v>
      </c>
      <c r="G105" s="118">
        <v>1</v>
      </c>
      <c r="H105" s="118">
        <v>1.1248640000000001</v>
      </c>
      <c r="I105" s="120">
        <v>1.2653190184960001</v>
      </c>
      <c r="J105" s="120">
        <v>1.4233118124214847</v>
      </c>
      <c r="K105" s="120">
        <v>1.5327511472484554</v>
      </c>
      <c r="L105" s="120">
        <v>1.650605340929856</v>
      </c>
      <c r="M105" s="120">
        <v>1.7006203333653713</v>
      </c>
      <c r="N105" s="120">
        <v>1.7521508300866753</v>
      </c>
      <c r="O105" s="120">
        <v>1.8052427523891315</v>
      </c>
      <c r="P105" s="120">
        <v>1.8599434130292745</v>
      </c>
      <c r="Q105" s="120"/>
      <c r="R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</row>
    <row r="106" spans="2:40"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</row>
    <row r="107" spans="2:40"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</row>
    <row r="108" spans="2:40" s="143" customFormat="1">
      <c r="B108" s="118"/>
      <c r="C108" s="118"/>
      <c r="D108" s="118"/>
      <c r="E108" s="118"/>
      <c r="F108" s="118"/>
      <c r="G108" s="118"/>
      <c r="H108" s="118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1"/>
      <c r="AN108" s="121"/>
    </row>
    <row r="109" spans="2:40" s="143" customFormat="1">
      <c r="B109" s="143" t="s">
        <v>532</v>
      </c>
      <c r="C109" s="143" t="s">
        <v>596</v>
      </c>
      <c r="F109" s="143" t="s">
        <v>158</v>
      </c>
      <c r="G109" s="143" t="s">
        <v>803</v>
      </c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T109" s="143" t="s">
        <v>532</v>
      </c>
      <c r="U109" s="143" t="s">
        <v>596</v>
      </c>
      <c r="Z109" s="143" t="s">
        <v>158</v>
      </c>
      <c r="AA109" s="143" t="s">
        <v>803</v>
      </c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</row>
    <row r="110" spans="2:40" s="143" customFormat="1">
      <c r="B110" s="143" t="s">
        <v>532</v>
      </c>
      <c r="C110" s="143" t="s">
        <v>592</v>
      </c>
      <c r="F110" s="143" t="s">
        <v>158</v>
      </c>
      <c r="G110" s="143" t="s">
        <v>804</v>
      </c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T110" s="143" t="s">
        <v>532</v>
      </c>
      <c r="U110" s="143" t="s">
        <v>592</v>
      </c>
      <c r="Z110" s="143" t="s">
        <v>158</v>
      </c>
      <c r="AA110" s="143" t="s">
        <v>804</v>
      </c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</row>
    <row r="111" spans="2:40">
      <c r="B111" s="143" t="s">
        <v>532</v>
      </c>
      <c r="C111" s="143" t="s">
        <v>802</v>
      </c>
      <c r="D111" s="143"/>
      <c r="E111" s="143"/>
      <c r="F111" s="143" t="s">
        <v>158</v>
      </c>
      <c r="G111" s="143" t="s">
        <v>805</v>
      </c>
      <c r="H111" s="143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43"/>
      <c r="T111" s="143" t="s">
        <v>532</v>
      </c>
      <c r="U111" s="143" t="s">
        <v>802</v>
      </c>
      <c r="V111" s="143"/>
      <c r="W111" s="143"/>
      <c r="X111" s="143"/>
      <c r="Y111" s="143"/>
      <c r="Z111" s="143" t="s">
        <v>158</v>
      </c>
      <c r="AA111" s="143" t="s">
        <v>805</v>
      </c>
      <c r="AB111" s="143"/>
      <c r="AC111" s="143"/>
      <c r="AD111" s="143"/>
      <c r="AE111" s="121"/>
      <c r="AF111" s="121"/>
      <c r="AG111" s="121"/>
      <c r="AH111" s="121"/>
      <c r="AI111" s="121"/>
      <c r="AJ111" s="121"/>
      <c r="AK111" s="121"/>
      <c r="AL111" s="121"/>
    </row>
    <row r="112" spans="2:40"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</row>
    <row r="113" spans="9:38"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</row>
    <row r="114" spans="9:38"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</row>
    <row r="115" spans="9:38"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</row>
    <row r="116" spans="9:38"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</row>
    <row r="117" spans="9:38"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</row>
    <row r="118" spans="9:38"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</row>
    <row r="119" spans="9:38"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</row>
    <row r="120" spans="9:38"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</row>
    <row r="121" spans="9:38"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</row>
    <row r="122" spans="9:38"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</row>
    <row r="123" spans="9:38"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</row>
    <row r="124" spans="9:38"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</row>
    <row r="125" spans="9:38"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</row>
    <row r="126" spans="9:38"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</row>
    <row r="127" spans="9:38"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</row>
    <row r="128" spans="9:38"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</row>
    <row r="129" spans="9:38"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</row>
    <row r="130" spans="9:38"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</row>
    <row r="131" spans="9:38"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</row>
    <row r="132" spans="9:38"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</row>
    <row r="133" spans="9:38"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</row>
    <row r="134" spans="9:38"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</row>
    <row r="135" spans="9:38"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</row>
    <row r="136" spans="9:38"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</row>
    <row r="137" spans="9:38"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</row>
    <row r="138" spans="9:38"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</row>
    <row r="139" spans="9:38"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</row>
    <row r="140" spans="9:38"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</row>
    <row r="141" spans="9:38"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</row>
    <row r="142" spans="9:38"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</row>
    <row r="143" spans="9:38"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</row>
    <row r="144" spans="9:38"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</row>
    <row r="145" spans="9:38"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</row>
    <row r="146" spans="9:38"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</row>
    <row r="147" spans="9:38"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</row>
    <row r="148" spans="9:38"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</row>
    <row r="149" spans="9:38"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</row>
    <row r="150" spans="9:38"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</row>
    <row r="151" spans="9:38"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</row>
    <row r="152" spans="9:38"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</row>
    <row r="153" spans="9:38"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</row>
    <row r="154" spans="9:38"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</row>
    <row r="155" spans="9:38"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</row>
    <row r="156" spans="9:38"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</row>
    <row r="157" spans="9:38"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</row>
    <row r="158" spans="9:38"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AC158" s="120"/>
      <c r="AD158" s="120"/>
      <c r="AE158" s="120"/>
      <c r="AF158" s="120"/>
      <c r="AG158" s="120"/>
      <c r="AH158" s="120"/>
      <c r="AI158" s="120"/>
      <c r="AJ158" s="120"/>
      <c r="AK158" s="120"/>
      <c r="AL158" s="120"/>
    </row>
    <row r="159" spans="9:38"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</row>
    <row r="160" spans="9:38"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</row>
    <row r="161" spans="9:38"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</row>
    <row r="162" spans="9:38"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</row>
    <row r="163" spans="9:38"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</row>
    <row r="164" spans="9:38"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AC164" s="120"/>
      <c r="AD164" s="120"/>
      <c r="AE164" s="120"/>
      <c r="AF164" s="120"/>
      <c r="AG164" s="120"/>
      <c r="AH164" s="120"/>
      <c r="AI164" s="120"/>
      <c r="AJ164" s="120"/>
      <c r="AK164" s="120"/>
      <c r="AL164" s="120"/>
    </row>
    <row r="165" spans="9:38"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AC165" s="120"/>
      <c r="AD165" s="120"/>
      <c r="AE165" s="120"/>
      <c r="AF165" s="120"/>
      <c r="AG165" s="120"/>
      <c r="AH165" s="120"/>
      <c r="AI165" s="120"/>
      <c r="AJ165" s="120"/>
      <c r="AK165" s="120"/>
      <c r="AL165" s="120"/>
    </row>
    <row r="166" spans="9:38"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</row>
    <row r="167" spans="9:38"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</row>
    <row r="168" spans="9:38"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H24" sqref="H24"/>
    </sheetView>
  </sheetViews>
  <sheetFormatPr defaultRowHeight="15"/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547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547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158</v>
      </c>
      <c r="D6" s="123" t="s">
        <v>617</v>
      </c>
      <c r="E6">
        <v>0.60425930043573184</v>
      </c>
      <c r="F6" s="124">
        <v>0.59296051553192552</v>
      </c>
      <c r="G6" s="23">
        <v>0.5762186924521262</v>
      </c>
      <c r="H6" s="23">
        <v>0.55786459799791499</v>
      </c>
      <c r="I6" s="23">
        <v>0.53824276834520013</v>
      </c>
      <c r="J6" s="23">
        <v>0.5175287978862152</v>
      </c>
      <c r="K6" s="23">
        <v>0.4976119929395415</v>
      </c>
      <c r="L6" s="23">
        <v>0.47846167503842751</v>
      </c>
      <c r="M6" s="23">
        <v>0.46004834635967395</v>
      </c>
      <c r="N6" s="23">
        <v>0.44234364428723022</v>
      </c>
      <c r="Q6" t="s">
        <v>158</v>
      </c>
      <c r="R6" t="s">
        <v>617</v>
      </c>
      <c r="S6" s="23">
        <v>0.41243014139743156</v>
      </c>
      <c r="T6" s="23">
        <v>0.40471828747621641</v>
      </c>
      <c r="U6" s="23">
        <v>0.39329135129985415</v>
      </c>
      <c r="V6" s="23">
        <v>0.38076397809183971</v>
      </c>
      <c r="W6" s="23">
        <v>0.36737132700263037</v>
      </c>
      <c r="X6" s="23">
        <v>0.35323324793766442</v>
      </c>
      <c r="Y6" s="23">
        <v>0.33963926490021945</v>
      </c>
      <c r="Z6" s="23">
        <v>0.32656843866044649</v>
      </c>
      <c r="AA6" s="23">
        <v>0.31400063582298998</v>
      </c>
      <c r="AB6" s="23">
        <v>0.30191649781489988</v>
      </c>
    </row>
    <row r="7" spans="2:28">
      <c r="C7" t="s">
        <v>158</v>
      </c>
      <c r="D7" s="123" t="s">
        <v>618</v>
      </c>
      <c r="E7">
        <v>0.14716136992055057</v>
      </c>
      <c r="F7" s="124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t="s">
        <v>158</v>
      </c>
      <c r="R7" t="s">
        <v>618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t="s">
        <v>158</v>
      </c>
      <c r="D8" s="123" t="s">
        <v>619</v>
      </c>
      <c r="E8">
        <v>1.233600201357469</v>
      </c>
      <c r="F8" s="124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t="s">
        <v>158</v>
      </c>
      <c r="R8" t="s">
        <v>619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t="s">
        <v>158</v>
      </c>
      <c r="D9" s="123" t="s">
        <v>620</v>
      </c>
      <c r="E9" s="122">
        <v>0.21328300933370362</v>
      </c>
      <c r="F9" s="124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t="s">
        <v>158</v>
      </c>
      <c r="R9" t="s">
        <v>620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t="s">
        <v>158</v>
      </c>
      <c r="D10" s="123" t="s">
        <v>621</v>
      </c>
      <c r="E10" s="122">
        <v>6.8644641593167272E-2</v>
      </c>
      <c r="F10" s="124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t="s">
        <v>158</v>
      </c>
      <c r="R10" t="s">
        <v>621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t="s">
        <v>158</v>
      </c>
      <c r="D11" s="123" t="s">
        <v>622</v>
      </c>
      <c r="E11" s="122">
        <v>6.307083276010951E-2</v>
      </c>
      <c r="F11" s="124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t="s">
        <v>158</v>
      </c>
      <c r="R11" t="s">
        <v>622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t="s">
        <v>158</v>
      </c>
      <c r="D12" s="123" t="s">
        <v>623</v>
      </c>
      <c r="E12" s="122">
        <v>3.9351853101499988E-2</v>
      </c>
      <c r="F12" s="124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t="s">
        <v>158</v>
      </c>
      <c r="R12" t="s">
        <v>623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t="s">
        <v>158</v>
      </c>
      <c r="D13" s="123" t="s">
        <v>624</v>
      </c>
      <c r="E13" s="122">
        <v>0.53126404890041945</v>
      </c>
      <c r="F13" s="124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t="s">
        <v>158</v>
      </c>
      <c r="R13" t="s">
        <v>624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t="s">
        <v>158</v>
      </c>
      <c r="D14" s="123" t="s">
        <v>625</v>
      </c>
      <c r="E14" s="122">
        <v>2.0049604678860504</v>
      </c>
      <c r="F14" s="124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t="s">
        <v>158</v>
      </c>
      <c r="R14" t="s">
        <v>625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t="s">
        <v>158</v>
      </c>
      <c r="D15" s="123" t="s">
        <v>626</v>
      </c>
      <c r="E15" s="122">
        <v>7.019710505979551E-3</v>
      </c>
      <c r="F15" s="124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t="s">
        <v>158</v>
      </c>
      <c r="R15" t="s">
        <v>626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t="s">
        <v>158</v>
      </c>
      <c r="D16" s="123" t="s">
        <v>627</v>
      </c>
      <c r="E16" s="122">
        <v>4.4328870625555024E-2</v>
      </c>
      <c r="F16" s="124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t="s">
        <v>158</v>
      </c>
      <c r="R16" t="s">
        <v>627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t="s">
        <v>158</v>
      </c>
      <c r="D17" s="123" t="s">
        <v>628</v>
      </c>
      <c r="E17" s="122">
        <v>8.9800322889324519E-2</v>
      </c>
      <c r="F17" s="124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t="s">
        <v>158</v>
      </c>
      <c r="R17" t="s">
        <v>628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t="s">
        <v>158</v>
      </c>
      <c r="D18" s="123" t="s">
        <v>629</v>
      </c>
      <c r="E18" s="122">
        <v>5.6198382964155157E-3</v>
      </c>
      <c r="F18" s="124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t="s">
        <v>158</v>
      </c>
      <c r="R18" t="s">
        <v>629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t="s">
        <v>158</v>
      </c>
      <c r="D19" s="123" t="s">
        <v>630</v>
      </c>
      <c r="E19" s="122">
        <v>1.0327037132272321E-2</v>
      </c>
      <c r="F19" s="124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t="s">
        <v>158</v>
      </c>
      <c r="R19" t="s">
        <v>630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t="s">
        <v>158</v>
      </c>
      <c r="D20" s="123" t="s">
        <v>631</v>
      </c>
      <c r="E20" s="122">
        <v>1.6539589184300874E-2</v>
      </c>
      <c r="F20" s="124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t="s">
        <v>158</v>
      </c>
      <c r="R20" t="s">
        <v>631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t="s">
        <v>158</v>
      </c>
      <c r="D21" s="123" t="s">
        <v>632</v>
      </c>
      <c r="E21" s="122">
        <v>2.5108697764931454E-2</v>
      </c>
      <c r="F21" s="124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t="s">
        <v>158</v>
      </c>
      <c r="R21" t="s">
        <v>632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t="s">
        <v>158</v>
      </c>
      <c r="D22" s="123" t="s">
        <v>633</v>
      </c>
      <c r="E22" s="122">
        <v>0.11690832777847077</v>
      </c>
      <c r="F22" s="124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t="s">
        <v>158</v>
      </c>
      <c r="R22" t="s">
        <v>633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t="s">
        <v>158</v>
      </c>
      <c r="D23" s="123" t="s">
        <v>634</v>
      </c>
      <c r="E23" s="122">
        <v>0.10747584942460095</v>
      </c>
      <c r="F23" s="124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t="s">
        <v>158</v>
      </c>
      <c r="R23" t="s">
        <v>634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t="s">
        <v>158</v>
      </c>
      <c r="D24" s="123" t="s">
        <v>635</v>
      </c>
      <c r="E24" s="122">
        <v>6.7259991401207213E-3</v>
      </c>
      <c r="F24" s="124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t="s">
        <v>158</v>
      </c>
      <c r="R24" t="s">
        <v>635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t="s">
        <v>158</v>
      </c>
      <c r="D25" s="123" t="s">
        <v>636</v>
      </c>
      <c r="E25" s="122">
        <v>1.2359722683829113E-2</v>
      </c>
      <c r="F25" s="124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t="s">
        <v>158</v>
      </c>
      <c r="R25" t="s">
        <v>636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t="s">
        <v>158</v>
      </c>
      <c r="D26" s="123" t="s">
        <v>637</v>
      </c>
      <c r="E26" s="122">
        <v>5.6634898892923238E-2</v>
      </c>
      <c r="F26" s="124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t="s">
        <v>158</v>
      </c>
      <c r="R26" t="s">
        <v>637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t="s">
        <v>158</v>
      </c>
      <c r="D27" s="123" t="s">
        <v>638</v>
      </c>
      <c r="E27" s="122">
        <v>1.8534710091631086E-3</v>
      </c>
      <c r="F27" s="124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t="s">
        <v>158</v>
      </c>
      <c r="R27" t="s">
        <v>638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t="s">
        <v>158</v>
      </c>
      <c r="D28" s="123" t="s">
        <v>639</v>
      </c>
      <c r="E28" s="122">
        <v>2.1533824893454994</v>
      </c>
      <c r="F28" s="124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t="s">
        <v>158</v>
      </c>
      <c r="R28" t="s">
        <v>639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>
      <c r="C29" t="s">
        <v>158</v>
      </c>
      <c r="D29" s="123" t="s">
        <v>640</v>
      </c>
      <c r="E29" s="122">
        <v>1.8541618987199999E-3</v>
      </c>
      <c r="F29" s="124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t="s">
        <v>158</v>
      </c>
      <c r="R29" t="s">
        <v>640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>
      <c r="C30" t="s">
        <v>158</v>
      </c>
      <c r="D30" s="123" t="s">
        <v>641</v>
      </c>
      <c r="E30" s="122">
        <v>0.15216621608103953</v>
      </c>
      <c r="F30" s="124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t="s">
        <v>158</v>
      </c>
      <c r="R30" t="s">
        <v>641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t="s">
        <v>158</v>
      </c>
      <c r="D31" s="123" t="s">
        <v>642</v>
      </c>
      <c r="E31" s="125">
        <v>6.5501194804734306E-2</v>
      </c>
      <c r="F31" s="124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t="s">
        <v>158</v>
      </c>
      <c r="R31" t="s">
        <v>642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t="s">
        <v>158</v>
      </c>
      <c r="D32" s="123" t="s">
        <v>643</v>
      </c>
      <c r="E32" s="125">
        <v>5.1523370488740373E-2</v>
      </c>
      <c r="F32" s="124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t="s">
        <v>158</v>
      </c>
      <c r="R32" t="s">
        <v>643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t="s">
        <v>158</v>
      </c>
      <c r="D33" s="123" t="s">
        <v>644</v>
      </c>
      <c r="E33" s="125">
        <v>5.93664955316087E-3</v>
      </c>
      <c r="F33" s="124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t="s">
        <v>158</v>
      </c>
      <c r="R33" t="s">
        <v>644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t="s">
        <v>158</v>
      </c>
      <c r="D34" s="123" t="s">
        <v>645</v>
      </c>
      <c r="E34" s="125">
        <v>0.15597827044128967</v>
      </c>
      <c r="F34" s="124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t="s">
        <v>158</v>
      </c>
      <c r="R34" t="s">
        <v>645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t="s">
        <v>158</v>
      </c>
      <c r="D35" s="123" t="s">
        <v>646</v>
      </c>
      <c r="E35" s="125">
        <v>7.4651337592289119E-2</v>
      </c>
      <c r="F35" s="124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t="s">
        <v>158</v>
      </c>
      <c r="R35" t="s">
        <v>646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t="s">
        <v>158</v>
      </c>
      <c r="D36" s="123" t="s">
        <v>647</v>
      </c>
      <c r="E36" s="125">
        <v>9.1059179042993113E-4</v>
      </c>
      <c r="F36" s="124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t="s">
        <v>158</v>
      </c>
      <c r="R36" t="s">
        <v>647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t="s">
        <v>158</v>
      </c>
      <c r="D37" s="123" t="s">
        <v>648</v>
      </c>
      <c r="E37" s="125">
        <v>1.1645478000001042E-2</v>
      </c>
      <c r="F37" s="124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t="s">
        <v>158</v>
      </c>
      <c r="R37" t="s">
        <v>648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t="s">
        <v>158</v>
      </c>
      <c r="D38" s="123" t="s">
        <v>649</v>
      </c>
      <c r="E38" s="125">
        <v>6.2097199999988639E-4</v>
      </c>
      <c r="F38" s="124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t="s">
        <v>810</v>
      </c>
      <c r="R38" s="123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158</v>
      </c>
      <c r="D39" s="123" t="s">
        <v>650</v>
      </c>
      <c r="E39" s="125">
        <v>1.5942325500000076E-2</v>
      </c>
      <c r="F39" s="124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t="s">
        <v>158</v>
      </c>
      <c r="R39" t="s">
        <v>650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t="s">
        <v>158</v>
      </c>
      <c r="D40" s="123" t="s">
        <v>651</v>
      </c>
      <c r="E40" s="125">
        <v>5.5427963499999996E-2</v>
      </c>
      <c r="F40" s="124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t="s">
        <v>158</v>
      </c>
      <c r="R40" t="s">
        <v>651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t="s">
        <v>158</v>
      </c>
      <c r="D41" s="123" t="s">
        <v>652</v>
      </c>
      <c r="E41" s="125">
        <v>6.9424525000001402E-3</v>
      </c>
      <c r="F41" s="125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t="s">
        <v>158</v>
      </c>
      <c r="R41" t="s">
        <v>652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C111"/>
  <sheetViews>
    <sheetView tabSelected="1" topLeftCell="H1" workbookViewId="0">
      <selection activeCell="AJ23" sqref="AJ23"/>
    </sheetView>
  </sheetViews>
  <sheetFormatPr defaultRowHeight="15"/>
  <cols>
    <col min="5" max="5" width="17.42578125" customWidth="1"/>
  </cols>
  <sheetData>
    <row r="4" spans="1:29">
      <c r="C4" s="1" t="s">
        <v>193</v>
      </c>
      <c r="D4" s="2"/>
      <c r="E4" s="2"/>
      <c r="F4" s="2"/>
      <c r="G4" s="2"/>
      <c r="Q4" s="1" t="s">
        <v>194</v>
      </c>
      <c r="R4" s="2"/>
      <c r="S4" s="2"/>
      <c r="T4" s="2"/>
      <c r="U4" s="2"/>
    </row>
    <row r="5" spans="1:29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547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1:29">
      <c r="A6" s="124"/>
      <c r="D6" t="s">
        <v>158</v>
      </c>
      <c r="E6" s="123" t="s">
        <v>653</v>
      </c>
      <c r="F6">
        <v>8.8557300000000005E-2</v>
      </c>
      <c r="G6" s="124">
        <v>8.3028846284999985E-2</v>
      </c>
      <c r="H6" s="124">
        <v>8.9226774396000019E-2</v>
      </c>
      <c r="I6" s="124">
        <v>9.2875574019937499E-2</v>
      </c>
      <c r="J6" s="124">
        <v>9.6155114807812511E-2</v>
      </c>
      <c r="K6" s="124">
        <v>9.9571171401000025E-2</v>
      </c>
      <c r="L6" s="124">
        <v>0.1031888056674375</v>
      </c>
      <c r="M6" s="124">
        <v>0.10729208166621751</v>
      </c>
      <c r="N6" s="124">
        <v>0.11159505141088499</v>
      </c>
      <c r="O6" s="124">
        <v>0.11589802115555252</v>
      </c>
      <c r="P6" s="23"/>
      <c r="R6" t="s">
        <v>158</v>
      </c>
      <c r="S6" t="s">
        <v>653</v>
      </c>
      <c r="T6" s="23">
        <v>2.4542700000000001E-2</v>
      </c>
      <c r="U6" s="23">
        <v>2.3010548714999995E-2</v>
      </c>
      <c r="V6" s="23">
        <v>2.4728237604000003E-2</v>
      </c>
      <c r="W6" s="23">
        <v>2.5739463042562499E-2</v>
      </c>
      <c r="X6" s="23">
        <v>2.6648352379687497E-2</v>
      </c>
      <c r="Y6" s="23">
        <v>2.7595075599000003E-2</v>
      </c>
      <c r="Z6" s="23">
        <v>2.8597663895062495E-2</v>
      </c>
      <c r="AA6" s="23">
        <v>2.9734842556282497E-2</v>
      </c>
      <c r="AB6" s="23">
        <v>3.0927364184114993E-2</v>
      </c>
      <c r="AC6" s="23">
        <v>3.2119885811947496E-2</v>
      </c>
    </row>
    <row r="7" spans="1:29">
      <c r="A7" s="124"/>
      <c r="D7" t="s">
        <v>158</v>
      </c>
      <c r="E7" t="s">
        <v>654</v>
      </c>
      <c r="F7">
        <v>0.47535930000000004</v>
      </c>
      <c r="G7" s="124">
        <v>0.44548031205900002</v>
      </c>
      <c r="H7" s="124">
        <v>0.47875993164000008</v>
      </c>
      <c r="I7" s="124">
        <v>0.49837631274956268</v>
      </c>
      <c r="J7" s="124">
        <v>0.5160300413765625</v>
      </c>
      <c r="K7" s="124">
        <v>0.5345512671549375</v>
      </c>
      <c r="L7" s="124">
        <v>0.55376339843081257</v>
      </c>
      <c r="M7" s="124">
        <v>0.57568091944641753</v>
      </c>
      <c r="N7" s="124">
        <v>0.59888873987257496</v>
      </c>
      <c r="O7" s="124">
        <v>0.62188493883587992</v>
      </c>
      <c r="P7" s="23"/>
      <c r="R7" t="s">
        <v>158</v>
      </c>
      <c r="S7" t="s">
        <v>654</v>
      </c>
      <c r="T7">
        <v>0.13174069999999999</v>
      </c>
      <c r="U7" s="23">
        <v>0.123460060941</v>
      </c>
      <c r="V7" s="23">
        <v>0.13268314836000003</v>
      </c>
      <c r="W7" s="23">
        <v>0.13811961668793754</v>
      </c>
      <c r="X7" s="23">
        <v>0.14301215706093748</v>
      </c>
      <c r="Y7" s="23">
        <v>0.14814511490756249</v>
      </c>
      <c r="Z7" s="23">
        <v>0.15346954975668747</v>
      </c>
      <c r="AA7" s="23">
        <v>0.15954375417608246</v>
      </c>
      <c r="AB7" s="23">
        <v>0.16597555115242496</v>
      </c>
      <c r="AC7" s="23">
        <v>0.17234869952411996</v>
      </c>
    </row>
    <row r="8" spans="1:29">
      <c r="A8" s="124"/>
      <c r="D8" t="s">
        <v>158</v>
      </c>
      <c r="E8" t="s">
        <v>655</v>
      </c>
      <c r="F8">
        <v>1.7097588000000004</v>
      </c>
      <c r="G8" s="124">
        <v>1.6023489036300003</v>
      </c>
      <c r="H8" s="124">
        <v>1.7219960971560002</v>
      </c>
      <c r="I8" s="124">
        <v>1.7925788324193757</v>
      </c>
      <c r="J8" s="124">
        <v>1.856205499528125</v>
      </c>
      <c r="K8" s="124">
        <v>1.9225390615981877</v>
      </c>
      <c r="L8" s="124">
        <v>1.9918201582642503</v>
      </c>
      <c r="M8" s="124">
        <v>2.0706454735240949</v>
      </c>
      <c r="N8" s="124">
        <v>2.1542359513508327</v>
      </c>
      <c r="O8" s="124">
        <v>2.2369094028385423</v>
      </c>
      <c r="P8" s="23"/>
      <c r="R8" t="s">
        <v>158</v>
      </c>
      <c r="S8" t="s">
        <v>655</v>
      </c>
      <c r="T8">
        <v>0.47384120000000002</v>
      </c>
      <c r="U8" s="23">
        <v>0.44407370636999999</v>
      </c>
      <c r="V8" s="23">
        <v>0.47723263484399997</v>
      </c>
      <c r="W8" s="23">
        <v>0.49679387820562509</v>
      </c>
      <c r="X8" s="23">
        <v>0.51442732234687494</v>
      </c>
      <c r="Y8" s="23">
        <v>0.53281095321431249</v>
      </c>
      <c r="Z8" s="23">
        <v>0.55201146148575009</v>
      </c>
      <c r="AA8" s="23">
        <v>0.57385704694090489</v>
      </c>
      <c r="AB8" s="23">
        <v>0.59702324577666743</v>
      </c>
      <c r="AC8" s="23">
        <v>0.6199353006589573</v>
      </c>
    </row>
    <row r="9" spans="1:29">
      <c r="A9" s="124"/>
      <c r="D9" t="s">
        <v>158</v>
      </c>
      <c r="E9" t="s">
        <v>656</v>
      </c>
      <c r="F9">
        <v>0.151119</v>
      </c>
      <c r="G9" s="124">
        <v>0.14168818703700001</v>
      </c>
      <c r="H9" s="124">
        <v>0.15213275010000002</v>
      </c>
      <c r="I9" s="124">
        <v>0.15839188625081255</v>
      </c>
      <c r="J9" s="124">
        <v>0.1640633100890625</v>
      </c>
      <c r="K9" s="124">
        <v>0.16995768911550002</v>
      </c>
      <c r="L9" s="124">
        <v>0.17599463423718748</v>
      </c>
      <c r="M9" s="124">
        <v>0.18305256536741249</v>
      </c>
      <c r="N9" s="124">
        <v>0.19045931656724999</v>
      </c>
      <c r="O9" s="124">
        <v>0.19772498679185249</v>
      </c>
      <c r="P9" s="23"/>
      <c r="R9" t="s">
        <v>158</v>
      </c>
      <c r="S9" t="s">
        <v>656</v>
      </c>
      <c r="T9">
        <v>4.1880999999999995E-2</v>
      </c>
      <c r="U9" s="23">
        <v>3.9267351962999998E-2</v>
      </c>
      <c r="V9" s="23">
        <v>4.2161949899999995E-2</v>
      </c>
      <c r="W9" s="23">
        <v>4.3896601936687513E-2</v>
      </c>
      <c r="X9" s="23">
        <v>4.5468375848437492E-2</v>
      </c>
      <c r="Y9" s="23">
        <v>4.7101939384499997E-2</v>
      </c>
      <c r="Z9" s="23">
        <v>4.8775013575312484E-2</v>
      </c>
      <c r="AA9" s="23">
        <v>5.0731043020087484E-2</v>
      </c>
      <c r="AB9" s="23">
        <v>5.2783744182749989E-2</v>
      </c>
      <c r="AC9" s="23">
        <v>5.4797346275647495E-2</v>
      </c>
    </row>
    <row r="10" spans="1:29">
      <c r="A10" s="124"/>
      <c r="D10" t="s">
        <v>158</v>
      </c>
      <c r="E10" t="s">
        <v>657</v>
      </c>
      <c r="F10">
        <v>0.43832340000000003</v>
      </c>
      <c r="G10" s="124">
        <v>0.41075915815800007</v>
      </c>
      <c r="H10" s="124">
        <v>0.4413682677600001</v>
      </c>
      <c r="I10" s="124">
        <v>0.45948968199337503</v>
      </c>
      <c r="J10" s="124">
        <v>0.47579082353437502</v>
      </c>
      <c r="K10" s="124">
        <v>0.49277715501543751</v>
      </c>
      <c r="L10" s="124">
        <v>0.51056149626393754</v>
      </c>
      <c r="M10" s="124">
        <v>0.53074662883407009</v>
      </c>
      <c r="N10" s="124">
        <v>0.55219093706978994</v>
      </c>
      <c r="O10" s="124">
        <v>0.57342362384265744</v>
      </c>
      <c r="P10" s="23"/>
      <c r="R10" t="s">
        <v>158</v>
      </c>
      <c r="S10" t="s">
        <v>657</v>
      </c>
      <c r="T10">
        <v>0.1214766</v>
      </c>
      <c r="U10" s="23">
        <v>0.11383746784199998</v>
      </c>
      <c r="V10" s="23">
        <v>0.12232045224</v>
      </c>
      <c r="W10" s="23">
        <v>0.127342606631625</v>
      </c>
      <c r="X10" s="23">
        <v>0.13186029209062497</v>
      </c>
      <c r="Y10" s="23">
        <v>0.13656787054706249</v>
      </c>
      <c r="Z10" s="23">
        <v>0.14149660879856249</v>
      </c>
      <c r="AA10" s="23">
        <v>0.14709070045593001</v>
      </c>
      <c r="AB10" s="23">
        <v>0.15303375906020994</v>
      </c>
      <c r="AC10" s="23">
        <v>0.15891816905984246</v>
      </c>
    </row>
    <row r="11" spans="1:29">
      <c r="A11" s="124"/>
      <c r="D11" t="s">
        <v>158</v>
      </c>
      <c r="E11" t="s">
        <v>658</v>
      </c>
      <c r="F11">
        <v>1.1510099999999999E-2</v>
      </c>
      <c r="G11" s="124">
        <v>1.0711080603E-2</v>
      </c>
      <c r="H11" s="124">
        <v>1.1510767116000003E-2</v>
      </c>
      <c r="I11" s="124">
        <v>1.2038075187187504E-2</v>
      </c>
      <c r="J11" s="124">
        <v>1.2425754881249999E-2</v>
      </c>
      <c r="K11" s="124">
        <v>1.287558250875E-2</v>
      </c>
      <c r="L11" s="124">
        <v>1.3385507392687497E-2</v>
      </c>
      <c r="M11" s="124">
        <v>1.3896476060647497E-2</v>
      </c>
      <c r="N11" s="124">
        <v>1.4390259473970001E-2</v>
      </c>
      <c r="O11" s="124">
        <v>1.4954583374910001E-2</v>
      </c>
      <c r="P11" s="23"/>
      <c r="R11" t="s">
        <v>158</v>
      </c>
      <c r="S11" t="s">
        <v>658</v>
      </c>
      <c r="T11">
        <v>3.1898999999999994E-3</v>
      </c>
      <c r="U11" s="23">
        <v>2.9684603969999997E-3</v>
      </c>
      <c r="V11" s="23">
        <v>3.1900848840000001E-3</v>
      </c>
      <c r="W11" s="23">
        <v>3.3362226253125008E-3</v>
      </c>
      <c r="X11" s="23">
        <v>3.443663868749999E-3</v>
      </c>
      <c r="Y11" s="23">
        <v>3.5683287412499993E-3</v>
      </c>
      <c r="Z11" s="23">
        <v>3.7096489198124982E-3</v>
      </c>
      <c r="AA11" s="23">
        <v>3.8512583718524986E-3</v>
      </c>
      <c r="AB11" s="23">
        <v>3.9881051160299994E-3</v>
      </c>
      <c r="AC11" s="23">
        <v>4.1445013950899999E-3</v>
      </c>
    </row>
    <row r="12" spans="1:29">
      <c r="A12" s="124"/>
      <c r="D12" t="s">
        <v>158</v>
      </c>
      <c r="E12" t="s">
        <v>659</v>
      </c>
      <c r="F12">
        <v>1.5660000000000001E-3</v>
      </c>
      <c r="G12" s="124">
        <v>1.5096153869999999E-3</v>
      </c>
      <c r="H12" s="124">
        <v>1.6862907239999999E-3</v>
      </c>
      <c r="I12" s="124">
        <v>1.7509927545000005E-3</v>
      </c>
      <c r="J12" s="124">
        <v>1.8060690234375002E-3</v>
      </c>
      <c r="K12" s="124">
        <v>1.9313373763125E-3</v>
      </c>
      <c r="L12" s="124">
        <v>1.9830381322499999E-3</v>
      </c>
      <c r="M12" s="124">
        <v>2.0456741409074996E-3</v>
      </c>
      <c r="N12" s="124">
        <v>2.1867551161425004E-3</v>
      </c>
      <c r="O12" s="124">
        <v>2.2572956037599998E-3</v>
      </c>
      <c r="P12" s="23"/>
      <c r="R12" t="s">
        <v>158</v>
      </c>
      <c r="S12" t="s">
        <v>659</v>
      </c>
      <c r="T12">
        <v>4.3399999999999992E-4</v>
      </c>
      <c r="U12" s="23">
        <v>4.1837361299999992E-4</v>
      </c>
      <c r="V12" s="23">
        <v>4.6733727599999989E-4</v>
      </c>
      <c r="W12" s="23">
        <v>4.8526874550000007E-4</v>
      </c>
      <c r="X12" s="23">
        <v>5.0053253906249997E-4</v>
      </c>
      <c r="Y12" s="23">
        <v>5.3524931118749993E-4</v>
      </c>
      <c r="Z12" s="23">
        <v>5.495776177499999E-4</v>
      </c>
      <c r="AA12" s="23">
        <v>5.6693651159249979E-4</v>
      </c>
      <c r="AB12" s="23">
        <v>6.0603558135749989E-4</v>
      </c>
      <c r="AC12" s="23">
        <v>6.2558511623999995E-4</v>
      </c>
    </row>
    <row r="13" spans="1:29">
      <c r="A13" s="124"/>
      <c r="D13" t="s">
        <v>158</v>
      </c>
      <c r="E13" t="s">
        <v>660</v>
      </c>
      <c r="F13">
        <v>0.10132020000000001</v>
      </c>
      <c r="G13" s="124">
        <v>9.4961996486999989E-2</v>
      </c>
      <c r="H13" s="124">
        <v>0.101983930308</v>
      </c>
      <c r="I13" s="124">
        <v>0.10622689377300001</v>
      </c>
      <c r="J13" s="124">
        <v>0.109953482146875</v>
      </c>
      <c r="K13" s="124">
        <v>0.11387737418850002</v>
      </c>
      <c r="L13" s="124">
        <v>0.11791994607843746</v>
      </c>
      <c r="M13" s="124">
        <v>0.122599367479215</v>
      </c>
      <c r="N13" s="124">
        <v>0.12760774210005751</v>
      </c>
      <c r="O13" s="124">
        <v>0.13254557623328247</v>
      </c>
      <c r="P13" s="23"/>
      <c r="R13" t="s">
        <v>158</v>
      </c>
      <c r="S13" t="s">
        <v>660</v>
      </c>
      <c r="T13">
        <v>2.8079799999999999E-2</v>
      </c>
      <c r="U13" s="23">
        <v>2.6317692512999993E-2</v>
      </c>
      <c r="V13" s="23">
        <v>2.8263745691999992E-2</v>
      </c>
      <c r="W13" s="23">
        <v>2.9439637227000003E-2</v>
      </c>
      <c r="X13" s="23">
        <v>3.0472420978124994E-2</v>
      </c>
      <c r="Y13" s="23">
        <v>3.1559885311500002E-2</v>
      </c>
      <c r="Z13" s="23">
        <v>3.2680240484062477E-2</v>
      </c>
      <c r="AA13" s="23">
        <v>3.3977091625784994E-2</v>
      </c>
      <c r="AB13" s="23">
        <v>3.5365108602442498E-2</v>
      </c>
      <c r="AC13" s="23">
        <v>3.6733576044217495E-2</v>
      </c>
    </row>
    <row r="14" spans="1:29">
      <c r="D14" t="s">
        <v>158</v>
      </c>
      <c r="E14" t="s">
        <v>661</v>
      </c>
      <c r="F14">
        <v>0.17801699999999998</v>
      </c>
      <c r="G14" s="124">
        <v>0.16680960828000002</v>
      </c>
      <c r="H14" s="124">
        <v>0.1792825083</v>
      </c>
      <c r="I14" s="124">
        <v>0.18662301049218755</v>
      </c>
      <c r="J14" s="124">
        <v>0.19320233083593744</v>
      </c>
      <c r="K14" s="124">
        <v>0.20016213936468749</v>
      </c>
      <c r="L14" s="124">
        <v>0.20735474876156246</v>
      </c>
      <c r="M14" s="124">
        <v>0.21559983824610002</v>
      </c>
      <c r="N14" s="124">
        <v>0.22427415606251247</v>
      </c>
      <c r="O14" s="124">
        <v>0.23288225771238746</v>
      </c>
      <c r="P14" s="23"/>
      <c r="R14" t="s">
        <v>158</v>
      </c>
      <c r="S14" t="s">
        <v>661</v>
      </c>
      <c r="T14">
        <v>6.418299999999999E-2</v>
      </c>
      <c r="U14" s="23">
        <v>6.0142239720000011E-2</v>
      </c>
      <c r="V14" s="23">
        <v>6.4639271700000014E-2</v>
      </c>
      <c r="W14" s="23">
        <v>6.7285847320312508E-2</v>
      </c>
      <c r="X14" s="23">
        <v>6.9657983226562484E-2</v>
      </c>
      <c r="Y14" s="23">
        <v>7.2167301947812498E-2</v>
      </c>
      <c r="Z14" s="23">
        <v>7.4760555675937493E-2</v>
      </c>
      <c r="AA14" s="23">
        <v>7.7733275013899997E-2</v>
      </c>
      <c r="AB14" s="23">
        <v>8.0860750144987489E-2</v>
      </c>
      <c r="AC14" s="23">
        <v>8.3964351420112493E-2</v>
      </c>
    </row>
    <row r="15" spans="1:29">
      <c r="D15" t="s">
        <v>158</v>
      </c>
      <c r="E15" t="s">
        <v>662</v>
      </c>
      <c r="F15">
        <v>0.32670749999999998</v>
      </c>
      <c r="G15" s="124">
        <v>0.30608753364000002</v>
      </c>
      <c r="H15" s="124">
        <v>0.32904018126000001</v>
      </c>
      <c r="I15" s="124">
        <v>0.34249602769593751</v>
      </c>
      <c r="J15" s="124">
        <v>0.35466766945312495</v>
      </c>
      <c r="K15" s="124">
        <v>0.36735560699906261</v>
      </c>
      <c r="L15" s="124">
        <v>0.38053817951625002</v>
      </c>
      <c r="M15" s="124">
        <v>0.39557537889502487</v>
      </c>
      <c r="N15" s="124">
        <v>0.41153347503056242</v>
      </c>
      <c r="O15" s="124">
        <v>0.42735913883302495</v>
      </c>
      <c r="P15" s="23"/>
      <c r="R15" t="s">
        <v>158</v>
      </c>
      <c r="S15" t="s">
        <v>662</v>
      </c>
      <c r="T15">
        <v>0.11779250000000001</v>
      </c>
      <c r="U15" s="23">
        <v>0.11035809036000001</v>
      </c>
      <c r="V15" s="23">
        <v>0.11863353474000002</v>
      </c>
      <c r="W15" s="23">
        <v>0.12348496236656251</v>
      </c>
      <c r="X15" s="23">
        <v>0.12787337742187502</v>
      </c>
      <c r="Y15" s="23">
        <v>0.13244793993843754</v>
      </c>
      <c r="Z15" s="23">
        <v>0.13720084023375001</v>
      </c>
      <c r="AA15" s="23">
        <v>0.14262241551997495</v>
      </c>
      <c r="AB15" s="23">
        <v>0.14837601480693749</v>
      </c>
      <c r="AC15" s="23">
        <v>0.15408186638197496</v>
      </c>
    </row>
    <row r="16" spans="1:29">
      <c r="D16" t="s">
        <v>158</v>
      </c>
      <c r="E16" t="s">
        <v>663</v>
      </c>
      <c r="F16">
        <v>1.6422105000000002</v>
      </c>
      <c r="G16" s="124">
        <v>1.5390075793049998</v>
      </c>
      <c r="H16" s="124">
        <v>1.6538725362600004</v>
      </c>
      <c r="I16" s="124">
        <v>1.7217256821187508</v>
      </c>
      <c r="J16" s="124">
        <v>1.7828323192968747</v>
      </c>
      <c r="K16" s="124">
        <v>1.8465813467521881</v>
      </c>
      <c r="L16" s="124">
        <v>1.9130619590775</v>
      </c>
      <c r="M16" s="124">
        <v>1.9887363457872751</v>
      </c>
      <c r="N16" s="124">
        <v>2.0691227719638001</v>
      </c>
      <c r="O16" s="124">
        <v>2.1484497394757245</v>
      </c>
      <c r="P16" s="23"/>
      <c r="R16" t="s">
        <v>158</v>
      </c>
      <c r="S16" t="s">
        <v>663</v>
      </c>
      <c r="T16">
        <v>0.59208950000000005</v>
      </c>
      <c r="U16" s="23">
        <v>0.55488028369499998</v>
      </c>
      <c r="V16" s="23">
        <v>0.59629417974000021</v>
      </c>
      <c r="W16" s="23">
        <v>0.62075823913125028</v>
      </c>
      <c r="X16" s="23">
        <v>0.64278988382812485</v>
      </c>
      <c r="Y16" s="23">
        <v>0.66577422706031275</v>
      </c>
      <c r="Z16" s="23">
        <v>0.68974342742250006</v>
      </c>
      <c r="AA16" s="23">
        <v>0.71702738997772508</v>
      </c>
      <c r="AB16" s="23">
        <v>0.74601025111620001</v>
      </c>
      <c r="AC16" s="23">
        <v>0.77461113055927489</v>
      </c>
    </row>
    <row r="17" spans="4:29">
      <c r="D17" t="s">
        <v>158</v>
      </c>
      <c r="E17" t="s">
        <v>664</v>
      </c>
      <c r="F17">
        <v>0.51339749999999995</v>
      </c>
      <c r="G17" s="124">
        <v>0.48112965495000015</v>
      </c>
      <c r="H17" s="124">
        <v>0.51706314198000003</v>
      </c>
      <c r="I17" s="124">
        <v>0.53829609631875008</v>
      </c>
      <c r="J17" s="124">
        <v>0.55736397232031232</v>
      </c>
      <c r="K17" s="124">
        <v>0.57725391214968746</v>
      </c>
      <c r="L17" s="124">
        <v>0.59806454628375005</v>
      </c>
      <c r="M17" s="124">
        <v>0.62170358762058742</v>
      </c>
      <c r="N17" s="124">
        <v>0.64686573090483745</v>
      </c>
      <c r="O17" s="124">
        <v>0.67169679335639998</v>
      </c>
      <c r="P17" s="23"/>
      <c r="R17" t="s">
        <v>158</v>
      </c>
      <c r="S17" t="s">
        <v>664</v>
      </c>
      <c r="T17">
        <v>0.1851025</v>
      </c>
      <c r="U17" s="23">
        <v>0.17346851505000008</v>
      </c>
      <c r="V17" s="23">
        <v>0.18642412602000005</v>
      </c>
      <c r="W17" s="23">
        <v>0.19407954493125007</v>
      </c>
      <c r="X17" s="23">
        <v>0.20095435736718745</v>
      </c>
      <c r="Y17" s="23">
        <v>0.20812556016281253</v>
      </c>
      <c r="Z17" s="23">
        <v>0.21562871396625002</v>
      </c>
      <c r="AA17" s="23">
        <v>0.22415163363191246</v>
      </c>
      <c r="AB17" s="23">
        <v>0.23322369889766253</v>
      </c>
      <c r="AC17" s="23">
        <v>0.24217639488360002</v>
      </c>
    </row>
    <row r="18" spans="4:29">
      <c r="D18" t="s">
        <v>158</v>
      </c>
      <c r="E18" t="s">
        <v>665</v>
      </c>
      <c r="F18">
        <v>0.42799050000000005</v>
      </c>
      <c r="G18" s="124">
        <v>0.40109883156000004</v>
      </c>
      <c r="H18" s="124">
        <v>0.43103506697999988</v>
      </c>
      <c r="I18" s="124">
        <v>0.44871705128250011</v>
      </c>
      <c r="J18" s="124">
        <v>0.46466211684374997</v>
      </c>
      <c r="K18" s="124">
        <v>0.48123517370906277</v>
      </c>
      <c r="L18" s="124">
        <v>0.49854224461781244</v>
      </c>
      <c r="M18" s="124">
        <v>0.51827393548901246</v>
      </c>
      <c r="N18" s="124">
        <v>0.53926446028139996</v>
      </c>
      <c r="O18" s="124">
        <v>0.55992390424109995</v>
      </c>
      <c r="P18" s="23"/>
      <c r="R18" t="s">
        <v>158</v>
      </c>
      <c r="S18" t="s">
        <v>665</v>
      </c>
      <c r="T18">
        <v>0.15430950000000002</v>
      </c>
      <c r="U18" s="23">
        <v>0.14461386444000002</v>
      </c>
      <c r="V18" s="23">
        <v>0.15540720101999997</v>
      </c>
      <c r="W18" s="23">
        <v>0.16178233821750004</v>
      </c>
      <c r="X18" s="23">
        <v>0.16753123940625</v>
      </c>
      <c r="Y18" s="23">
        <v>0.17350655922843763</v>
      </c>
      <c r="Z18" s="23">
        <v>0.17974652356968751</v>
      </c>
      <c r="AA18" s="23">
        <v>0.18686067061848752</v>
      </c>
      <c r="AB18" s="23">
        <v>0.19442868295859997</v>
      </c>
      <c r="AC18" s="23">
        <v>0.20187732601890002</v>
      </c>
    </row>
    <row r="19" spans="4:29">
      <c r="D19" t="s">
        <v>158</v>
      </c>
      <c r="E19" t="s">
        <v>666</v>
      </c>
      <c r="F19">
        <v>5.5786499999999989E-2</v>
      </c>
      <c r="G19" s="124">
        <v>5.2296701625000004E-2</v>
      </c>
      <c r="H19" s="124">
        <v>5.6159127360000005E-2</v>
      </c>
      <c r="I19" s="124">
        <v>5.8486624205624997E-2</v>
      </c>
      <c r="J19" s="124">
        <v>6.0625792828124983E-2</v>
      </c>
      <c r="K19" s="124">
        <v>6.2781482826562512E-2</v>
      </c>
      <c r="L19" s="124">
        <v>6.5018577841874994E-2</v>
      </c>
      <c r="M19" s="124">
        <v>6.7540489868250009E-2</v>
      </c>
      <c r="N19" s="124">
        <v>7.0255352696287479E-2</v>
      </c>
      <c r="O19" s="124">
        <v>7.2970215524325005E-2</v>
      </c>
      <c r="P19" s="23"/>
      <c r="R19" t="s">
        <v>158</v>
      </c>
      <c r="S19" t="s">
        <v>666</v>
      </c>
      <c r="T19">
        <v>2.0113499999999999E-2</v>
      </c>
      <c r="U19" s="23">
        <v>1.8855273375000002E-2</v>
      </c>
      <c r="V19" s="23">
        <v>2.0247848640000003E-2</v>
      </c>
      <c r="W19" s="23">
        <v>2.1087014169375001E-2</v>
      </c>
      <c r="X19" s="23">
        <v>2.1858279046874998E-2</v>
      </c>
      <c r="Y19" s="23">
        <v>2.2635500610937505E-2</v>
      </c>
      <c r="Z19" s="23">
        <v>2.3442072283125E-2</v>
      </c>
      <c r="AA19" s="23">
        <v>2.4351333081750002E-2</v>
      </c>
      <c r="AB19" s="23">
        <v>2.5330161176212496E-2</v>
      </c>
      <c r="AC19" s="23">
        <v>2.6308989270674998E-2</v>
      </c>
    </row>
    <row r="20" spans="4:29">
      <c r="D20" t="s">
        <v>158</v>
      </c>
      <c r="E20" t="s">
        <v>667</v>
      </c>
      <c r="F20">
        <v>5.2405499999999994E-2</v>
      </c>
      <c r="G20" s="124">
        <v>4.9125159719999999E-2</v>
      </c>
      <c r="H20" s="124">
        <v>5.2718004360000001E-2</v>
      </c>
      <c r="I20" s="124">
        <v>5.4856892258437512E-2</v>
      </c>
      <c r="J20" s="124">
        <v>5.6828204015624974E-2</v>
      </c>
      <c r="K20" s="124">
        <v>5.8887016512187508E-2</v>
      </c>
      <c r="L20" s="124">
        <v>6.0963226872187498E-2</v>
      </c>
      <c r="M20" s="124">
        <v>6.3435087542924998E-2</v>
      </c>
      <c r="N20" s="124">
        <v>6.5951301871349996E-2</v>
      </c>
      <c r="O20" s="124">
        <v>6.8533732366312508E-2</v>
      </c>
      <c r="P20" s="23"/>
      <c r="R20" t="s">
        <v>158</v>
      </c>
      <c r="S20" t="s">
        <v>667</v>
      </c>
      <c r="T20">
        <v>1.8894500000000002E-2</v>
      </c>
      <c r="U20" s="23">
        <v>1.7711792279999999E-2</v>
      </c>
      <c r="V20" s="23">
        <v>1.9007171640000004E-2</v>
      </c>
      <c r="W20" s="23">
        <v>1.9778335304062505E-2</v>
      </c>
      <c r="X20" s="23">
        <v>2.0489080359374995E-2</v>
      </c>
      <c r="Y20" s="23">
        <v>2.1231373300312505E-2</v>
      </c>
      <c r="Z20" s="23">
        <v>2.1979938940312499E-2</v>
      </c>
      <c r="AA20" s="23">
        <v>2.2871154012074998E-2</v>
      </c>
      <c r="AB20" s="23">
        <v>2.3778360538649998E-2</v>
      </c>
      <c r="AC20" s="23">
        <v>2.4709440921187504E-2</v>
      </c>
    </row>
    <row r="21" spans="4:29">
      <c r="D21" t="s">
        <v>158</v>
      </c>
      <c r="E21" t="s">
        <v>668</v>
      </c>
      <c r="F21">
        <v>4.9392000000000005E-2</v>
      </c>
      <c r="G21" s="124">
        <v>4.7033291654999997E-2</v>
      </c>
      <c r="H21" s="124">
        <v>5.1341555159999989E-2</v>
      </c>
      <c r="I21" s="124">
        <v>5.4309008190937508E-2</v>
      </c>
      <c r="J21" s="124">
        <v>5.6963832187499987E-2</v>
      </c>
      <c r="K21" s="124">
        <v>5.9357038308750006E-2</v>
      </c>
      <c r="L21" s="124">
        <v>6.1694519670000003E-2</v>
      </c>
      <c r="M21" s="124">
        <v>6.4097249208299983E-2</v>
      </c>
      <c r="N21" s="124">
        <v>6.6679679703262495E-2</v>
      </c>
      <c r="O21" s="124">
        <v>6.9262110198224994E-2</v>
      </c>
      <c r="P21" s="23"/>
      <c r="R21" t="s">
        <v>158</v>
      </c>
      <c r="S21" t="s">
        <v>668</v>
      </c>
      <c r="T21">
        <v>1.7808000000000004E-2</v>
      </c>
      <c r="U21" s="23">
        <v>1.6957581345E-2</v>
      </c>
      <c r="V21" s="23">
        <v>1.8510900839999997E-2</v>
      </c>
      <c r="W21" s="23">
        <v>1.9580798871562503E-2</v>
      </c>
      <c r="X21" s="23">
        <v>2.0537980312499995E-2</v>
      </c>
      <c r="Y21" s="23">
        <v>2.1400836941250004E-2</v>
      </c>
      <c r="Z21" s="23">
        <v>2.2243602330000001E-2</v>
      </c>
      <c r="AA21" s="23">
        <v>2.3109892571699996E-2</v>
      </c>
      <c r="AB21" s="23">
        <v>2.4040972954237499E-2</v>
      </c>
      <c r="AC21" s="23">
        <v>2.4972053336774994E-2</v>
      </c>
    </row>
    <row r="22" spans="4:29">
      <c r="D22" t="s">
        <v>158</v>
      </c>
      <c r="E22" t="s">
        <v>669</v>
      </c>
      <c r="F22">
        <v>0.156555</v>
      </c>
      <c r="G22" s="124">
        <v>0.14670068300999997</v>
      </c>
      <c r="H22" s="124">
        <v>0.15767225586000003</v>
      </c>
      <c r="I22" s="124">
        <v>0.16415976372468752</v>
      </c>
      <c r="J22" s="124">
        <v>0.16994209935937499</v>
      </c>
      <c r="K22" s="124">
        <v>0.17605673579812497</v>
      </c>
      <c r="L22" s="124">
        <v>0.1823578313090625</v>
      </c>
      <c r="M22" s="124">
        <v>0.18964310096339998</v>
      </c>
      <c r="N22" s="124">
        <v>0.19725796011521249</v>
      </c>
      <c r="O22" s="124">
        <v>0.20487281926702497</v>
      </c>
      <c r="P22" s="23"/>
      <c r="R22" t="s">
        <v>158</v>
      </c>
      <c r="S22" t="s">
        <v>669</v>
      </c>
      <c r="T22">
        <v>5.6445000000000002E-2</v>
      </c>
      <c r="U22" s="23">
        <v>5.2892082989999999E-2</v>
      </c>
      <c r="V22" s="23">
        <v>5.6847820140000019E-2</v>
      </c>
      <c r="W22" s="23">
        <v>5.9186853587812505E-2</v>
      </c>
      <c r="X22" s="23">
        <v>6.1271641265625003E-2</v>
      </c>
      <c r="Y22" s="23">
        <v>6.3476238076874997E-2</v>
      </c>
      <c r="Z22" s="23">
        <v>6.5748061628437507E-2</v>
      </c>
      <c r="AA22" s="23">
        <v>6.8374723476599994E-2</v>
      </c>
      <c r="AB22" s="23">
        <v>7.1120216912287509E-2</v>
      </c>
      <c r="AC22" s="23">
        <v>7.3865710347974997E-2</v>
      </c>
    </row>
    <row r="23" spans="4:29">
      <c r="D23" t="s">
        <v>158</v>
      </c>
      <c r="E23" t="s">
        <v>670</v>
      </c>
      <c r="F23">
        <v>1.7710686</v>
      </c>
      <c r="G23" s="124">
        <v>1.7361304077780002</v>
      </c>
      <c r="H23" s="124">
        <v>1.8817817175360005</v>
      </c>
      <c r="I23" s="124">
        <v>2.02373876105775</v>
      </c>
      <c r="J23" s="124">
        <v>2.2262395640624999</v>
      </c>
      <c r="K23" s="124">
        <v>2.5159182385398751</v>
      </c>
      <c r="L23" s="124">
        <v>2.8575266526776244</v>
      </c>
      <c r="M23" s="124">
        <v>3.271369617725175</v>
      </c>
      <c r="N23" s="124">
        <v>3.7601600618206801</v>
      </c>
      <c r="O23" s="124">
        <v>4.3221000005852845</v>
      </c>
      <c r="P23" s="23"/>
      <c r="R23" t="s">
        <v>158</v>
      </c>
      <c r="S23" t="s">
        <v>670</v>
      </c>
      <c r="T23">
        <v>0.54103139999999994</v>
      </c>
      <c r="U23" s="23">
        <v>0.53035837522200002</v>
      </c>
      <c r="V23" s="23">
        <v>0.57485237846400017</v>
      </c>
      <c r="W23" s="23">
        <v>0.61821784606724994</v>
      </c>
      <c r="X23" s="23">
        <v>0.68007840468750003</v>
      </c>
      <c r="Y23" s="23">
        <v>0.76857032352262489</v>
      </c>
      <c r="Z23" s="23">
        <v>0.87292589650987473</v>
      </c>
      <c r="AA23" s="23">
        <v>0.99934789888732489</v>
      </c>
      <c r="AB23" s="23">
        <v>1.1486650841593198</v>
      </c>
      <c r="AC23" s="23">
        <v>1.3203281986122146</v>
      </c>
    </row>
    <row r="24" spans="4:29">
      <c r="D24" t="s">
        <v>158</v>
      </c>
      <c r="E24" t="s">
        <v>671</v>
      </c>
      <c r="F24">
        <v>2.5876246000000003</v>
      </c>
      <c r="G24" s="124">
        <v>2.5365774568860004</v>
      </c>
      <c r="H24" s="124">
        <v>2.7492977212560001</v>
      </c>
      <c r="I24" s="124">
        <v>2.9568112313726251</v>
      </c>
      <c r="J24" s="124">
        <v>3.2525713402312495</v>
      </c>
      <c r="K24" s="124">
        <v>3.675873199795876</v>
      </c>
      <c r="L24" s="124">
        <v>4.1749141311348756</v>
      </c>
      <c r="M24" s="124">
        <v>4.7795603780961002</v>
      </c>
      <c r="N24" s="124">
        <v>5.4938030854783495</v>
      </c>
      <c r="O24" s="124">
        <v>6.3146646317886752</v>
      </c>
      <c r="P24" s="23"/>
      <c r="R24" t="s">
        <v>158</v>
      </c>
      <c r="S24" t="s">
        <v>671</v>
      </c>
      <c r="T24">
        <v>0.79047539999999994</v>
      </c>
      <c r="U24" s="23">
        <v>0.7748813641140001</v>
      </c>
      <c r="V24" s="23">
        <v>0.83986379474399997</v>
      </c>
      <c r="W24" s="23">
        <v>0.90325565031487498</v>
      </c>
      <c r="X24" s="23">
        <v>0.99360534414374979</v>
      </c>
      <c r="Y24" s="23">
        <v>1.1229168782666252</v>
      </c>
      <c r="Z24" s="23">
        <v>1.2753654134276251</v>
      </c>
      <c r="AA24" s="23">
        <v>1.4600745802538997</v>
      </c>
      <c r="AB24" s="23">
        <v>1.6782636057466496</v>
      </c>
      <c r="AC24" s="23">
        <v>1.9290228770738249</v>
      </c>
    </row>
    <row r="25" spans="4:29">
      <c r="D25" t="s">
        <v>158</v>
      </c>
      <c r="E25" t="s">
        <v>672</v>
      </c>
      <c r="F25">
        <v>3.5237532000000003</v>
      </c>
      <c r="G25" s="124">
        <v>3.4543277635860004</v>
      </c>
      <c r="H25" s="124">
        <v>3.7439824620240008</v>
      </c>
      <c r="I25" s="124">
        <v>4.0264935623302502</v>
      </c>
      <c r="J25" s="124">
        <v>4.4292979669499992</v>
      </c>
      <c r="K25" s="124">
        <v>5.0057346913323766</v>
      </c>
      <c r="L25" s="124">
        <v>5.6853299842098757</v>
      </c>
      <c r="M25" s="124">
        <v>6.5087868284907291</v>
      </c>
      <c r="N25" s="124">
        <v>7.4813300628035844</v>
      </c>
      <c r="O25" s="124">
        <v>8.5992751700105838</v>
      </c>
      <c r="P25" s="23"/>
      <c r="R25" t="s">
        <v>158</v>
      </c>
      <c r="S25" t="s">
        <v>672</v>
      </c>
      <c r="T25">
        <v>1.0764468</v>
      </c>
      <c r="U25" s="23">
        <v>1.055238507414</v>
      </c>
      <c r="V25" s="23">
        <v>1.1437231019760001</v>
      </c>
      <c r="W25" s="23">
        <v>1.2300254485447499</v>
      </c>
      <c r="X25" s="23">
        <v>1.3530753580499995</v>
      </c>
      <c r="Y25" s="23">
        <v>1.5291669944801252</v>
      </c>
      <c r="Z25" s="23">
        <v>1.736771822852625</v>
      </c>
      <c r="AA25" s="23">
        <v>1.9883239136642696</v>
      </c>
      <c r="AB25" s="23">
        <v>2.2854193664439144</v>
      </c>
      <c r="AC25" s="23">
        <v>2.6269326237369146</v>
      </c>
    </row>
    <row r="26" spans="4:29">
      <c r="D26" t="s">
        <v>158</v>
      </c>
      <c r="E26" t="s">
        <v>673</v>
      </c>
      <c r="F26">
        <v>0.36109239999999998</v>
      </c>
      <c r="G26" s="124">
        <v>0.35394921790200007</v>
      </c>
      <c r="H26" s="124">
        <v>0.38365796642400019</v>
      </c>
      <c r="I26" s="124">
        <v>0.41261316843037504</v>
      </c>
      <c r="J26" s="124">
        <v>0.45387017398124996</v>
      </c>
      <c r="K26" s="124">
        <v>0.51293857782375019</v>
      </c>
      <c r="L26" s="124">
        <v>0.582618665527875</v>
      </c>
      <c r="M26" s="124">
        <v>0.66697157167627497</v>
      </c>
      <c r="N26" s="124">
        <v>0.76655149696637992</v>
      </c>
      <c r="O26" s="124">
        <v>0.88117537493371489</v>
      </c>
      <c r="P26" s="23"/>
      <c r="R26" t="s">
        <v>158</v>
      </c>
      <c r="S26" t="s">
        <v>673</v>
      </c>
      <c r="T26">
        <v>0.11030759999999999</v>
      </c>
      <c r="U26" s="23">
        <v>0.10812547909799999</v>
      </c>
      <c r="V26" s="23">
        <v>0.11720099757600004</v>
      </c>
      <c r="W26" s="23">
        <v>0.12604632038212502</v>
      </c>
      <c r="X26" s="23">
        <v>0.13864963539374997</v>
      </c>
      <c r="Y26" s="23">
        <v>0.15669403030125004</v>
      </c>
      <c r="Z26" s="23">
        <v>0.17798011453462498</v>
      </c>
      <c r="AA26" s="23">
        <v>0.203748495786225</v>
      </c>
      <c r="AB26" s="23">
        <v>0.23416847296361992</v>
      </c>
      <c r="AC26" s="23">
        <v>0.26918412236878497</v>
      </c>
    </row>
    <row r="27" spans="4:29">
      <c r="D27" t="s">
        <v>158</v>
      </c>
      <c r="E27" t="s">
        <v>674</v>
      </c>
      <c r="F27">
        <v>1.3627906000000001</v>
      </c>
      <c r="G27" s="124">
        <v>1.335906883224</v>
      </c>
      <c r="H27" s="124">
        <v>1.4479878530880002</v>
      </c>
      <c r="I27" s="124">
        <v>1.5572382129067504</v>
      </c>
      <c r="J27" s="124">
        <v>1.7130736759781253</v>
      </c>
      <c r="K27" s="124">
        <v>1.9360107358897505</v>
      </c>
      <c r="L27" s="124">
        <v>2.1987636283181247</v>
      </c>
      <c r="M27" s="124">
        <v>2.5173087420183302</v>
      </c>
      <c r="N27" s="124">
        <v>2.8934075589490802</v>
      </c>
      <c r="O27" s="124">
        <v>3.3257486760263539</v>
      </c>
      <c r="P27" s="23"/>
      <c r="R27" t="s">
        <v>158</v>
      </c>
      <c r="S27" t="s">
        <v>674</v>
      </c>
      <c r="T27">
        <v>0.4163094</v>
      </c>
      <c r="U27" s="23">
        <v>0.40809688077599998</v>
      </c>
      <c r="V27" s="23">
        <v>0.44233571491199997</v>
      </c>
      <c r="W27" s="23">
        <v>0.47570984571825004</v>
      </c>
      <c r="X27" s="23">
        <v>0.52331493495937498</v>
      </c>
      <c r="Y27" s="23">
        <v>0.59141842323525007</v>
      </c>
      <c r="Z27" s="23">
        <v>0.67168497261937488</v>
      </c>
      <c r="AA27" s="23">
        <v>0.76899509873667005</v>
      </c>
      <c r="AB27" s="23">
        <v>0.88388690443092</v>
      </c>
      <c r="AC27" s="23">
        <v>1.0159597783161447</v>
      </c>
    </row>
    <row r="28" spans="4:29">
      <c r="D28" t="s">
        <v>158</v>
      </c>
      <c r="E28" t="s">
        <v>675</v>
      </c>
      <c r="F28">
        <v>0.56837199999999999</v>
      </c>
      <c r="G28" s="124">
        <v>0.55719047356199991</v>
      </c>
      <c r="H28" s="124">
        <v>0.60392598192000013</v>
      </c>
      <c r="I28" s="124">
        <v>0.6495035171625001</v>
      </c>
      <c r="J28" s="124">
        <v>0.71451688865624985</v>
      </c>
      <c r="K28" s="124">
        <v>0.80747588669962522</v>
      </c>
      <c r="L28" s="124">
        <v>0.91705799226149998</v>
      </c>
      <c r="M28" s="124">
        <v>1.0499022753732901</v>
      </c>
      <c r="N28" s="124">
        <v>1.2068286441256801</v>
      </c>
      <c r="O28" s="124">
        <v>1.3871490493807346</v>
      </c>
      <c r="P28" s="23"/>
      <c r="R28" t="s">
        <v>158</v>
      </c>
      <c r="S28" t="s">
        <v>675</v>
      </c>
      <c r="T28">
        <v>0.17362799999999998</v>
      </c>
      <c r="U28" s="23">
        <v>0.17021223343799996</v>
      </c>
      <c r="V28" s="23">
        <v>0.18448913808</v>
      </c>
      <c r="W28" s="23">
        <v>0.19841230158750001</v>
      </c>
      <c r="X28" s="23">
        <v>0.21827278321874993</v>
      </c>
      <c r="Y28" s="23">
        <v>0.24667017948787506</v>
      </c>
      <c r="Z28" s="23">
        <v>0.28014565298849997</v>
      </c>
      <c r="AA28" s="23">
        <v>0.32072732694170991</v>
      </c>
      <c r="AB28" s="23">
        <v>0.36866566935431999</v>
      </c>
      <c r="AC28" s="23">
        <v>0.42375049289176486</v>
      </c>
    </row>
    <row r="29" spans="4:29">
      <c r="D29" t="s">
        <v>158</v>
      </c>
      <c r="E29" t="s">
        <v>676</v>
      </c>
      <c r="F29">
        <v>1.2651255999999997</v>
      </c>
      <c r="G29" s="124">
        <v>1.24019361369</v>
      </c>
      <c r="H29" s="124">
        <v>1.3441297982400002</v>
      </c>
      <c r="I29" s="124">
        <v>1.4456092567702505</v>
      </c>
      <c r="J29" s="124">
        <v>1.5902417914593752</v>
      </c>
      <c r="K29" s="124">
        <v>1.7971744277857502</v>
      </c>
      <c r="L29" s="124">
        <v>2.0412092407083748</v>
      </c>
      <c r="M29" s="124">
        <v>2.3368503188488043</v>
      </c>
      <c r="N29" s="124">
        <v>2.6860356424579055</v>
      </c>
      <c r="O29" s="124">
        <v>3.0873917377366649</v>
      </c>
      <c r="P29" s="23"/>
      <c r="R29" t="s">
        <v>158</v>
      </c>
      <c r="S29" t="s">
        <v>676</v>
      </c>
      <c r="T29">
        <v>0.38647439999999994</v>
      </c>
      <c r="U29" s="23">
        <v>0.37885810130999997</v>
      </c>
      <c r="V29" s="23">
        <v>0.41060884176000001</v>
      </c>
      <c r="W29" s="23">
        <v>0.44160909410475013</v>
      </c>
      <c r="X29" s="23">
        <v>0.48579187885312508</v>
      </c>
      <c r="Y29" s="23">
        <v>0.54900628733924994</v>
      </c>
      <c r="Z29" s="23">
        <v>0.62355478110412488</v>
      </c>
      <c r="AA29" s="23">
        <v>0.7138681130686948</v>
      </c>
      <c r="AB29" s="23">
        <v>0.82053830330959499</v>
      </c>
      <c r="AC29" s="23">
        <v>0.94314577889083484</v>
      </c>
    </row>
    <row r="30" spans="4:29">
      <c r="D30" t="s">
        <v>158</v>
      </c>
      <c r="E30" t="s">
        <v>677</v>
      </c>
      <c r="F30">
        <v>0.56469519999999995</v>
      </c>
      <c r="G30" s="124">
        <v>0.57828818176200025</v>
      </c>
      <c r="H30" s="124">
        <v>0.65922609261599996</v>
      </c>
      <c r="I30" s="124">
        <v>0.75092598945787525</v>
      </c>
      <c r="J30" s="124">
        <v>0.86568915619687514</v>
      </c>
      <c r="K30" s="124">
        <v>1.0147506571653753</v>
      </c>
      <c r="L30" s="124">
        <v>1.18352860560675</v>
      </c>
      <c r="M30" s="124">
        <v>1.3857688702360347</v>
      </c>
      <c r="N30" s="124">
        <v>1.6290944534466445</v>
      </c>
      <c r="O30" s="124">
        <v>1.9151365811857197</v>
      </c>
      <c r="P30" s="23"/>
      <c r="R30" t="s">
        <v>158</v>
      </c>
      <c r="S30" t="s">
        <v>677</v>
      </c>
      <c r="T30">
        <v>0.17250479999999996</v>
      </c>
      <c r="U30" s="23">
        <v>0.17665722523800007</v>
      </c>
      <c r="V30" s="23">
        <v>0.20138238338399994</v>
      </c>
      <c r="W30" s="23">
        <v>0.22939514560462507</v>
      </c>
      <c r="X30" s="23">
        <v>0.26445334536562504</v>
      </c>
      <c r="Y30" s="23">
        <v>0.30998910414712505</v>
      </c>
      <c r="Z30" s="23">
        <v>0.36154790301825002</v>
      </c>
      <c r="AA30" s="23">
        <v>0.42332887158646487</v>
      </c>
      <c r="AB30" s="23">
        <v>0.49766070771085485</v>
      </c>
      <c r="AC30" s="23">
        <v>0.58504172323427983</v>
      </c>
    </row>
    <row r="31" spans="4:29">
      <c r="D31" t="s">
        <v>158</v>
      </c>
      <c r="E31" t="s">
        <v>678</v>
      </c>
      <c r="F31">
        <v>2.3657910000000002</v>
      </c>
      <c r="G31" s="124">
        <v>2.4228608096880002</v>
      </c>
      <c r="H31" s="124">
        <v>2.7617061767040001</v>
      </c>
      <c r="I31" s="124">
        <v>3.1457382434527505</v>
      </c>
      <c r="J31" s="124">
        <v>3.626932958353124</v>
      </c>
      <c r="K31" s="124">
        <v>4.2513021118619996</v>
      </c>
      <c r="L31" s="124">
        <v>4.9582518208076252</v>
      </c>
      <c r="M31" s="124">
        <v>5.8055855542660808</v>
      </c>
      <c r="N31" s="124">
        <v>6.8249858705415001</v>
      </c>
      <c r="O31" s="124">
        <v>8.0233264129272737</v>
      </c>
      <c r="P31" s="23"/>
      <c r="R31" t="s">
        <v>158</v>
      </c>
      <c r="S31" t="s">
        <v>678</v>
      </c>
      <c r="T31">
        <v>0.72270900000000005</v>
      </c>
      <c r="U31" s="23">
        <v>0.740142858312</v>
      </c>
      <c r="V31" s="23">
        <v>0.84365436729599996</v>
      </c>
      <c r="W31" s="23">
        <v>0.96096964617225</v>
      </c>
      <c r="X31" s="23">
        <v>1.1079664650843748</v>
      </c>
      <c r="Y31" s="23">
        <v>1.2987006451380001</v>
      </c>
      <c r="Z31" s="23">
        <v>1.514661783379875</v>
      </c>
      <c r="AA31" s="23">
        <v>1.7735078586139199</v>
      </c>
      <c r="AB31" s="23">
        <v>2.0849173547084998</v>
      </c>
      <c r="AC31" s="23">
        <v>2.4509900530352242</v>
      </c>
    </row>
    <row r="32" spans="4:29">
      <c r="D32" t="s">
        <v>158</v>
      </c>
      <c r="E32" t="s">
        <v>679</v>
      </c>
      <c r="F32">
        <v>1.9709180000000002</v>
      </c>
      <c r="G32" s="124">
        <v>2.0184880691880003</v>
      </c>
      <c r="H32" s="124">
        <v>2.3007284705519999</v>
      </c>
      <c r="I32" s="124">
        <v>2.6207110047442508</v>
      </c>
      <c r="J32" s="124">
        <v>3.0215371454718749</v>
      </c>
      <c r="K32" s="124">
        <v>3.5417254162095007</v>
      </c>
      <c r="L32" s="124">
        <v>4.1307102176366239</v>
      </c>
      <c r="M32" s="124">
        <v>4.8365617767722098</v>
      </c>
      <c r="N32" s="124">
        <v>5.685855013463355</v>
      </c>
      <c r="O32" s="124">
        <v>6.6842075977820992</v>
      </c>
      <c r="P32" s="23"/>
      <c r="R32" t="s">
        <v>158</v>
      </c>
      <c r="S32" t="s">
        <v>679</v>
      </c>
      <c r="T32">
        <v>0.60208200000000001</v>
      </c>
      <c r="U32" s="23">
        <v>0.61661384881199999</v>
      </c>
      <c r="V32" s="23">
        <v>0.70283350144799994</v>
      </c>
      <c r="W32" s="23">
        <v>0.80058273513075018</v>
      </c>
      <c r="X32" s="23">
        <v>0.92302831859062484</v>
      </c>
      <c r="Y32" s="23">
        <v>1.0819370070405001</v>
      </c>
      <c r="Z32" s="23">
        <v>1.2618618680508749</v>
      </c>
      <c r="AA32" s="23">
        <v>1.4774875401627898</v>
      </c>
      <c r="AB32" s="23">
        <v>1.7369322103791449</v>
      </c>
      <c r="AC32" s="23">
        <v>2.0419119815678997</v>
      </c>
    </row>
    <row r="33" spans="4:29">
      <c r="D33" t="s">
        <v>158</v>
      </c>
      <c r="E33" t="s">
        <v>680</v>
      </c>
      <c r="F33">
        <v>3.9114258000000004</v>
      </c>
      <c r="G33" s="124">
        <v>4.0057515302400004</v>
      </c>
      <c r="H33" s="124">
        <v>4.5658812538080014</v>
      </c>
      <c r="I33" s="124">
        <v>5.2009529441883764</v>
      </c>
      <c r="J33" s="124">
        <v>5.9964999457781261</v>
      </c>
      <c r="K33" s="124">
        <v>7.0287980316986252</v>
      </c>
      <c r="L33" s="124">
        <v>8.1974702594756259</v>
      </c>
      <c r="M33" s="124">
        <v>9.5984558618161504</v>
      </c>
      <c r="N33" s="124">
        <v>11.283792615409318</v>
      </c>
      <c r="O33" s="124">
        <v>13.265108786583403</v>
      </c>
      <c r="P33" s="23"/>
      <c r="R33" t="s">
        <v>158</v>
      </c>
      <c r="S33" t="s">
        <v>680</v>
      </c>
      <c r="T33">
        <v>1.1948741999999999</v>
      </c>
      <c r="U33" s="23">
        <v>1.22368910976</v>
      </c>
      <c r="V33" s="23">
        <v>1.3947992341920001</v>
      </c>
      <c r="W33" s="23">
        <v>1.5888028576241251</v>
      </c>
      <c r="X33" s="23">
        <v>1.8318289651593751</v>
      </c>
      <c r="Y33" s="23">
        <v>2.1471785109888746</v>
      </c>
      <c r="Z33" s="23">
        <v>2.504188042711875</v>
      </c>
      <c r="AA33" s="23">
        <v>2.9321653677088499</v>
      </c>
      <c r="AB33" s="23">
        <v>3.4470071436106791</v>
      </c>
      <c r="AC33" s="23">
        <v>4.0522656084340944</v>
      </c>
    </row>
    <row r="34" spans="4:29">
      <c r="D34" t="s">
        <v>158</v>
      </c>
      <c r="E34" t="s">
        <v>703</v>
      </c>
      <c r="F34">
        <v>2.3902264</v>
      </c>
      <c r="G34" s="124">
        <v>2.4478264310580005</v>
      </c>
      <c r="H34" s="124">
        <v>2.7901093463999991</v>
      </c>
      <c r="I34" s="124">
        <v>3.1782134193108749</v>
      </c>
      <c r="J34" s="124">
        <v>3.664248973903125</v>
      </c>
      <c r="K34" s="124">
        <v>4.2951083260117509</v>
      </c>
      <c r="L34" s="124">
        <v>5.0092456771316245</v>
      </c>
      <c r="M34" s="124">
        <v>5.8654163201888254</v>
      </c>
      <c r="N34" s="124">
        <v>6.8952369890067295</v>
      </c>
      <c r="O34" s="124">
        <v>8.1059301347375712</v>
      </c>
      <c r="P34" s="23"/>
      <c r="R34" t="s">
        <v>158</v>
      </c>
      <c r="S34" t="s">
        <v>703</v>
      </c>
      <c r="T34">
        <v>0.73017359999999998</v>
      </c>
      <c r="U34" s="23">
        <v>0.74776943194199996</v>
      </c>
      <c r="V34" s="23">
        <v>0.85233105359999972</v>
      </c>
      <c r="W34" s="23">
        <v>0.97089026125162492</v>
      </c>
      <c r="X34" s="23">
        <v>1.1193658745343749</v>
      </c>
      <c r="Y34" s="23">
        <v>1.3120827001132502</v>
      </c>
      <c r="Z34" s="23">
        <v>1.5302395410558747</v>
      </c>
      <c r="AA34" s="23">
        <v>1.7917851421986748</v>
      </c>
      <c r="AB34" s="23">
        <v>2.1063778791482695</v>
      </c>
      <c r="AC34" s="23">
        <v>2.47622408815743</v>
      </c>
    </row>
    <row r="35" spans="4:29">
      <c r="D35" t="s">
        <v>158</v>
      </c>
      <c r="E35" t="s">
        <v>681</v>
      </c>
      <c r="F35">
        <v>0.25929099999999994</v>
      </c>
      <c r="G35" s="124">
        <v>0.26562014623800001</v>
      </c>
      <c r="H35" s="124">
        <v>0.30275196789600006</v>
      </c>
      <c r="I35" s="124">
        <v>0.34487923021200007</v>
      </c>
      <c r="J35" s="124">
        <v>0.39754277929687498</v>
      </c>
      <c r="K35" s="124">
        <v>0.46598335466962504</v>
      </c>
      <c r="L35" s="124">
        <v>0.54354185171437497</v>
      </c>
      <c r="M35" s="124">
        <v>0.6364006036211699</v>
      </c>
      <c r="N35" s="124">
        <v>0.74812610538463498</v>
      </c>
      <c r="O35" s="124">
        <v>0.87945015100283996</v>
      </c>
      <c r="P35" s="23"/>
      <c r="R35" t="s">
        <v>158</v>
      </c>
      <c r="S35" t="s">
        <v>681</v>
      </c>
      <c r="T35">
        <v>7.9208999999999988E-2</v>
      </c>
      <c r="U35" s="23">
        <v>8.1142446762000012E-2</v>
      </c>
      <c r="V35" s="23">
        <v>9.2485588103999997E-2</v>
      </c>
      <c r="W35" s="23">
        <v>0.105354751788</v>
      </c>
      <c r="X35" s="23">
        <v>0.12144257226562499</v>
      </c>
      <c r="Y35" s="23">
        <v>0.14235000651787499</v>
      </c>
      <c r="Z35" s="23">
        <v>0.16604281109812496</v>
      </c>
      <c r="AA35" s="23">
        <v>0.19440958387382998</v>
      </c>
      <c r="AB35" s="23">
        <v>0.228539828537865</v>
      </c>
      <c r="AC35" s="23">
        <v>0.26865709573715996</v>
      </c>
    </row>
    <row r="36" spans="4:29">
      <c r="D36" t="s">
        <v>158</v>
      </c>
      <c r="E36" t="s">
        <v>682</v>
      </c>
      <c r="F36">
        <v>1.1093211999999999</v>
      </c>
      <c r="G36" s="124">
        <v>1.136041260876</v>
      </c>
      <c r="H36" s="124">
        <v>1.2949263275040002</v>
      </c>
      <c r="I36" s="124">
        <v>1.47501535007475</v>
      </c>
      <c r="J36" s="124">
        <v>1.7007056784000001</v>
      </c>
      <c r="K36" s="124">
        <v>1.9934626557251256</v>
      </c>
      <c r="L36" s="124">
        <v>2.3248625665106246</v>
      </c>
      <c r="M36" s="124">
        <v>2.7222653450062797</v>
      </c>
      <c r="N36" s="124">
        <v>3.2001523738586548</v>
      </c>
      <c r="O36" s="124">
        <v>3.7620923126232606</v>
      </c>
      <c r="P36" s="23"/>
      <c r="R36" t="s">
        <v>158</v>
      </c>
      <c r="S36" t="s">
        <v>682</v>
      </c>
      <c r="T36">
        <v>0.33887879999999998</v>
      </c>
      <c r="U36" s="23">
        <v>0.34704132512399999</v>
      </c>
      <c r="V36" s="23">
        <v>0.39557801649600005</v>
      </c>
      <c r="W36" s="23">
        <v>0.45059215655024998</v>
      </c>
      <c r="X36" s="23">
        <v>0.51953672159999997</v>
      </c>
      <c r="Y36" s="23">
        <v>0.60896900971237522</v>
      </c>
      <c r="Z36" s="23">
        <v>0.71020605817687477</v>
      </c>
      <c r="AA36" s="23">
        <v>0.83160586257371993</v>
      </c>
      <c r="AB36" s="23">
        <v>0.97759223953384478</v>
      </c>
      <c r="AC36" s="23">
        <v>1.1492553539867401</v>
      </c>
    </row>
    <row r="37" spans="4:29">
      <c r="D37" t="s">
        <v>158</v>
      </c>
      <c r="E37" t="s">
        <v>683</v>
      </c>
      <c r="F37">
        <v>4.0638598000000012</v>
      </c>
      <c r="G37" s="124">
        <v>4.1016054511620004</v>
      </c>
      <c r="H37" s="124">
        <v>4.6033935208560006</v>
      </c>
      <c r="I37" s="124">
        <v>5.1560586900900018</v>
      </c>
      <c r="J37" s="124">
        <v>5.8742334554343758</v>
      </c>
      <c r="K37" s="124">
        <v>6.8376181961441249</v>
      </c>
      <c r="L37" s="124">
        <v>7.9586444133495</v>
      </c>
      <c r="M37" s="124">
        <v>9.3188315670999273</v>
      </c>
      <c r="N37" s="124">
        <v>10.955102952099017</v>
      </c>
      <c r="O37" s="124">
        <v>12.878658626067404</v>
      </c>
      <c r="P37" s="23"/>
      <c r="R37" t="s">
        <v>158</v>
      </c>
      <c r="S37" t="s">
        <v>683</v>
      </c>
      <c r="T37">
        <v>1.2414402000000002</v>
      </c>
      <c r="U37" s="23">
        <v>1.2529708558379999</v>
      </c>
      <c r="V37" s="23">
        <v>1.4062585951440001</v>
      </c>
      <c r="W37" s="23">
        <v>1.5750884249100001</v>
      </c>
      <c r="X37" s="23">
        <v>1.7944786273781252</v>
      </c>
      <c r="Y37" s="23">
        <v>2.0887763157933752</v>
      </c>
      <c r="Z37" s="23">
        <v>2.4312307999004998</v>
      </c>
      <c r="AA37" s="23">
        <v>2.846744891255069</v>
      </c>
      <c r="AB37" s="23">
        <v>3.3465980297534847</v>
      </c>
      <c r="AC37" s="23">
        <v>3.9342116429500944</v>
      </c>
    </row>
    <row r="38" spans="4:29">
      <c r="D38" t="s">
        <v>158</v>
      </c>
      <c r="E38" t="s">
        <v>684</v>
      </c>
      <c r="F38">
        <v>0.27068519999999996</v>
      </c>
      <c r="G38" s="124">
        <v>0.27792714268800001</v>
      </c>
      <c r="H38" s="124">
        <v>0.31681010239200003</v>
      </c>
      <c r="I38" s="124">
        <v>0.360867009096</v>
      </c>
      <c r="J38" s="124">
        <v>0.41605943852812499</v>
      </c>
      <c r="K38" s="124">
        <v>0.48767652781087512</v>
      </c>
      <c r="L38" s="124">
        <v>0.56876163935287494</v>
      </c>
      <c r="M38" s="124">
        <v>0.66593643731774999</v>
      </c>
      <c r="N38" s="124">
        <v>0.7829066198310749</v>
      </c>
      <c r="O38" s="124">
        <v>0.92037246264319506</v>
      </c>
      <c r="P38" s="23"/>
      <c r="R38" t="s">
        <v>158</v>
      </c>
      <c r="S38" t="s">
        <v>684</v>
      </c>
      <c r="T38">
        <v>8.3614799999999989E-2</v>
      </c>
      <c r="U38" s="23">
        <v>8.4902025311999987E-2</v>
      </c>
      <c r="V38" s="23">
        <v>9.6780109608000001E-2</v>
      </c>
      <c r="W38" s="23">
        <v>0.110238746904</v>
      </c>
      <c r="X38" s="23">
        <v>0.127099097409375</v>
      </c>
      <c r="Y38" s="23">
        <v>0.14897690275162503</v>
      </c>
      <c r="Z38" s="23">
        <v>0.17374702820962495</v>
      </c>
      <c r="AA38" s="23">
        <v>0.20343227980724998</v>
      </c>
      <c r="AB38" s="23">
        <v>0.23916468543142494</v>
      </c>
      <c r="AC38" s="23">
        <v>0.281158167439305</v>
      </c>
    </row>
    <row r="39" spans="4:29">
      <c r="D39" t="s">
        <v>158</v>
      </c>
      <c r="E39" t="s">
        <v>685</v>
      </c>
      <c r="F39">
        <v>0.2635036</v>
      </c>
      <c r="G39" s="124">
        <v>0.26618917842000001</v>
      </c>
      <c r="H39" s="124">
        <v>0.29788383225600007</v>
      </c>
      <c r="I39" s="124">
        <v>0.33180567277275008</v>
      </c>
      <c r="J39" s="124">
        <v>0.37423004956875</v>
      </c>
      <c r="K39" s="124">
        <v>0.42931069193025012</v>
      </c>
      <c r="L39" s="124">
        <v>0.49008719738699996</v>
      </c>
      <c r="M39" s="124">
        <v>0.56157399309320999</v>
      </c>
      <c r="N39" s="124">
        <v>0.64609573148252997</v>
      </c>
      <c r="O39" s="124">
        <v>0.74341962242919013</v>
      </c>
      <c r="P39" s="23"/>
      <c r="R39" t="s">
        <v>158</v>
      </c>
      <c r="S39" t="s">
        <v>685</v>
      </c>
      <c r="T39">
        <v>8.139639999999998E-2</v>
      </c>
      <c r="U39" s="23">
        <v>8.2225976580000013E-2</v>
      </c>
      <c r="V39" s="23">
        <v>9.2016471744000017E-2</v>
      </c>
      <c r="W39" s="23">
        <v>0.10249494603975001</v>
      </c>
      <c r="X39" s="23">
        <v>0.11559985824374999</v>
      </c>
      <c r="Y39" s="23">
        <v>0.13261429750725004</v>
      </c>
      <c r="Z39" s="23">
        <v>0.15138819186299998</v>
      </c>
      <c r="AA39" s="23">
        <v>0.17347050048428997</v>
      </c>
      <c r="AB39" s="23">
        <v>0.19957930972496996</v>
      </c>
      <c r="AC39" s="23">
        <v>0.22964271059331001</v>
      </c>
    </row>
    <row r="40" spans="4:29">
      <c r="D40" t="s">
        <v>158</v>
      </c>
      <c r="E40" t="s">
        <v>686</v>
      </c>
      <c r="F40">
        <v>0.66552040000000001</v>
      </c>
      <c r="G40" s="124">
        <v>0.67231179846000011</v>
      </c>
      <c r="H40" s="124">
        <v>0.75236413636800026</v>
      </c>
      <c r="I40" s="124">
        <v>0.83794991937524999</v>
      </c>
      <c r="J40" s="124">
        <v>0.94512648420000001</v>
      </c>
      <c r="K40" s="124">
        <v>1.0842694844962499</v>
      </c>
      <c r="L40" s="124">
        <v>1.2376567548224999</v>
      </c>
      <c r="M40" s="124">
        <v>1.41835461155433</v>
      </c>
      <c r="N40" s="124">
        <v>1.6319303071749003</v>
      </c>
      <c r="O40" s="124">
        <v>1.8776490417431997</v>
      </c>
      <c r="P40" s="23"/>
      <c r="R40" t="s">
        <v>158</v>
      </c>
      <c r="S40" t="s">
        <v>686</v>
      </c>
      <c r="T40">
        <v>0.2055796</v>
      </c>
      <c r="U40" s="23">
        <v>0.20767746654000002</v>
      </c>
      <c r="V40" s="23">
        <v>0.23240567563200004</v>
      </c>
      <c r="W40" s="23">
        <v>0.25884316881225</v>
      </c>
      <c r="X40" s="23">
        <v>0.29195006579999999</v>
      </c>
      <c r="Y40" s="23">
        <v>0.33493141144124994</v>
      </c>
      <c r="Z40" s="23">
        <v>0.38231281955250002</v>
      </c>
      <c r="AA40" s="23">
        <v>0.4381304821031699</v>
      </c>
      <c r="AB40" s="23">
        <v>0.50410412630010004</v>
      </c>
      <c r="AC40" s="23">
        <v>0.58000677205679985</v>
      </c>
    </row>
    <row r="41" spans="4:29">
      <c r="D41" t="s">
        <v>158</v>
      </c>
      <c r="E41" t="s">
        <v>687</v>
      </c>
      <c r="F41">
        <v>1.7248063999999999</v>
      </c>
      <c r="G41" s="124">
        <v>1.7422590257640003</v>
      </c>
      <c r="H41" s="124">
        <v>1.9498371114239996</v>
      </c>
      <c r="I41" s="124">
        <v>2.1716506873215007</v>
      </c>
      <c r="J41" s="124">
        <v>2.44944810556875</v>
      </c>
      <c r="K41" s="124">
        <v>2.8099574796150004</v>
      </c>
      <c r="L41" s="124">
        <v>3.20747282384625</v>
      </c>
      <c r="M41" s="124">
        <v>3.6757320170547594</v>
      </c>
      <c r="N41" s="124">
        <v>4.2292530432167386</v>
      </c>
      <c r="O41" s="124">
        <v>4.8660568897786201</v>
      </c>
      <c r="P41" s="23"/>
      <c r="R41" t="s">
        <v>158</v>
      </c>
      <c r="S41" t="s">
        <v>687</v>
      </c>
      <c r="T41">
        <v>0.53279359999999998</v>
      </c>
      <c r="U41" s="23">
        <v>0.53818472523600003</v>
      </c>
      <c r="V41" s="23">
        <v>0.60230570457599997</v>
      </c>
      <c r="W41" s="23">
        <v>0.67082403430350024</v>
      </c>
      <c r="X41" s="23">
        <v>0.75663580224374993</v>
      </c>
      <c r="Y41" s="23">
        <v>0.86799733663500001</v>
      </c>
      <c r="Z41" s="23">
        <v>0.99079003459124992</v>
      </c>
      <c r="AA41" s="23">
        <v>1.1354355445352398</v>
      </c>
      <c r="AB41" s="23">
        <v>1.3064184793182594</v>
      </c>
      <c r="AC41" s="23">
        <v>1.5031275209263799</v>
      </c>
    </row>
    <row r="42" spans="4:29">
      <c r="D42" t="s">
        <v>158</v>
      </c>
      <c r="E42" t="s">
        <v>688</v>
      </c>
      <c r="F42">
        <v>1.9093888000000001</v>
      </c>
      <c r="G42" s="124">
        <v>1.928696663772</v>
      </c>
      <c r="H42" s="124">
        <v>2.1585131773920003</v>
      </c>
      <c r="I42" s="124">
        <v>2.40407838987525</v>
      </c>
      <c r="J42" s="124">
        <v>2.7114584830875001</v>
      </c>
      <c r="K42" s="124">
        <v>3.1106354930819999</v>
      </c>
      <c r="L42" s="124">
        <v>3.550713533014501</v>
      </c>
      <c r="M42" s="124">
        <v>4.0690884786956101</v>
      </c>
      <c r="N42" s="124">
        <v>4.6817334244638005</v>
      </c>
      <c r="O42" s="124">
        <v>5.3866777604437805</v>
      </c>
      <c r="P42" s="23"/>
      <c r="R42" t="s">
        <v>158</v>
      </c>
      <c r="S42" t="s">
        <v>688</v>
      </c>
      <c r="T42">
        <v>0.58981119999999998</v>
      </c>
      <c r="U42" s="23">
        <v>0.59577540922799999</v>
      </c>
      <c r="V42" s="23">
        <v>0.66676585060800009</v>
      </c>
      <c r="W42" s="23">
        <v>0.74262107331224991</v>
      </c>
      <c r="X42" s="23">
        <v>0.83757094503749985</v>
      </c>
      <c r="Y42" s="23">
        <v>0.96087693241799987</v>
      </c>
      <c r="Z42" s="23">
        <v>1.0968172693605003</v>
      </c>
      <c r="AA42" s="23">
        <v>1.2569435614818898</v>
      </c>
      <c r="AB42" s="23">
        <v>1.4461899059862</v>
      </c>
      <c r="AC42" s="23">
        <v>1.6639475804512198</v>
      </c>
    </row>
    <row r="43" spans="4:29">
      <c r="D43" t="s">
        <v>158</v>
      </c>
      <c r="E43" t="s">
        <v>689</v>
      </c>
      <c r="F43">
        <v>0.7384059999999999</v>
      </c>
      <c r="G43" s="124">
        <v>0.74589083618399998</v>
      </c>
      <c r="H43" s="124">
        <v>0.83470426387199981</v>
      </c>
      <c r="I43" s="124">
        <v>0.92963962255725052</v>
      </c>
      <c r="J43" s="124">
        <v>1.0486054280250001</v>
      </c>
      <c r="K43" s="124">
        <v>1.2029912349390002</v>
      </c>
      <c r="L43" s="124">
        <v>1.3731010451325001</v>
      </c>
      <c r="M43" s="124">
        <v>1.5735635041177796</v>
      </c>
      <c r="N43" s="124">
        <v>1.81054098398295</v>
      </c>
      <c r="O43" s="124">
        <v>2.0831717704325401</v>
      </c>
      <c r="P43" s="23"/>
      <c r="R43" t="s">
        <v>158</v>
      </c>
      <c r="S43" t="s">
        <v>689</v>
      </c>
      <c r="T43">
        <v>0.22809399999999996</v>
      </c>
      <c r="U43" s="23">
        <v>0.23040606981599998</v>
      </c>
      <c r="V43" s="23">
        <v>0.25784058412799993</v>
      </c>
      <c r="W43" s="23">
        <v>0.28716616613025014</v>
      </c>
      <c r="X43" s="23">
        <v>0.323914765725</v>
      </c>
      <c r="Y43" s="23">
        <v>0.371604622311</v>
      </c>
      <c r="Z43" s="23">
        <v>0.42415163174249998</v>
      </c>
      <c r="AA43" s="23">
        <v>0.48607459027721983</v>
      </c>
      <c r="AB43" s="23">
        <v>0.55927705787955007</v>
      </c>
      <c r="AC43" s="23">
        <v>0.64349285055245997</v>
      </c>
    </row>
    <row r="44" spans="4:29">
      <c r="D44" t="s">
        <v>158</v>
      </c>
      <c r="E44" t="s">
        <v>690</v>
      </c>
      <c r="F44">
        <v>0.28604159999999995</v>
      </c>
      <c r="G44" s="124">
        <v>0.28891521104399998</v>
      </c>
      <c r="H44" s="124">
        <v>0.32335132608</v>
      </c>
      <c r="I44" s="124">
        <v>0.36013836055725013</v>
      </c>
      <c r="J44" s="124">
        <v>0.40623239323125004</v>
      </c>
      <c r="K44" s="124">
        <v>0.46602300276674996</v>
      </c>
      <c r="L44" s="124">
        <v>0.53196436061550001</v>
      </c>
      <c r="M44" s="124">
        <v>0.60954765079463979</v>
      </c>
      <c r="N44" s="124">
        <v>0.70136523956609997</v>
      </c>
      <c r="O44" s="124">
        <v>0.80694858377556011</v>
      </c>
      <c r="P44" s="23"/>
      <c r="R44" t="s">
        <v>158</v>
      </c>
      <c r="S44" t="s">
        <v>690</v>
      </c>
      <c r="T44">
        <v>8.835839999999999E-2</v>
      </c>
      <c r="U44" s="23">
        <v>8.924605995599999E-2</v>
      </c>
      <c r="V44" s="23">
        <v>9.9883393919999994E-2</v>
      </c>
      <c r="W44" s="23">
        <v>0.11124692813025003</v>
      </c>
      <c r="X44" s="23">
        <v>0.12548539895625002</v>
      </c>
      <c r="Y44" s="23">
        <v>0.14395474954574999</v>
      </c>
      <c r="Z44" s="23">
        <v>0.16432406950949999</v>
      </c>
      <c r="AA44" s="23">
        <v>0.18828958846535995</v>
      </c>
      <c r="AB44" s="23">
        <v>0.21665208970889996</v>
      </c>
      <c r="AC44" s="23">
        <v>0.24926684001444002</v>
      </c>
    </row>
    <row r="45" spans="4:29">
      <c r="D45" t="s">
        <v>158</v>
      </c>
      <c r="E45" t="s">
        <v>691</v>
      </c>
      <c r="F45">
        <v>0.28909760000000007</v>
      </c>
      <c r="G45" s="124">
        <v>0.29207160446400005</v>
      </c>
      <c r="H45" s="124">
        <v>0.32678514547199999</v>
      </c>
      <c r="I45" s="124">
        <v>0.36398249407575001</v>
      </c>
      <c r="J45" s="124">
        <v>0.41060275734374996</v>
      </c>
      <c r="K45" s="124">
        <v>0.47104826204475014</v>
      </c>
      <c r="L45" s="124">
        <v>0.53763090745499997</v>
      </c>
      <c r="M45" s="124">
        <v>0.61608638462768994</v>
      </c>
      <c r="N45" s="124">
        <v>0.7088675762798099</v>
      </c>
      <c r="O45" s="124">
        <v>0.81562100970149998</v>
      </c>
      <c r="P45" s="23"/>
      <c r="R45" t="s">
        <v>158</v>
      </c>
      <c r="S45" t="s">
        <v>691</v>
      </c>
      <c r="T45">
        <v>8.9302400000000004E-2</v>
      </c>
      <c r="U45">
        <v>9.0221071535999994E-2</v>
      </c>
      <c r="V45">
        <v>0.10094410252799998</v>
      </c>
      <c r="W45">
        <v>0.11243438298675</v>
      </c>
      <c r="X45">
        <v>0.12683540671874999</v>
      </c>
      <c r="Y45">
        <v>0.14550705476775003</v>
      </c>
      <c r="Z45">
        <v>0.16607446879499999</v>
      </c>
      <c r="AA45">
        <v>0.19030940676980998</v>
      </c>
      <c r="AB45">
        <v>0.21896956544768997</v>
      </c>
      <c r="AC45">
        <v>0.25194575692349996</v>
      </c>
    </row>
    <row r="50" spans="3:29">
      <c r="C50" s="115" t="s">
        <v>449</v>
      </c>
      <c r="O50" s="115" t="s">
        <v>449</v>
      </c>
    </row>
    <row r="51" spans="3:29">
      <c r="C51" s="126" t="s">
        <v>692</v>
      </c>
      <c r="D51" s="127">
        <v>2018</v>
      </c>
      <c r="E51" s="127">
        <v>2020</v>
      </c>
      <c r="F51" s="127">
        <v>2025</v>
      </c>
      <c r="G51" s="127">
        <v>2030</v>
      </c>
      <c r="H51" s="127">
        <v>2035</v>
      </c>
      <c r="I51" s="127">
        <v>2040</v>
      </c>
      <c r="J51" s="127">
        <v>2045</v>
      </c>
      <c r="K51" s="127">
        <v>2050</v>
      </c>
      <c r="L51" s="127">
        <v>2055</v>
      </c>
      <c r="M51" s="127">
        <v>2060</v>
      </c>
      <c r="O51" s="126" t="s">
        <v>692</v>
      </c>
      <c r="P51" s="127">
        <v>2018</v>
      </c>
      <c r="Q51" s="127">
        <v>2020</v>
      </c>
      <c r="R51" s="127">
        <v>2025</v>
      </c>
      <c r="S51" s="127">
        <v>2030</v>
      </c>
      <c r="T51" s="127">
        <v>2035</v>
      </c>
      <c r="U51" s="127">
        <v>2040</v>
      </c>
      <c r="V51" s="127">
        <v>2045</v>
      </c>
      <c r="W51" s="127">
        <v>2050</v>
      </c>
      <c r="X51" s="127">
        <v>2055</v>
      </c>
      <c r="Y51" s="127">
        <v>2060</v>
      </c>
      <c r="AA51" t="s">
        <v>811</v>
      </c>
      <c r="AB51" t="s">
        <v>235</v>
      </c>
      <c r="AC51" t="s">
        <v>236</v>
      </c>
    </row>
    <row r="52" spans="3:29">
      <c r="C52" s="128" t="s">
        <v>693</v>
      </c>
      <c r="D52" s="128">
        <v>0</v>
      </c>
      <c r="E52" s="128">
        <v>0</v>
      </c>
      <c r="F52" s="128">
        <v>0</v>
      </c>
      <c r="G52" s="128">
        <v>0</v>
      </c>
      <c r="H52" s="128">
        <v>0</v>
      </c>
      <c r="I52" s="128">
        <v>0</v>
      </c>
      <c r="J52" s="128">
        <v>0</v>
      </c>
      <c r="K52" s="128">
        <v>0</v>
      </c>
      <c r="L52" s="128">
        <v>0</v>
      </c>
      <c r="M52" s="128">
        <v>0</v>
      </c>
      <c r="O52" s="128" t="s">
        <v>693</v>
      </c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AA52" t="s">
        <v>812</v>
      </c>
      <c r="AB52" s="144">
        <v>0.78300000000000003</v>
      </c>
      <c r="AC52" s="144">
        <f>1-AB52</f>
        <v>0.21699999999999997</v>
      </c>
    </row>
    <row r="53" spans="3:29">
      <c r="C53" s="128" t="s">
        <v>694</v>
      </c>
      <c r="D53" s="128">
        <v>0</v>
      </c>
      <c r="E53" s="128">
        <v>0</v>
      </c>
      <c r="F53" s="128">
        <v>0</v>
      </c>
      <c r="G53" s="128">
        <v>0</v>
      </c>
      <c r="H53" s="128">
        <v>0</v>
      </c>
      <c r="I53" s="128">
        <v>0</v>
      </c>
      <c r="J53" s="128">
        <v>0</v>
      </c>
      <c r="K53" s="128">
        <v>0</v>
      </c>
      <c r="L53" s="128">
        <v>0</v>
      </c>
      <c r="M53" s="128">
        <v>0</v>
      </c>
      <c r="O53" s="128" t="s">
        <v>694</v>
      </c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AA53" t="s">
        <v>813</v>
      </c>
      <c r="AB53" s="144">
        <v>0.73499999999999999</v>
      </c>
      <c r="AC53" s="144">
        <f t="shared" ref="AC53:AC56" si="0">1-AB53</f>
        <v>0.26500000000000001</v>
      </c>
    </row>
    <row r="54" spans="3:29">
      <c r="C54" s="128" t="s">
        <v>695</v>
      </c>
      <c r="D54" s="128">
        <v>113.12730000000001</v>
      </c>
      <c r="E54" s="128">
        <v>121.95537179999999</v>
      </c>
      <c r="F54" s="128">
        <v>127.1082</v>
      </c>
      <c r="G54" s="128">
        <v>131.96799999999999</v>
      </c>
      <c r="H54" s="128">
        <v>138.55879999999999</v>
      </c>
      <c r="I54" s="128">
        <v>144.07849999999999</v>
      </c>
      <c r="J54" s="128">
        <v>148.4314</v>
      </c>
      <c r="K54" s="128">
        <v>152.0009</v>
      </c>
      <c r="L54" s="128">
        <v>155.13679999999999</v>
      </c>
      <c r="M54" s="128">
        <v>158.02590000000001</v>
      </c>
      <c r="N54" t="s">
        <v>653</v>
      </c>
      <c r="O54" s="128" t="s">
        <v>695</v>
      </c>
      <c r="P54" s="128">
        <v>1</v>
      </c>
      <c r="Q54" s="128">
        <v>1.078036</v>
      </c>
      <c r="R54" s="128">
        <v>1.1235850000000001</v>
      </c>
      <c r="S54" s="128">
        <v>1.1665430000000001</v>
      </c>
      <c r="T54" s="128">
        <v>1.224804</v>
      </c>
      <c r="U54" s="128">
        <v>1.273596</v>
      </c>
      <c r="V54" s="128">
        <v>1.312073</v>
      </c>
      <c r="W54" s="128">
        <v>1.343626</v>
      </c>
      <c r="X54" s="128">
        <v>1.3713470000000001</v>
      </c>
      <c r="Y54" s="128">
        <v>1.3968849999999999</v>
      </c>
      <c r="AA54" t="s">
        <v>814</v>
      </c>
      <c r="AB54" s="144">
        <v>0.76600000000000001</v>
      </c>
      <c r="AC54" s="144">
        <f t="shared" si="0"/>
        <v>0.23399999999999999</v>
      </c>
    </row>
    <row r="55" spans="3:29">
      <c r="C55" s="128" t="s">
        <v>696</v>
      </c>
      <c r="D55" s="128">
        <v>607.10839999999996</v>
      </c>
      <c r="E55" s="128">
        <v>654.48485189999997</v>
      </c>
      <c r="F55" s="128">
        <v>682.13810000000001</v>
      </c>
      <c r="G55" s="128">
        <v>708.2183</v>
      </c>
      <c r="H55" s="128">
        <v>743.58889999999997</v>
      </c>
      <c r="I55" s="128">
        <v>773.21090000000004</v>
      </c>
      <c r="J55" s="128">
        <v>796.57069999999999</v>
      </c>
      <c r="K55" s="128">
        <v>815.7269</v>
      </c>
      <c r="L55" s="128">
        <v>832.55610000000001</v>
      </c>
      <c r="M55" s="128">
        <v>848.0607</v>
      </c>
      <c r="N55" t="s">
        <v>654</v>
      </c>
      <c r="O55" s="128" t="s">
        <v>696</v>
      </c>
      <c r="P55" s="128">
        <v>1</v>
      </c>
      <c r="Q55" s="128">
        <v>1.078036</v>
      </c>
      <c r="R55" s="128">
        <v>1.1235850000000001</v>
      </c>
      <c r="S55" s="128">
        <v>1.1665430000000001</v>
      </c>
      <c r="T55" s="128">
        <v>1.224804</v>
      </c>
      <c r="U55" s="128">
        <v>1.273596</v>
      </c>
      <c r="V55" s="128">
        <v>1.312073</v>
      </c>
      <c r="W55" s="128">
        <v>1.343626</v>
      </c>
      <c r="X55" s="128">
        <v>1.3713470000000001</v>
      </c>
      <c r="Y55" s="128">
        <v>1.3968849999999999</v>
      </c>
      <c r="AA55" t="s">
        <v>702</v>
      </c>
      <c r="AB55" s="144">
        <v>0.76600000000000001</v>
      </c>
      <c r="AC55" s="144">
        <f t="shared" si="0"/>
        <v>0.23399999999999999</v>
      </c>
    </row>
    <row r="56" spans="3:29">
      <c r="C56" s="128" t="s">
        <v>697</v>
      </c>
      <c r="D56" s="128">
        <v>2183.62</v>
      </c>
      <c r="E56" s="128">
        <v>2354.0214070000002</v>
      </c>
      <c r="F56" s="128">
        <v>2453.4830000000002</v>
      </c>
      <c r="G56" s="128">
        <v>2547.288</v>
      </c>
      <c r="H56" s="128">
        <v>2674.5070000000001</v>
      </c>
      <c r="I56" s="128">
        <v>2781.05</v>
      </c>
      <c r="J56" s="128">
        <v>2865.069</v>
      </c>
      <c r="K56" s="128">
        <v>2933.9690000000001</v>
      </c>
      <c r="L56" s="128">
        <v>2994.5</v>
      </c>
      <c r="M56" s="128">
        <v>3050.2660000000001</v>
      </c>
      <c r="N56" t="s">
        <v>655</v>
      </c>
      <c r="O56" s="128" t="s">
        <v>697</v>
      </c>
      <c r="P56" s="128">
        <v>1</v>
      </c>
      <c r="Q56" s="128">
        <v>1.078036</v>
      </c>
      <c r="R56" s="128">
        <v>1.1235850000000001</v>
      </c>
      <c r="S56" s="128">
        <v>1.1665430000000001</v>
      </c>
      <c r="T56" s="128">
        <v>1.224804</v>
      </c>
      <c r="U56" s="128">
        <v>1.273596</v>
      </c>
      <c r="V56" s="128">
        <v>1.312073</v>
      </c>
      <c r="W56" s="128">
        <v>1.343626</v>
      </c>
      <c r="X56" s="128">
        <v>1.3713470000000001</v>
      </c>
      <c r="Y56" s="128">
        <v>1.3968849999999999</v>
      </c>
      <c r="AA56" t="s">
        <v>815</v>
      </c>
      <c r="AB56" s="144">
        <v>0.76400000000000001</v>
      </c>
      <c r="AC56" s="144">
        <f t="shared" si="0"/>
        <v>0.23599999999999999</v>
      </c>
    </row>
    <row r="57" spans="3:29">
      <c r="C57" s="128" t="s">
        <v>698</v>
      </c>
      <c r="D57" s="128">
        <v>193.00620000000001</v>
      </c>
      <c r="E57" s="128">
        <v>208.06769349999999</v>
      </c>
      <c r="F57" s="128">
        <v>216.85890000000001</v>
      </c>
      <c r="G57" s="128">
        <v>225.15010000000001</v>
      </c>
      <c r="H57" s="128">
        <v>236.3948</v>
      </c>
      <c r="I57" s="128">
        <v>245.81200000000001</v>
      </c>
      <c r="J57" s="128">
        <v>253.23830000000001</v>
      </c>
      <c r="K57" s="128">
        <v>259.32819999999998</v>
      </c>
      <c r="L57" s="128">
        <v>264.67840000000001</v>
      </c>
      <c r="M57" s="128">
        <v>269.60750000000002</v>
      </c>
      <c r="N57" t="s">
        <v>656</v>
      </c>
      <c r="O57" s="128" t="s">
        <v>698</v>
      </c>
      <c r="P57" s="128">
        <v>1</v>
      </c>
      <c r="Q57" s="128">
        <v>1.078036</v>
      </c>
      <c r="R57" s="128">
        <v>1.1235850000000001</v>
      </c>
      <c r="S57" s="128">
        <v>1.1665430000000001</v>
      </c>
      <c r="T57" s="128">
        <v>1.224804</v>
      </c>
      <c r="U57" s="128">
        <v>1.273596</v>
      </c>
      <c r="V57" s="128">
        <v>1.312073</v>
      </c>
      <c r="W57" s="128">
        <v>1.343626</v>
      </c>
      <c r="X57" s="128">
        <v>1.3713470000000001</v>
      </c>
      <c r="Y57" s="128">
        <v>1.3968849999999999</v>
      </c>
    </row>
    <row r="58" spans="3:29">
      <c r="C58" s="128" t="s">
        <v>694</v>
      </c>
      <c r="D58" s="128">
        <v>0</v>
      </c>
      <c r="E58" s="128">
        <v>0</v>
      </c>
      <c r="F58" s="128">
        <v>0</v>
      </c>
      <c r="G58" s="128">
        <v>0</v>
      </c>
      <c r="H58" s="128">
        <v>0</v>
      </c>
      <c r="I58" s="128">
        <v>0</v>
      </c>
      <c r="J58" s="128">
        <v>0</v>
      </c>
      <c r="K58" s="128">
        <v>0</v>
      </c>
      <c r="L58" s="128">
        <v>0</v>
      </c>
      <c r="M58" s="128">
        <v>0</v>
      </c>
      <c r="O58" s="128" t="s">
        <v>694</v>
      </c>
      <c r="P58" s="128"/>
      <c r="Q58" s="128"/>
      <c r="R58" s="128"/>
      <c r="S58" s="128"/>
      <c r="T58" s="128"/>
      <c r="U58" s="128"/>
      <c r="V58" s="128"/>
      <c r="W58" s="128"/>
      <c r="X58" s="128"/>
      <c r="Y58" s="128"/>
    </row>
    <row r="59" spans="3:29">
      <c r="C59" s="128" t="s">
        <v>498</v>
      </c>
      <c r="D59" s="128">
        <v>559.72559999999999</v>
      </c>
      <c r="E59" s="128">
        <v>603.40451970000004</v>
      </c>
      <c r="F59" s="128">
        <v>628.89949999999999</v>
      </c>
      <c r="G59" s="128">
        <v>652.9443</v>
      </c>
      <c r="H59" s="128">
        <v>685.55430000000001</v>
      </c>
      <c r="I59" s="128">
        <v>712.86440000000005</v>
      </c>
      <c r="J59" s="128">
        <v>734.40110000000004</v>
      </c>
      <c r="K59" s="128">
        <v>752.06209999999999</v>
      </c>
      <c r="L59" s="128">
        <v>767.5779</v>
      </c>
      <c r="M59" s="128">
        <v>781.87239999999997</v>
      </c>
      <c r="N59" t="s">
        <v>657</v>
      </c>
      <c r="O59" s="128" t="s">
        <v>498</v>
      </c>
      <c r="P59" s="128">
        <v>1</v>
      </c>
      <c r="Q59" s="128">
        <v>1.078036</v>
      </c>
      <c r="R59" s="128">
        <v>1.1235850000000001</v>
      </c>
      <c r="S59" s="128">
        <v>1.1665430000000001</v>
      </c>
      <c r="T59" s="128">
        <v>1.224804</v>
      </c>
      <c r="U59" s="128">
        <v>1.273596</v>
      </c>
      <c r="V59" s="128">
        <v>1.312073</v>
      </c>
      <c r="W59" s="128">
        <v>1.343626</v>
      </c>
      <c r="X59" s="128">
        <v>1.3713470000000001</v>
      </c>
      <c r="Y59" s="128">
        <v>1.3968849999999999</v>
      </c>
    </row>
    <row r="60" spans="3:29">
      <c r="C60" s="128" t="s">
        <v>499</v>
      </c>
      <c r="D60" s="128">
        <v>14.642049999999999</v>
      </c>
      <c r="E60" s="128">
        <v>15.784664769999999</v>
      </c>
      <c r="F60" s="128">
        <v>16.451599999999999</v>
      </c>
      <c r="G60" s="128">
        <v>17.080590000000001</v>
      </c>
      <c r="H60" s="128">
        <v>17.93365</v>
      </c>
      <c r="I60" s="128">
        <v>18.648060000000001</v>
      </c>
      <c r="J60" s="128">
        <v>19.211449999999999</v>
      </c>
      <c r="K60" s="128">
        <v>19.673449999999999</v>
      </c>
      <c r="L60" s="128">
        <v>20.079329999999999</v>
      </c>
      <c r="M60" s="128">
        <v>20.45327</v>
      </c>
      <c r="N60" t="s">
        <v>658</v>
      </c>
      <c r="O60" s="128" t="s">
        <v>499</v>
      </c>
      <c r="P60" s="128">
        <v>1</v>
      </c>
      <c r="Q60" s="128">
        <v>1.078036</v>
      </c>
      <c r="R60" s="128">
        <v>1.1235850000000001</v>
      </c>
      <c r="S60" s="128">
        <v>1.1665430000000001</v>
      </c>
      <c r="T60" s="128">
        <v>1.224804</v>
      </c>
      <c r="U60" s="128">
        <v>1.273596</v>
      </c>
      <c r="V60" s="128">
        <v>1.312073</v>
      </c>
      <c r="W60" s="128">
        <v>1.343626</v>
      </c>
      <c r="X60" s="128">
        <v>1.3713470000000001</v>
      </c>
      <c r="Y60" s="128">
        <v>1.3968849999999999</v>
      </c>
    </row>
    <row r="61" spans="3:29">
      <c r="C61" s="128" t="s">
        <v>503</v>
      </c>
      <c r="D61" s="128">
        <v>2.0264609999999998</v>
      </c>
      <c r="E61" s="128">
        <v>2.1845983879999999</v>
      </c>
      <c r="F61" s="128">
        <v>2.2769020000000002</v>
      </c>
      <c r="G61" s="128">
        <v>2.3639549999999998</v>
      </c>
      <c r="H61" s="128">
        <v>2.4820180000000001</v>
      </c>
      <c r="I61" s="128">
        <v>2.5808930000000001</v>
      </c>
      <c r="J61" s="128">
        <v>2.658865</v>
      </c>
      <c r="K61" s="128">
        <v>2.7228059999999998</v>
      </c>
      <c r="L61" s="128">
        <v>2.7789799999999998</v>
      </c>
      <c r="M61" s="128">
        <v>2.8307329999999999</v>
      </c>
      <c r="N61" t="s">
        <v>659</v>
      </c>
      <c r="O61" s="128" t="s">
        <v>503</v>
      </c>
      <c r="P61" s="128">
        <v>1</v>
      </c>
      <c r="Q61" s="128">
        <v>1.078036</v>
      </c>
      <c r="R61" s="128">
        <v>1.1235850000000001</v>
      </c>
      <c r="S61" s="128">
        <v>1.1665430000000001</v>
      </c>
      <c r="T61" s="128">
        <v>1.224804</v>
      </c>
      <c r="U61" s="128">
        <v>1.273596</v>
      </c>
      <c r="V61" s="128">
        <v>1.312073</v>
      </c>
      <c r="W61" s="128">
        <v>1.343626</v>
      </c>
      <c r="X61" s="128">
        <v>1.3713470000000001</v>
      </c>
      <c r="Y61" s="128">
        <v>1.3968849999999999</v>
      </c>
    </row>
    <row r="62" spans="3:29">
      <c r="C62" s="129" t="s">
        <v>699</v>
      </c>
      <c r="D62" s="128">
        <v>129.34440000000001</v>
      </c>
      <c r="E62" s="128">
        <v>139.43799859999999</v>
      </c>
      <c r="F62" s="128">
        <v>145.3295</v>
      </c>
      <c r="G62" s="128">
        <v>150.88589999999999</v>
      </c>
      <c r="H62" s="128">
        <v>158.42160000000001</v>
      </c>
      <c r="I62" s="128">
        <v>164.73259999999999</v>
      </c>
      <c r="J62" s="128">
        <v>169.70939999999999</v>
      </c>
      <c r="K62" s="128">
        <v>173.79060000000001</v>
      </c>
      <c r="L62" s="128">
        <v>177.37610000000001</v>
      </c>
      <c r="M62" s="128">
        <v>180.67930000000001</v>
      </c>
      <c r="N62" t="s">
        <v>660</v>
      </c>
      <c r="O62" s="129" t="s">
        <v>699</v>
      </c>
      <c r="P62" s="128">
        <v>1</v>
      </c>
      <c r="Q62" s="128">
        <v>1.078036</v>
      </c>
      <c r="R62" s="128">
        <v>1.1235850000000001</v>
      </c>
      <c r="S62" s="128">
        <v>1.1665430000000001</v>
      </c>
      <c r="T62" s="128">
        <v>1.224804</v>
      </c>
      <c r="U62" s="128">
        <v>1.273596</v>
      </c>
      <c r="V62" s="128">
        <v>1.312073</v>
      </c>
      <c r="W62" s="128">
        <v>1.343626</v>
      </c>
      <c r="X62" s="128">
        <v>1.3713470000000001</v>
      </c>
      <c r="Y62" s="128">
        <v>1.3968849999999999</v>
      </c>
    </row>
    <row r="63" spans="3:29">
      <c r="C63" s="126" t="s">
        <v>315</v>
      </c>
      <c r="D63" s="130">
        <v>3802.6</v>
      </c>
      <c r="E63" s="131">
        <v>4099.3411059999999</v>
      </c>
      <c r="F63" s="131">
        <v>4272.5460000000003</v>
      </c>
      <c r="G63" s="131">
        <v>4435.8990000000003</v>
      </c>
      <c r="H63" s="131">
        <v>4657.4409999999998</v>
      </c>
      <c r="I63" s="131">
        <v>4842.9769999999999</v>
      </c>
      <c r="J63" s="131">
        <v>4989.2910000000002</v>
      </c>
      <c r="K63" s="131">
        <v>5109.2740000000003</v>
      </c>
      <c r="L63" s="131">
        <v>5214.683</v>
      </c>
      <c r="M63" s="131">
        <v>5311.7960000000003</v>
      </c>
      <c r="O63" s="126" t="s">
        <v>315</v>
      </c>
      <c r="P63" s="128">
        <v>1</v>
      </c>
      <c r="Q63" s="128">
        <v>1.078036</v>
      </c>
      <c r="R63" s="128">
        <v>1.1235850000000001</v>
      </c>
      <c r="S63" s="128">
        <v>1.1665430000000001</v>
      </c>
      <c r="T63" s="128">
        <v>1.224804</v>
      </c>
      <c r="U63" s="128">
        <v>1.273596</v>
      </c>
      <c r="V63" s="128">
        <v>1.312073</v>
      </c>
      <c r="W63" s="128">
        <v>1.343626</v>
      </c>
      <c r="X63" s="128">
        <v>1.3713470000000001</v>
      </c>
      <c r="Y63" s="128">
        <v>1.3968849999999999</v>
      </c>
    </row>
    <row r="64" spans="3:29">
      <c r="C64" s="128" t="s">
        <v>700</v>
      </c>
      <c r="D64" s="128">
        <v>2018</v>
      </c>
      <c r="E64" s="128">
        <v>2020</v>
      </c>
      <c r="F64" s="128">
        <v>2025</v>
      </c>
      <c r="G64" s="128">
        <v>2030</v>
      </c>
      <c r="H64" s="128">
        <v>2035</v>
      </c>
      <c r="I64" s="128">
        <v>2040</v>
      </c>
      <c r="J64" s="128">
        <v>2045</v>
      </c>
      <c r="K64" s="128">
        <v>2050</v>
      </c>
      <c r="L64" s="128">
        <v>2055</v>
      </c>
      <c r="M64" s="128">
        <v>2060</v>
      </c>
      <c r="O64" s="128" t="s">
        <v>700</v>
      </c>
      <c r="P64" s="128">
        <v>1</v>
      </c>
      <c r="Q64" s="128">
        <v>1.000991</v>
      </c>
      <c r="R64" s="128">
        <v>1.0034689999999999</v>
      </c>
      <c r="S64" s="128">
        <v>1.005946</v>
      </c>
      <c r="T64" s="128">
        <v>1.008424</v>
      </c>
      <c r="U64" s="128">
        <v>1.010902</v>
      </c>
      <c r="V64" s="128">
        <v>1.0133799999999999</v>
      </c>
      <c r="W64" s="128">
        <v>1.015857</v>
      </c>
      <c r="X64" s="128">
        <v>1.018335</v>
      </c>
      <c r="Y64" s="128">
        <v>1.020813</v>
      </c>
    </row>
    <row r="65" spans="3:25">
      <c r="C65" s="128" t="s">
        <v>693</v>
      </c>
      <c r="D65" s="128">
        <v>0</v>
      </c>
      <c r="E65" s="128">
        <v>0</v>
      </c>
      <c r="F65" s="128">
        <v>0</v>
      </c>
      <c r="G65" s="128">
        <v>0</v>
      </c>
      <c r="H65" s="128">
        <v>0</v>
      </c>
      <c r="I65" s="128">
        <v>0</v>
      </c>
      <c r="J65" s="128">
        <v>0</v>
      </c>
      <c r="K65" s="128">
        <v>0</v>
      </c>
      <c r="L65" s="128">
        <v>0</v>
      </c>
      <c r="M65" s="128">
        <v>0</v>
      </c>
      <c r="O65" s="128" t="s">
        <v>693</v>
      </c>
      <c r="P65" s="128"/>
      <c r="Q65" s="128"/>
      <c r="R65" s="128"/>
      <c r="S65" s="128"/>
      <c r="T65" s="128"/>
      <c r="U65" s="128"/>
      <c r="V65" s="128"/>
      <c r="W65" s="128"/>
      <c r="X65" s="128"/>
      <c r="Y65" s="128"/>
    </row>
    <row r="66" spans="3:25">
      <c r="C66" s="128" t="s">
        <v>694</v>
      </c>
      <c r="D66" s="128">
        <v>582.28689999999995</v>
      </c>
      <c r="E66" s="128">
        <v>627.72642080000003</v>
      </c>
      <c r="F66" s="128">
        <v>654.24900000000002</v>
      </c>
      <c r="G66" s="128">
        <v>679.26300000000003</v>
      </c>
      <c r="H66" s="128">
        <v>713.1875</v>
      </c>
      <c r="I66" s="128">
        <v>741.59839999999997</v>
      </c>
      <c r="J66" s="128">
        <v>764.00319999999999</v>
      </c>
      <c r="K66" s="128">
        <v>782.37609999999995</v>
      </c>
      <c r="L66" s="128">
        <v>798.5172</v>
      </c>
      <c r="M66" s="128">
        <v>813.38789999999995</v>
      </c>
      <c r="O66" s="128" t="s">
        <v>694</v>
      </c>
      <c r="P66" s="128">
        <v>1</v>
      </c>
      <c r="Q66" s="128">
        <v>1.078036</v>
      </c>
      <c r="R66" s="128">
        <v>1.1235850000000001</v>
      </c>
      <c r="S66" s="128">
        <v>1.1665430000000001</v>
      </c>
      <c r="T66" s="128">
        <v>1.224804</v>
      </c>
      <c r="U66" s="128">
        <v>1.273596</v>
      </c>
      <c r="V66" s="128">
        <v>1.312073</v>
      </c>
      <c r="W66" s="128">
        <v>1.343626</v>
      </c>
      <c r="X66" s="128">
        <v>1.3713470000000001</v>
      </c>
      <c r="Y66" s="128">
        <v>1.3968849999999999</v>
      </c>
    </row>
    <row r="67" spans="3:25">
      <c r="C67" s="128" t="s">
        <v>695</v>
      </c>
      <c r="D67" s="128">
        <v>242.16810000000001</v>
      </c>
      <c r="E67" s="128">
        <v>261.06596960000002</v>
      </c>
      <c r="F67" s="128">
        <v>272.09649999999999</v>
      </c>
      <c r="G67" s="128">
        <v>282.49959999999999</v>
      </c>
      <c r="H67" s="128">
        <v>296.60849999999999</v>
      </c>
      <c r="I67" s="128">
        <v>308.42430000000002</v>
      </c>
      <c r="J67" s="128">
        <v>317.7423</v>
      </c>
      <c r="K67" s="128">
        <v>325.38339999999999</v>
      </c>
      <c r="L67" s="128">
        <v>332.09640000000002</v>
      </c>
      <c r="M67" s="128">
        <v>338.28100000000001</v>
      </c>
      <c r="N67" t="s">
        <v>661</v>
      </c>
      <c r="O67" s="128" t="s">
        <v>695</v>
      </c>
      <c r="P67" s="128">
        <v>1</v>
      </c>
      <c r="Q67" s="128">
        <v>1.078036</v>
      </c>
      <c r="R67" s="128">
        <v>1.1235850000000001</v>
      </c>
      <c r="S67" s="128">
        <v>1.1665430000000001</v>
      </c>
      <c r="T67" s="128">
        <v>1.224804</v>
      </c>
      <c r="U67" s="128">
        <v>1.273596</v>
      </c>
      <c r="V67" s="128">
        <v>1.312073</v>
      </c>
      <c r="W67" s="128">
        <v>1.343626</v>
      </c>
      <c r="X67" s="128">
        <v>1.3713470000000001</v>
      </c>
      <c r="Y67" s="128">
        <v>1.3968849999999999</v>
      </c>
    </row>
    <row r="68" spans="3:25">
      <c r="C68" s="128" t="s">
        <v>696</v>
      </c>
      <c r="D68" s="128">
        <v>444.4323</v>
      </c>
      <c r="E68" s="128">
        <v>479.11409020000002</v>
      </c>
      <c r="F68" s="128">
        <v>499.35759999999999</v>
      </c>
      <c r="G68" s="128">
        <v>518.44960000000003</v>
      </c>
      <c r="H68" s="128">
        <v>544.34249999999997</v>
      </c>
      <c r="I68" s="128">
        <v>566.02719999999999</v>
      </c>
      <c r="J68" s="128">
        <v>583.1277</v>
      </c>
      <c r="K68" s="128">
        <v>597.15089999999998</v>
      </c>
      <c r="L68" s="128">
        <v>609.47069999999997</v>
      </c>
      <c r="M68" s="128">
        <v>620.82079999999996</v>
      </c>
      <c r="N68" t="s">
        <v>662</v>
      </c>
      <c r="O68" s="128" t="s">
        <v>696</v>
      </c>
      <c r="P68" s="128">
        <v>1</v>
      </c>
      <c r="Q68" s="128">
        <v>1.078036</v>
      </c>
      <c r="R68" s="128">
        <v>1.1235850000000001</v>
      </c>
      <c r="S68" s="128">
        <v>1.1665430000000001</v>
      </c>
      <c r="T68" s="128">
        <v>1.224804</v>
      </c>
      <c r="U68" s="128">
        <v>1.273596</v>
      </c>
      <c r="V68" s="128">
        <v>1.312073</v>
      </c>
      <c r="W68" s="128">
        <v>1.343626</v>
      </c>
      <c r="X68" s="128">
        <v>1.3713470000000001</v>
      </c>
      <c r="Y68" s="128">
        <v>1.3968849999999999</v>
      </c>
    </row>
    <row r="69" spans="3:25">
      <c r="C69" s="128" t="s">
        <v>697</v>
      </c>
      <c r="D69" s="128">
        <v>2234.2710000000002</v>
      </c>
      <c r="E69" s="128">
        <v>2408.624757</v>
      </c>
      <c r="F69" s="128">
        <v>2510.3939999999998</v>
      </c>
      <c r="G69" s="128">
        <v>2606.3739999999998</v>
      </c>
      <c r="H69" s="128">
        <v>2736.5439999999999</v>
      </c>
      <c r="I69" s="128">
        <v>2845.558</v>
      </c>
      <c r="J69" s="128">
        <v>2931.527</v>
      </c>
      <c r="K69" s="128">
        <v>3002.0250000000001</v>
      </c>
      <c r="L69" s="128">
        <v>3063.96</v>
      </c>
      <c r="M69" s="128">
        <v>3121.0189999999998</v>
      </c>
      <c r="N69" t="s">
        <v>663</v>
      </c>
      <c r="O69" s="128" t="s">
        <v>697</v>
      </c>
      <c r="P69" s="128">
        <v>1</v>
      </c>
      <c r="Q69" s="128">
        <v>1.078036</v>
      </c>
      <c r="R69" s="128">
        <v>1.1235850000000001</v>
      </c>
      <c r="S69" s="128">
        <v>1.1665430000000001</v>
      </c>
      <c r="T69" s="128">
        <v>1.224804</v>
      </c>
      <c r="U69" s="128">
        <v>1.273596</v>
      </c>
      <c r="V69" s="128">
        <v>1.312073</v>
      </c>
      <c r="W69" s="128">
        <v>1.343626</v>
      </c>
      <c r="X69" s="128">
        <v>1.3713470000000001</v>
      </c>
      <c r="Y69" s="128">
        <v>1.3968849999999999</v>
      </c>
    </row>
    <row r="70" spans="3:25">
      <c r="C70" s="128" t="s">
        <v>698</v>
      </c>
      <c r="D70" s="128">
        <v>698.50279999999998</v>
      </c>
      <c r="E70" s="128">
        <v>753.01137000000006</v>
      </c>
      <c r="F70" s="128">
        <v>784.82749999999999</v>
      </c>
      <c r="G70" s="128">
        <v>814.83389999999997</v>
      </c>
      <c r="H70" s="128">
        <v>855.52919999999995</v>
      </c>
      <c r="I70" s="128">
        <v>889.6105</v>
      </c>
      <c r="J70" s="128">
        <v>916.48699999999997</v>
      </c>
      <c r="K70" s="128">
        <v>938.52689999999996</v>
      </c>
      <c r="L70" s="128">
        <v>957.8895</v>
      </c>
      <c r="M70" s="128">
        <v>975.72820000000002</v>
      </c>
      <c r="N70" t="s">
        <v>664</v>
      </c>
      <c r="O70" s="128" t="s">
        <v>698</v>
      </c>
      <c r="P70" s="128">
        <v>1</v>
      </c>
      <c r="Q70" s="128">
        <v>1.078036</v>
      </c>
      <c r="R70" s="128">
        <v>1.1235850000000001</v>
      </c>
      <c r="S70" s="128">
        <v>1.1665430000000001</v>
      </c>
      <c r="T70" s="128">
        <v>1.224804</v>
      </c>
      <c r="U70" s="128">
        <v>1.273596</v>
      </c>
      <c r="V70" s="128">
        <v>1.312073</v>
      </c>
      <c r="W70" s="128">
        <v>1.343626</v>
      </c>
      <c r="X70" s="128">
        <v>1.3713470000000001</v>
      </c>
      <c r="Y70" s="128">
        <v>1.3968849999999999</v>
      </c>
    </row>
    <row r="71" spans="3:25">
      <c r="C71" s="128" t="s">
        <v>498</v>
      </c>
      <c r="D71" s="128">
        <v>75.924229999999994</v>
      </c>
      <c r="E71" s="128">
        <v>81.849066780000001</v>
      </c>
      <c r="F71" s="128">
        <v>85.307339999999996</v>
      </c>
      <c r="G71" s="128">
        <v>88.568910000000002</v>
      </c>
      <c r="H71" s="128">
        <v>92.992310000000003</v>
      </c>
      <c r="I71" s="128">
        <v>96.696799999999996</v>
      </c>
      <c r="J71" s="128">
        <v>99.61815</v>
      </c>
      <c r="K71" s="128">
        <v>102.0138</v>
      </c>
      <c r="L71" s="128">
        <v>104.11839999999999</v>
      </c>
      <c r="M71" s="128">
        <v>106.0574</v>
      </c>
      <c r="N71" t="s">
        <v>666</v>
      </c>
      <c r="O71" s="128" t="s">
        <v>498</v>
      </c>
      <c r="P71" s="128">
        <v>1</v>
      </c>
      <c r="Q71" s="128">
        <v>1.078036</v>
      </c>
      <c r="R71" s="128">
        <v>1.1235850000000001</v>
      </c>
      <c r="S71" s="128">
        <v>1.1665430000000001</v>
      </c>
      <c r="T71" s="128">
        <v>1.224804</v>
      </c>
      <c r="U71" s="128">
        <v>1.273596</v>
      </c>
      <c r="V71" s="128">
        <v>1.312073</v>
      </c>
      <c r="W71" s="128">
        <v>1.343626</v>
      </c>
      <c r="X71" s="128">
        <v>1.3713470000000001</v>
      </c>
      <c r="Y71" s="128">
        <v>1.3968849999999999</v>
      </c>
    </row>
    <row r="72" spans="3:25">
      <c r="C72" s="128" t="s">
        <v>499</v>
      </c>
      <c r="D72" s="128">
        <v>71.252290000000002</v>
      </c>
      <c r="E72" s="128">
        <v>76.812549410000003</v>
      </c>
      <c r="F72" s="128">
        <v>80.058019999999999</v>
      </c>
      <c r="G72" s="128">
        <v>83.118889999999993</v>
      </c>
      <c r="H72" s="128">
        <v>87.270099999999999</v>
      </c>
      <c r="I72" s="128">
        <v>90.746639999999999</v>
      </c>
      <c r="J72" s="128">
        <v>93.488230000000001</v>
      </c>
      <c r="K72" s="128">
        <v>95.736459999999994</v>
      </c>
      <c r="L72" s="128">
        <v>97.711590000000001</v>
      </c>
      <c r="M72" s="128">
        <v>99.531260000000003</v>
      </c>
      <c r="N72" t="s">
        <v>667</v>
      </c>
      <c r="O72" s="128" t="s">
        <v>499</v>
      </c>
      <c r="P72" s="128">
        <v>1</v>
      </c>
      <c r="Q72" s="128">
        <v>1.078036</v>
      </c>
      <c r="R72" s="128">
        <v>1.1235850000000001</v>
      </c>
      <c r="S72" s="128">
        <v>1.1665430000000001</v>
      </c>
      <c r="T72" s="128">
        <v>1.224804</v>
      </c>
      <c r="U72" s="128">
        <v>1.273596</v>
      </c>
      <c r="V72" s="128">
        <v>1.312073</v>
      </c>
      <c r="W72" s="128">
        <v>1.343626</v>
      </c>
      <c r="X72" s="128">
        <v>1.3713470000000001</v>
      </c>
      <c r="Y72" s="128">
        <v>1.3968849999999999</v>
      </c>
    </row>
    <row r="73" spans="3:25">
      <c r="C73" s="128" t="s">
        <v>503</v>
      </c>
      <c r="D73" s="128">
        <v>67.219139999999996</v>
      </c>
      <c r="E73" s="128">
        <v>72.464668639999999</v>
      </c>
      <c r="F73" s="128">
        <v>75.526439999999994</v>
      </c>
      <c r="G73" s="128">
        <v>78.414050000000003</v>
      </c>
      <c r="H73" s="128">
        <v>82.330290000000005</v>
      </c>
      <c r="I73" s="128">
        <v>85.610039999999998</v>
      </c>
      <c r="J73" s="128">
        <v>88.196439999999996</v>
      </c>
      <c r="K73" s="128">
        <v>90.317409999999995</v>
      </c>
      <c r="L73" s="128">
        <v>92.18074</v>
      </c>
      <c r="M73" s="128">
        <v>93.897409999999994</v>
      </c>
      <c r="N73" t="s">
        <v>668</v>
      </c>
      <c r="O73" s="128" t="s">
        <v>503</v>
      </c>
      <c r="P73" s="128">
        <v>1</v>
      </c>
      <c r="Q73" s="128">
        <v>1.078036</v>
      </c>
      <c r="R73" s="128">
        <v>1.1235850000000001</v>
      </c>
      <c r="S73" s="128">
        <v>1.1665430000000001</v>
      </c>
      <c r="T73" s="128">
        <v>1.224804</v>
      </c>
      <c r="U73" s="128">
        <v>1.273596</v>
      </c>
      <c r="V73" s="128">
        <v>1.312073</v>
      </c>
      <c r="W73" s="128">
        <v>1.343626</v>
      </c>
      <c r="X73" s="128">
        <v>1.3713470000000001</v>
      </c>
      <c r="Y73" s="128">
        <v>1.3968849999999999</v>
      </c>
    </row>
    <row r="74" spans="3:25">
      <c r="C74" s="128" t="s">
        <v>699</v>
      </c>
      <c r="D74" s="128">
        <v>213.0154</v>
      </c>
      <c r="E74" s="128">
        <v>229.63836950000001</v>
      </c>
      <c r="F74" s="128">
        <v>239.34100000000001</v>
      </c>
      <c r="G74" s="128">
        <v>248.49180000000001</v>
      </c>
      <c r="H74" s="128">
        <v>260.90219999999999</v>
      </c>
      <c r="I74" s="128">
        <v>271.29559999999998</v>
      </c>
      <c r="J74" s="128">
        <v>279.49189999999999</v>
      </c>
      <c r="K74" s="128">
        <v>286.21319999999997</v>
      </c>
      <c r="L74" s="128">
        <v>292.11799999999999</v>
      </c>
      <c r="M74" s="128">
        <v>297.55810000000002</v>
      </c>
      <c r="N74" t="s">
        <v>669</v>
      </c>
      <c r="O74" s="128" t="s">
        <v>699</v>
      </c>
      <c r="P74" s="128">
        <v>1</v>
      </c>
      <c r="Q74" s="128">
        <v>1.078036</v>
      </c>
      <c r="R74" s="128">
        <v>1.1235850000000001</v>
      </c>
      <c r="S74" s="128">
        <v>1.1665430000000001</v>
      </c>
      <c r="T74" s="128">
        <v>1.224804</v>
      </c>
      <c r="U74" s="128">
        <v>1.273596</v>
      </c>
      <c r="V74" s="128">
        <v>1.312073</v>
      </c>
      <c r="W74" s="128">
        <v>1.343626</v>
      </c>
      <c r="X74" s="128">
        <v>1.3713470000000001</v>
      </c>
      <c r="Y74" s="128">
        <v>1.3968849999999999</v>
      </c>
    </row>
    <row r="75" spans="3:25">
      <c r="C75" s="129" t="s">
        <v>315</v>
      </c>
      <c r="D75" s="128">
        <v>4629.0720000000001</v>
      </c>
      <c r="E75" s="128">
        <v>4990.3072620000003</v>
      </c>
      <c r="F75" s="128">
        <v>5201.1570000000002</v>
      </c>
      <c r="G75" s="128">
        <v>5400.0140000000001</v>
      </c>
      <c r="H75" s="128">
        <v>5669.7070000000003</v>
      </c>
      <c r="I75" s="128">
        <v>5895.5680000000002</v>
      </c>
      <c r="J75" s="128">
        <v>6073.6819999999998</v>
      </c>
      <c r="K75" s="128">
        <v>6219.7430000000004</v>
      </c>
      <c r="L75" s="128">
        <v>6348.0619999999999</v>
      </c>
      <c r="M75" s="128">
        <v>6466.2820000000002</v>
      </c>
      <c r="O75" s="129" t="s">
        <v>315</v>
      </c>
      <c r="P75" s="128">
        <v>1</v>
      </c>
      <c r="Q75" s="128">
        <v>1.078036</v>
      </c>
      <c r="R75" s="128">
        <v>1.1235850000000001</v>
      </c>
      <c r="S75" s="128">
        <v>1.1665430000000001</v>
      </c>
      <c r="T75" s="128">
        <v>1.224804</v>
      </c>
      <c r="U75" s="128">
        <v>1.273596</v>
      </c>
      <c r="V75" s="128">
        <v>1.312073</v>
      </c>
      <c r="W75" s="128">
        <v>1.343626</v>
      </c>
      <c r="X75" s="128">
        <v>1.3713470000000001</v>
      </c>
      <c r="Y75" s="128">
        <v>1.3968849999999999</v>
      </c>
    </row>
    <row r="76" spans="3:25">
      <c r="C76" s="126" t="s">
        <v>701</v>
      </c>
      <c r="D76" s="130">
        <v>2018</v>
      </c>
      <c r="E76" s="127">
        <v>2020</v>
      </c>
      <c r="F76" s="127">
        <v>2025</v>
      </c>
      <c r="G76" s="127">
        <v>2030</v>
      </c>
      <c r="H76" s="127">
        <v>2035</v>
      </c>
      <c r="I76" s="127">
        <v>2040</v>
      </c>
      <c r="J76" s="127">
        <v>2045</v>
      </c>
      <c r="K76" s="127">
        <v>2050</v>
      </c>
      <c r="L76" s="127">
        <v>2055</v>
      </c>
      <c r="M76" s="127">
        <v>2060</v>
      </c>
      <c r="O76" s="126" t="s">
        <v>701</v>
      </c>
      <c r="P76" s="128">
        <v>1</v>
      </c>
      <c r="Q76" s="128">
        <v>1.000991</v>
      </c>
      <c r="R76" s="128">
        <v>1.0034689999999999</v>
      </c>
      <c r="S76" s="128">
        <v>1.005946</v>
      </c>
      <c r="T76" s="128">
        <v>1.008424</v>
      </c>
      <c r="U76" s="128">
        <v>1.010902</v>
      </c>
      <c r="V76" s="128">
        <v>1.0133799999999999</v>
      </c>
      <c r="W76" s="128">
        <v>1.015857</v>
      </c>
      <c r="X76" s="128">
        <v>1.018335</v>
      </c>
      <c r="Y76" s="128">
        <v>1.020813</v>
      </c>
    </row>
    <row r="77" spans="3:25">
      <c r="C77" s="128" t="s">
        <v>693</v>
      </c>
      <c r="D77" s="128">
        <v>0</v>
      </c>
      <c r="E77" s="128">
        <v>0</v>
      </c>
      <c r="F77" s="128">
        <v>0</v>
      </c>
      <c r="G77" s="128">
        <v>0</v>
      </c>
      <c r="H77" s="128">
        <v>0</v>
      </c>
      <c r="I77" s="128">
        <v>0</v>
      </c>
      <c r="J77" s="128">
        <v>0</v>
      </c>
      <c r="K77" s="128">
        <v>0</v>
      </c>
      <c r="L77" s="128">
        <v>0</v>
      </c>
      <c r="M77" s="128">
        <v>0</v>
      </c>
      <c r="O77" s="128" t="s">
        <v>693</v>
      </c>
      <c r="P77" s="128"/>
      <c r="Q77" s="128"/>
      <c r="R77" s="128"/>
      <c r="S77" s="128"/>
      <c r="T77" s="128"/>
      <c r="U77" s="128"/>
      <c r="V77" s="128"/>
      <c r="W77" s="128"/>
      <c r="X77" s="128"/>
      <c r="Y77" s="128"/>
    </row>
    <row r="78" spans="3:25">
      <c r="C78" s="128" t="s">
        <v>694</v>
      </c>
      <c r="D78" s="128">
        <v>0</v>
      </c>
      <c r="E78" s="128">
        <v>0</v>
      </c>
      <c r="F78" s="128">
        <v>0</v>
      </c>
      <c r="G78" s="128">
        <v>0</v>
      </c>
      <c r="H78" s="128">
        <v>0</v>
      </c>
      <c r="I78" s="128">
        <v>0</v>
      </c>
      <c r="J78" s="128">
        <v>0</v>
      </c>
      <c r="K78" s="128">
        <v>0</v>
      </c>
      <c r="L78" s="128">
        <v>0</v>
      </c>
      <c r="M78" s="128">
        <v>0</v>
      </c>
      <c r="O78" s="128" t="s">
        <v>694</v>
      </c>
      <c r="P78" s="128"/>
      <c r="Q78" s="128"/>
      <c r="R78" s="128"/>
      <c r="S78" s="128"/>
      <c r="T78" s="128"/>
      <c r="U78" s="128"/>
      <c r="V78" s="128"/>
      <c r="W78" s="128"/>
      <c r="X78" s="128"/>
      <c r="Y78" s="128"/>
    </row>
    <row r="79" spans="3:25">
      <c r="C79" s="128" t="s">
        <v>695</v>
      </c>
      <c r="D79" s="128">
        <v>2312.105</v>
      </c>
      <c r="E79" s="128">
        <v>2491.1138299999998</v>
      </c>
      <c r="F79" s="128">
        <v>2657.52</v>
      </c>
      <c r="G79" s="128">
        <v>2873.029</v>
      </c>
      <c r="H79" s="128">
        <v>3163.4740000000002</v>
      </c>
      <c r="I79" s="128">
        <v>3545.76</v>
      </c>
      <c r="J79" s="128">
        <v>3954.5189999999998</v>
      </c>
      <c r="K79" s="128">
        <v>4401.6030000000001</v>
      </c>
      <c r="L79" s="128">
        <v>4899.2309999999998</v>
      </c>
      <c r="M79" s="128">
        <v>5453.12</v>
      </c>
      <c r="N79" t="s">
        <v>670</v>
      </c>
      <c r="O79" s="128" t="s">
        <v>695</v>
      </c>
      <c r="P79" s="128">
        <v>1</v>
      </c>
      <c r="Q79" s="128">
        <v>1.077423</v>
      </c>
      <c r="R79" s="128">
        <v>1.149394</v>
      </c>
      <c r="S79" s="128">
        <v>1.2426029999999999</v>
      </c>
      <c r="T79" s="128">
        <v>1.368222</v>
      </c>
      <c r="U79" s="128">
        <v>1.5335639999999999</v>
      </c>
      <c r="V79" s="128">
        <v>1.7103550000000001</v>
      </c>
      <c r="W79" s="128">
        <v>1.903721</v>
      </c>
      <c r="X79" s="128">
        <v>2.1189490000000002</v>
      </c>
      <c r="Y79" s="128">
        <v>2.3585090000000002</v>
      </c>
    </row>
    <row r="80" spans="3:25">
      <c r="C80" s="128" t="s">
        <v>696</v>
      </c>
      <c r="D80" s="128">
        <v>3378.049</v>
      </c>
      <c r="E80" s="128">
        <v>3639.5859409999998</v>
      </c>
      <c r="F80" s="128">
        <v>3882.71</v>
      </c>
      <c r="G80" s="128">
        <v>4197.5739999999996</v>
      </c>
      <c r="H80" s="128">
        <v>4621.9219999999996</v>
      </c>
      <c r="I80" s="128">
        <v>5180.4530000000004</v>
      </c>
      <c r="J80" s="128">
        <v>5777.6620000000003</v>
      </c>
      <c r="K80" s="128">
        <v>6430.8630000000003</v>
      </c>
      <c r="L80" s="128">
        <v>7157.9120000000003</v>
      </c>
      <c r="M80" s="128">
        <v>7967.1580000000004</v>
      </c>
      <c r="N80" t="s">
        <v>671</v>
      </c>
      <c r="O80" s="128" t="s">
        <v>696</v>
      </c>
      <c r="P80" s="128">
        <v>1</v>
      </c>
      <c r="Q80" s="128">
        <v>1.077423</v>
      </c>
      <c r="R80" s="128">
        <v>1.149394</v>
      </c>
      <c r="S80" s="128">
        <v>1.2426029999999999</v>
      </c>
      <c r="T80" s="128">
        <v>1.368222</v>
      </c>
      <c r="U80" s="128">
        <v>1.5335639999999999</v>
      </c>
      <c r="V80" s="128">
        <v>1.7103550000000001</v>
      </c>
      <c r="W80" s="128">
        <v>1.903721</v>
      </c>
      <c r="X80" s="128">
        <v>2.1189490000000002</v>
      </c>
      <c r="Y80" s="128">
        <v>2.3585090000000002</v>
      </c>
    </row>
    <row r="81" spans="3:25">
      <c r="C81" s="128" t="s">
        <v>697</v>
      </c>
      <c r="D81" s="128">
        <v>4600.2049999999999</v>
      </c>
      <c r="E81" s="128">
        <v>4956.3644590000004</v>
      </c>
      <c r="F81" s="128">
        <v>5287.45</v>
      </c>
      <c r="G81" s="128">
        <v>5716.2290000000003</v>
      </c>
      <c r="H81" s="128">
        <v>6294.1040000000003</v>
      </c>
      <c r="I81" s="128">
        <v>7054.7070000000003</v>
      </c>
      <c r="J81" s="128">
        <v>7867.982</v>
      </c>
      <c r="K81" s="128">
        <v>8757.5069999999996</v>
      </c>
      <c r="L81" s="128">
        <v>9747.598</v>
      </c>
      <c r="M81" s="128">
        <v>10849.62</v>
      </c>
      <c r="N81" t="s">
        <v>672</v>
      </c>
      <c r="O81" s="128" t="s">
        <v>697</v>
      </c>
      <c r="P81" s="128">
        <v>1</v>
      </c>
      <c r="Q81" s="128">
        <v>1.077423</v>
      </c>
      <c r="R81" s="128">
        <v>1.149394</v>
      </c>
      <c r="S81" s="128">
        <v>1.2426029999999999</v>
      </c>
      <c r="T81" s="128">
        <v>1.368222</v>
      </c>
      <c r="U81" s="128">
        <v>1.5335639999999999</v>
      </c>
      <c r="V81" s="128">
        <v>1.7103550000000001</v>
      </c>
      <c r="W81" s="128">
        <v>1.903721</v>
      </c>
      <c r="X81" s="128">
        <v>2.1189490000000002</v>
      </c>
      <c r="Y81" s="128">
        <v>2.3585090000000002</v>
      </c>
    </row>
    <row r="82" spans="3:25">
      <c r="C82" s="128" t="s">
        <v>698</v>
      </c>
      <c r="D82" s="128">
        <v>471.37400000000002</v>
      </c>
      <c r="E82" s="128">
        <v>507.86898150000002</v>
      </c>
      <c r="F82" s="128">
        <v>541.79459999999995</v>
      </c>
      <c r="G82" s="128">
        <v>585.73080000000004</v>
      </c>
      <c r="H82" s="128">
        <v>644.94449999999995</v>
      </c>
      <c r="I82" s="128">
        <v>722.88199999999995</v>
      </c>
      <c r="J82" s="128">
        <v>806.21680000000003</v>
      </c>
      <c r="K82" s="128">
        <v>897.3646</v>
      </c>
      <c r="L82" s="128">
        <v>998.81730000000005</v>
      </c>
      <c r="M82" s="128">
        <v>1111.74</v>
      </c>
      <c r="N82" t="s">
        <v>673</v>
      </c>
      <c r="O82" s="128" t="s">
        <v>698</v>
      </c>
      <c r="P82" s="128">
        <v>1</v>
      </c>
      <c r="Q82" s="128">
        <v>1.077423</v>
      </c>
      <c r="R82" s="128">
        <v>1.149394</v>
      </c>
      <c r="S82" s="128">
        <v>1.2426029999999999</v>
      </c>
      <c r="T82" s="128">
        <v>1.368222</v>
      </c>
      <c r="U82" s="128">
        <v>1.5335639999999999</v>
      </c>
      <c r="V82" s="128">
        <v>1.7103550000000001</v>
      </c>
      <c r="W82" s="128">
        <v>1.903721</v>
      </c>
      <c r="X82" s="128">
        <v>2.1189490000000002</v>
      </c>
      <c r="Y82" s="128">
        <v>2.3585090000000002</v>
      </c>
    </row>
    <row r="83" spans="3:25">
      <c r="C83" s="128" t="s">
        <v>498</v>
      </c>
      <c r="D83" s="128">
        <v>1779.1310000000001</v>
      </c>
      <c r="E83" s="128">
        <v>1916.8760420000001</v>
      </c>
      <c r="F83" s="128">
        <v>2044.923</v>
      </c>
      <c r="G83" s="128">
        <v>2210.7539999999999</v>
      </c>
      <c r="H83" s="128">
        <v>2434.2469999999998</v>
      </c>
      <c r="I83" s="128">
        <v>2728.4110000000001</v>
      </c>
      <c r="J83" s="128">
        <v>3042.9450000000002</v>
      </c>
      <c r="K83" s="128">
        <v>3386.9690000000001</v>
      </c>
      <c r="L83" s="128">
        <v>3769.8879999999999</v>
      </c>
      <c r="M83" s="128">
        <v>4196.0969999999998</v>
      </c>
      <c r="N83" t="s">
        <v>674</v>
      </c>
      <c r="O83" s="128" t="s">
        <v>498</v>
      </c>
      <c r="P83" s="128">
        <v>1</v>
      </c>
      <c r="Q83" s="128">
        <v>1.077423</v>
      </c>
      <c r="R83" s="128">
        <v>1.149394</v>
      </c>
      <c r="S83" s="128">
        <v>1.2426029999999999</v>
      </c>
      <c r="T83" s="128">
        <v>1.368222</v>
      </c>
      <c r="U83" s="128">
        <v>1.5335639999999999</v>
      </c>
      <c r="V83" s="128">
        <v>1.7103550000000001</v>
      </c>
      <c r="W83" s="128">
        <v>1.903721</v>
      </c>
      <c r="X83" s="128">
        <v>2.1189490000000002</v>
      </c>
      <c r="Y83" s="128">
        <v>2.3585090000000002</v>
      </c>
    </row>
    <row r="84" spans="3:25">
      <c r="C84" s="128" t="s">
        <v>499</v>
      </c>
      <c r="D84" s="128">
        <v>742.04920000000004</v>
      </c>
      <c r="E84" s="128">
        <v>799.50051599999995</v>
      </c>
      <c r="F84" s="128">
        <v>852.90719999999999</v>
      </c>
      <c r="G84" s="128">
        <v>922.07259999999997</v>
      </c>
      <c r="H84" s="128">
        <v>1015.288</v>
      </c>
      <c r="I84" s="128">
        <v>1137.98</v>
      </c>
      <c r="J84" s="128">
        <v>1269.1669999999999</v>
      </c>
      <c r="K84" s="128">
        <v>1412.655</v>
      </c>
      <c r="L84" s="128">
        <v>1572.364</v>
      </c>
      <c r="M84" s="128">
        <v>1750.13</v>
      </c>
      <c r="N84" t="s">
        <v>675</v>
      </c>
      <c r="O84" s="128" t="s">
        <v>499</v>
      </c>
      <c r="P84" s="128">
        <v>1</v>
      </c>
      <c r="Q84" s="128">
        <v>1.077423</v>
      </c>
      <c r="R84" s="128">
        <v>1.149394</v>
      </c>
      <c r="S84" s="128">
        <v>1.2426029999999999</v>
      </c>
      <c r="T84" s="128">
        <v>1.368222</v>
      </c>
      <c r="U84" s="128">
        <v>1.5335639999999999</v>
      </c>
      <c r="V84" s="128">
        <v>1.7103550000000001</v>
      </c>
      <c r="W84" s="128">
        <v>1.903721</v>
      </c>
      <c r="X84" s="128">
        <v>2.1189490000000002</v>
      </c>
      <c r="Y84" s="128">
        <v>2.3585090000000002</v>
      </c>
    </row>
    <row r="85" spans="3:25">
      <c r="C85" s="128" t="s">
        <v>503</v>
      </c>
      <c r="D85" s="128">
        <v>0</v>
      </c>
      <c r="E85" s="128">
        <v>0</v>
      </c>
      <c r="F85" s="128">
        <v>0</v>
      </c>
      <c r="G85" s="128">
        <v>0</v>
      </c>
      <c r="H85" s="128">
        <v>0</v>
      </c>
      <c r="I85" s="128">
        <v>0</v>
      </c>
      <c r="J85" s="128">
        <v>0</v>
      </c>
      <c r="K85" s="128">
        <v>0</v>
      </c>
      <c r="L85" s="128">
        <v>0</v>
      </c>
      <c r="M85" s="128">
        <v>0</v>
      </c>
      <c r="O85" s="128" t="s">
        <v>503</v>
      </c>
      <c r="P85" s="128"/>
      <c r="Q85" s="128"/>
      <c r="R85" s="128"/>
      <c r="S85" s="128"/>
      <c r="T85" s="128"/>
      <c r="U85" s="128"/>
      <c r="V85" s="128"/>
      <c r="W85" s="128"/>
      <c r="X85" s="128"/>
      <c r="Y85" s="128"/>
    </row>
    <row r="86" spans="3:25">
      <c r="C86" s="128" t="s">
        <v>699</v>
      </c>
      <c r="D86" s="128">
        <v>1651.585</v>
      </c>
      <c r="E86" s="128">
        <v>1779.4550589999999</v>
      </c>
      <c r="F86" s="128">
        <v>1898.3230000000001</v>
      </c>
      <c r="G86" s="128">
        <v>2052.2649999999999</v>
      </c>
      <c r="H86" s="128">
        <v>2259.7359999999999</v>
      </c>
      <c r="I86" s="128">
        <v>2532.8110000000001</v>
      </c>
      <c r="J86" s="128">
        <v>2824.7959999999998</v>
      </c>
      <c r="K86" s="128">
        <v>3144.1570000000002</v>
      </c>
      <c r="L86" s="128">
        <v>3499.6239999999998</v>
      </c>
      <c r="M86" s="128">
        <v>3895.2779999999998</v>
      </c>
      <c r="N86" t="s">
        <v>676</v>
      </c>
      <c r="O86" s="128" t="s">
        <v>699</v>
      </c>
      <c r="P86" s="128">
        <v>1</v>
      </c>
      <c r="Q86" s="128">
        <v>1.077423</v>
      </c>
      <c r="R86" s="128">
        <v>1.149394</v>
      </c>
      <c r="S86" s="128">
        <v>1.2426029999999999</v>
      </c>
      <c r="T86" s="128">
        <v>1.368222</v>
      </c>
      <c r="U86" s="128">
        <v>1.5335639999999999</v>
      </c>
      <c r="V86" s="128">
        <v>1.7103550000000001</v>
      </c>
      <c r="W86" s="128">
        <v>1.903721</v>
      </c>
      <c r="X86" s="128">
        <v>2.1189490000000002</v>
      </c>
      <c r="Y86" s="128">
        <v>2.3585090000000002</v>
      </c>
    </row>
    <row r="87" spans="3:25">
      <c r="C87" s="129" t="s">
        <v>315</v>
      </c>
      <c r="D87" s="128">
        <v>14934.5</v>
      </c>
      <c r="E87" s="128">
        <v>16090.76483</v>
      </c>
      <c r="F87" s="128">
        <v>17165.63</v>
      </c>
      <c r="G87" s="128">
        <v>18557.650000000001</v>
      </c>
      <c r="H87" s="128">
        <v>20433.72</v>
      </c>
      <c r="I87" s="128">
        <v>22903</v>
      </c>
      <c r="J87" s="128">
        <v>25543.29</v>
      </c>
      <c r="K87" s="128">
        <v>28431.119999999999</v>
      </c>
      <c r="L87" s="128">
        <v>31645.43</v>
      </c>
      <c r="M87" s="128">
        <v>35223.15</v>
      </c>
      <c r="O87" s="129" t="s">
        <v>315</v>
      </c>
      <c r="P87" s="128">
        <v>1</v>
      </c>
      <c r="Q87" s="128">
        <v>1.077423</v>
      </c>
      <c r="R87" s="128">
        <v>1.149394</v>
      </c>
      <c r="S87" s="128">
        <v>1.2426029999999999</v>
      </c>
      <c r="T87" s="128">
        <v>1.368222</v>
      </c>
      <c r="U87" s="128">
        <v>1.5335639999999999</v>
      </c>
      <c r="V87" s="128">
        <v>1.7103550000000001</v>
      </c>
      <c r="W87" s="128">
        <v>1.903721</v>
      </c>
      <c r="X87" s="128">
        <v>2.1189490000000002</v>
      </c>
      <c r="Y87" s="128">
        <v>2.3585090000000002</v>
      </c>
    </row>
    <row r="88" spans="3:25">
      <c r="C88" s="126" t="s">
        <v>702</v>
      </c>
      <c r="D88" s="130">
        <v>2018</v>
      </c>
      <c r="E88" s="127">
        <v>2020</v>
      </c>
      <c r="F88" s="127">
        <v>2025</v>
      </c>
      <c r="G88" s="127">
        <v>2030</v>
      </c>
      <c r="H88" s="127">
        <v>2035</v>
      </c>
      <c r="I88" s="127">
        <v>2040</v>
      </c>
      <c r="J88" s="127">
        <v>2045</v>
      </c>
      <c r="K88" s="127">
        <v>2050</v>
      </c>
      <c r="L88" s="127">
        <v>2055</v>
      </c>
      <c r="M88" s="127">
        <v>2060</v>
      </c>
      <c r="O88" s="126" t="s">
        <v>702</v>
      </c>
      <c r="P88" s="128">
        <v>1</v>
      </c>
      <c r="Q88" s="128">
        <v>1.000991</v>
      </c>
      <c r="R88" s="128">
        <v>1.0034689999999999</v>
      </c>
      <c r="S88" s="128">
        <v>1.005946</v>
      </c>
      <c r="T88" s="128">
        <v>1.008424</v>
      </c>
      <c r="U88" s="128">
        <v>1.010902</v>
      </c>
      <c r="V88" s="128">
        <v>1.0133799999999999</v>
      </c>
      <c r="W88" s="128">
        <v>1.015857</v>
      </c>
      <c r="X88" s="128">
        <v>1.018335</v>
      </c>
      <c r="Y88" s="128">
        <v>1.020813</v>
      </c>
    </row>
    <row r="89" spans="3:25">
      <c r="C89" s="128" t="s">
        <v>693</v>
      </c>
      <c r="D89" s="128">
        <v>3088.5160000000001</v>
      </c>
      <c r="E89" s="128">
        <v>3445.1927719999999</v>
      </c>
      <c r="F89" s="128">
        <v>3850.3470000000002</v>
      </c>
      <c r="G89" s="128">
        <v>4407.4449999999997</v>
      </c>
      <c r="H89" s="128">
        <v>5131.9179999999997</v>
      </c>
      <c r="I89" s="128">
        <v>6075.2290000000003</v>
      </c>
      <c r="J89" s="128">
        <v>7156.24</v>
      </c>
      <c r="K89" s="128">
        <v>8412.7860000000001</v>
      </c>
      <c r="L89" s="128">
        <v>9889.9670000000006</v>
      </c>
      <c r="M89" s="128">
        <v>11626.52</v>
      </c>
      <c r="N89" t="s">
        <v>677</v>
      </c>
      <c r="O89" s="128" t="s">
        <v>693</v>
      </c>
      <c r="P89" s="128">
        <v>1</v>
      </c>
      <c r="Q89" s="128">
        <v>1.1154850000000001</v>
      </c>
      <c r="R89" s="128">
        <v>1.2466660000000001</v>
      </c>
      <c r="S89" s="128">
        <v>1.4270430000000001</v>
      </c>
      <c r="T89" s="128">
        <v>1.661613</v>
      </c>
      <c r="U89" s="128">
        <v>1.967039</v>
      </c>
      <c r="V89" s="128">
        <v>2.3170480000000002</v>
      </c>
      <c r="W89" s="128">
        <v>2.7238929999999999</v>
      </c>
      <c r="X89" s="128">
        <v>3.202175</v>
      </c>
      <c r="Y89" s="128">
        <v>3.764437</v>
      </c>
    </row>
    <row r="90" spans="3:25">
      <c r="C90" s="128" t="s">
        <v>694</v>
      </c>
      <c r="D90" s="128">
        <v>0</v>
      </c>
      <c r="E90" s="128">
        <v>0</v>
      </c>
      <c r="F90" s="128">
        <v>0</v>
      </c>
      <c r="G90" s="128">
        <v>0</v>
      </c>
      <c r="H90" s="128">
        <v>0</v>
      </c>
      <c r="I90" s="128">
        <v>0</v>
      </c>
      <c r="J90" s="128">
        <v>0</v>
      </c>
      <c r="K90" s="128">
        <v>0</v>
      </c>
      <c r="L90" s="128">
        <v>0</v>
      </c>
      <c r="M90" s="128">
        <v>0</v>
      </c>
      <c r="O90" s="128" t="s">
        <v>694</v>
      </c>
      <c r="P90" s="128"/>
      <c r="Q90" s="128"/>
      <c r="R90" s="128"/>
      <c r="S90" s="128"/>
      <c r="T90" s="128"/>
      <c r="U90" s="128"/>
      <c r="V90" s="128"/>
      <c r="W90" s="128"/>
      <c r="X90" s="128"/>
      <c r="Y90" s="128"/>
    </row>
    <row r="91" spans="3:25">
      <c r="C91" s="128" t="s">
        <v>695</v>
      </c>
      <c r="D91" s="128">
        <v>737.22580000000005</v>
      </c>
      <c r="E91" s="128">
        <v>770.82667230000004</v>
      </c>
      <c r="F91" s="128">
        <v>796.41809999999998</v>
      </c>
      <c r="G91" s="128">
        <v>831.38589999999999</v>
      </c>
      <c r="H91" s="128">
        <v>892.83050000000003</v>
      </c>
      <c r="I91" s="128">
        <v>985.82429999999999</v>
      </c>
      <c r="J91" s="128">
        <v>1093.9880000000001</v>
      </c>
      <c r="K91" s="128">
        <v>1216.453</v>
      </c>
      <c r="L91" s="128">
        <v>1352.627</v>
      </c>
      <c r="M91" s="128">
        <v>1504.0450000000001</v>
      </c>
      <c r="N91" t="s">
        <v>678</v>
      </c>
      <c r="O91" s="128" t="s">
        <v>695</v>
      </c>
      <c r="P91" s="128">
        <v>1</v>
      </c>
      <c r="Q91" s="128">
        <v>1.0455779999999999</v>
      </c>
      <c r="R91" s="128">
        <v>1.0802909999999999</v>
      </c>
      <c r="S91" s="128">
        <v>1.1277219999999999</v>
      </c>
      <c r="T91" s="128">
        <v>1.211068</v>
      </c>
      <c r="U91" s="128">
        <v>1.337208</v>
      </c>
      <c r="V91" s="128">
        <v>1.4839249999999999</v>
      </c>
      <c r="W91" s="128">
        <v>1.6500410000000001</v>
      </c>
      <c r="X91" s="128">
        <v>1.8347530000000001</v>
      </c>
      <c r="Y91" s="128">
        <v>2.0401419999999999</v>
      </c>
    </row>
    <row r="92" spans="3:25">
      <c r="C92" s="128" t="s">
        <v>696</v>
      </c>
      <c r="D92" s="128">
        <v>2573.0259999999998</v>
      </c>
      <c r="E92" s="128">
        <v>2690.2981030000001</v>
      </c>
      <c r="F92" s="128">
        <v>2779.616</v>
      </c>
      <c r="G92" s="128">
        <v>2901.6590000000001</v>
      </c>
      <c r="H92" s="128">
        <v>3116.1089999999999</v>
      </c>
      <c r="I92" s="128">
        <v>3440.6709999999998</v>
      </c>
      <c r="J92" s="128">
        <v>3818.1779999999999</v>
      </c>
      <c r="K92" s="128">
        <v>4245.5990000000002</v>
      </c>
      <c r="L92" s="128">
        <v>4720.8670000000002</v>
      </c>
      <c r="M92" s="128">
        <v>5249.3389999999999</v>
      </c>
      <c r="N92" t="s">
        <v>679</v>
      </c>
      <c r="O92" s="128" t="s">
        <v>696</v>
      </c>
      <c r="P92" s="128">
        <v>1</v>
      </c>
      <c r="Q92" s="128">
        <v>1.0455779999999999</v>
      </c>
      <c r="R92" s="128">
        <v>1.0802909999999999</v>
      </c>
      <c r="S92" s="128">
        <v>1.1277219999999999</v>
      </c>
      <c r="T92" s="128">
        <v>1.211068</v>
      </c>
      <c r="U92" s="128">
        <v>1.337208</v>
      </c>
      <c r="V92" s="128">
        <v>1.4839249999999999</v>
      </c>
      <c r="W92" s="128">
        <v>1.6500410000000001</v>
      </c>
      <c r="X92" s="128">
        <v>1.8347530000000001</v>
      </c>
      <c r="Y92" s="128">
        <v>2.0401419999999999</v>
      </c>
    </row>
    <row r="93" spans="3:25">
      <c r="C93" s="128" t="s">
        <v>697</v>
      </c>
      <c r="D93" s="128">
        <v>5106.2920000000004</v>
      </c>
      <c r="E93" s="128">
        <v>5339.0242179999996</v>
      </c>
      <c r="F93" s="128">
        <v>5516.28</v>
      </c>
      <c r="G93" s="128">
        <v>5758.4790000000003</v>
      </c>
      <c r="H93" s="128">
        <v>6184.067</v>
      </c>
      <c r="I93" s="128">
        <v>6828.1760000000004</v>
      </c>
      <c r="J93" s="128">
        <v>7577.3549999999996</v>
      </c>
      <c r="K93" s="128">
        <v>8425.5920000000006</v>
      </c>
      <c r="L93" s="128">
        <v>9368.7849999999999</v>
      </c>
      <c r="M93" s="128">
        <v>10417.56</v>
      </c>
      <c r="N93" t="s">
        <v>680</v>
      </c>
      <c r="O93" s="128" t="s">
        <v>697</v>
      </c>
      <c r="P93" s="128">
        <v>1</v>
      </c>
      <c r="Q93" s="128">
        <v>1.0455779999999999</v>
      </c>
      <c r="R93" s="128">
        <v>1.0802909999999999</v>
      </c>
      <c r="S93" s="128">
        <v>1.1277219999999999</v>
      </c>
      <c r="T93" s="128">
        <v>1.211068</v>
      </c>
      <c r="U93" s="128">
        <v>1.337208</v>
      </c>
      <c r="V93" s="128">
        <v>1.4839249999999999</v>
      </c>
      <c r="W93" s="128">
        <v>1.6500410000000001</v>
      </c>
      <c r="X93" s="128">
        <v>1.8347530000000001</v>
      </c>
      <c r="Y93" s="128">
        <v>2.0401419999999999</v>
      </c>
    </row>
    <row r="94" spans="3:25">
      <c r="C94" s="128" t="s">
        <v>698</v>
      </c>
      <c r="D94" s="128">
        <v>3120.328</v>
      </c>
      <c r="E94" s="128">
        <v>3262.545083</v>
      </c>
      <c r="F94" s="128">
        <v>3370.8620000000001</v>
      </c>
      <c r="G94" s="128">
        <v>3518.8629999999998</v>
      </c>
      <c r="H94" s="128">
        <v>3778.9290000000001</v>
      </c>
      <c r="I94" s="128">
        <v>4172.5290000000005</v>
      </c>
      <c r="J94" s="128">
        <v>4630.3329999999996</v>
      </c>
      <c r="K94" s="128">
        <v>5148.67</v>
      </c>
      <c r="L94" s="128">
        <v>5725.0320000000002</v>
      </c>
      <c r="M94" s="128">
        <v>6365.9129999999996</v>
      </c>
      <c r="N94" t="s">
        <v>703</v>
      </c>
      <c r="O94" s="128" t="s">
        <v>698</v>
      </c>
      <c r="P94" s="128">
        <v>1</v>
      </c>
      <c r="Q94" s="128">
        <v>1.0455779999999999</v>
      </c>
      <c r="R94" s="128">
        <v>1.0802909999999999</v>
      </c>
      <c r="S94" s="128">
        <v>1.1277219999999999</v>
      </c>
      <c r="T94" s="128">
        <v>1.211068</v>
      </c>
      <c r="U94" s="128">
        <v>1.337208</v>
      </c>
      <c r="V94" s="128">
        <v>1.4839249999999999</v>
      </c>
      <c r="W94" s="128">
        <v>1.6500410000000001</v>
      </c>
      <c r="X94" s="128">
        <v>1.8347530000000001</v>
      </c>
      <c r="Y94" s="128">
        <v>2.0401419999999999</v>
      </c>
    </row>
    <row r="95" spans="3:25">
      <c r="C95" s="128" t="s">
        <v>498</v>
      </c>
      <c r="D95" s="128">
        <v>338.5523</v>
      </c>
      <c r="E95" s="128">
        <v>353.9826716</v>
      </c>
      <c r="F95" s="128">
        <v>365.73489999999998</v>
      </c>
      <c r="G95" s="128">
        <v>381.79289999999997</v>
      </c>
      <c r="H95" s="128">
        <v>410.00979999999998</v>
      </c>
      <c r="I95" s="128">
        <v>452.7149</v>
      </c>
      <c r="J95" s="128">
        <v>502.38619999999997</v>
      </c>
      <c r="K95" s="128">
        <v>558.62519999999995</v>
      </c>
      <c r="L95" s="128">
        <v>621.15980000000002</v>
      </c>
      <c r="M95" s="128">
        <v>690.69479999999999</v>
      </c>
      <c r="N95" t="s">
        <v>681</v>
      </c>
      <c r="O95" s="128" t="s">
        <v>498</v>
      </c>
      <c r="P95" s="128">
        <v>1</v>
      </c>
      <c r="Q95" s="128">
        <v>1.0455779999999999</v>
      </c>
      <c r="R95" s="128">
        <v>1.0802909999999999</v>
      </c>
      <c r="S95" s="128">
        <v>1.1277219999999999</v>
      </c>
      <c r="T95" s="128">
        <v>1.211068</v>
      </c>
      <c r="U95" s="128">
        <v>1.337208</v>
      </c>
      <c r="V95" s="128">
        <v>1.4839249999999999</v>
      </c>
      <c r="W95" s="128">
        <v>1.6500410000000001</v>
      </c>
      <c r="X95" s="128">
        <v>1.8347530000000001</v>
      </c>
      <c r="Y95" s="128">
        <v>2.0401419999999999</v>
      </c>
    </row>
    <row r="96" spans="3:25">
      <c r="C96" s="128" t="s">
        <v>499</v>
      </c>
      <c r="D96" s="128">
        <v>1448.19</v>
      </c>
      <c r="E96" s="128">
        <v>1514.1950569999999</v>
      </c>
      <c r="F96" s="128">
        <v>1564.4659999999999</v>
      </c>
      <c r="G96" s="128">
        <v>1633.1559999999999</v>
      </c>
      <c r="H96" s="128">
        <v>1753.857</v>
      </c>
      <c r="I96" s="128">
        <v>1936.5319999999999</v>
      </c>
      <c r="J96" s="128">
        <v>2149.0059999999999</v>
      </c>
      <c r="K96" s="128">
        <v>2389.5729999999999</v>
      </c>
      <c r="L96" s="128">
        <v>2657.0709999999999</v>
      </c>
      <c r="M96" s="128">
        <v>2954.5140000000001</v>
      </c>
      <c r="N96" t="s">
        <v>682</v>
      </c>
      <c r="O96" s="128" t="s">
        <v>499</v>
      </c>
      <c r="P96" s="128">
        <v>1</v>
      </c>
      <c r="Q96" s="128">
        <v>1.0455779999999999</v>
      </c>
      <c r="R96" s="128">
        <v>1.0802909999999999</v>
      </c>
      <c r="S96" s="128">
        <v>1.1277219999999999</v>
      </c>
      <c r="T96" s="128">
        <v>1.211068</v>
      </c>
      <c r="U96" s="128">
        <v>1.337208</v>
      </c>
      <c r="V96" s="128">
        <v>1.4839249999999999</v>
      </c>
      <c r="W96" s="128">
        <v>1.6500410000000001</v>
      </c>
      <c r="X96" s="128">
        <v>1.8347530000000001</v>
      </c>
      <c r="Y96" s="128">
        <v>2.0401419999999999</v>
      </c>
    </row>
    <row r="97" spans="3:25">
      <c r="C97" s="128" t="s">
        <v>503</v>
      </c>
      <c r="D97" s="128">
        <v>5305.3209999999999</v>
      </c>
      <c r="E97" s="128">
        <v>5547.1247039999998</v>
      </c>
      <c r="F97" s="128">
        <v>5731.2889999999998</v>
      </c>
      <c r="G97" s="128">
        <v>5982.9290000000001</v>
      </c>
      <c r="H97" s="128">
        <v>6425.1040000000003</v>
      </c>
      <c r="I97" s="128">
        <v>7094.3190000000004</v>
      </c>
      <c r="J97" s="128">
        <v>7872.6989999999996</v>
      </c>
      <c r="K97" s="128">
        <v>8753.9989999999998</v>
      </c>
      <c r="L97" s="128">
        <v>9733.9539999999997</v>
      </c>
      <c r="M97" s="128">
        <v>10823.61</v>
      </c>
      <c r="N97" t="s">
        <v>683</v>
      </c>
      <c r="O97" s="128" t="s">
        <v>503</v>
      </c>
      <c r="P97" s="128">
        <v>1</v>
      </c>
      <c r="Q97" s="128">
        <v>1.0455779999999999</v>
      </c>
      <c r="R97" s="128">
        <v>1.0802909999999999</v>
      </c>
      <c r="S97" s="128">
        <v>1.1277219999999999</v>
      </c>
      <c r="T97" s="128">
        <v>1.211068</v>
      </c>
      <c r="U97" s="128">
        <v>1.337208</v>
      </c>
      <c r="V97" s="128">
        <v>1.4839249999999999</v>
      </c>
      <c r="W97" s="128">
        <v>1.6500410000000001</v>
      </c>
      <c r="X97" s="128">
        <v>1.8347530000000001</v>
      </c>
      <c r="Y97" s="128">
        <v>2.0401419999999999</v>
      </c>
    </row>
    <row r="98" spans="3:25">
      <c r="C98" s="128" t="s">
        <v>699</v>
      </c>
      <c r="D98" s="128">
        <v>354.29419999999999</v>
      </c>
      <c r="E98" s="128">
        <v>370.44201670000001</v>
      </c>
      <c r="F98" s="128">
        <v>382.7407</v>
      </c>
      <c r="G98" s="128">
        <v>399.54539999999997</v>
      </c>
      <c r="H98" s="128">
        <v>429.07429999999999</v>
      </c>
      <c r="I98" s="128">
        <v>473.76510000000002</v>
      </c>
      <c r="J98" s="128">
        <v>525.74599999999998</v>
      </c>
      <c r="K98" s="128">
        <v>584.6</v>
      </c>
      <c r="L98" s="128">
        <v>650.04229999999995</v>
      </c>
      <c r="M98" s="128">
        <v>722.81039999999996</v>
      </c>
      <c r="N98" t="s">
        <v>684</v>
      </c>
      <c r="O98" s="128" t="s">
        <v>699</v>
      </c>
      <c r="P98" s="128">
        <v>1</v>
      </c>
      <c r="Q98" s="128">
        <v>1.0455779999999999</v>
      </c>
      <c r="R98" s="128">
        <v>1.0802909999999999</v>
      </c>
      <c r="S98" s="128">
        <v>1.1277219999999999</v>
      </c>
      <c r="T98" s="128">
        <v>1.211068</v>
      </c>
      <c r="U98" s="128">
        <v>1.337208</v>
      </c>
      <c r="V98" s="128">
        <v>1.4839249999999999</v>
      </c>
      <c r="W98" s="128">
        <v>1.6500410000000001</v>
      </c>
      <c r="X98" s="128">
        <v>1.8347530000000001</v>
      </c>
      <c r="Y98" s="128">
        <v>2.0401419999999999</v>
      </c>
    </row>
    <row r="99" spans="3:25">
      <c r="C99" s="129" t="s">
        <v>315</v>
      </c>
      <c r="D99" s="128">
        <v>22071.75</v>
      </c>
      <c r="E99" s="128">
        <v>23077.7209</v>
      </c>
      <c r="F99" s="128">
        <v>23843.9</v>
      </c>
      <c r="G99" s="128">
        <v>24890.799999999999</v>
      </c>
      <c r="H99" s="128">
        <v>26730.38</v>
      </c>
      <c r="I99" s="128">
        <v>29514.52</v>
      </c>
      <c r="J99" s="128">
        <v>32752.82</v>
      </c>
      <c r="K99" s="128">
        <v>36419.29</v>
      </c>
      <c r="L99" s="128">
        <v>40496.199999999997</v>
      </c>
      <c r="M99" s="128">
        <v>45029.5</v>
      </c>
      <c r="O99" s="129" t="s">
        <v>315</v>
      </c>
      <c r="P99" s="128">
        <v>1</v>
      </c>
      <c r="Q99" s="128">
        <v>1.0455779999999999</v>
      </c>
      <c r="R99" s="128">
        <v>1.0802909999999999</v>
      </c>
      <c r="S99" s="128">
        <v>1.1277219999999999</v>
      </c>
      <c r="T99" s="128">
        <v>1.211068</v>
      </c>
      <c r="U99" s="128">
        <v>1.337208</v>
      </c>
      <c r="V99" s="128">
        <v>1.4839249999999999</v>
      </c>
      <c r="W99" s="128">
        <v>1.6500410000000001</v>
      </c>
      <c r="X99" s="128">
        <v>1.8347530000000001</v>
      </c>
      <c r="Y99" s="128">
        <v>2.0401419999999999</v>
      </c>
    </row>
    <row r="100" spans="3:25">
      <c r="C100" s="126" t="s">
        <v>340</v>
      </c>
      <c r="D100" s="130">
        <v>2018</v>
      </c>
      <c r="E100" s="127">
        <v>2020</v>
      </c>
      <c r="F100" s="127">
        <v>2025</v>
      </c>
      <c r="G100" s="127">
        <v>2030</v>
      </c>
      <c r="H100" s="127">
        <v>2035</v>
      </c>
      <c r="I100" s="127">
        <v>2040</v>
      </c>
      <c r="J100" s="127">
        <v>2045</v>
      </c>
      <c r="K100" s="127">
        <v>2050</v>
      </c>
      <c r="L100" s="127">
        <v>2055</v>
      </c>
      <c r="M100" s="127">
        <v>2060</v>
      </c>
      <c r="O100" s="126" t="s">
        <v>340</v>
      </c>
      <c r="P100" s="128">
        <v>1</v>
      </c>
      <c r="Q100" s="128">
        <v>1.000991</v>
      </c>
      <c r="R100" s="128">
        <v>1.0034689999999999</v>
      </c>
      <c r="S100" s="128">
        <v>1.005946</v>
      </c>
      <c r="T100" s="128">
        <v>1.008424</v>
      </c>
      <c r="U100" s="128">
        <v>1.010902</v>
      </c>
      <c r="V100" s="128">
        <v>1.0133799999999999</v>
      </c>
      <c r="W100" s="128">
        <v>1.015857</v>
      </c>
      <c r="X100" s="128">
        <v>1.018335</v>
      </c>
      <c r="Y100" s="128">
        <v>1.020813</v>
      </c>
    </row>
    <row r="101" spans="3:25">
      <c r="C101" s="128" t="s">
        <v>693</v>
      </c>
      <c r="D101" s="128">
        <v>0</v>
      </c>
      <c r="E101" s="128">
        <v>0</v>
      </c>
      <c r="F101" s="128">
        <v>0</v>
      </c>
      <c r="G101" s="128">
        <v>0</v>
      </c>
      <c r="H101" s="128">
        <v>0</v>
      </c>
      <c r="I101" s="128">
        <v>0</v>
      </c>
      <c r="J101" s="128">
        <v>0</v>
      </c>
      <c r="K101" s="128">
        <v>0</v>
      </c>
      <c r="L101" s="128">
        <v>0</v>
      </c>
      <c r="M101" s="128">
        <v>0</v>
      </c>
      <c r="O101" s="128" t="s">
        <v>693</v>
      </c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</row>
    <row r="102" spans="3:25">
      <c r="C102" s="128" t="s">
        <v>694</v>
      </c>
      <c r="D102" s="128">
        <v>0</v>
      </c>
      <c r="E102" s="128">
        <v>0</v>
      </c>
      <c r="F102" s="128">
        <v>0</v>
      </c>
      <c r="G102" s="128">
        <v>0</v>
      </c>
      <c r="H102" s="128">
        <v>0</v>
      </c>
      <c r="I102" s="128">
        <v>0</v>
      </c>
      <c r="J102" s="128">
        <v>0</v>
      </c>
      <c r="K102" s="128">
        <v>0</v>
      </c>
      <c r="L102" s="128">
        <v>0</v>
      </c>
      <c r="M102" s="128">
        <v>0</v>
      </c>
      <c r="O102" s="128" t="s">
        <v>694</v>
      </c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</row>
    <row r="103" spans="3:25">
      <c r="C103" s="128" t="s">
        <v>695</v>
      </c>
      <c r="D103" s="128">
        <v>344.91320000000002</v>
      </c>
      <c r="E103" s="128">
        <v>366.12535439999999</v>
      </c>
      <c r="F103" s="128">
        <v>384.4316</v>
      </c>
      <c r="G103" s="128">
        <v>408.45859999999999</v>
      </c>
      <c r="H103" s="128">
        <v>444.19869999999997</v>
      </c>
      <c r="I103" s="128">
        <v>494.17110000000002</v>
      </c>
      <c r="J103" s="128">
        <v>549.76530000000002</v>
      </c>
      <c r="K103" s="128">
        <v>611.61389999999994</v>
      </c>
      <c r="L103" s="128">
        <v>680.42049999999995</v>
      </c>
      <c r="M103" s="128">
        <v>756.96780000000001</v>
      </c>
      <c r="N103" t="s">
        <v>685</v>
      </c>
      <c r="O103" s="128" t="s">
        <v>695</v>
      </c>
      <c r="P103" s="128">
        <v>1</v>
      </c>
      <c r="Q103" s="128">
        <v>1.0615000000000001</v>
      </c>
      <c r="R103" s="128">
        <v>1.1145750000000001</v>
      </c>
      <c r="S103" s="128">
        <v>1.1842360000000001</v>
      </c>
      <c r="T103" s="128">
        <v>1.287857</v>
      </c>
      <c r="U103" s="128">
        <v>1.4327399999999999</v>
      </c>
      <c r="V103" s="128">
        <v>1.5939239999999999</v>
      </c>
      <c r="W103" s="128">
        <v>1.7732399999999999</v>
      </c>
      <c r="X103" s="128">
        <v>1.9727300000000001</v>
      </c>
      <c r="Y103" s="128">
        <v>2.1946620000000001</v>
      </c>
    </row>
    <row r="104" spans="3:25">
      <c r="C104" s="128" t="s">
        <v>696</v>
      </c>
      <c r="D104" s="128">
        <v>871.13689999999997</v>
      </c>
      <c r="E104" s="128">
        <v>924.71177260000002</v>
      </c>
      <c r="F104" s="128">
        <v>970.94740000000002</v>
      </c>
      <c r="G104" s="128">
        <v>1031.6320000000001</v>
      </c>
      <c r="H104" s="128">
        <v>1121.8989999999999</v>
      </c>
      <c r="I104" s="128">
        <v>1248.1130000000001</v>
      </c>
      <c r="J104" s="128">
        <v>1388.5260000000001</v>
      </c>
      <c r="K104" s="128">
        <v>1544.7349999999999</v>
      </c>
      <c r="L104" s="128">
        <v>1718.518</v>
      </c>
      <c r="M104" s="128">
        <v>1911.8510000000001</v>
      </c>
      <c r="N104" t="s">
        <v>686</v>
      </c>
      <c r="O104" s="128" t="s">
        <v>696</v>
      </c>
      <c r="P104" s="128">
        <v>1</v>
      </c>
      <c r="Q104" s="128">
        <v>1.0615000000000001</v>
      </c>
      <c r="R104" s="128">
        <v>1.1145750000000001</v>
      </c>
      <c r="S104" s="128">
        <v>1.1842360000000001</v>
      </c>
      <c r="T104" s="128">
        <v>1.287857</v>
      </c>
      <c r="U104" s="128">
        <v>1.4327399999999999</v>
      </c>
      <c r="V104" s="128">
        <v>1.5939239999999999</v>
      </c>
      <c r="W104" s="128">
        <v>1.7732399999999999</v>
      </c>
      <c r="X104" s="128">
        <v>1.9727300000000001</v>
      </c>
      <c r="Y104" s="128">
        <v>2.1946620000000001</v>
      </c>
    </row>
    <row r="105" spans="3:25">
      <c r="C105" s="128" t="s">
        <v>697</v>
      </c>
      <c r="D105" s="128">
        <v>2257.6120000000001</v>
      </c>
      <c r="E105" s="128">
        <v>2396.455387</v>
      </c>
      <c r="F105" s="128">
        <v>2516.2779999999998</v>
      </c>
      <c r="G105" s="128">
        <v>2673.5459999999998</v>
      </c>
      <c r="H105" s="128">
        <v>2907.4810000000002</v>
      </c>
      <c r="I105" s="128">
        <v>3234.5720000000001</v>
      </c>
      <c r="J105" s="128">
        <v>3598.462</v>
      </c>
      <c r="K105" s="128">
        <v>4003.2890000000002</v>
      </c>
      <c r="L105" s="128">
        <v>4453.6589999999997</v>
      </c>
      <c r="M105" s="128">
        <v>4954.6949999999997</v>
      </c>
      <c r="N105" t="s">
        <v>687</v>
      </c>
      <c r="O105" s="128" t="s">
        <v>697</v>
      </c>
      <c r="P105" s="128">
        <v>1</v>
      </c>
      <c r="Q105" s="128">
        <v>1.0615000000000001</v>
      </c>
      <c r="R105" s="128">
        <v>1.1145750000000001</v>
      </c>
      <c r="S105" s="128">
        <v>1.1842360000000001</v>
      </c>
      <c r="T105" s="128">
        <v>1.287857</v>
      </c>
      <c r="U105" s="128">
        <v>1.4327399999999999</v>
      </c>
      <c r="V105" s="128">
        <v>1.5939239999999999</v>
      </c>
      <c r="W105" s="128">
        <v>1.7732399999999999</v>
      </c>
      <c r="X105" s="128">
        <v>1.9727300000000001</v>
      </c>
      <c r="Y105" s="128">
        <v>2.1946620000000001</v>
      </c>
    </row>
    <row r="106" spans="3:25">
      <c r="C106" s="128" t="s">
        <v>698</v>
      </c>
      <c r="D106" s="128">
        <v>2499.1689999999999</v>
      </c>
      <c r="E106" s="128">
        <v>2652.8683970000002</v>
      </c>
      <c r="F106" s="128">
        <v>2785.5120000000002</v>
      </c>
      <c r="G106" s="128">
        <v>2959.6060000000002</v>
      </c>
      <c r="H106" s="128">
        <v>3218.5720000000001</v>
      </c>
      <c r="I106" s="128">
        <v>3580.6610000000001</v>
      </c>
      <c r="J106" s="128">
        <v>3983.4859999999999</v>
      </c>
      <c r="K106" s="128">
        <v>4431.6279999999997</v>
      </c>
      <c r="L106" s="128">
        <v>4930.1859999999997</v>
      </c>
      <c r="M106" s="128">
        <v>5484.8320000000003</v>
      </c>
      <c r="N106" t="s">
        <v>688</v>
      </c>
      <c r="O106" s="128" t="s">
        <v>698</v>
      </c>
      <c r="P106" s="128">
        <v>1</v>
      </c>
      <c r="Q106" s="128">
        <v>1.0615000000000001</v>
      </c>
      <c r="R106" s="128">
        <v>1.1145750000000001</v>
      </c>
      <c r="S106" s="128">
        <v>1.1842360000000001</v>
      </c>
      <c r="T106" s="128">
        <v>1.287857</v>
      </c>
      <c r="U106" s="128">
        <v>1.4327399999999999</v>
      </c>
      <c r="V106" s="128">
        <v>1.5939239999999999</v>
      </c>
      <c r="W106" s="128">
        <v>1.7732399999999999</v>
      </c>
      <c r="X106" s="128">
        <v>1.9727300000000001</v>
      </c>
      <c r="Y106" s="128">
        <v>2.1946620000000001</v>
      </c>
    </row>
    <row r="107" spans="3:25">
      <c r="C107" s="128" t="s">
        <v>498</v>
      </c>
      <c r="D107" s="128">
        <v>966.46559999999999</v>
      </c>
      <c r="E107" s="128">
        <v>1025.9032769999999</v>
      </c>
      <c r="F107" s="128">
        <v>1077.1980000000001</v>
      </c>
      <c r="G107" s="128">
        <v>1144.5229999999999</v>
      </c>
      <c r="H107" s="128">
        <v>1244.6690000000001</v>
      </c>
      <c r="I107" s="128">
        <v>1384.694</v>
      </c>
      <c r="J107" s="128">
        <v>1540.473</v>
      </c>
      <c r="K107" s="128">
        <v>1713.7760000000001</v>
      </c>
      <c r="L107" s="128">
        <v>1906.575</v>
      </c>
      <c r="M107" s="128">
        <v>2121.0650000000001</v>
      </c>
      <c r="N107" t="s">
        <v>689</v>
      </c>
      <c r="O107" s="128" t="s">
        <v>498</v>
      </c>
      <c r="P107" s="128">
        <v>1</v>
      </c>
      <c r="Q107" s="128">
        <v>1.0615000000000001</v>
      </c>
      <c r="R107" s="128">
        <v>1.1145750000000001</v>
      </c>
      <c r="S107" s="128">
        <v>1.1842360000000001</v>
      </c>
      <c r="T107" s="128">
        <v>1.287857</v>
      </c>
      <c r="U107" s="128">
        <v>1.4327399999999999</v>
      </c>
      <c r="V107" s="128">
        <v>1.5939239999999999</v>
      </c>
      <c r="W107" s="128">
        <v>1.7732399999999999</v>
      </c>
      <c r="X107" s="128">
        <v>1.9727300000000001</v>
      </c>
      <c r="Y107" s="128">
        <v>2.1946620000000001</v>
      </c>
    </row>
    <row r="108" spans="3:25">
      <c r="C108" s="128" t="s">
        <v>499</v>
      </c>
      <c r="D108" s="128">
        <v>374.38810000000001</v>
      </c>
      <c r="E108" s="128">
        <v>397.41295539999999</v>
      </c>
      <c r="F108" s="128">
        <v>417.28359999999998</v>
      </c>
      <c r="G108" s="128">
        <v>443.36380000000003</v>
      </c>
      <c r="H108" s="128">
        <v>482.15820000000002</v>
      </c>
      <c r="I108" s="128">
        <v>536.40099999999995</v>
      </c>
      <c r="J108" s="128">
        <v>596.74609999999996</v>
      </c>
      <c r="K108" s="128">
        <v>663.88</v>
      </c>
      <c r="L108" s="128">
        <v>738.56650000000002</v>
      </c>
      <c r="M108" s="128">
        <v>821.65520000000004</v>
      </c>
      <c r="N108" t="s">
        <v>690</v>
      </c>
      <c r="O108" s="128" t="s">
        <v>499</v>
      </c>
      <c r="P108" s="128">
        <v>1</v>
      </c>
      <c r="Q108" s="128">
        <v>1.0615000000000001</v>
      </c>
      <c r="R108" s="128">
        <v>1.1145750000000001</v>
      </c>
      <c r="S108" s="128">
        <v>1.1842360000000001</v>
      </c>
      <c r="T108" s="128">
        <v>1.287857</v>
      </c>
      <c r="U108" s="128">
        <v>1.4327399999999999</v>
      </c>
      <c r="V108" s="128">
        <v>1.5939239999999999</v>
      </c>
      <c r="W108" s="128">
        <v>1.7732399999999999</v>
      </c>
      <c r="X108" s="128">
        <v>1.9727300000000001</v>
      </c>
      <c r="Y108" s="128">
        <v>2.1946620000000001</v>
      </c>
    </row>
    <row r="109" spans="3:25">
      <c r="C109" s="128" t="s">
        <v>503</v>
      </c>
      <c r="D109" s="128">
        <v>0</v>
      </c>
      <c r="E109" s="128">
        <v>0</v>
      </c>
      <c r="F109" s="128">
        <v>0</v>
      </c>
      <c r="G109" s="128">
        <v>0</v>
      </c>
      <c r="H109" s="128">
        <v>0</v>
      </c>
      <c r="I109" s="128">
        <v>0</v>
      </c>
      <c r="J109" s="128">
        <v>0</v>
      </c>
      <c r="K109" s="128">
        <v>0</v>
      </c>
      <c r="L109" s="128">
        <v>0</v>
      </c>
      <c r="M109" s="128">
        <v>0</v>
      </c>
      <c r="O109" s="128" t="s">
        <v>503</v>
      </c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</row>
    <row r="110" spans="3:25">
      <c r="C110" s="128" t="s">
        <v>699</v>
      </c>
      <c r="D110" s="128">
        <v>378.40019999999998</v>
      </c>
      <c r="E110" s="128">
        <v>401.67182609999998</v>
      </c>
      <c r="F110" s="128">
        <v>421.75540000000001</v>
      </c>
      <c r="G110" s="128">
        <v>448.11509999999998</v>
      </c>
      <c r="H110" s="128">
        <v>487.3252</v>
      </c>
      <c r="I110" s="128">
        <v>542.14930000000004</v>
      </c>
      <c r="J110" s="128">
        <v>603.14110000000005</v>
      </c>
      <c r="K110" s="128">
        <v>670.99450000000002</v>
      </c>
      <c r="L110" s="128">
        <v>746.48130000000003</v>
      </c>
      <c r="M110" s="128">
        <v>830.46050000000002</v>
      </c>
      <c r="N110" t="s">
        <v>691</v>
      </c>
      <c r="O110" s="128" t="s">
        <v>699</v>
      </c>
      <c r="P110" s="128">
        <v>1</v>
      </c>
      <c r="Q110" s="128">
        <v>1.0615000000000001</v>
      </c>
      <c r="R110" s="128">
        <v>1.1145750000000001</v>
      </c>
      <c r="S110" s="128">
        <v>1.1842360000000001</v>
      </c>
      <c r="T110" s="128">
        <v>1.287857</v>
      </c>
      <c r="U110" s="128">
        <v>1.4327399999999999</v>
      </c>
      <c r="V110" s="128">
        <v>1.5939239999999999</v>
      </c>
      <c r="W110" s="128">
        <v>1.7732399999999999</v>
      </c>
      <c r="X110" s="128">
        <v>1.9727300000000001</v>
      </c>
      <c r="Y110" s="128">
        <v>2.1946620000000001</v>
      </c>
    </row>
    <row r="111" spans="3:25">
      <c r="C111" s="129" t="s">
        <v>315</v>
      </c>
      <c r="D111" s="128">
        <v>7692.0860000000002</v>
      </c>
      <c r="E111" s="128">
        <v>8165.1489689999999</v>
      </c>
      <c r="F111" s="128">
        <v>8573.4060000000009</v>
      </c>
      <c r="G111" s="128">
        <v>9109.2440000000006</v>
      </c>
      <c r="H111" s="128">
        <v>9906.3029999999999</v>
      </c>
      <c r="I111" s="128">
        <v>11020.76</v>
      </c>
      <c r="J111" s="128">
        <v>12260.6</v>
      </c>
      <c r="K111" s="128">
        <v>13639.92</v>
      </c>
      <c r="L111" s="128">
        <v>15174.41</v>
      </c>
      <c r="M111" s="128">
        <v>16881.53</v>
      </c>
      <c r="O111" s="129" t="s">
        <v>315</v>
      </c>
      <c r="P111" s="128">
        <v>1</v>
      </c>
      <c r="Q111" s="128">
        <v>1.0615000000000001</v>
      </c>
      <c r="R111" s="128">
        <v>1.1145750000000001</v>
      </c>
      <c r="S111" s="128">
        <v>1.1842360000000001</v>
      </c>
      <c r="T111" s="128">
        <v>1.287857</v>
      </c>
      <c r="U111" s="128">
        <v>1.4327399999999999</v>
      </c>
      <c r="V111" s="128">
        <v>1.5939239999999999</v>
      </c>
      <c r="W111" s="128">
        <v>1.7732399999999999</v>
      </c>
      <c r="X111" s="128">
        <v>1.9727300000000001</v>
      </c>
      <c r="Y111" s="128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D62"/>
  <sheetViews>
    <sheetView topLeftCell="C1" zoomScaleNormal="100" workbookViewId="0">
      <selection activeCell="N45" sqref="N45"/>
    </sheetView>
  </sheetViews>
  <sheetFormatPr defaultRowHeight="15"/>
  <cols>
    <col min="5" max="5" width="13.28515625" bestFit="1" customWidth="1"/>
  </cols>
  <sheetData>
    <row r="4" spans="3:30">
      <c r="C4" s="1" t="s">
        <v>193</v>
      </c>
      <c r="D4" s="2"/>
      <c r="E4" s="2"/>
      <c r="F4" s="2"/>
      <c r="G4" s="2"/>
      <c r="R4" s="1" t="s">
        <v>194</v>
      </c>
      <c r="S4" s="2"/>
      <c r="T4" s="2"/>
      <c r="U4" s="2"/>
      <c r="V4" s="2"/>
    </row>
    <row r="5" spans="3:30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R5" s="3" t="s">
        <v>7</v>
      </c>
      <c r="S5" s="3" t="s">
        <v>4</v>
      </c>
      <c r="T5" s="5" t="s">
        <v>3</v>
      </c>
      <c r="U5" s="4" t="s">
        <v>547</v>
      </c>
      <c r="V5" s="4">
        <v>2020</v>
      </c>
      <c r="W5" s="4">
        <v>2025</v>
      </c>
      <c r="X5" s="4">
        <v>2030</v>
      </c>
      <c r="Y5" s="4">
        <v>2035</v>
      </c>
      <c r="Z5" s="4">
        <v>2040</v>
      </c>
      <c r="AA5" s="4">
        <v>2045</v>
      </c>
      <c r="AB5" s="4">
        <v>2050</v>
      </c>
      <c r="AC5" s="4">
        <v>2055</v>
      </c>
      <c r="AD5" s="4">
        <v>2060</v>
      </c>
    </row>
    <row r="6" spans="3:30">
      <c r="D6" t="s">
        <v>158</v>
      </c>
      <c r="E6" t="s">
        <v>748</v>
      </c>
      <c r="F6">
        <f>E37/1000</f>
        <v>17.788706422804264</v>
      </c>
      <c r="G6">
        <f t="shared" ref="G6:O6" si="0">F37/1000</f>
        <v>18.655672756403561</v>
      </c>
      <c r="H6">
        <f t="shared" si="0"/>
        <v>19.038772742265497</v>
      </c>
      <c r="I6">
        <f t="shared" si="0"/>
        <v>19.348696326333581</v>
      </c>
      <c r="J6">
        <f t="shared" si="0"/>
        <v>19.922628889422622</v>
      </c>
      <c r="K6">
        <f t="shared" si="0"/>
        <v>20.439168196202761</v>
      </c>
      <c r="L6">
        <f t="shared" si="0"/>
        <v>20.898314246673994</v>
      </c>
      <c r="M6">
        <f t="shared" si="0"/>
        <v>21.300067040836325</v>
      </c>
      <c r="N6">
        <f t="shared" si="0"/>
        <v>21.651600735728362</v>
      </c>
      <c r="O6">
        <f t="shared" si="0"/>
        <v>21.974437802465953</v>
      </c>
      <c r="S6" t="s">
        <v>158</v>
      </c>
      <c r="T6" t="s">
        <v>748</v>
      </c>
      <c r="U6">
        <f>S37/1000</f>
        <v>10.134853744543925</v>
      </c>
      <c r="V6">
        <f t="shared" ref="V6:AD21" si="1">T37/1000</f>
        <v>10.628795056724353</v>
      </c>
      <c r="W6">
        <f t="shared" si="1"/>
        <v>10.847060636804432</v>
      </c>
      <c r="X6">
        <f t="shared" si="1"/>
        <v>11.023635038666965</v>
      </c>
      <c r="Y6">
        <f t="shared" si="1"/>
        <v>11.350624671745733</v>
      </c>
      <c r="Z6">
        <f t="shared" si="1"/>
        <v>11.644915341516624</v>
      </c>
      <c r="AA6">
        <f t="shared" si="1"/>
        <v>11.906507047979638</v>
      </c>
      <c r="AB6">
        <f t="shared" si="1"/>
        <v>12.135399791134775</v>
      </c>
      <c r="AC6">
        <f t="shared" si="1"/>
        <v>12.33568094139552</v>
      </c>
      <c r="AD6">
        <f t="shared" si="1"/>
        <v>12.519612610002326</v>
      </c>
    </row>
    <row r="7" spans="3:30">
      <c r="D7" t="s">
        <v>158</v>
      </c>
      <c r="E7" t="s">
        <v>749</v>
      </c>
      <c r="F7">
        <f t="shared" ref="F7:O22" si="2">E38/1000</f>
        <v>13.835685770952232</v>
      </c>
      <c r="G7">
        <f t="shared" si="2"/>
        <v>14.509994148446017</v>
      </c>
      <c r="H7">
        <f t="shared" si="2"/>
        <v>14.807961347255205</v>
      </c>
      <c r="I7">
        <f t="shared" si="2"/>
        <v>15.049013463145783</v>
      </c>
      <c r="J7">
        <f t="shared" si="2"/>
        <v>15.495406270350559</v>
      </c>
      <c r="K7">
        <f t="shared" si="2"/>
        <v>15.897159796834856</v>
      </c>
      <c r="L7">
        <f t="shared" si="2"/>
        <v>16.254274042598677</v>
      </c>
      <c r="M7">
        <f t="shared" si="2"/>
        <v>16.566749007642017</v>
      </c>
      <c r="N7">
        <f t="shared" si="2"/>
        <v>16.840164602054944</v>
      </c>
      <c r="O7">
        <f t="shared" si="2"/>
        <v>17.091260556107631</v>
      </c>
      <c r="S7" t="s">
        <v>158</v>
      </c>
      <c r="T7" t="s">
        <v>749</v>
      </c>
      <c r="U7">
        <f t="shared" ref="U7:AD29" si="3">S38/1000</f>
        <v>3.3244062910980494</v>
      </c>
      <c r="V7">
        <f t="shared" si="1"/>
        <v>3.4864275345254487</v>
      </c>
      <c r="W7">
        <f t="shared" si="1"/>
        <v>3.5580223977408161</v>
      </c>
      <c r="X7">
        <f t="shared" si="1"/>
        <v>3.6159418376453822</v>
      </c>
      <c r="Y7">
        <f t="shared" si="1"/>
        <v>3.7232000596908761</v>
      </c>
      <c r="Z7">
        <f t="shared" si="1"/>
        <v>3.8197324595318203</v>
      </c>
      <c r="AA7">
        <f t="shared" si="1"/>
        <v>3.9055390371682157</v>
      </c>
      <c r="AB7">
        <f t="shared" si="1"/>
        <v>3.9806197926000615</v>
      </c>
      <c r="AC7">
        <f t="shared" si="1"/>
        <v>4.0463154536029267</v>
      </c>
      <c r="AD7">
        <f t="shared" si="1"/>
        <v>4.106648203503517</v>
      </c>
    </row>
    <row r="8" spans="3:30">
      <c r="D8" t="s">
        <v>158</v>
      </c>
      <c r="E8" t="s">
        <v>750</v>
      </c>
      <c r="F8">
        <f t="shared" si="2"/>
        <v>1.759208123495914</v>
      </c>
      <c r="G8">
        <f t="shared" si="2"/>
        <v>1.8449464667241859</v>
      </c>
      <c r="H8">
        <f t="shared" si="2"/>
        <v>1.8828330106482294</v>
      </c>
      <c r="I8">
        <f t="shared" si="2"/>
        <v>1.9134827989912757</v>
      </c>
      <c r="J8">
        <f t="shared" si="2"/>
        <v>1.9702416662932134</v>
      </c>
      <c r="K8">
        <f t="shared" si="2"/>
        <v>2.0213246468649575</v>
      </c>
      <c r="L8">
        <f t="shared" si="2"/>
        <v>2.066731740706508</v>
      </c>
      <c r="M8">
        <f t="shared" si="2"/>
        <v>2.1064629478178638</v>
      </c>
      <c r="N8">
        <f t="shared" si="2"/>
        <v>2.1412277540403011</v>
      </c>
      <c r="O8">
        <f t="shared" si="2"/>
        <v>2.1731546168976412</v>
      </c>
      <c r="S8" t="s">
        <v>158</v>
      </c>
      <c r="T8" t="s">
        <v>750</v>
      </c>
      <c r="U8">
        <f t="shared" si="3"/>
        <v>0.61069185571072104</v>
      </c>
      <c r="V8">
        <f t="shared" si="1"/>
        <v>0.64045508112579363</v>
      </c>
      <c r="W8">
        <f t="shared" si="1"/>
        <v>0.65360702347213862</v>
      </c>
      <c r="X8">
        <f t="shared" si="1"/>
        <v>0.66424679705569845</v>
      </c>
      <c r="Y8">
        <f t="shared" si="1"/>
        <v>0.68395008146969838</v>
      </c>
      <c r="Z8">
        <f t="shared" si="1"/>
        <v>0.70168303744229821</v>
      </c>
      <c r="AA8">
        <f t="shared" si="1"/>
        <v>0.71744566497349793</v>
      </c>
      <c r="AB8">
        <f t="shared" si="1"/>
        <v>0.73123796406329788</v>
      </c>
      <c r="AC8">
        <f t="shared" si="1"/>
        <v>0.74330622576687277</v>
      </c>
      <c r="AD8">
        <f t="shared" si="1"/>
        <v>0.75438932324974772</v>
      </c>
    </row>
    <row r="9" spans="3:30">
      <c r="D9" t="s">
        <v>158</v>
      </c>
      <c r="E9" t="s">
        <v>751</v>
      </c>
      <c r="F9">
        <f t="shared" si="2"/>
        <v>5.1267755706482792</v>
      </c>
      <c r="G9">
        <f t="shared" si="2"/>
        <v>5.3766386980746468</v>
      </c>
      <c r="H9">
        <f t="shared" si="2"/>
        <v>5.4870496297045515</v>
      </c>
      <c r="I9">
        <f t="shared" si="2"/>
        <v>5.5763708328208779</v>
      </c>
      <c r="J9">
        <f t="shared" si="2"/>
        <v>5.7417804682214832</v>
      </c>
      <c r="K9">
        <f t="shared" si="2"/>
        <v>5.8906491400820276</v>
      </c>
      <c r="L9">
        <f t="shared" si="2"/>
        <v>6.0229768484025117</v>
      </c>
      <c r="M9">
        <f t="shared" si="2"/>
        <v>6.1387635931829356</v>
      </c>
      <c r="N9">
        <f t="shared" si="2"/>
        <v>6.2400769948658059</v>
      </c>
      <c r="O9">
        <f t="shared" si="2"/>
        <v>6.3331199147786466</v>
      </c>
      <c r="S9" t="s">
        <v>158</v>
      </c>
      <c r="T9" t="s">
        <v>751</v>
      </c>
      <c r="U9">
        <f t="shared" si="3"/>
        <v>1.8012995248223687</v>
      </c>
      <c r="V9">
        <f t="shared" si="1"/>
        <v>1.889089272296498</v>
      </c>
      <c r="W9">
        <f t="shared" si="1"/>
        <v>1.9278823023286262</v>
      </c>
      <c r="X9">
        <f t="shared" si="1"/>
        <v>1.9592654277478765</v>
      </c>
      <c r="Y9">
        <f t="shared" si="1"/>
        <v>2.0173823266724136</v>
      </c>
      <c r="Z9">
        <f t="shared" si="1"/>
        <v>2.0696875357044964</v>
      </c>
      <c r="AA9">
        <f t="shared" si="1"/>
        <v>2.1161810548441262</v>
      </c>
      <c r="AB9">
        <f t="shared" si="1"/>
        <v>2.1568628840913022</v>
      </c>
      <c r="AC9">
        <f t="shared" si="1"/>
        <v>2.1924594846825807</v>
      </c>
      <c r="AD9">
        <f t="shared" si="1"/>
        <v>2.2251502403276331</v>
      </c>
    </row>
    <row r="10" spans="3:30">
      <c r="D10" t="s">
        <v>158</v>
      </c>
      <c r="E10" t="s">
        <v>752</v>
      </c>
      <c r="F10">
        <f t="shared" si="2"/>
        <v>0.14902669102885208</v>
      </c>
      <c r="G10">
        <f t="shared" si="2"/>
        <v>0.1562897893598296</v>
      </c>
      <c r="H10">
        <f t="shared" si="2"/>
        <v>0.15949924832043255</v>
      </c>
      <c r="I10">
        <f t="shared" si="2"/>
        <v>0.16209566455822372</v>
      </c>
      <c r="J10">
        <f t="shared" si="2"/>
        <v>0.16690384277635545</v>
      </c>
      <c r="K10">
        <f t="shared" si="2"/>
        <v>0.17123120317267404</v>
      </c>
      <c r="L10">
        <f t="shared" si="2"/>
        <v>0.17507774574717944</v>
      </c>
      <c r="M10">
        <f t="shared" si="2"/>
        <v>0.17844347049987166</v>
      </c>
      <c r="N10">
        <f t="shared" si="2"/>
        <v>0.18138847965847738</v>
      </c>
      <c r="O10">
        <f t="shared" si="2"/>
        <v>0.18409307990617649</v>
      </c>
      <c r="S10" t="s">
        <v>158</v>
      </c>
      <c r="T10" t="s">
        <v>752</v>
      </c>
      <c r="U10">
        <f t="shared" si="3"/>
        <v>5.2360729280407491E-2</v>
      </c>
      <c r="V10">
        <f t="shared" si="1"/>
        <v>5.4912628693994187E-2</v>
      </c>
      <c r="W10">
        <f t="shared" si="1"/>
        <v>5.6040276436908738E-2</v>
      </c>
      <c r="X10">
        <f t="shared" si="1"/>
        <v>5.6952530790727249E-2</v>
      </c>
      <c r="Y10">
        <f t="shared" si="1"/>
        <v>5.8641890705205972E-2</v>
      </c>
      <c r="Z10">
        <f t="shared" si="1"/>
        <v>6.0162314628236825E-2</v>
      </c>
      <c r="AA10">
        <f t="shared" si="1"/>
        <v>6.1513802559819808E-2</v>
      </c>
      <c r="AB10">
        <f t="shared" si="1"/>
        <v>6.269635449995492E-2</v>
      </c>
      <c r="AC10">
        <f t="shared" si="1"/>
        <v>6.3731087447573137E-2</v>
      </c>
      <c r="AD10">
        <f t="shared" si="1"/>
        <v>6.4681352399467415E-2</v>
      </c>
    </row>
    <row r="11" spans="3:30">
      <c r="D11" t="s">
        <v>158</v>
      </c>
      <c r="E11" t="s">
        <v>753</v>
      </c>
      <c r="F11">
        <f t="shared" si="2"/>
        <v>1.0578140733688828</v>
      </c>
      <c r="G11">
        <f t="shared" si="2"/>
        <v>1.1093686477724884</v>
      </c>
      <c r="H11">
        <f t="shared" si="2"/>
        <v>1.1321498746318326</v>
      </c>
      <c r="I11">
        <f t="shared" si="2"/>
        <v>1.1505796311922007</v>
      </c>
      <c r="J11">
        <f t="shared" si="2"/>
        <v>1.1847088100076977</v>
      </c>
      <c r="K11">
        <f t="shared" si="2"/>
        <v>1.215425070941645</v>
      </c>
      <c r="L11">
        <f t="shared" si="2"/>
        <v>1.2427284139940422</v>
      </c>
      <c r="M11">
        <f t="shared" si="2"/>
        <v>1.26661883916489</v>
      </c>
      <c r="N11">
        <f t="shared" si="2"/>
        <v>1.2875229611893819</v>
      </c>
      <c r="O11">
        <f t="shared" si="2"/>
        <v>1.3067206242730989</v>
      </c>
      <c r="S11" t="s">
        <v>158</v>
      </c>
      <c r="T11" t="s">
        <v>753</v>
      </c>
      <c r="U11">
        <f t="shared" si="3"/>
        <v>0.37166440415663454</v>
      </c>
      <c r="V11">
        <f t="shared" si="1"/>
        <v>0.38977817354168515</v>
      </c>
      <c r="W11">
        <f t="shared" si="1"/>
        <v>0.39778238838415741</v>
      </c>
      <c r="X11">
        <f t="shared" si="1"/>
        <v>0.40425770825671925</v>
      </c>
      <c r="Y11">
        <f t="shared" si="1"/>
        <v>0.41624904135405599</v>
      </c>
      <c r="Z11">
        <f t="shared" si="1"/>
        <v>0.42704124114165903</v>
      </c>
      <c r="AA11">
        <f t="shared" si="1"/>
        <v>0.43663430761952837</v>
      </c>
      <c r="AB11">
        <f t="shared" si="1"/>
        <v>0.44502824078766412</v>
      </c>
      <c r="AC11">
        <f t="shared" si="1"/>
        <v>0.45237293230978287</v>
      </c>
      <c r="AD11">
        <f t="shared" si="1"/>
        <v>0.45911805717703474</v>
      </c>
    </row>
    <row r="12" spans="3:30">
      <c r="D12" t="s">
        <v>158</v>
      </c>
      <c r="E12" t="s">
        <v>754</v>
      </c>
      <c r="F12">
        <f t="shared" si="2"/>
        <v>0.48234457986160145</v>
      </c>
      <c r="G12">
        <f t="shared" si="2"/>
        <v>0.50585255745113678</v>
      </c>
      <c r="H12">
        <f t="shared" si="2"/>
        <v>0.5162403955172411</v>
      </c>
      <c r="I12">
        <f t="shared" si="2"/>
        <v>0.52464403979543794</v>
      </c>
      <c r="J12">
        <f t="shared" si="2"/>
        <v>0.54020634401432088</v>
      </c>
      <c r="K12">
        <f t="shared" si="2"/>
        <v>0.55421241781131547</v>
      </c>
      <c r="L12">
        <f t="shared" si="2"/>
        <v>0.56666226118642182</v>
      </c>
      <c r="M12">
        <f t="shared" si="2"/>
        <v>0.57755587413963982</v>
      </c>
      <c r="N12">
        <f t="shared" si="2"/>
        <v>0.58708778547370555</v>
      </c>
      <c r="O12">
        <f t="shared" si="2"/>
        <v>0.59584158159682732</v>
      </c>
      <c r="S12" t="s">
        <v>158</v>
      </c>
      <c r="T12" t="s">
        <v>754</v>
      </c>
      <c r="U12">
        <f t="shared" si="3"/>
        <v>0.16947241995137349</v>
      </c>
      <c r="V12">
        <f t="shared" si="1"/>
        <v>0.17773197964499401</v>
      </c>
      <c r="W12">
        <f t="shared" si="1"/>
        <v>0.18138176058713881</v>
      </c>
      <c r="X12">
        <f t="shared" si="1"/>
        <v>0.18433439236055929</v>
      </c>
      <c r="Y12">
        <f t="shared" si="1"/>
        <v>0.18980222897800464</v>
      </c>
      <c r="Z12">
        <f t="shared" si="1"/>
        <v>0.19472328193370547</v>
      </c>
      <c r="AA12">
        <f t="shared" si="1"/>
        <v>0.19909755122766173</v>
      </c>
      <c r="AB12">
        <f t="shared" si="1"/>
        <v>0.20292503685987348</v>
      </c>
      <c r="AC12">
        <f t="shared" si="1"/>
        <v>0.20627408678805875</v>
      </c>
      <c r="AD12">
        <f t="shared" si="1"/>
        <v>0.20934974488537175</v>
      </c>
    </row>
    <row r="13" spans="3:30">
      <c r="D13" t="s">
        <v>158</v>
      </c>
      <c r="E13" t="s">
        <v>755</v>
      </c>
      <c r="F13">
        <f t="shared" si="2"/>
        <v>0.1601931465528143</v>
      </c>
      <c r="G13">
        <f t="shared" si="2"/>
        <v>0.16800046326453361</v>
      </c>
      <c r="H13">
        <f t="shared" si="2"/>
        <v>0.17145040452057056</v>
      </c>
      <c r="I13">
        <f t="shared" si="2"/>
        <v>0.17424136823331959</v>
      </c>
      <c r="J13">
        <f t="shared" si="2"/>
        <v>0.17940981955322516</v>
      </c>
      <c r="K13">
        <f t="shared" si="2"/>
        <v>0.18406142574114018</v>
      </c>
      <c r="L13">
        <f t="shared" si="2"/>
        <v>0.18819618679706462</v>
      </c>
      <c r="M13">
        <f t="shared" si="2"/>
        <v>0.1918141027209985</v>
      </c>
      <c r="N13">
        <f t="shared" si="2"/>
        <v>0.19497977915444067</v>
      </c>
      <c r="O13">
        <f t="shared" si="2"/>
        <v>0.19788703302188757</v>
      </c>
      <c r="S13" t="s">
        <v>158</v>
      </c>
      <c r="T13" t="s">
        <v>755</v>
      </c>
      <c r="U13">
        <f t="shared" si="3"/>
        <v>5.6284078518556387E-2</v>
      </c>
      <c r="V13">
        <f t="shared" si="1"/>
        <v>5.9027189795646952E-2</v>
      </c>
      <c r="W13">
        <f t="shared" si="1"/>
        <v>6.0239331318038318E-2</v>
      </c>
      <c r="X13">
        <f t="shared" si="1"/>
        <v>6.1219940190085267E-2</v>
      </c>
      <c r="Y13">
        <f t="shared" si="1"/>
        <v>6.303588254572777E-2</v>
      </c>
      <c r="Z13">
        <f t="shared" si="1"/>
        <v>6.4670230665806017E-2</v>
      </c>
      <c r="AA13">
        <f t="shared" si="1"/>
        <v>6.6122984550320008E-2</v>
      </c>
      <c r="AB13">
        <f t="shared" si="1"/>
        <v>6.7394144199269757E-2</v>
      </c>
      <c r="AC13">
        <f t="shared" si="1"/>
        <v>6.8506408892100787E-2</v>
      </c>
      <c r="AD13">
        <f t="shared" si="1"/>
        <v>6.9527876467149696E-2</v>
      </c>
    </row>
    <row r="14" spans="3:30">
      <c r="D14" t="s">
        <v>158</v>
      </c>
      <c r="E14" t="s">
        <v>756</v>
      </c>
      <c r="F14">
        <f t="shared" si="2"/>
        <v>2.3600935354279646</v>
      </c>
      <c r="G14">
        <f t="shared" si="2"/>
        <v>2.4751171684414568</v>
      </c>
      <c r="H14">
        <f t="shared" si="2"/>
        <v>2.5259444618131783</v>
      </c>
      <c r="I14">
        <f t="shared" si="2"/>
        <v>2.5670631710577174</v>
      </c>
      <c r="J14">
        <f t="shared" si="2"/>
        <v>2.6432089289179741</v>
      </c>
      <c r="K14">
        <f t="shared" si="2"/>
        <v>2.7117401109922055</v>
      </c>
      <c r="L14">
        <f t="shared" si="2"/>
        <v>2.7726567172804106</v>
      </c>
      <c r="M14">
        <f t="shared" si="2"/>
        <v>2.8259587477825909</v>
      </c>
      <c r="N14">
        <f t="shared" si="2"/>
        <v>2.8725980244719982</v>
      </c>
      <c r="O14">
        <f t="shared" si="2"/>
        <v>2.9154300132683928</v>
      </c>
      <c r="S14" t="s">
        <v>158</v>
      </c>
      <c r="T14" t="s">
        <v>756</v>
      </c>
      <c r="U14">
        <f t="shared" si="3"/>
        <v>0.17489952708425854</v>
      </c>
      <c r="V14">
        <f t="shared" si="1"/>
        <v>0.18342358713339768</v>
      </c>
      <c r="W14">
        <f t="shared" si="1"/>
        <v>0.18719024698828982</v>
      </c>
      <c r="X14">
        <f t="shared" si="1"/>
        <v>0.19023743248887676</v>
      </c>
      <c r="Y14">
        <f t="shared" si="1"/>
        <v>0.19588036860107472</v>
      </c>
      <c r="Z14">
        <f t="shared" si="1"/>
        <v>0.20095901110205286</v>
      </c>
      <c r="AA14">
        <f t="shared" si="1"/>
        <v>0.20547335999181124</v>
      </c>
      <c r="AB14">
        <f t="shared" si="1"/>
        <v>0.2094234152703498</v>
      </c>
      <c r="AC14">
        <f t="shared" si="1"/>
        <v>0.21287971363907104</v>
      </c>
      <c r="AD14">
        <f t="shared" si="1"/>
        <v>0.21605386520218242</v>
      </c>
    </row>
    <row r="15" spans="3:30">
      <c r="D15" t="s">
        <v>158</v>
      </c>
      <c r="E15" t="s">
        <v>757</v>
      </c>
      <c r="F15">
        <f t="shared" si="2"/>
        <v>1.8623025737266132</v>
      </c>
      <c r="G15">
        <f t="shared" si="2"/>
        <v>1.9530654204464013</v>
      </c>
      <c r="H15">
        <f t="shared" si="2"/>
        <v>1.9931722203849684</v>
      </c>
      <c r="I15">
        <f t="shared" si="2"/>
        <v>2.0256181708970677</v>
      </c>
      <c r="J15">
        <f t="shared" si="2"/>
        <v>2.085703264437992</v>
      </c>
      <c r="K15">
        <f t="shared" si="2"/>
        <v>2.1397798486248241</v>
      </c>
      <c r="L15">
        <f t="shared" si="2"/>
        <v>2.1878479234575634</v>
      </c>
      <c r="M15">
        <f t="shared" si="2"/>
        <v>2.2299074889362105</v>
      </c>
      <c r="N15">
        <f t="shared" si="2"/>
        <v>2.2667096087300265</v>
      </c>
      <c r="O15">
        <f t="shared" si="2"/>
        <v>2.3005074738467965</v>
      </c>
      <c r="S15" t="s">
        <v>158</v>
      </c>
      <c r="T15" t="s">
        <v>757</v>
      </c>
      <c r="U15">
        <f t="shared" si="3"/>
        <v>0.65432252590394524</v>
      </c>
      <c r="V15">
        <f t="shared" si="1"/>
        <v>0.68621217475143836</v>
      </c>
      <c r="W15">
        <f t="shared" si="1"/>
        <v>0.70030375310823234</v>
      </c>
      <c r="X15">
        <f t="shared" si="1"/>
        <v>0.71170368166653741</v>
      </c>
      <c r="Y15">
        <f t="shared" si="1"/>
        <v>0.73281466047821342</v>
      </c>
      <c r="Z15">
        <f t="shared" si="1"/>
        <v>0.75181454140872195</v>
      </c>
      <c r="AA15">
        <f t="shared" si="1"/>
        <v>0.76870332445806289</v>
      </c>
      <c r="AB15">
        <f t="shared" si="1"/>
        <v>0.78348100962623624</v>
      </c>
      <c r="AC15">
        <f t="shared" si="1"/>
        <v>0.7964114841483878</v>
      </c>
      <c r="AD15">
        <f t="shared" si="1"/>
        <v>0.80828640972995558</v>
      </c>
    </row>
    <row r="16" spans="3:30">
      <c r="D16" t="s">
        <v>158</v>
      </c>
      <c r="E16" t="s">
        <v>758</v>
      </c>
      <c r="F16">
        <f t="shared" si="2"/>
        <v>0.14768862255953705</v>
      </c>
      <c r="G16">
        <f t="shared" si="2"/>
        <v>0.15488650758678274</v>
      </c>
      <c r="H16">
        <f t="shared" si="2"/>
        <v>0.15806714972397576</v>
      </c>
      <c r="I16">
        <f t="shared" si="2"/>
        <v>0.1606402534754128</v>
      </c>
      <c r="J16">
        <f t="shared" si="2"/>
        <v>0.16540526042251846</v>
      </c>
      <c r="K16">
        <f t="shared" si="2"/>
        <v>0.16969376667491354</v>
      </c>
      <c r="L16">
        <f t="shared" si="2"/>
        <v>0.17350577223259808</v>
      </c>
      <c r="M16">
        <f t="shared" si="2"/>
        <v>0.17684127709557201</v>
      </c>
      <c r="N16">
        <f t="shared" si="2"/>
        <v>0.17975984385067426</v>
      </c>
      <c r="O16">
        <f t="shared" si="2"/>
        <v>0.18244016025842119</v>
      </c>
      <c r="S16" t="s">
        <v>158</v>
      </c>
      <c r="T16" t="s">
        <v>758</v>
      </c>
      <c r="U16">
        <f t="shared" si="3"/>
        <v>5.1890597115513006E-2</v>
      </c>
      <c r="V16">
        <f t="shared" si="1"/>
        <v>5.4419583746707439E-2</v>
      </c>
      <c r="W16">
        <f t="shared" si="1"/>
        <v>5.5537106659775265E-2</v>
      </c>
      <c r="X16">
        <f t="shared" si="1"/>
        <v>5.6441170140009905E-2</v>
      </c>
      <c r="Y16">
        <f t="shared" si="1"/>
        <v>5.8115361770074044E-2</v>
      </c>
      <c r="Z16">
        <f t="shared" si="1"/>
        <v>5.962213423713178E-2</v>
      </c>
      <c r="AA16">
        <f t="shared" si="1"/>
        <v>6.0961487541183093E-2</v>
      </c>
      <c r="AB16">
        <f t="shared" si="1"/>
        <v>6.2133421682228004E-2</v>
      </c>
      <c r="AC16">
        <f t="shared" si="1"/>
        <v>6.3158864055642291E-2</v>
      </c>
      <c r="AD16">
        <f t="shared" si="1"/>
        <v>6.4100596847553371E-2</v>
      </c>
    </row>
    <row r="17" spans="4:30">
      <c r="D17" t="s">
        <v>158</v>
      </c>
      <c r="E17" t="s">
        <v>759</v>
      </c>
      <c r="F17">
        <f t="shared" si="2"/>
        <v>3.7042487809168515E-5</v>
      </c>
      <c r="G17">
        <f t="shared" si="2"/>
        <v>3.8847823682390986E-5</v>
      </c>
      <c r="H17">
        <f t="shared" si="2"/>
        <v>3.9645575706551168E-5</v>
      </c>
      <c r="I17">
        <f t="shared" si="2"/>
        <v>4.0290948130590873E-5</v>
      </c>
      <c r="J17">
        <f t="shared" si="2"/>
        <v>4.148608224918291E-5</v>
      </c>
      <c r="K17">
        <f t="shared" si="2"/>
        <v>4.2561702955915741E-5</v>
      </c>
      <c r="L17">
        <f t="shared" si="2"/>
        <v>4.3517810250789372E-5</v>
      </c>
      <c r="M17">
        <f t="shared" si="2"/>
        <v>4.4354404133803803E-5</v>
      </c>
      <c r="N17">
        <f t="shared" si="2"/>
        <v>4.5086423781441425E-5</v>
      </c>
      <c r="O17">
        <f t="shared" si="2"/>
        <v>4.5758686723149447E-5</v>
      </c>
      <c r="S17" t="s">
        <v>158</v>
      </c>
      <c r="T17" t="s">
        <v>759</v>
      </c>
      <c r="U17">
        <f t="shared" si="3"/>
        <v>1.3014928149167314E-5</v>
      </c>
      <c r="V17">
        <f t="shared" si="1"/>
        <v>1.3649235347867101E-5</v>
      </c>
      <c r="W17">
        <f t="shared" si="1"/>
        <v>1.3929526599599057E-5</v>
      </c>
      <c r="X17">
        <f t="shared" si="1"/>
        <v>1.4156279072910304E-5</v>
      </c>
      <c r="Y17">
        <f t="shared" si="1"/>
        <v>1.4576191060523723E-5</v>
      </c>
      <c r="Z17">
        <f t="shared" si="1"/>
        <v>1.49541118493758E-5</v>
      </c>
      <c r="AA17">
        <f t="shared" si="1"/>
        <v>1.5290041439466534E-5</v>
      </c>
      <c r="AB17">
        <f t="shared" si="1"/>
        <v>1.5583979830795926E-5</v>
      </c>
      <c r="AC17">
        <f t="shared" si="1"/>
        <v>1.5841175923209146E-5</v>
      </c>
      <c r="AD17">
        <f t="shared" si="1"/>
        <v>1.6077376416241695E-5</v>
      </c>
    </row>
    <row r="18" spans="4:30">
      <c r="D18" t="s">
        <v>158</v>
      </c>
      <c r="E18" t="s">
        <v>760</v>
      </c>
      <c r="F18">
        <f t="shared" si="2"/>
        <v>8.7480000000000016E-2</v>
      </c>
      <c r="G18">
        <f t="shared" si="2"/>
        <v>8.7480000000000016E-2</v>
      </c>
      <c r="H18">
        <f t="shared" si="2"/>
        <v>8.7480000000000016E-2</v>
      </c>
      <c r="I18">
        <f t="shared" si="2"/>
        <v>8.7480000000000016E-2</v>
      </c>
      <c r="J18">
        <f t="shared" si="2"/>
        <v>8.7480000000000016E-2</v>
      </c>
      <c r="K18">
        <f t="shared" si="2"/>
        <v>8.7480000000000016E-2</v>
      </c>
      <c r="L18">
        <f t="shared" si="2"/>
        <v>8.7480000000000016E-2</v>
      </c>
      <c r="M18">
        <f t="shared" si="2"/>
        <v>8.7480000000000016E-2</v>
      </c>
      <c r="N18">
        <f t="shared" si="2"/>
        <v>8.7480000000000016E-2</v>
      </c>
      <c r="O18">
        <f t="shared" si="2"/>
        <v>8.7480000000000016E-2</v>
      </c>
      <c r="S18" t="s">
        <v>158</v>
      </c>
      <c r="T18" t="s">
        <v>761</v>
      </c>
      <c r="U18">
        <f t="shared" si="3"/>
        <v>1.3657579118132808</v>
      </c>
      <c r="V18">
        <f t="shared" si="1"/>
        <v>1.5359840919547048</v>
      </c>
      <c r="W18">
        <f t="shared" si="1"/>
        <v>1.6112045990011203</v>
      </c>
      <c r="X18">
        <f t="shared" si="1"/>
        <v>1.6720571440274343</v>
      </c>
      <c r="Y18">
        <f t="shared" si="1"/>
        <v>1.7847470422243115</v>
      </c>
      <c r="Z18">
        <f t="shared" si="1"/>
        <v>1.8861679506015008</v>
      </c>
      <c r="AA18">
        <f t="shared" si="1"/>
        <v>1.9763198691590025</v>
      </c>
      <c r="AB18">
        <f t="shared" si="1"/>
        <v>2.0552027978968166</v>
      </c>
      <c r="AC18">
        <f t="shared" si="1"/>
        <v>2.124225360542404</v>
      </c>
      <c r="AD18">
        <f t="shared" si="1"/>
        <v>2.1876134282781474</v>
      </c>
    </row>
    <row r="19" spans="4:30">
      <c r="D19" t="s">
        <v>158</v>
      </c>
      <c r="E19" t="s">
        <v>761</v>
      </c>
      <c r="F19">
        <f t="shared" si="2"/>
        <v>2.4343347885822273</v>
      </c>
      <c r="G19">
        <f t="shared" si="2"/>
        <v>2.7377469150370266</v>
      </c>
      <c r="H19">
        <f t="shared" si="2"/>
        <v>2.87182038115722</v>
      </c>
      <c r="I19">
        <f t="shared" si="2"/>
        <v>2.9802843088050173</v>
      </c>
      <c r="J19">
        <f t="shared" si="2"/>
        <v>3.1811434340787148</v>
      </c>
      <c r="K19">
        <f t="shared" si="2"/>
        <v>3.3619166468250428</v>
      </c>
      <c r="L19">
        <f t="shared" si="2"/>
        <v>3.5226039470440011</v>
      </c>
      <c r="M19">
        <f t="shared" si="2"/>
        <v>3.6632053347355895</v>
      </c>
      <c r="N19">
        <f t="shared" si="2"/>
        <v>3.7862315489657297</v>
      </c>
      <c r="O19">
        <f t="shared" si="2"/>
        <v>3.8992148069321848</v>
      </c>
      <c r="S19" t="s">
        <v>158</v>
      </c>
      <c r="T19" t="s">
        <v>762</v>
      </c>
      <c r="U19">
        <f t="shared" si="3"/>
        <v>0.76271651728403533</v>
      </c>
      <c r="V19">
        <f t="shared" si="1"/>
        <v>0.85778045075644282</v>
      </c>
      <c r="W19">
        <f t="shared" si="1"/>
        <v>0.8997878392302977</v>
      </c>
      <c r="X19">
        <f t="shared" si="1"/>
        <v>0.93377134451251742</v>
      </c>
      <c r="Y19">
        <f t="shared" si="1"/>
        <v>0.99670376170181307</v>
      </c>
      <c r="Z19">
        <f t="shared" si="1"/>
        <v>1.053342937172179</v>
      </c>
      <c r="AA19">
        <f t="shared" si="1"/>
        <v>1.1036888709236157</v>
      </c>
      <c r="AB19">
        <f t="shared" si="1"/>
        <v>1.1477415629561225</v>
      </c>
      <c r="AC19">
        <f t="shared" si="1"/>
        <v>1.1862876684845662</v>
      </c>
      <c r="AD19">
        <f t="shared" si="1"/>
        <v>1.2216871531535451</v>
      </c>
    </row>
    <row r="20" spans="4:30">
      <c r="D20" t="s">
        <v>158</v>
      </c>
      <c r="E20" t="s">
        <v>762</v>
      </c>
      <c r="F20">
        <f t="shared" si="2"/>
        <v>3.1751365195422769</v>
      </c>
      <c r="G20">
        <f t="shared" si="2"/>
        <v>3.5708811507643814</v>
      </c>
      <c r="H20">
        <f t="shared" si="2"/>
        <v>3.745755026197009</v>
      </c>
      <c r="I20">
        <f t="shared" si="2"/>
        <v>3.8872260265469998</v>
      </c>
      <c r="J20">
        <f t="shared" si="2"/>
        <v>4.1492093605284648</v>
      </c>
      <c r="K20">
        <f t="shared" si="2"/>
        <v>4.3849943611117821</v>
      </c>
      <c r="L20">
        <f t="shared" si="2"/>
        <v>4.594581028296953</v>
      </c>
      <c r="M20">
        <f t="shared" si="2"/>
        <v>4.7779693620839785</v>
      </c>
      <c r="N20">
        <f t="shared" si="2"/>
        <v>4.9384341541476262</v>
      </c>
      <c r="O20">
        <f t="shared" si="2"/>
        <v>5.0857997795122003</v>
      </c>
      <c r="S20" t="s">
        <v>158</v>
      </c>
      <c r="T20" t="s">
        <v>763</v>
      </c>
      <c r="U20">
        <f t="shared" si="3"/>
        <v>0.134040414243323</v>
      </c>
      <c r="V20">
        <f t="shared" si="1"/>
        <v>0.15074702637703655</v>
      </c>
      <c r="W20">
        <f t="shared" si="1"/>
        <v>0.15812943861633885</v>
      </c>
      <c r="X20">
        <f t="shared" si="1"/>
        <v>0.16410172716948229</v>
      </c>
      <c r="Y20">
        <f t="shared" si="1"/>
        <v>0.17516152078641459</v>
      </c>
      <c r="Z20">
        <f t="shared" si="1"/>
        <v>0.18511533504165367</v>
      </c>
      <c r="AA20">
        <f t="shared" si="1"/>
        <v>0.19396316993519952</v>
      </c>
      <c r="AB20">
        <f t="shared" si="1"/>
        <v>0.20170502546705213</v>
      </c>
      <c r="AC20">
        <f t="shared" si="1"/>
        <v>0.20847914905742318</v>
      </c>
      <c r="AD20">
        <f t="shared" si="1"/>
        <v>0.2147002829669476</v>
      </c>
    </row>
    <row r="21" spans="4:30">
      <c r="D21" t="s">
        <v>158</v>
      </c>
      <c r="E21" t="s">
        <v>763</v>
      </c>
      <c r="F21">
        <f t="shared" si="2"/>
        <v>0.38612808800088722</v>
      </c>
      <c r="G21">
        <f t="shared" si="2"/>
        <v>0.43425455968168158</v>
      </c>
      <c r="H21">
        <f t="shared" si="2"/>
        <v>0.45552095712522839</v>
      </c>
      <c r="I21">
        <f t="shared" si="2"/>
        <v>0.47272523370877184</v>
      </c>
      <c r="J21">
        <f t="shared" si="2"/>
        <v>0.50458500515977822</v>
      </c>
      <c r="K21">
        <f t="shared" si="2"/>
        <v>0.53325879946568389</v>
      </c>
      <c r="L21">
        <f t="shared" si="2"/>
        <v>0.55874661662648895</v>
      </c>
      <c r="M21">
        <f t="shared" si="2"/>
        <v>0.5810484566421934</v>
      </c>
      <c r="N21">
        <f t="shared" si="2"/>
        <v>0.60056256665593477</v>
      </c>
      <c r="O21">
        <f t="shared" si="2"/>
        <v>0.61848368809712584</v>
      </c>
      <c r="S21" t="s">
        <v>158</v>
      </c>
      <c r="T21" t="s">
        <v>764</v>
      </c>
      <c r="U21">
        <f t="shared" si="3"/>
        <v>0.39540721276588586</v>
      </c>
      <c r="V21">
        <f t="shared" si="1"/>
        <v>0.44469022174376555</v>
      </c>
      <c r="W21">
        <f t="shared" si="1"/>
        <v>0.46646767642793513</v>
      </c>
      <c r="X21">
        <f t="shared" si="1"/>
        <v>0.48408539257692634</v>
      </c>
      <c r="Y21">
        <f t="shared" si="1"/>
        <v>0.51671079285283583</v>
      </c>
      <c r="Z21">
        <f t="shared" si="1"/>
        <v>0.54607365310115441</v>
      </c>
      <c r="AA21">
        <f t="shared" si="1"/>
        <v>0.57217397332188202</v>
      </c>
      <c r="AB21">
        <f t="shared" si="1"/>
        <v>0.59501175351501878</v>
      </c>
      <c r="AC21">
        <f t="shared" si="1"/>
        <v>0.61499481118401333</v>
      </c>
      <c r="AD21">
        <f t="shared" si="1"/>
        <v>0.6333465988392124</v>
      </c>
    </row>
    <row r="22" spans="4:30">
      <c r="D22" t="s">
        <v>158</v>
      </c>
      <c r="E22" t="s">
        <v>764</v>
      </c>
      <c r="F22">
        <f t="shared" si="2"/>
        <v>1.1253897594105982</v>
      </c>
      <c r="G22">
        <f t="shared" si="2"/>
        <v>1.2656567849630249</v>
      </c>
      <c r="H22">
        <f t="shared" si="2"/>
        <v>1.3276387713718154</v>
      </c>
      <c r="I22">
        <f t="shared" si="2"/>
        <v>1.3777815019497135</v>
      </c>
      <c r="J22">
        <f t="shared" si="2"/>
        <v>1.4706384104273018</v>
      </c>
      <c r="K22">
        <f t="shared" si="2"/>
        <v>1.5542096280571316</v>
      </c>
      <c r="L22">
        <f t="shared" si="2"/>
        <v>1.6284951548392026</v>
      </c>
      <c r="M22">
        <f t="shared" si="2"/>
        <v>1.6934949907735146</v>
      </c>
      <c r="N22">
        <f t="shared" si="2"/>
        <v>1.7503698472160378</v>
      </c>
      <c r="O22">
        <f t="shared" si="2"/>
        <v>1.8026018582346814</v>
      </c>
      <c r="S22" t="s">
        <v>158</v>
      </c>
      <c r="T22" t="s">
        <v>765</v>
      </c>
      <c r="U22">
        <f t="shared" si="3"/>
        <v>1.1493818622528474E-2</v>
      </c>
      <c r="V22">
        <f t="shared" si="3"/>
        <v>1.2926392303726289E-2</v>
      </c>
      <c r="W22">
        <f t="shared" si="3"/>
        <v>1.355942606264353E-2</v>
      </c>
      <c r="X22">
        <f t="shared" si="3"/>
        <v>1.4071543260868718E-2</v>
      </c>
      <c r="Y22">
        <f t="shared" si="3"/>
        <v>1.5019908442767207E-2</v>
      </c>
      <c r="Z22">
        <f t="shared" si="3"/>
        <v>1.5873437106475846E-2</v>
      </c>
      <c r="AA22">
        <f t="shared" si="3"/>
        <v>1.6632129251994639E-2</v>
      </c>
      <c r="AB22">
        <f t="shared" si="3"/>
        <v>1.7295984879323583E-2</v>
      </c>
      <c r="AC22">
        <f t="shared" si="3"/>
        <v>1.787685855323641E-2</v>
      </c>
      <c r="AD22">
        <f t="shared" si="3"/>
        <v>1.8410313968054311E-2</v>
      </c>
    </row>
    <row r="23" spans="4:30">
      <c r="D23" t="s">
        <v>158</v>
      </c>
      <c r="E23" t="s">
        <v>765</v>
      </c>
      <c r="F23">
        <f t="shared" ref="F23:O27" si="4">E54/1000</f>
        <v>3.2713176079504115E-2</v>
      </c>
      <c r="G23">
        <f t="shared" si="4"/>
        <v>3.6790501172144045E-2</v>
      </c>
      <c r="H23">
        <f t="shared" si="4"/>
        <v>3.8592212639831577E-2</v>
      </c>
      <c r="I23">
        <f t="shared" si="4"/>
        <v>4.0049776973241726E-2</v>
      </c>
      <c r="J23">
        <f t="shared" si="4"/>
        <v>4.2748970183260501E-2</v>
      </c>
      <c r="K23">
        <f t="shared" si="4"/>
        <v>4.5178244072277406E-2</v>
      </c>
      <c r="L23">
        <f t="shared" si="4"/>
        <v>4.7337598640292432E-2</v>
      </c>
      <c r="M23">
        <f t="shared" si="4"/>
        <v>4.922703388730558E-2</v>
      </c>
      <c r="N23">
        <f t="shared" si="4"/>
        <v>5.0880289728442087E-2</v>
      </c>
      <c r="O23">
        <f t="shared" si="4"/>
        <v>5.2398585909077651E-2</v>
      </c>
      <c r="S23" t="s">
        <v>158</v>
      </c>
      <c r="T23" t="s">
        <v>766</v>
      </c>
      <c r="U23">
        <f t="shared" si="3"/>
        <v>8.1584869205114915E-2</v>
      </c>
      <c r="V23">
        <f t="shared" si="3"/>
        <v>9.1753494641584735E-2</v>
      </c>
      <c r="W23">
        <f t="shared" si="3"/>
        <v>9.6246864349234101E-2</v>
      </c>
      <c r="X23">
        <f t="shared" si="3"/>
        <v>9.9881949955422336E-2</v>
      </c>
      <c r="Y23">
        <f t="shared" si="3"/>
        <v>0.10661358996688204</v>
      </c>
      <c r="Z23">
        <f t="shared" si="3"/>
        <v>0.11267206597719578</v>
      </c>
      <c r="AA23">
        <f t="shared" si="3"/>
        <v>0.11805737798636355</v>
      </c>
      <c r="AB23">
        <f t="shared" si="3"/>
        <v>0.12276952599438534</v>
      </c>
      <c r="AC23">
        <f t="shared" si="3"/>
        <v>0.12689265550140444</v>
      </c>
      <c r="AD23">
        <f t="shared" si="3"/>
        <v>0.13067920300785049</v>
      </c>
    </row>
    <row r="24" spans="4:30">
      <c r="D24" t="s">
        <v>158</v>
      </c>
      <c r="E24" t="s">
        <v>766</v>
      </c>
      <c r="F24">
        <f t="shared" si="4"/>
        <v>0.23220308927609629</v>
      </c>
      <c r="G24">
        <f t="shared" si="4"/>
        <v>0.26114456167220274</v>
      </c>
      <c r="H24">
        <f t="shared" si="4"/>
        <v>0.27393338314782012</v>
      </c>
      <c r="I24">
        <f t="shared" si="4"/>
        <v>0.28427939602697128</v>
      </c>
      <c r="J24">
        <f t="shared" si="4"/>
        <v>0.3034386791365104</v>
      </c>
      <c r="K24">
        <f t="shared" si="4"/>
        <v>0.32068203393509565</v>
      </c>
      <c r="L24">
        <f t="shared" si="4"/>
        <v>0.336009460422727</v>
      </c>
      <c r="M24">
        <f t="shared" si="4"/>
        <v>0.34942095859940442</v>
      </c>
      <c r="N24">
        <f t="shared" si="4"/>
        <v>0.36115601950399717</v>
      </c>
      <c r="O24">
        <f t="shared" si="4"/>
        <v>0.37193311625311298</v>
      </c>
      <c r="S24" t="s">
        <v>158</v>
      </c>
      <c r="T24" t="s">
        <v>767</v>
      </c>
      <c r="U24">
        <f t="shared" si="3"/>
        <v>3.7201262916155158E-2</v>
      </c>
      <c r="V24">
        <f t="shared" si="3"/>
        <v>4.1837976954477114E-2</v>
      </c>
      <c r="W24">
        <f t="shared" si="3"/>
        <v>4.3886874372618352E-2</v>
      </c>
      <c r="X24">
        <f t="shared" si="3"/>
        <v>4.5544409362575318E-2</v>
      </c>
      <c r="Y24">
        <f t="shared" si="3"/>
        <v>4.8613918603236349E-2</v>
      </c>
      <c r="Z24">
        <f t="shared" si="3"/>
        <v>5.1376476919831285E-2</v>
      </c>
      <c r="AA24">
        <f t="shared" si="3"/>
        <v>5.3832084312360119E-2</v>
      </c>
      <c r="AB24">
        <f t="shared" si="3"/>
        <v>5.5980740780822845E-2</v>
      </c>
      <c r="AC24">
        <f t="shared" si="3"/>
        <v>5.7860815190727728E-2</v>
      </c>
      <c r="AD24">
        <f t="shared" si="3"/>
        <v>5.9587414138599561E-2</v>
      </c>
    </row>
    <row r="25" spans="4:30">
      <c r="D25" t="s">
        <v>158</v>
      </c>
      <c r="E25" t="s">
        <v>767</v>
      </c>
      <c r="F25">
        <f t="shared" si="4"/>
        <v>0.10588051753059545</v>
      </c>
      <c r="G25">
        <f t="shared" si="4"/>
        <v>0.11907731902428102</v>
      </c>
      <c r="H25">
        <f t="shared" si="4"/>
        <v>0.1249087962912984</v>
      </c>
      <c r="I25">
        <f t="shared" si="4"/>
        <v>0.12962639587809902</v>
      </c>
      <c r="J25">
        <f t="shared" si="4"/>
        <v>0.13836269140921117</v>
      </c>
      <c r="K25">
        <f t="shared" si="4"/>
        <v>0.14622535738721215</v>
      </c>
      <c r="L25">
        <f t="shared" si="4"/>
        <v>0.15321439381210189</v>
      </c>
      <c r="M25">
        <f t="shared" si="4"/>
        <v>0.15932980068388042</v>
      </c>
      <c r="N25">
        <f t="shared" si="4"/>
        <v>0.16468078169668662</v>
      </c>
      <c r="O25">
        <f t="shared" si="4"/>
        <v>0.16959494793293722</v>
      </c>
      <c r="S25" t="s">
        <v>158</v>
      </c>
      <c r="T25" t="s">
        <v>768</v>
      </c>
      <c r="U25">
        <f t="shared" si="3"/>
        <v>1.2355041626024577E-2</v>
      </c>
      <c r="V25">
        <f t="shared" si="3"/>
        <v>1.3894956953107804E-2</v>
      </c>
      <c r="W25">
        <f t="shared" si="3"/>
        <v>1.4575423445485845E-2</v>
      </c>
      <c r="X25">
        <f t="shared" si="3"/>
        <v>1.5125913192128755E-2</v>
      </c>
      <c r="Y25">
        <f t="shared" si="3"/>
        <v>1.614533864887488E-2</v>
      </c>
      <c r="Z25">
        <f t="shared" si="3"/>
        <v>1.7062821559946394E-2</v>
      </c>
      <c r="AA25">
        <f t="shared" si="3"/>
        <v>1.7878361925343294E-2</v>
      </c>
      <c r="AB25">
        <f t="shared" si="3"/>
        <v>1.8591959745065584E-2</v>
      </c>
      <c r="AC25">
        <f t="shared" si="3"/>
        <v>1.9216357837322586E-2</v>
      </c>
      <c r="AD25">
        <f t="shared" si="3"/>
        <v>1.978978465674228E-2</v>
      </c>
    </row>
    <row r="26" spans="4:30">
      <c r="D26" t="s">
        <v>158</v>
      </c>
      <c r="E26" t="s">
        <v>768</v>
      </c>
      <c r="F26">
        <f t="shared" si="4"/>
        <v>3.516434924330071E-2</v>
      </c>
      <c r="G26">
        <f t="shared" si="4"/>
        <v>3.95471851742299E-2</v>
      </c>
      <c r="H26">
        <f t="shared" si="4"/>
        <v>4.1483897498690477E-2</v>
      </c>
      <c r="I26">
        <f t="shared" si="4"/>
        <v>4.3050676008366442E-2</v>
      </c>
      <c r="J26">
        <f t="shared" si="4"/>
        <v>4.5952117692951572E-2</v>
      </c>
      <c r="K26">
        <f t="shared" si="4"/>
        <v>4.8563415209078184E-2</v>
      </c>
      <c r="L26">
        <f t="shared" si="4"/>
        <v>5.0884568556746286E-2</v>
      </c>
      <c r="M26">
        <f t="shared" si="4"/>
        <v>5.2915577735955878E-2</v>
      </c>
      <c r="N26">
        <f t="shared" si="4"/>
        <v>5.4692710767764274E-2</v>
      </c>
      <c r="O26">
        <f t="shared" si="4"/>
        <v>5.6324771715343412E-2</v>
      </c>
      <c r="S26" t="s">
        <v>158</v>
      </c>
      <c r="T26" t="s">
        <v>769</v>
      </c>
      <c r="U26">
        <f t="shared" si="3"/>
        <v>3.5489268658362397E-2</v>
      </c>
      <c r="V26">
        <f t="shared" si="3"/>
        <v>3.9912602096500827E-2</v>
      </c>
      <c r="W26">
        <f t="shared" si="3"/>
        <v>4.186720968844531E-2</v>
      </c>
      <c r="X26">
        <f t="shared" si="3"/>
        <v>4.3448465268445348E-2</v>
      </c>
      <c r="Y26">
        <f t="shared" si="3"/>
        <v>4.637671634251947E-2</v>
      </c>
      <c r="Z26">
        <f t="shared" si="3"/>
        <v>4.9012142309186185E-2</v>
      </c>
      <c r="AA26">
        <f t="shared" si="3"/>
        <v>5.1354743168445495E-2</v>
      </c>
      <c r="AB26">
        <f t="shared" si="3"/>
        <v>5.3404518920297392E-2</v>
      </c>
      <c r="AC26">
        <f t="shared" si="3"/>
        <v>5.5198072703167796E-2</v>
      </c>
      <c r="AD26">
        <f t="shared" si="3"/>
        <v>5.6845213932334493E-2</v>
      </c>
    </row>
    <row r="27" spans="4:30">
      <c r="D27" t="s">
        <v>158</v>
      </c>
      <c r="E27" t="s">
        <v>769</v>
      </c>
      <c r="F27">
        <f>E58/1000</f>
        <v>0.10100791848918528</v>
      </c>
      <c r="G27">
        <f t="shared" si="4"/>
        <v>0.11359740596696387</v>
      </c>
      <c r="H27">
        <f t="shared" si="4"/>
        <v>0.11916051988249816</v>
      </c>
      <c r="I27">
        <f t="shared" si="4"/>
        <v>0.12366101653326748</v>
      </c>
      <c r="J27">
        <f t="shared" si="4"/>
        <v>0.13199526959024771</v>
      </c>
      <c r="K27">
        <f t="shared" si="4"/>
        <v>0.1394960973415299</v>
      </c>
      <c r="L27">
        <f t="shared" si="4"/>
        <v>0.14616349978711407</v>
      </c>
      <c r="M27">
        <f t="shared" si="4"/>
        <v>0.15199747692700025</v>
      </c>
      <c r="N27">
        <f t="shared" si="4"/>
        <v>0.15710220692440063</v>
      </c>
      <c r="O27">
        <f t="shared" si="4"/>
        <v>0.16179022426895198</v>
      </c>
      <c r="S27" t="s">
        <v>158</v>
      </c>
      <c r="T27" t="s">
        <v>770</v>
      </c>
      <c r="U27">
        <f t="shared" si="3"/>
        <v>0.14363177397891483</v>
      </c>
      <c r="V27">
        <f t="shared" si="3"/>
        <v>0.16153383994528042</v>
      </c>
      <c r="W27">
        <f t="shared" si="3"/>
        <v>0.16944450608400033</v>
      </c>
      <c r="X27">
        <f t="shared" si="3"/>
        <v>0.17584414610633556</v>
      </c>
      <c r="Y27">
        <f t="shared" si="3"/>
        <v>0.18769533133288221</v>
      </c>
      <c r="Z27">
        <f t="shared" si="3"/>
        <v>0.19836139803677422</v>
      </c>
      <c r="AA27">
        <f t="shared" si="3"/>
        <v>0.20784234621801156</v>
      </c>
      <c r="AB27">
        <f t="shared" si="3"/>
        <v>0.21613817587659423</v>
      </c>
      <c r="AC27">
        <f t="shared" si="3"/>
        <v>0.22339702682785406</v>
      </c>
      <c r="AD27">
        <f t="shared" si="3"/>
        <v>0.23006331851778658</v>
      </c>
    </row>
    <row r="28" spans="4:30">
      <c r="D28" t="s">
        <v>158</v>
      </c>
      <c r="E28" t="s">
        <v>770</v>
      </c>
      <c r="F28">
        <f t="shared" ref="F28:O31" si="5">E59/1000</f>
        <v>0.40879812593998838</v>
      </c>
      <c r="G28">
        <f t="shared" si="5"/>
        <v>0.45975015984425971</v>
      </c>
      <c r="H28">
        <f t="shared" si="5"/>
        <v>0.48226513270061633</v>
      </c>
      <c r="I28">
        <f t="shared" si="5"/>
        <v>0.5004794927641858</v>
      </c>
      <c r="J28">
        <f t="shared" si="5"/>
        <v>0.53420978917820316</v>
      </c>
      <c r="K28">
        <f t="shared" si="5"/>
        <v>0.56456705595081891</v>
      </c>
      <c r="L28">
        <f t="shared" si="5"/>
        <v>0.59155129308203291</v>
      </c>
      <c r="M28">
        <f t="shared" si="5"/>
        <v>0.61516250057184518</v>
      </c>
      <c r="N28">
        <f t="shared" si="5"/>
        <v>0.63582230712543086</v>
      </c>
      <c r="O28">
        <f t="shared" si="5"/>
        <v>0.65479559885831562</v>
      </c>
      <c r="S28" t="s">
        <v>158</v>
      </c>
      <c r="T28" t="s">
        <v>771</v>
      </c>
      <c r="U28">
        <f t="shared" si="3"/>
        <v>1.1390618879015053E-2</v>
      </c>
      <c r="V28">
        <f t="shared" si="3"/>
        <v>1.2810329886690775E-2</v>
      </c>
      <c r="W28">
        <f t="shared" si="3"/>
        <v>1.3437679814698459E-2</v>
      </c>
      <c r="X28">
        <f t="shared" si="3"/>
        <v>1.394519885758108E-2</v>
      </c>
      <c r="Y28">
        <f t="shared" si="3"/>
        <v>1.4885048936993339E-2</v>
      </c>
      <c r="Z28">
        <f t="shared" si="3"/>
        <v>1.5730914008464374E-2</v>
      </c>
      <c r="AA28">
        <f t="shared" si="3"/>
        <v>1.6482794071994177E-2</v>
      </c>
      <c r="AB28">
        <f t="shared" si="3"/>
        <v>1.7140689127582761E-2</v>
      </c>
      <c r="AC28">
        <f t="shared" si="3"/>
        <v>1.7716347301222773E-2</v>
      </c>
      <c r="AD28">
        <f t="shared" si="3"/>
        <v>1.8245012970892167E-2</v>
      </c>
    </row>
    <row r="29" spans="4:30">
      <c r="D29" t="s">
        <v>158</v>
      </c>
      <c r="E29" t="s">
        <v>771</v>
      </c>
      <c r="F29">
        <f t="shared" si="5"/>
        <v>3.2419453732581302E-2</v>
      </c>
      <c r="G29">
        <f t="shared" si="5"/>
        <v>3.6460169677504518E-2</v>
      </c>
      <c r="H29">
        <f t="shared" si="5"/>
        <v>3.8245704087987928E-2</v>
      </c>
      <c r="I29">
        <f t="shared" si="5"/>
        <v>3.9690181363884615E-2</v>
      </c>
      <c r="J29">
        <f t="shared" si="5"/>
        <v>4.2365139282211813E-2</v>
      </c>
      <c r="K29">
        <f t="shared" si="5"/>
        <v>4.4772601408706286E-2</v>
      </c>
      <c r="L29">
        <f t="shared" si="5"/>
        <v>4.691256774336805E-2</v>
      </c>
      <c r="M29">
        <f t="shared" si="5"/>
        <v>4.878503828619709E-2</v>
      </c>
      <c r="N29">
        <f t="shared" si="5"/>
        <v>5.0423450011172502E-2</v>
      </c>
      <c r="O29">
        <f t="shared" si="5"/>
        <v>5.1928113840231556E-2</v>
      </c>
      <c r="S29" t="s">
        <v>158</v>
      </c>
      <c r="T29" t="s">
        <v>772</v>
      </c>
      <c r="U29">
        <f t="shared" si="3"/>
        <v>2.8569354473781914E-6</v>
      </c>
      <c r="V29">
        <f t="shared" si="3"/>
        <v>3.2130199363723933E-6</v>
      </c>
      <c r="W29">
        <f t="shared" si="3"/>
        <v>3.3703685638940517E-6</v>
      </c>
      <c r="X29">
        <f t="shared" si="3"/>
        <v>3.4976618355969661E-6</v>
      </c>
      <c r="Y29">
        <f t="shared" si="3"/>
        <v>3.7333901165282888E-6</v>
      </c>
      <c r="Z29">
        <f t="shared" si="3"/>
        <v>3.9455455693664792E-6</v>
      </c>
      <c r="AA29">
        <f t="shared" si="3"/>
        <v>4.1341281941115385E-6</v>
      </c>
      <c r="AB29">
        <f t="shared" si="3"/>
        <v>4.2991379907634638E-6</v>
      </c>
      <c r="AC29">
        <f t="shared" si="3"/>
        <v>4.4435215628338997E-6</v>
      </c>
      <c r="AD29">
        <f t="shared" si="3"/>
        <v>4.5761187208577693E-6</v>
      </c>
    </row>
    <row r="30" spans="4:30">
      <c r="D30" t="s">
        <v>158</v>
      </c>
      <c r="E30" t="s">
        <v>772</v>
      </c>
      <c r="F30">
        <f t="shared" si="5"/>
        <v>8.1312778117687007E-6</v>
      </c>
      <c r="G30">
        <f t="shared" si="5"/>
        <v>9.1447490496752752E-6</v>
      </c>
      <c r="H30">
        <f t="shared" si="5"/>
        <v>9.5925874510830708E-6</v>
      </c>
      <c r="I30">
        <f t="shared" si="5"/>
        <v>9.9548836859298289E-6</v>
      </c>
      <c r="J30">
        <f t="shared" si="5"/>
        <v>1.0625802639349748E-5</v>
      </c>
      <c r="K30">
        <f t="shared" si="5"/>
        <v>1.1229629697427675E-5</v>
      </c>
      <c r="L30">
        <f t="shared" si="5"/>
        <v>1.1766364860163611E-5</v>
      </c>
      <c r="M30">
        <f t="shared" si="5"/>
        <v>1.2236008127557554E-5</v>
      </c>
      <c r="N30">
        <f t="shared" si="5"/>
        <v>1.2646945986527255E-5</v>
      </c>
      <c r="O30">
        <f t="shared" si="5"/>
        <v>1.3024337897825962E-5</v>
      </c>
    </row>
    <row r="31" spans="4:30">
      <c r="D31" t="s">
        <v>158</v>
      </c>
      <c r="E31" t="s">
        <v>773</v>
      </c>
      <c r="F31">
        <f t="shared" si="5"/>
        <v>2.052E-2</v>
      </c>
      <c r="G31">
        <f t="shared" si="5"/>
        <v>2.052E-2</v>
      </c>
      <c r="H31">
        <f t="shared" si="5"/>
        <v>2.052E-2</v>
      </c>
      <c r="I31">
        <f t="shared" si="5"/>
        <v>2.052E-2</v>
      </c>
      <c r="J31">
        <f t="shared" si="5"/>
        <v>2.052E-2</v>
      </c>
      <c r="K31">
        <f t="shared" si="5"/>
        <v>2.052E-2</v>
      </c>
      <c r="L31">
        <f t="shared" si="5"/>
        <v>2.052E-2</v>
      </c>
      <c r="M31">
        <f t="shared" si="5"/>
        <v>2.052E-2</v>
      </c>
      <c r="N31">
        <f t="shared" si="5"/>
        <v>2.052E-2</v>
      </c>
      <c r="O31">
        <f t="shared" si="5"/>
        <v>2.052E-2</v>
      </c>
    </row>
    <row r="35" spans="4:28">
      <c r="D35" s="126" t="s">
        <v>449</v>
      </c>
      <c r="R35" s="126" t="s">
        <v>449</v>
      </c>
    </row>
    <row r="36" spans="4:28" ht="15.75" thickBot="1">
      <c r="D36" s="132" t="s">
        <v>742</v>
      </c>
      <c r="E36" s="126">
        <v>2018</v>
      </c>
      <c r="F36" s="126">
        <v>2021</v>
      </c>
      <c r="G36" s="126">
        <v>2025</v>
      </c>
      <c r="H36" s="126">
        <v>2030</v>
      </c>
      <c r="I36" s="126">
        <v>2035</v>
      </c>
      <c r="J36" s="126">
        <v>2040</v>
      </c>
      <c r="K36" s="126">
        <v>2045</v>
      </c>
      <c r="L36" s="126">
        <v>2050</v>
      </c>
      <c r="M36" s="126">
        <v>2055</v>
      </c>
      <c r="N36" s="126">
        <v>2060</v>
      </c>
      <c r="R36" s="132" t="s">
        <v>742</v>
      </c>
      <c r="S36" s="126">
        <v>2018</v>
      </c>
      <c r="T36" s="126">
        <v>2021</v>
      </c>
      <c r="U36" s="126">
        <v>2025</v>
      </c>
      <c r="V36" s="126">
        <v>2030</v>
      </c>
      <c r="W36" s="126">
        <v>2035</v>
      </c>
      <c r="X36" s="126">
        <v>2040</v>
      </c>
      <c r="Y36" s="126">
        <v>2045</v>
      </c>
      <c r="Z36" s="126">
        <v>2050</v>
      </c>
      <c r="AA36" s="126">
        <v>2055</v>
      </c>
      <c r="AB36" s="126">
        <v>2060</v>
      </c>
    </row>
    <row r="37" spans="4:28">
      <c r="D37" s="135" t="s">
        <v>697</v>
      </c>
      <c r="E37" s="134">
        <v>17788.706422804265</v>
      </c>
      <c r="F37" s="134">
        <v>18655.672756403561</v>
      </c>
      <c r="G37" s="134">
        <v>19038.772742265497</v>
      </c>
      <c r="H37" s="134">
        <v>19348.696326333582</v>
      </c>
      <c r="I37" s="134">
        <v>19922.628889422624</v>
      </c>
      <c r="J37" s="134">
        <v>20439.168196202761</v>
      </c>
      <c r="K37" s="134">
        <v>20898.314246673996</v>
      </c>
      <c r="L37" s="134">
        <v>21300.067040836326</v>
      </c>
      <c r="M37" s="134">
        <v>21651.600735728363</v>
      </c>
      <c r="N37" s="134">
        <v>21974.437802465953</v>
      </c>
      <c r="R37" s="135" t="s">
        <v>697</v>
      </c>
      <c r="S37" s="133">
        <v>10134.853744543925</v>
      </c>
      <c r="T37" s="134">
        <v>10628.795056724353</v>
      </c>
      <c r="U37" s="134">
        <v>10847.060636804432</v>
      </c>
      <c r="V37" s="134">
        <v>11023.635038666966</v>
      </c>
      <c r="W37" s="134">
        <v>11350.624671745732</v>
      </c>
      <c r="X37" s="134">
        <v>11644.915341516624</v>
      </c>
      <c r="Y37" s="134">
        <v>11906.507047979638</v>
      </c>
      <c r="Z37" s="134">
        <v>12135.399791134774</v>
      </c>
      <c r="AA37" s="134">
        <v>12335.68094139552</v>
      </c>
      <c r="AB37" s="134">
        <v>12519.612610002327</v>
      </c>
    </row>
    <row r="38" spans="4:28">
      <c r="D38" s="135" t="s">
        <v>698</v>
      </c>
      <c r="E38" s="134">
        <v>13835.685770952232</v>
      </c>
      <c r="F38" s="134">
        <v>14509.994148446018</v>
      </c>
      <c r="G38" s="134">
        <v>14807.961347255205</v>
      </c>
      <c r="H38" s="134">
        <v>15049.013463145784</v>
      </c>
      <c r="I38" s="134">
        <v>15495.406270350559</v>
      </c>
      <c r="J38" s="134">
        <v>15897.159796834856</v>
      </c>
      <c r="K38" s="134">
        <v>16254.274042598678</v>
      </c>
      <c r="L38" s="134">
        <v>16566.749007642018</v>
      </c>
      <c r="M38" s="134">
        <v>16840.164602054945</v>
      </c>
      <c r="N38" s="134">
        <v>17091.260556107631</v>
      </c>
      <c r="R38" s="135" t="s">
        <v>698</v>
      </c>
      <c r="S38" s="133">
        <v>3324.4062910980492</v>
      </c>
      <c r="T38" s="134">
        <v>3486.4275345254487</v>
      </c>
      <c r="U38" s="134">
        <v>3558.0223977408159</v>
      </c>
      <c r="V38" s="134">
        <v>3615.9418376453823</v>
      </c>
      <c r="W38" s="134">
        <v>3723.2000596908761</v>
      </c>
      <c r="X38" s="134">
        <v>3819.7324595318205</v>
      </c>
      <c r="Y38" s="134">
        <v>3905.5390371682156</v>
      </c>
      <c r="Z38" s="134">
        <v>3980.6197926000614</v>
      </c>
      <c r="AA38" s="134">
        <v>4046.3154536029265</v>
      </c>
      <c r="AB38" s="134">
        <v>4106.6482035035169</v>
      </c>
    </row>
    <row r="39" spans="4:28">
      <c r="D39" s="135" t="s">
        <v>743</v>
      </c>
      <c r="E39" s="134">
        <v>1759.2081234959142</v>
      </c>
      <c r="F39" s="134">
        <v>1844.9464667241859</v>
      </c>
      <c r="G39" s="134">
        <v>1882.8330106482294</v>
      </c>
      <c r="H39" s="134">
        <v>1913.4827989912758</v>
      </c>
      <c r="I39" s="134">
        <v>1970.2416662932135</v>
      </c>
      <c r="J39" s="134">
        <v>2021.3246468649575</v>
      </c>
      <c r="K39" s="134">
        <v>2066.7317407065079</v>
      </c>
      <c r="L39" s="134">
        <v>2106.462947817864</v>
      </c>
      <c r="M39" s="134">
        <v>2141.2277540403011</v>
      </c>
      <c r="N39" s="134">
        <v>2173.1546168976411</v>
      </c>
      <c r="R39" s="135" t="s">
        <v>743</v>
      </c>
      <c r="S39" s="133">
        <v>610.69185571072103</v>
      </c>
      <c r="T39" s="134">
        <v>640.45508112579364</v>
      </c>
      <c r="U39" s="134">
        <v>653.60702347213862</v>
      </c>
      <c r="V39" s="134">
        <v>664.24679705569849</v>
      </c>
      <c r="W39" s="134">
        <v>683.95008146969838</v>
      </c>
      <c r="X39" s="134">
        <v>701.6830374422982</v>
      </c>
      <c r="Y39" s="134">
        <v>717.44566497349797</v>
      </c>
      <c r="Z39" s="134">
        <v>731.23796406329791</v>
      </c>
      <c r="AA39" s="134">
        <v>743.30622576687279</v>
      </c>
      <c r="AB39" s="134">
        <v>754.38932324974769</v>
      </c>
    </row>
    <row r="40" spans="4:28">
      <c r="D40" s="135" t="s">
        <v>503</v>
      </c>
      <c r="E40" s="134">
        <v>5126.7755706482794</v>
      </c>
      <c r="F40" s="134">
        <v>5376.6386980746465</v>
      </c>
      <c r="G40" s="134">
        <v>5487.0496297045511</v>
      </c>
      <c r="H40" s="134">
        <v>5576.3708328208777</v>
      </c>
      <c r="I40" s="134">
        <v>5741.7804682214828</v>
      </c>
      <c r="J40" s="134">
        <v>5890.6491400820278</v>
      </c>
      <c r="K40" s="134">
        <v>6022.9768484025117</v>
      </c>
      <c r="L40" s="134">
        <v>6138.7635931829354</v>
      </c>
      <c r="M40" s="134">
        <v>6240.0769948658062</v>
      </c>
      <c r="N40" s="134">
        <v>6333.1199147786465</v>
      </c>
      <c r="R40" s="135" t="s">
        <v>503</v>
      </c>
      <c r="S40" s="133">
        <v>1801.2995248223688</v>
      </c>
      <c r="T40" s="134">
        <v>1889.0892722964979</v>
      </c>
      <c r="U40" s="134">
        <v>1927.8823023286263</v>
      </c>
      <c r="V40" s="134">
        <v>1959.2654277478764</v>
      </c>
      <c r="W40" s="134">
        <v>2017.3823266724135</v>
      </c>
      <c r="X40" s="134">
        <v>2069.6875357044964</v>
      </c>
      <c r="Y40" s="134">
        <v>2116.1810548441263</v>
      </c>
      <c r="Z40" s="134">
        <v>2156.862884091302</v>
      </c>
      <c r="AA40" s="134">
        <v>2192.4594846825808</v>
      </c>
      <c r="AB40" s="134">
        <v>2225.1502403276331</v>
      </c>
    </row>
    <row r="41" spans="4:28">
      <c r="D41" s="135" t="s">
        <v>744</v>
      </c>
      <c r="E41" s="134">
        <v>149.02669102885207</v>
      </c>
      <c r="F41" s="134">
        <v>156.2897893598296</v>
      </c>
      <c r="G41" s="134">
        <v>159.49924832043254</v>
      </c>
      <c r="H41" s="134">
        <v>162.09566455822372</v>
      </c>
      <c r="I41" s="134">
        <v>166.90384277635545</v>
      </c>
      <c r="J41" s="134">
        <v>171.23120317267404</v>
      </c>
      <c r="K41" s="134">
        <v>175.07774574717945</v>
      </c>
      <c r="L41" s="134">
        <v>178.44347049987167</v>
      </c>
      <c r="M41" s="134">
        <v>181.38847965847737</v>
      </c>
      <c r="N41" s="134">
        <v>184.09307990617648</v>
      </c>
      <c r="R41" s="135" t="s">
        <v>744</v>
      </c>
      <c r="S41" s="133">
        <v>52.36072928040749</v>
      </c>
      <c r="T41" s="134">
        <v>54.912628693994186</v>
      </c>
      <c r="U41" s="134">
        <v>56.040276436908741</v>
      </c>
      <c r="V41" s="134">
        <v>56.952530790727252</v>
      </c>
      <c r="W41" s="134">
        <v>58.641890705205974</v>
      </c>
      <c r="X41" s="134">
        <v>60.162314628236828</v>
      </c>
      <c r="Y41" s="134">
        <v>61.513802559819808</v>
      </c>
      <c r="Z41" s="134">
        <v>62.696354499954914</v>
      </c>
      <c r="AA41" s="134">
        <v>63.731087447573131</v>
      </c>
      <c r="AB41" s="134">
        <v>64.681352399467414</v>
      </c>
    </row>
    <row r="42" spans="4:28">
      <c r="D42" s="135" t="s">
        <v>699</v>
      </c>
      <c r="E42" s="134">
        <v>1057.8140733688829</v>
      </c>
      <c r="F42" s="134">
        <v>1109.3686477724884</v>
      </c>
      <c r="G42" s="134">
        <v>1132.1498746318325</v>
      </c>
      <c r="H42" s="134">
        <v>1150.5796311922008</v>
      </c>
      <c r="I42" s="134">
        <v>1184.7088100076976</v>
      </c>
      <c r="J42" s="134">
        <v>1215.4250709416449</v>
      </c>
      <c r="K42" s="134">
        <v>1242.7284139940423</v>
      </c>
      <c r="L42" s="134">
        <v>1266.61883916489</v>
      </c>
      <c r="M42" s="134">
        <v>1287.5229611893819</v>
      </c>
      <c r="N42" s="134">
        <v>1306.7206242730988</v>
      </c>
      <c r="R42" s="135" t="s">
        <v>699</v>
      </c>
      <c r="S42" s="133">
        <v>371.66440415663453</v>
      </c>
      <c r="T42" s="134">
        <v>389.77817354168513</v>
      </c>
      <c r="U42" s="134">
        <v>397.7823883841574</v>
      </c>
      <c r="V42" s="134">
        <v>404.25770825671924</v>
      </c>
      <c r="W42" s="134">
        <v>416.24904135405598</v>
      </c>
      <c r="X42" s="134">
        <v>427.04124114165904</v>
      </c>
      <c r="Y42" s="134">
        <v>436.63430761952839</v>
      </c>
      <c r="Z42" s="134">
        <v>445.02824078766412</v>
      </c>
      <c r="AA42" s="134">
        <v>452.37293230978287</v>
      </c>
      <c r="AB42" s="134">
        <v>459.11805717703476</v>
      </c>
    </row>
    <row r="43" spans="4:28">
      <c r="D43" s="135" t="s">
        <v>745</v>
      </c>
      <c r="E43" s="134">
        <v>482.34457986160146</v>
      </c>
      <c r="F43" s="134">
        <v>505.85255745113682</v>
      </c>
      <c r="G43" s="134">
        <v>516.24039551724115</v>
      </c>
      <c r="H43" s="134">
        <v>524.64403979543795</v>
      </c>
      <c r="I43" s="134">
        <v>540.20634401432085</v>
      </c>
      <c r="J43" s="134">
        <v>554.2124178113155</v>
      </c>
      <c r="K43" s="134">
        <v>566.6622611864218</v>
      </c>
      <c r="L43" s="134">
        <v>577.55587413963985</v>
      </c>
      <c r="M43" s="134">
        <v>587.08778547370559</v>
      </c>
      <c r="N43" s="134">
        <v>595.84158159682727</v>
      </c>
      <c r="R43" s="135" t="s">
        <v>745</v>
      </c>
      <c r="S43" s="133">
        <v>169.4724199513735</v>
      </c>
      <c r="T43" s="134">
        <v>177.73197964499403</v>
      </c>
      <c r="U43" s="134">
        <v>181.38176058713881</v>
      </c>
      <c r="V43" s="134">
        <v>184.33439236055929</v>
      </c>
      <c r="W43" s="134">
        <v>189.80222897800465</v>
      </c>
      <c r="X43" s="134">
        <v>194.72328193370547</v>
      </c>
      <c r="Y43" s="134">
        <v>199.09755122766174</v>
      </c>
      <c r="Z43" s="134">
        <v>202.92503685987347</v>
      </c>
      <c r="AA43" s="134">
        <v>206.27408678805875</v>
      </c>
      <c r="AB43" s="134">
        <v>209.34974488537176</v>
      </c>
    </row>
    <row r="44" spans="4:28">
      <c r="D44" s="135" t="s">
        <v>746</v>
      </c>
      <c r="E44" s="134">
        <v>160.19314655281431</v>
      </c>
      <c r="F44" s="134">
        <v>168.00046326453361</v>
      </c>
      <c r="G44" s="134">
        <v>171.45040452057057</v>
      </c>
      <c r="H44" s="134">
        <v>174.2413682333196</v>
      </c>
      <c r="I44" s="134">
        <v>179.40981955322516</v>
      </c>
      <c r="J44" s="134">
        <v>184.06142574114017</v>
      </c>
      <c r="K44" s="134">
        <v>188.19618679706463</v>
      </c>
      <c r="L44" s="134">
        <v>191.81410272099851</v>
      </c>
      <c r="M44" s="134">
        <v>194.97977915444068</v>
      </c>
      <c r="N44" s="134">
        <v>197.88703302188756</v>
      </c>
      <c r="R44" s="135" t="s">
        <v>746</v>
      </c>
      <c r="S44" s="133">
        <v>56.284078518556385</v>
      </c>
      <c r="T44" s="134">
        <v>59.027189795646954</v>
      </c>
      <c r="U44" s="134">
        <v>60.239331318038317</v>
      </c>
      <c r="V44" s="134">
        <v>61.219940190085268</v>
      </c>
      <c r="W44" s="134">
        <v>63.035882545727766</v>
      </c>
      <c r="X44" s="134">
        <v>64.670230665806017</v>
      </c>
      <c r="Y44" s="134">
        <v>66.122984550320012</v>
      </c>
      <c r="Z44" s="134">
        <v>67.394144199269761</v>
      </c>
      <c r="AA44" s="134">
        <v>68.506408892100794</v>
      </c>
      <c r="AB44" s="134">
        <v>69.527876467149696</v>
      </c>
    </row>
    <row r="45" spans="4:28">
      <c r="D45" s="135" t="s">
        <v>696</v>
      </c>
      <c r="E45" s="134">
        <v>2360.0935354279645</v>
      </c>
      <c r="F45" s="134">
        <v>2475.1171684414567</v>
      </c>
      <c r="G45" s="134">
        <v>2525.9444618131783</v>
      </c>
      <c r="H45" s="134">
        <v>2567.0631710577172</v>
      </c>
      <c r="I45" s="134">
        <v>2643.2089289179739</v>
      </c>
      <c r="J45" s="134">
        <v>2711.7401109922052</v>
      </c>
      <c r="K45" s="134">
        <v>2772.6567172804107</v>
      </c>
      <c r="L45" s="134">
        <v>2825.9587477825908</v>
      </c>
      <c r="M45" s="134">
        <v>2872.5980244719981</v>
      </c>
      <c r="N45" s="134">
        <v>2915.4300132683929</v>
      </c>
      <c r="R45" s="135" t="s">
        <v>696</v>
      </c>
      <c r="S45" s="133">
        <v>174.89952708425855</v>
      </c>
      <c r="T45" s="134">
        <v>183.42358713339769</v>
      </c>
      <c r="U45" s="134">
        <v>187.19024698828983</v>
      </c>
      <c r="V45" s="134">
        <v>190.23743248887675</v>
      </c>
      <c r="W45" s="134">
        <v>195.88036860107471</v>
      </c>
      <c r="X45" s="134">
        <v>200.95901110205287</v>
      </c>
      <c r="Y45" s="134">
        <v>205.47335999181124</v>
      </c>
      <c r="Z45" s="134">
        <v>209.42341527034981</v>
      </c>
      <c r="AA45" s="134">
        <v>212.87971363907104</v>
      </c>
      <c r="AB45" s="134">
        <v>216.05386520218241</v>
      </c>
    </row>
    <row r="46" spans="4:28">
      <c r="D46" s="135" t="s">
        <v>695</v>
      </c>
      <c r="E46" s="134">
        <v>1862.3025737266132</v>
      </c>
      <c r="F46" s="134">
        <v>1953.0654204464013</v>
      </c>
      <c r="G46" s="134">
        <v>1993.1722203849683</v>
      </c>
      <c r="H46" s="134">
        <v>2025.6181708970676</v>
      </c>
      <c r="I46" s="134">
        <v>2085.7032644379919</v>
      </c>
      <c r="J46" s="134">
        <v>2139.7798486248239</v>
      </c>
      <c r="K46" s="134">
        <v>2187.8479234575634</v>
      </c>
      <c r="L46" s="134">
        <v>2229.9074889362105</v>
      </c>
      <c r="M46" s="134">
        <v>2266.7096087300265</v>
      </c>
      <c r="N46" s="134">
        <v>2300.5074738467965</v>
      </c>
      <c r="R46" s="135" t="s">
        <v>695</v>
      </c>
      <c r="S46" s="133">
        <v>654.32252590394523</v>
      </c>
      <c r="T46" s="134">
        <v>686.2121747514384</v>
      </c>
      <c r="U46" s="134">
        <v>700.30375310823229</v>
      </c>
      <c r="V46" s="134">
        <v>711.70368166653736</v>
      </c>
      <c r="W46" s="134">
        <v>732.81466047821345</v>
      </c>
      <c r="X46" s="134">
        <v>751.81454140872199</v>
      </c>
      <c r="Y46" s="134">
        <v>768.70332445806287</v>
      </c>
      <c r="Z46" s="134">
        <v>783.48100962623619</v>
      </c>
      <c r="AA46" s="134">
        <v>796.41148414838779</v>
      </c>
      <c r="AB46" s="134">
        <v>808.28640972995561</v>
      </c>
    </row>
    <row r="47" spans="4:28">
      <c r="D47" s="135" t="s">
        <v>499</v>
      </c>
      <c r="E47" s="134">
        <v>147.68862255953704</v>
      </c>
      <c r="F47" s="134">
        <v>154.88650758678273</v>
      </c>
      <c r="G47" s="134">
        <v>158.06714972397575</v>
      </c>
      <c r="H47" s="134">
        <v>160.64025347541281</v>
      </c>
      <c r="I47" s="134">
        <v>165.40526042251847</v>
      </c>
      <c r="J47" s="134">
        <v>169.69376667491355</v>
      </c>
      <c r="K47" s="134">
        <v>173.50577223259808</v>
      </c>
      <c r="L47" s="134">
        <v>176.84127709557202</v>
      </c>
      <c r="M47" s="134">
        <v>179.75984385067426</v>
      </c>
      <c r="N47" s="134">
        <v>182.4401602584212</v>
      </c>
      <c r="R47" s="135" t="s">
        <v>499</v>
      </c>
      <c r="S47" s="133">
        <v>51.890597115513003</v>
      </c>
      <c r="T47" s="134">
        <v>54.419583746707438</v>
      </c>
      <c r="U47" s="134">
        <v>55.537106659775262</v>
      </c>
      <c r="V47" s="134">
        <v>56.441170140009902</v>
      </c>
      <c r="W47" s="134">
        <v>58.115361770074045</v>
      </c>
      <c r="X47" s="134">
        <v>59.622134237131782</v>
      </c>
      <c r="Y47" s="134">
        <v>60.961487541183097</v>
      </c>
      <c r="Z47" s="134">
        <v>62.133421682228004</v>
      </c>
      <c r="AA47" s="134">
        <v>63.158864055642297</v>
      </c>
      <c r="AB47" s="134">
        <v>64.100596847553376</v>
      </c>
    </row>
    <row r="48" spans="4:28">
      <c r="D48" s="135" t="s">
        <v>498</v>
      </c>
      <c r="E48" s="134">
        <v>3.7042487809168516E-2</v>
      </c>
      <c r="F48" s="134">
        <v>3.8847823682390988E-2</v>
      </c>
      <c r="G48" s="134">
        <v>3.9645575706551167E-2</v>
      </c>
      <c r="H48" s="134">
        <v>4.0290948130590871E-2</v>
      </c>
      <c r="I48" s="134">
        <v>4.1486082249182911E-2</v>
      </c>
      <c r="J48" s="134">
        <v>4.2561702955915742E-2</v>
      </c>
      <c r="K48" s="134">
        <v>4.3517810250789372E-2</v>
      </c>
      <c r="L48" s="134">
        <v>4.4354404133803801E-2</v>
      </c>
      <c r="M48" s="134">
        <v>4.5086423781441426E-2</v>
      </c>
      <c r="N48" s="134">
        <v>4.575868672314945E-2</v>
      </c>
      <c r="R48" s="135" t="s">
        <v>498</v>
      </c>
      <c r="S48" s="133">
        <v>1.3014928149167314E-2</v>
      </c>
      <c r="T48" s="134">
        <v>1.3649235347867101E-2</v>
      </c>
      <c r="U48" s="134">
        <v>1.3929526599599057E-2</v>
      </c>
      <c r="V48" s="134">
        <v>1.4156279072910304E-2</v>
      </c>
      <c r="W48" s="134">
        <v>1.4576191060523722E-2</v>
      </c>
      <c r="X48" s="134">
        <v>1.49541118493758E-2</v>
      </c>
      <c r="Y48" s="134">
        <v>1.5290041439466533E-2</v>
      </c>
      <c r="Z48" s="134">
        <v>1.5583979830795926E-2</v>
      </c>
      <c r="AA48" s="134">
        <v>1.5841175923209147E-2</v>
      </c>
      <c r="AB48" s="134">
        <v>1.6077376416241695E-2</v>
      </c>
    </row>
    <row r="49" spans="4:28">
      <c r="D49" s="135" t="s">
        <v>747</v>
      </c>
      <c r="E49" s="134">
        <v>87.480000000000018</v>
      </c>
      <c r="F49" s="134">
        <f>E49</f>
        <v>87.480000000000018</v>
      </c>
      <c r="G49" s="134">
        <f t="shared" ref="G49:N49" si="6">F49</f>
        <v>87.480000000000018</v>
      </c>
      <c r="H49" s="134">
        <f t="shared" si="6"/>
        <v>87.480000000000018</v>
      </c>
      <c r="I49" s="134">
        <f t="shared" si="6"/>
        <v>87.480000000000018</v>
      </c>
      <c r="J49" s="134">
        <f t="shared" si="6"/>
        <v>87.480000000000018</v>
      </c>
      <c r="K49" s="134">
        <f t="shared" si="6"/>
        <v>87.480000000000018</v>
      </c>
      <c r="L49" s="134">
        <f t="shared" si="6"/>
        <v>87.480000000000018</v>
      </c>
      <c r="M49" s="134">
        <f t="shared" si="6"/>
        <v>87.480000000000018</v>
      </c>
      <c r="N49" s="134">
        <f t="shared" si="6"/>
        <v>87.480000000000018</v>
      </c>
      <c r="R49" s="136" t="s">
        <v>697</v>
      </c>
      <c r="S49" s="138">
        <v>1365.7579118132808</v>
      </c>
      <c r="T49" s="137">
        <v>1535.9840919547048</v>
      </c>
      <c r="U49" s="137">
        <v>1611.2045990011204</v>
      </c>
      <c r="V49" s="137">
        <v>1672.0571440274343</v>
      </c>
      <c r="W49" s="137">
        <v>1784.7470422243114</v>
      </c>
      <c r="X49" s="137">
        <v>1886.1679506015007</v>
      </c>
      <c r="Y49" s="137">
        <v>1976.3198691590026</v>
      </c>
      <c r="Z49" s="137">
        <v>2055.2027978968167</v>
      </c>
      <c r="AA49" s="137">
        <v>2124.2253605424039</v>
      </c>
      <c r="AB49" s="137">
        <v>2187.6134282781472</v>
      </c>
    </row>
    <row r="50" spans="4:28">
      <c r="D50" s="136" t="s">
        <v>697</v>
      </c>
      <c r="E50" s="137">
        <v>2434.3347885822272</v>
      </c>
      <c r="F50" s="137">
        <v>2737.7469150370266</v>
      </c>
      <c r="G50" s="137">
        <v>2871.8203811572203</v>
      </c>
      <c r="H50" s="137">
        <v>2980.2843088050172</v>
      </c>
      <c r="I50" s="137">
        <v>3181.143434078715</v>
      </c>
      <c r="J50" s="137">
        <v>3361.9166468250428</v>
      </c>
      <c r="K50" s="137">
        <v>3522.603947044001</v>
      </c>
      <c r="L50" s="137">
        <v>3663.2053347355895</v>
      </c>
      <c r="M50" s="137">
        <v>3786.2315489657299</v>
      </c>
      <c r="N50" s="137">
        <v>3899.2148069321847</v>
      </c>
      <c r="R50" s="136" t="s">
        <v>698</v>
      </c>
      <c r="S50" s="138">
        <v>762.71651728403538</v>
      </c>
      <c r="T50" s="137">
        <v>857.78045075644286</v>
      </c>
      <c r="U50" s="137">
        <v>899.78783923029766</v>
      </c>
      <c r="V50" s="137">
        <v>933.77134451251743</v>
      </c>
      <c r="W50" s="137">
        <v>996.70376170181305</v>
      </c>
      <c r="X50" s="137">
        <v>1053.3429371721791</v>
      </c>
      <c r="Y50" s="137">
        <v>1103.6888709236157</v>
      </c>
      <c r="Z50" s="137">
        <v>1147.7415629561226</v>
      </c>
      <c r="AA50" s="137">
        <v>1186.2876684845662</v>
      </c>
      <c r="AB50" s="137">
        <v>1221.6871531535451</v>
      </c>
    </row>
    <row r="51" spans="4:28">
      <c r="D51" s="136" t="s">
        <v>698</v>
      </c>
      <c r="E51" s="137">
        <v>3175.1365195422768</v>
      </c>
      <c r="F51" s="137">
        <v>3570.8811507643813</v>
      </c>
      <c r="G51" s="137">
        <v>3745.7550261970091</v>
      </c>
      <c r="H51" s="137">
        <v>3887.2260265469999</v>
      </c>
      <c r="I51" s="137">
        <v>4149.2093605284645</v>
      </c>
      <c r="J51" s="137">
        <v>4384.9943611117824</v>
      </c>
      <c r="K51" s="137">
        <v>4594.5810282969533</v>
      </c>
      <c r="L51" s="137">
        <v>4777.9693620839789</v>
      </c>
      <c r="M51" s="137">
        <v>4938.434154147626</v>
      </c>
      <c r="N51" s="137">
        <v>5085.7997795122001</v>
      </c>
      <c r="R51" s="136" t="s">
        <v>743</v>
      </c>
      <c r="S51" s="138">
        <v>134.040414243323</v>
      </c>
      <c r="T51" s="137">
        <v>150.74702637703655</v>
      </c>
      <c r="U51" s="137">
        <v>158.12943861633886</v>
      </c>
      <c r="V51" s="137">
        <v>164.1017271694823</v>
      </c>
      <c r="W51" s="137">
        <v>175.1615207864146</v>
      </c>
      <c r="X51" s="137">
        <v>185.11533504165368</v>
      </c>
      <c r="Y51" s="137">
        <v>193.96316993519952</v>
      </c>
      <c r="Z51" s="137">
        <v>201.70502546705214</v>
      </c>
      <c r="AA51" s="137">
        <v>208.47914905742317</v>
      </c>
      <c r="AB51" s="137">
        <v>214.70028296694761</v>
      </c>
    </row>
    <row r="52" spans="4:28">
      <c r="D52" s="136" t="s">
        <v>743</v>
      </c>
      <c r="E52" s="137">
        <v>386.1280880008872</v>
      </c>
      <c r="F52" s="137">
        <v>434.2545596816816</v>
      </c>
      <c r="G52" s="137">
        <v>455.52095712522839</v>
      </c>
      <c r="H52" s="137">
        <v>472.72523370877184</v>
      </c>
      <c r="I52" s="137">
        <v>504.58500515977818</v>
      </c>
      <c r="J52" s="137">
        <v>533.25879946568386</v>
      </c>
      <c r="K52" s="137">
        <v>558.74661662648896</v>
      </c>
      <c r="L52" s="137">
        <v>581.0484566421934</v>
      </c>
      <c r="M52" s="137">
        <v>600.5625666559348</v>
      </c>
      <c r="N52" s="137">
        <v>618.48368809712588</v>
      </c>
      <c r="R52" s="136" t="s">
        <v>503</v>
      </c>
      <c r="S52" s="138">
        <v>395.40721276588584</v>
      </c>
      <c r="T52" s="137">
        <v>444.69022174376556</v>
      </c>
      <c r="U52" s="137">
        <v>466.46767642793515</v>
      </c>
      <c r="V52" s="137">
        <v>484.08539257692632</v>
      </c>
      <c r="W52" s="137">
        <v>516.71079285283588</v>
      </c>
      <c r="X52" s="137">
        <v>546.07365310115438</v>
      </c>
      <c r="Y52" s="137">
        <v>572.17397332188204</v>
      </c>
      <c r="Z52" s="137">
        <v>595.01175351501877</v>
      </c>
      <c r="AA52" s="137">
        <v>614.99481118401332</v>
      </c>
      <c r="AB52" s="137">
        <v>633.34659883921245</v>
      </c>
    </row>
    <row r="53" spans="4:28">
      <c r="D53" s="136" t="s">
        <v>503</v>
      </c>
      <c r="E53" s="137">
        <v>1125.3897594105981</v>
      </c>
      <c r="F53" s="137">
        <v>1265.6567849630248</v>
      </c>
      <c r="G53" s="137">
        <v>1327.6387713718154</v>
      </c>
      <c r="H53" s="137">
        <v>1377.7815019497134</v>
      </c>
      <c r="I53" s="137">
        <v>1470.6384104273018</v>
      </c>
      <c r="J53" s="137">
        <v>1554.2096280571316</v>
      </c>
      <c r="K53" s="137">
        <v>1628.4951548392025</v>
      </c>
      <c r="L53" s="137">
        <v>1693.4949907735147</v>
      </c>
      <c r="M53" s="137">
        <v>1750.3698472160379</v>
      </c>
      <c r="N53" s="137">
        <v>1802.6018582346815</v>
      </c>
      <c r="R53" s="136" t="s">
        <v>744</v>
      </c>
      <c r="S53" s="138">
        <v>11.493818622528474</v>
      </c>
      <c r="T53" s="137">
        <v>12.926392303726288</v>
      </c>
      <c r="U53" s="137">
        <v>13.55942606264353</v>
      </c>
      <c r="V53" s="137">
        <v>14.071543260868717</v>
      </c>
      <c r="W53" s="137">
        <v>15.019908442767207</v>
      </c>
      <c r="X53" s="137">
        <v>15.873437106475848</v>
      </c>
      <c r="Y53" s="137">
        <v>16.632129251994641</v>
      </c>
      <c r="Z53" s="137">
        <v>17.295984879323584</v>
      </c>
      <c r="AA53" s="137">
        <v>17.87685855323641</v>
      </c>
      <c r="AB53" s="137">
        <v>18.410313968054311</v>
      </c>
    </row>
    <row r="54" spans="4:28">
      <c r="D54" s="136" t="s">
        <v>744</v>
      </c>
      <c r="E54" s="137">
        <v>32.713176079504116</v>
      </c>
      <c r="F54" s="137">
        <v>36.790501172144047</v>
      </c>
      <c r="G54" s="137">
        <v>38.59221263983158</v>
      </c>
      <c r="H54" s="137">
        <v>40.049776973241727</v>
      </c>
      <c r="I54" s="137">
        <v>42.748970183260504</v>
      </c>
      <c r="J54" s="137">
        <v>45.178244072277408</v>
      </c>
      <c r="K54" s="137">
        <v>47.337598640292434</v>
      </c>
      <c r="L54" s="137">
        <v>49.227033887305581</v>
      </c>
      <c r="M54" s="137">
        <v>50.880289728442087</v>
      </c>
      <c r="N54" s="137">
        <v>52.398585909077653</v>
      </c>
      <c r="R54" s="136" t="s">
        <v>699</v>
      </c>
      <c r="S54" s="138">
        <v>81.584869205114913</v>
      </c>
      <c r="T54" s="137">
        <v>91.753494641584737</v>
      </c>
      <c r="U54" s="137">
        <v>96.246864349234102</v>
      </c>
      <c r="V54" s="137">
        <v>99.881949955422343</v>
      </c>
      <c r="W54" s="137">
        <v>106.61358996688205</v>
      </c>
      <c r="X54" s="137">
        <v>112.67206597719579</v>
      </c>
      <c r="Y54" s="137">
        <v>118.05737798636355</v>
      </c>
      <c r="Z54" s="137">
        <v>122.76952599438535</v>
      </c>
      <c r="AA54" s="137">
        <v>126.89265550140443</v>
      </c>
      <c r="AB54" s="137">
        <v>130.6792030078505</v>
      </c>
    </row>
    <row r="55" spans="4:28">
      <c r="D55" s="136" t="s">
        <v>699</v>
      </c>
      <c r="E55" s="137">
        <v>232.20308927609628</v>
      </c>
      <c r="F55" s="137">
        <v>261.14456167220271</v>
      </c>
      <c r="G55" s="137">
        <v>273.93338314782011</v>
      </c>
      <c r="H55" s="137">
        <v>284.27939602697126</v>
      </c>
      <c r="I55" s="137">
        <v>303.43867913651042</v>
      </c>
      <c r="J55" s="137">
        <v>320.68203393509566</v>
      </c>
      <c r="K55" s="137">
        <v>336.00946042272699</v>
      </c>
      <c r="L55" s="137">
        <v>349.4209585994044</v>
      </c>
      <c r="M55" s="137">
        <v>361.15601950399719</v>
      </c>
      <c r="N55" s="137">
        <v>371.93311625311298</v>
      </c>
      <c r="R55" s="136" t="s">
        <v>745</v>
      </c>
      <c r="S55" s="138">
        <v>37.201262916155159</v>
      </c>
      <c r="T55" s="137">
        <v>41.837976954477114</v>
      </c>
      <c r="U55" s="137">
        <v>43.886874372618351</v>
      </c>
      <c r="V55" s="137">
        <v>45.544409362575315</v>
      </c>
      <c r="W55" s="137">
        <v>48.61391860323635</v>
      </c>
      <c r="X55" s="137">
        <v>51.376476919831283</v>
      </c>
      <c r="Y55" s="137">
        <v>53.832084312360116</v>
      </c>
      <c r="Z55" s="137">
        <v>55.980740780822842</v>
      </c>
      <c r="AA55" s="137">
        <v>57.860815190727727</v>
      </c>
      <c r="AB55" s="137">
        <v>59.587414138599563</v>
      </c>
    </row>
    <row r="56" spans="4:28">
      <c r="D56" s="136" t="s">
        <v>745</v>
      </c>
      <c r="E56" s="137">
        <v>105.88051753059545</v>
      </c>
      <c r="F56" s="137">
        <v>119.07731902428102</v>
      </c>
      <c r="G56" s="137">
        <v>124.9087962912984</v>
      </c>
      <c r="H56" s="137">
        <v>129.626395878099</v>
      </c>
      <c r="I56" s="137">
        <v>138.36269140921118</v>
      </c>
      <c r="J56" s="137">
        <v>146.22535738721214</v>
      </c>
      <c r="K56" s="137">
        <v>153.21439381210189</v>
      </c>
      <c r="L56" s="137">
        <v>159.32980068388042</v>
      </c>
      <c r="M56" s="137">
        <v>164.68078169668664</v>
      </c>
      <c r="N56" s="137">
        <v>169.59494793293723</v>
      </c>
      <c r="R56" s="136" t="s">
        <v>746</v>
      </c>
      <c r="S56" s="138">
        <v>12.355041626024576</v>
      </c>
      <c r="T56" s="137">
        <v>13.894956953107805</v>
      </c>
      <c r="U56" s="137">
        <v>14.575423445485844</v>
      </c>
      <c r="V56" s="137">
        <v>15.125913192128754</v>
      </c>
      <c r="W56" s="137">
        <v>16.14533864887488</v>
      </c>
      <c r="X56" s="137">
        <v>17.062821559946393</v>
      </c>
      <c r="Y56" s="137">
        <v>17.878361925343295</v>
      </c>
      <c r="Z56" s="137">
        <v>18.591959745065584</v>
      </c>
      <c r="AA56" s="137">
        <v>19.216357837322587</v>
      </c>
      <c r="AB56" s="137">
        <v>19.789784656742281</v>
      </c>
    </row>
    <row r="57" spans="4:28">
      <c r="D57" s="136" t="s">
        <v>746</v>
      </c>
      <c r="E57" s="137">
        <v>35.164349243300713</v>
      </c>
      <c r="F57" s="137">
        <v>39.547185174229902</v>
      </c>
      <c r="G57" s="137">
        <v>41.483897498690474</v>
      </c>
      <c r="H57" s="137">
        <v>43.050676008366445</v>
      </c>
      <c r="I57" s="137">
        <v>45.952117692951575</v>
      </c>
      <c r="J57" s="137">
        <v>48.563415209078187</v>
      </c>
      <c r="K57" s="137">
        <v>50.884568556746288</v>
      </c>
      <c r="L57" s="137">
        <v>52.915577735955878</v>
      </c>
      <c r="M57" s="137">
        <v>54.692710767764275</v>
      </c>
      <c r="N57" s="137">
        <v>56.32477171534341</v>
      </c>
      <c r="R57" s="136" t="s">
        <v>696</v>
      </c>
      <c r="S57" s="138">
        <v>35.489268658362398</v>
      </c>
      <c r="T57" s="137">
        <v>39.912602096500827</v>
      </c>
      <c r="U57" s="137">
        <v>41.867209688445307</v>
      </c>
      <c r="V57" s="137">
        <v>43.448465268445347</v>
      </c>
      <c r="W57" s="137">
        <v>46.376716342519472</v>
      </c>
      <c r="X57" s="137">
        <v>49.012142309186189</v>
      </c>
      <c r="Y57" s="137">
        <v>51.354743168445495</v>
      </c>
      <c r="Z57" s="137">
        <v>53.404518920297392</v>
      </c>
      <c r="AA57" s="137">
        <v>55.198072703167796</v>
      </c>
      <c r="AB57" s="137">
        <v>56.845213932334495</v>
      </c>
    </row>
    <row r="58" spans="4:28">
      <c r="D58" s="136" t="s">
        <v>696</v>
      </c>
      <c r="E58" s="137">
        <v>101.00791848918527</v>
      </c>
      <c r="F58" s="137">
        <v>113.59740596696386</v>
      </c>
      <c r="G58" s="137">
        <v>119.16051988249816</v>
      </c>
      <c r="H58" s="137">
        <v>123.66101653326749</v>
      </c>
      <c r="I58" s="137">
        <v>131.99526959024772</v>
      </c>
      <c r="J58" s="137">
        <v>139.49609734152989</v>
      </c>
      <c r="K58" s="137">
        <v>146.16349978711406</v>
      </c>
      <c r="L58" s="137">
        <v>151.99747692700024</v>
      </c>
      <c r="M58" s="137">
        <v>157.10220692440063</v>
      </c>
      <c r="N58" s="137">
        <v>161.79022426895199</v>
      </c>
      <c r="R58" s="136" t="s">
        <v>695</v>
      </c>
      <c r="S58" s="138">
        <v>143.63177397891482</v>
      </c>
      <c r="T58" s="137">
        <v>161.53383994528042</v>
      </c>
      <c r="U58" s="137">
        <v>169.44450608400032</v>
      </c>
      <c r="V58" s="137">
        <v>175.84414610633556</v>
      </c>
      <c r="W58" s="137">
        <v>187.6953313328822</v>
      </c>
      <c r="X58" s="137">
        <v>198.3613980367742</v>
      </c>
      <c r="Y58" s="137">
        <v>207.84234621801156</v>
      </c>
      <c r="Z58" s="137">
        <v>216.13817587659423</v>
      </c>
      <c r="AA58" s="137">
        <v>223.39702682785406</v>
      </c>
      <c r="AB58" s="137">
        <v>230.06331851778657</v>
      </c>
    </row>
    <row r="59" spans="4:28">
      <c r="D59" s="136" t="s">
        <v>695</v>
      </c>
      <c r="E59" s="137">
        <v>408.79812593998838</v>
      </c>
      <c r="F59" s="137">
        <v>459.75015984425971</v>
      </c>
      <c r="G59" s="137">
        <v>482.26513270061633</v>
      </c>
      <c r="H59" s="137">
        <v>500.47949276418581</v>
      </c>
      <c r="I59" s="137">
        <v>534.20978917820321</v>
      </c>
      <c r="J59" s="137">
        <v>564.56705595081894</v>
      </c>
      <c r="K59" s="137">
        <v>591.55129308203288</v>
      </c>
      <c r="L59" s="137">
        <v>615.16250057184516</v>
      </c>
      <c r="M59" s="137">
        <v>635.82230712543083</v>
      </c>
      <c r="N59" s="137">
        <v>654.79559885831566</v>
      </c>
      <c r="R59" s="136" t="s">
        <v>499</v>
      </c>
      <c r="S59" s="138">
        <v>11.390618879015053</v>
      </c>
      <c r="T59" s="137">
        <v>12.810329886690775</v>
      </c>
      <c r="U59" s="137">
        <v>13.437679814698459</v>
      </c>
      <c r="V59" s="137">
        <v>13.945198857581079</v>
      </c>
      <c r="W59" s="137">
        <v>14.885048936993339</v>
      </c>
      <c r="X59" s="137">
        <v>15.730914008464373</v>
      </c>
      <c r="Y59" s="137">
        <v>16.482794071994178</v>
      </c>
      <c r="Z59" s="137">
        <v>17.14068912758276</v>
      </c>
      <c r="AA59" s="137">
        <v>17.716347301222772</v>
      </c>
      <c r="AB59" s="137">
        <v>18.245012970892166</v>
      </c>
    </row>
    <row r="60" spans="4:28">
      <c r="D60" s="136" t="s">
        <v>499</v>
      </c>
      <c r="E60" s="137">
        <v>32.419453732581303</v>
      </c>
      <c r="F60" s="137">
        <v>36.460169677504517</v>
      </c>
      <c r="G60" s="137">
        <v>38.245704087987924</v>
      </c>
      <c r="H60" s="137">
        <v>39.690181363884612</v>
      </c>
      <c r="I60" s="137">
        <v>42.365139282211814</v>
      </c>
      <c r="J60" s="137">
        <v>44.772601408706286</v>
      </c>
      <c r="K60" s="137">
        <v>46.912567743368051</v>
      </c>
      <c r="L60" s="137">
        <v>48.785038286197093</v>
      </c>
      <c r="M60" s="137">
        <v>50.423450011172505</v>
      </c>
      <c r="N60" s="137">
        <v>51.928113840231553</v>
      </c>
      <c r="R60" s="136" t="s">
        <v>498</v>
      </c>
      <c r="S60" s="138">
        <v>2.8569354473781915E-3</v>
      </c>
      <c r="T60" s="137">
        <v>3.2130199363723934E-3</v>
      </c>
      <c r="U60" s="137">
        <v>3.3703685638940516E-3</v>
      </c>
      <c r="V60" s="137">
        <v>3.4976618355969662E-3</v>
      </c>
      <c r="W60" s="137">
        <v>3.7333901165282888E-3</v>
      </c>
      <c r="X60" s="137">
        <v>3.9455455693664793E-3</v>
      </c>
      <c r="Y60" s="137">
        <v>4.1341281941115384E-3</v>
      </c>
      <c r="Z60" s="137">
        <v>4.2991379907634641E-3</v>
      </c>
      <c r="AA60" s="137">
        <v>4.4435215628338999E-3</v>
      </c>
      <c r="AB60" s="137">
        <v>4.576118720857769E-3</v>
      </c>
    </row>
    <row r="61" spans="4:28">
      <c r="D61" s="136" t="s">
        <v>498</v>
      </c>
      <c r="E61" s="137">
        <v>8.1312778117687001E-3</v>
      </c>
      <c r="F61" s="137">
        <v>9.1447490496752749E-3</v>
      </c>
      <c r="G61" s="137">
        <v>9.5925874510830716E-3</v>
      </c>
      <c r="H61" s="137">
        <v>9.9548836859298297E-3</v>
      </c>
      <c r="I61" s="137">
        <v>1.0625802639349749E-2</v>
      </c>
      <c r="J61" s="137">
        <v>1.1229629697427674E-2</v>
      </c>
      <c r="K61" s="137">
        <v>1.176636486016361E-2</v>
      </c>
      <c r="L61" s="137">
        <v>1.2236008127557554E-2</v>
      </c>
      <c r="M61" s="137">
        <v>1.2646945986527255E-2</v>
      </c>
      <c r="N61" s="137">
        <v>1.3024337897825962E-2</v>
      </c>
    </row>
    <row r="62" spans="4:28">
      <c r="D62" s="136" t="s">
        <v>747</v>
      </c>
      <c r="E62" s="137">
        <v>20.52</v>
      </c>
      <c r="F62" s="137">
        <f>E62</f>
        <v>20.52</v>
      </c>
      <c r="G62" s="137">
        <f t="shared" ref="G62:N62" si="7">F62</f>
        <v>20.52</v>
      </c>
      <c r="H62" s="137">
        <f t="shared" si="7"/>
        <v>20.52</v>
      </c>
      <c r="I62" s="137">
        <f t="shared" si="7"/>
        <v>20.52</v>
      </c>
      <c r="J62" s="137">
        <f t="shared" si="7"/>
        <v>20.52</v>
      </c>
      <c r="K62" s="137">
        <f t="shared" si="7"/>
        <v>20.52</v>
      </c>
      <c r="L62" s="137">
        <f t="shared" si="7"/>
        <v>20.52</v>
      </c>
      <c r="M62" s="137">
        <f t="shared" si="7"/>
        <v>20.52</v>
      </c>
      <c r="N62" s="137">
        <f t="shared" si="7"/>
        <v>20.52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H32" sqref="H32"/>
    </sheetView>
  </sheetViews>
  <sheetFormatPr defaultRowHeight="15"/>
  <cols>
    <col min="5" max="5" width="12.5703125" customWidth="1"/>
    <col min="7" max="7" width="17.28515625" customWidth="1"/>
  </cols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716</v>
      </c>
      <c r="I3" t="s">
        <v>1</v>
      </c>
      <c r="J3" t="s">
        <v>235</v>
      </c>
      <c r="K3" t="s">
        <v>236</v>
      </c>
    </row>
    <row r="4" spans="5:11">
      <c r="E4" t="s">
        <v>717</v>
      </c>
      <c r="F4" t="s">
        <v>714</v>
      </c>
      <c r="G4" t="s">
        <v>741</v>
      </c>
      <c r="H4" t="s">
        <v>715</v>
      </c>
      <c r="I4">
        <v>2020</v>
      </c>
      <c r="J4">
        <v>8.0812535184837664E-2</v>
      </c>
      <c r="K4">
        <v>8.0812535184837664E-2</v>
      </c>
    </row>
    <row r="5" spans="5:11">
      <c r="E5" t="s">
        <v>718</v>
      </c>
      <c r="F5" t="s">
        <v>714</v>
      </c>
      <c r="G5" t="s">
        <v>741</v>
      </c>
      <c r="H5" t="s">
        <v>715</v>
      </c>
      <c r="I5">
        <v>2020</v>
      </c>
      <c r="J5">
        <v>8.8159129292550181E-2</v>
      </c>
      <c r="K5">
        <v>8.8159129292550181E-2</v>
      </c>
    </row>
    <row r="6" spans="5:11">
      <c r="E6" t="s">
        <v>719</v>
      </c>
      <c r="F6" t="s">
        <v>714</v>
      </c>
      <c r="G6" t="s">
        <v>741</v>
      </c>
      <c r="H6" t="s">
        <v>715</v>
      </c>
      <c r="I6">
        <v>2020</v>
      </c>
      <c r="J6">
        <v>7.3465941077125148E-3</v>
      </c>
      <c r="K6">
        <v>7.3465941077125148E-3</v>
      </c>
    </row>
    <row r="7" spans="5:11">
      <c r="E7" t="s">
        <v>720</v>
      </c>
      <c r="F7" t="s">
        <v>714</v>
      </c>
      <c r="G7" t="s">
        <v>741</v>
      </c>
      <c r="H7" t="s">
        <v>715</v>
      </c>
      <c r="I7">
        <v>2020</v>
      </c>
      <c r="J7">
        <v>3.2201163445299302E-2</v>
      </c>
      <c r="K7">
        <v>3.2201163445299302E-2</v>
      </c>
    </row>
    <row r="8" spans="5:11">
      <c r="E8" t="s">
        <v>721</v>
      </c>
      <c r="F8" t="s">
        <v>714</v>
      </c>
      <c r="G8" t="s">
        <v>741</v>
      </c>
      <c r="H8" t="s">
        <v>715</v>
      </c>
      <c r="I8">
        <v>2020</v>
      </c>
      <c r="J8">
        <v>3.512854194032651E-2</v>
      </c>
      <c r="K8">
        <v>3.512854194032651E-2</v>
      </c>
    </row>
    <row r="9" spans="5:11">
      <c r="E9" t="s">
        <v>722</v>
      </c>
      <c r="F9" t="s">
        <v>714</v>
      </c>
      <c r="G9" t="s">
        <v>741</v>
      </c>
      <c r="H9" t="s">
        <v>715</v>
      </c>
      <c r="I9">
        <v>2020</v>
      </c>
      <c r="J9">
        <v>2.9273784950272089E-3</v>
      </c>
      <c r="K9">
        <v>2.9273784950272089E-3</v>
      </c>
    </row>
    <row r="10" spans="5:11">
      <c r="E10" t="s">
        <v>723</v>
      </c>
      <c r="F10" t="s">
        <v>714</v>
      </c>
      <c r="G10" t="s">
        <v>741</v>
      </c>
      <c r="H10" t="s">
        <v>715</v>
      </c>
      <c r="I10">
        <v>2020</v>
      </c>
      <c r="J10">
        <v>8.26083693000563E-2</v>
      </c>
      <c r="K10">
        <v>8.26083693000563E-2</v>
      </c>
    </row>
    <row r="11" spans="5:11">
      <c r="E11" t="s">
        <v>724</v>
      </c>
      <c r="F11" t="s">
        <v>714</v>
      </c>
      <c r="G11" t="s">
        <v>741</v>
      </c>
      <c r="H11" t="s">
        <v>715</v>
      </c>
      <c r="I11">
        <v>2020</v>
      </c>
      <c r="J11">
        <v>9.0118221054606873E-2</v>
      </c>
      <c r="K11">
        <v>9.0118221054606873E-2</v>
      </c>
    </row>
    <row r="12" spans="5:11">
      <c r="E12" t="s">
        <v>725</v>
      </c>
      <c r="F12" t="s">
        <v>714</v>
      </c>
      <c r="G12" t="s">
        <v>741</v>
      </c>
      <c r="H12" t="s">
        <v>715</v>
      </c>
      <c r="I12">
        <v>2020</v>
      </c>
      <c r="J12">
        <v>7.5098517545505727E-3</v>
      </c>
      <c r="K12">
        <v>7.5098517545505727E-3</v>
      </c>
    </row>
    <row r="13" spans="5:11">
      <c r="E13" t="s">
        <v>726</v>
      </c>
      <c r="F13" t="s">
        <v>714</v>
      </c>
      <c r="G13" t="s">
        <v>741</v>
      </c>
      <c r="H13" t="s">
        <v>715</v>
      </c>
      <c r="I13">
        <v>2020</v>
      </c>
      <c r="J13">
        <v>3.291674485519485E-2</v>
      </c>
      <c r="K13">
        <v>3.291674485519485E-2</v>
      </c>
    </row>
    <row r="14" spans="5:11">
      <c r="E14" t="s">
        <v>727</v>
      </c>
      <c r="F14" t="s">
        <v>714</v>
      </c>
      <c r="G14" t="s">
        <v>741</v>
      </c>
      <c r="H14" t="s">
        <v>715</v>
      </c>
      <c r="I14">
        <v>2020</v>
      </c>
      <c r="J14">
        <v>3.5909176205667109E-2</v>
      </c>
      <c r="K14">
        <v>3.5909176205667109E-2</v>
      </c>
    </row>
    <row r="15" spans="5:11">
      <c r="E15" t="s">
        <v>728</v>
      </c>
      <c r="F15" t="s">
        <v>714</v>
      </c>
      <c r="G15" t="s">
        <v>741</v>
      </c>
      <c r="H15" t="s">
        <v>715</v>
      </c>
      <c r="I15">
        <v>2020</v>
      </c>
      <c r="J15">
        <v>2.9924313504722591E-3</v>
      </c>
      <c r="K15">
        <v>2.9924313504722591E-3</v>
      </c>
    </row>
    <row r="16" spans="5:11">
      <c r="E16" t="s">
        <v>729</v>
      </c>
      <c r="F16" t="s">
        <v>714</v>
      </c>
      <c r="G16" t="s">
        <v>741</v>
      </c>
      <c r="H16" t="s">
        <v>715</v>
      </c>
      <c r="I16">
        <v>2020</v>
      </c>
      <c r="J16">
        <v>8.26083693000563E-2</v>
      </c>
      <c r="K16">
        <v>8.26083693000563E-2</v>
      </c>
    </row>
    <row r="17" spans="5:11">
      <c r="E17" t="s">
        <v>730</v>
      </c>
      <c r="F17" t="s">
        <v>714</v>
      </c>
      <c r="G17" t="s">
        <v>741</v>
      </c>
      <c r="H17" t="s">
        <v>715</v>
      </c>
      <c r="I17">
        <v>2020</v>
      </c>
      <c r="J17">
        <v>9.0118221054606873E-2</v>
      </c>
      <c r="K17">
        <v>9.0118221054606873E-2</v>
      </c>
    </row>
    <row r="18" spans="5:11">
      <c r="E18" t="s">
        <v>731</v>
      </c>
      <c r="F18" t="s">
        <v>714</v>
      </c>
      <c r="G18" t="s">
        <v>741</v>
      </c>
      <c r="H18" t="s">
        <v>715</v>
      </c>
      <c r="I18">
        <v>2020</v>
      </c>
      <c r="J18">
        <v>7.5098517545505727E-3</v>
      </c>
      <c r="K18">
        <v>7.5098517545505727E-3</v>
      </c>
    </row>
    <row r="19" spans="5:11">
      <c r="E19" t="s">
        <v>732</v>
      </c>
      <c r="F19" t="s">
        <v>714</v>
      </c>
      <c r="G19" t="s">
        <v>741</v>
      </c>
      <c r="H19" t="s">
        <v>715</v>
      </c>
      <c r="I19">
        <v>2020</v>
      </c>
      <c r="J19">
        <v>3.291674485519485E-2</v>
      </c>
      <c r="K19">
        <v>3.291674485519485E-2</v>
      </c>
    </row>
    <row r="20" spans="5:11">
      <c r="E20" t="s">
        <v>733</v>
      </c>
      <c r="F20" t="s">
        <v>714</v>
      </c>
      <c r="G20" t="s">
        <v>741</v>
      </c>
      <c r="H20" t="s">
        <v>715</v>
      </c>
      <c r="I20">
        <v>2020</v>
      </c>
      <c r="J20">
        <v>3.5909176205667109E-2</v>
      </c>
      <c r="K20">
        <v>3.5909176205667109E-2</v>
      </c>
    </row>
    <row r="21" spans="5:11">
      <c r="E21" t="s">
        <v>734</v>
      </c>
      <c r="F21" t="s">
        <v>714</v>
      </c>
      <c r="G21" t="s">
        <v>741</v>
      </c>
      <c r="H21" t="s">
        <v>715</v>
      </c>
      <c r="I21">
        <v>2020</v>
      </c>
      <c r="J21">
        <v>2.9924313504722591E-3</v>
      </c>
      <c r="K21">
        <v>2.9924313504722591E-3</v>
      </c>
    </row>
    <row r="22" spans="5:11">
      <c r="E22" t="s">
        <v>735</v>
      </c>
      <c r="F22" t="s">
        <v>714</v>
      </c>
      <c r="G22" t="s">
        <v>741</v>
      </c>
      <c r="H22" t="s">
        <v>715</v>
      </c>
      <c r="I22">
        <v>2020</v>
      </c>
      <c r="J22">
        <v>8.1710452242446982E-2</v>
      </c>
      <c r="K22">
        <v>8.1710452242446982E-2</v>
      </c>
    </row>
    <row r="23" spans="5:11">
      <c r="E23" t="s">
        <v>736</v>
      </c>
      <c r="F23" t="s">
        <v>714</v>
      </c>
      <c r="G23" t="s">
        <v>741</v>
      </c>
      <c r="H23" t="s">
        <v>715</v>
      </c>
      <c r="I23">
        <v>2020</v>
      </c>
      <c r="J23">
        <v>8.9138675173578527E-2</v>
      </c>
      <c r="K23">
        <v>8.9138675173578527E-2</v>
      </c>
    </row>
    <row r="24" spans="5:11">
      <c r="E24" t="s">
        <v>737</v>
      </c>
      <c r="F24" t="s">
        <v>714</v>
      </c>
      <c r="G24" t="s">
        <v>741</v>
      </c>
      <c r="H24" t="s">
        <v>715</v>
      </c>
      <c r="I24">
        <v>2020</v>
      </c>
      <c r="J24">
        <v>7.4282229311315433E-3</v>
      </c>
      <c r="K24">
        <v>7.4282229311315433E-3</v>
      </c>
    </row>
    <row r="25" spans="5:11">
      <c r="E25" t="s">
        <v>738</v>
      </c>
      <c r="F25" t="s">
        <v>714</v>
      </c>
      <c r="G25" t="s">
        <v>741</v>
      </c>
      <c r="H25" t="s">
        <v>715</v>
      </c>
      <c r="I25">
        <v>2020</v>
      </c>
      <c r="J25">
        <v>3.2558954150247073E-2</v>
      </c>
      <c r="K25">
        <v>3.2558954150247073E-2</v>
      </c>
    </row>
    <row r="26" spans="5:11">
      <c r="E26" t="s">
        <v>739</v>
      </c>
      <c r="F26" t="s">
        <v>714</v>
      </c>
      <c r="G26" t="s">
        <v>741</v>
      </c>
      <c r="H26" t="s">
        <v>715</v>
      </c>
      <c r="I26">
        <v>2020</v>
      </c>
      <c r="J26">
        <v>3.551885907299681E-2</v>
      </c>
      <c r="K26">
        <v>3.551885907299681E-2</v>
      </c>
    </row>
    <row r="27" spans="5:11">
      <c r="E27" t="s">
        <v>740</v>
      </c>
      <c r="F27" t="s">
        <v>714</v>
      </c>
      <c r="G27" t="s">
        <v>741</v>
      </c>
      <c r="H27" t="s">
        <v>715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1"/>
  <sheetViews>
    <sheetView zoomScale="85" zoomScaleNormal="85" workbookViewId="0">
      <selection activeCell="K19" sqref="K19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3" spans="1:24">
      <c r="B3" s="1" t="s">
        <v>466</v>
      </c>
      <c r="D3" s="108" t="s">
        <v>467</v>
      </c>
      <c r="E3" s="2"/>
      <c r="F3" s="2"/>
      <c r="G3" s="2"/>
      <c r="H3" s="2"/>
      <c r="I3" s="2"/>
      <c r="J3" s="2"/>
      <c r="K3" s="2"/>
      <c r="O3" s="1" t="s">
        <v>6</v>
      </c>
      <c r="R3" s="2"/>
      <c r="S3" s="2"/>
      <c r="T3" s="1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3" t="s">
        <v>7</v>
      </c>
      <c r="P4" s="3" t="s">
        <v>5</v>
      </c>
      <c r="Q4" s="3" t="s">
        <v>4</v>
      </c>
      <c r="R4" s="5" t="s">
        <v>2</v>
      </c>
      <c r="S4" s="5" t="s">
        <v>198</v>
      </c>
      <c r="T4" s="3" t="s">
        <v>0</v>
      </c>
      <c r="U4" s="3" t="s">
        <v>1</v>
      </c>
      <c r="V4" s="3" t="s">
        <v>159</v>
      </c>
    </row>
    <row r="5" spans="1:24" ht="15.75" thickBot="1">
      <c r="D5" t="s">
        <v>157</v>
      </c>
      <c r="E5" t="s">
        <v>412</v>
      </c>
      <c r="F5" s="103" t="s">
        <v>411</v>
      </c>
      <c r="H5" s="4">
        <v>2015</v>
      </c>
      <c r="I5" s="23">
        <v>1</v>
      </c>
      <c r="Q5" t="s">
        <v>273</v>
      </c>
      <c r="R5" t="s">
        <v>468</v>
      </c>
      <c r="S5" t="s">
        <v>225</v>
      </c>
      <c r="V5" s="64">
        <v>2.5000000000000001E-2</v>
      </c>
      <c r="X5" t="s">
        <v>274</v>
      </c>
    </row>
    <row r="6" spans="1:24" ht="15.75" thickBot="1">
      <c r="D6" t="s">
        <v>157</v>
      </c>
      <c r="E6" t="s">
        <v>412</v>
      </c>
      <c r="F6" s="103" t="s">
        <v>411</v>
      </c>
      <c r="H6" s="4">
        <v>2018</v>
      </c>
      <c r="I6" s="23">
        <v>1</v>
      </c>
      <c r="O6" t="s">
        <v>420</v>
      </c>
      <c r="Q6" t="s">
        <v>273</v>
      </c>
      <c r="R6" t="s">
        <v>382</v>
      </c>
      <c r="S6" t="s">
        <v>383</v>
      </c>
      <c r="U6">
        <v>2016</v>
      </c>
      <c r="V6" s="65">
        <v>0.2</v>
      </c>
    </row>
    <row r="7" spans="1:24" ht="15.75" thickBot="1">
      <c r="D7" t="s">
        <v>157</v>
      </c>
      <c r="E7" t="s">
        <v>412</v>
      </c>
      <c r="F7" s="103" t="s">
        <v>411</v>
      </c>
      <c r="H7" s="4">
        <v>2020</v>
      </c>
      <c r="I7" s="23">
        <f>+I6*(1+Summary!$E$80)^(Costs_techs!H7-Costs_techs!H6)</f>
        <v>1.0609</v>
      </c>
      <c r="O7" t="s">
        <v>420</v>
      </c>
      <c r="Q7" t="s">
        <v>273</v>
      </c>
      <c r="R7" t="s">
        <v>382</v>
      </c>
      <c r="S7" t="s">
        <v>383</v>
      </c>
      <c r="U7">
        <v>2040</v>
      </c>
      <c r="V7" s="65">
        <v>0.05</v>
      </c>
    </row>
    <row r="8" spans="1:24" ht="15.75" thickBot="1">
      <c r="D8" t="s">
        <v>157</v>
      </c>
      <c r="E8" t="s">
        <v>412</v>
      </c>
      <c r="F8" s="103" t="s">
        <v>411</v>
      </c>
      <c r="H8" s="4">
        <v>2025</v>
      </c>
      <c r="I8" s="23">
        <f>+I7*(1+Summary!$E$80)^(Costs_techs!H8-Costs_techs!H7)</f>
        <v>1.2298738654248698</v>
      </c>
      <c r="O8" t="s">
        <v>420</v>
      </c>
      <c r="Q8" t="s">
        <v>273</v>
      </c>
      <c r="R8" t="s">
        <v>382</v>
      </c>
      <c r="S8" t="s">
        <v>383</v>
      </c>
      <c r="U8">
        <v>0</v>
      </c>
      <c r="V8">
        <v>5</v>
      </c>
    </row>
    <row r="9" spans="1:24" ht="15.75" thickBot="1">
      <c r="D9" t="s">
        <v>157</v>
      </c>
      <c r="E9" t="s">
        <v>412</v>
      </c>
      <c r="F9" s="103" t="s">
        <v>411</v>
      </c>
      <c r="H9" s="4">
        <v>2030</v>
      </c>
      <c r="I9" s="23">
        <f>+I8*(1+Summary!$E$80)^(Costs_techs!H9-Costs_techs!H8)</f>
        <v>1.4257608868461784</v>
      </c>
      <c r="Q9" t="s">
        <v>384</v>
      </c>
      <c r="R9" t="s">
        <v>382</v>
      </c>
      <c r="S9" t="s">
        <v>383</v>
      </c>
      <c r="U9">
        <v>2040</v>
      </c>
      <c r="V9">
        <v>5</v>
      </c>
    </row>
    <row r="10" spans="1:24" ht="15.75" thickBot="1">
      <c r="D10" t="s">
        <v>157</v>
      </c>
      <c r="E10" t="s">
        <v>412</v>
      </c>
      <c r="F10" s="103" t="s">
        <v>411</v>
      </c>
      <c r="H10" s="4">
        <v>2035</v>
      </c>
      <c r="I10" s="23">
        <f>+I9*(1+Summary!$E$80)^(Costs_techs!H10-Costs_techs!H9)</f>
        <v>1.6528476322717502</v>
      </c>
      <c r="Q10" t="s">
        <v>384</v>
      </c>
      <c r="R10" t="s">
        <v>382</v>
      </c>
      <c r="S10" t="s">
        <v>383</v>
      </c>
      <c r="U10">
        <v>2050</v>
      </c>
      <c r="V10">
        <v>5</v>
      </c>
    </row>
    <row r="11" spans="1:24" ht="15.75" thickBot="1">
      <c r="D11" t="s">
        <v>157</v>
      </c>
      <c r="E11" t="s">
        <v>412</v>
      </c>
      <c r="F11" s="103" t="s">
        <v>411</v>
      </c>
      <c r="H11" s="4">
        <v>2040</v>
      </c>
      <c r="I11" s="23">
        <f>+I10*(1+Summary!$E$80)^(Costs_techs!H11-Costs_techs!H10)</f>
        <v>1.9161034088607798</v>
      </c>
    </row>
    <row r="12" spans="1:24" ht="15.75" thickBot="1">
      <c r="D12" t="s">
        <v>157</v>
      </c>
      <c r="E12" t="s">
        <v>412</v>
      </c>
      <c r="F12" s="103" t="s">
        <v>411</v>
      </c>
      <c r="H12" s="4">
        <v>2045</v>
      </c>
      <c r="I12" s="23">
        <f>+I11*(1+Summary!$E$80)^(Costs_techs!H12-Costs_techs!H11)</f>
        <v>2.2212890055701546</v>
      </c>
    </row>
    <row r="13" spans="1:24" ht="15.75" thickBot="1">
      <c r="D13" t="s">
        <v>157</v>
      </c>
      <c r="E13" t="s">
        <v>412</v>
      </c>
      <c r="F13" s="103" t="s">
        <v>411</v>
      </c>
      <c r="H13" s="4">
        <v>2050</v>
      </c>
      <c r="I13" s="23">
        <f>+I12*(1+Summary!$E$80)^(Costs_techs!H13-Costs_techs!H12)</f>
        <v>2.5750827556851084</v>
      </c>
    </row>
    <row r="14" spans="1:24" ht="15.75" thickBot="1">
      <c r="D14" t="s">
        <v>157</v>
      </c>
      <c r="E14" t="s">
        <v>412</v>
      </c>
      <c r="F14" s="103" t="s">
        <v>411</v>
      </c>
      <c r="H14" s="4">
        <v>2055</v>
      </c>
      <c r="I14" s="23">
        <f>+I13*(1+Summary!$E$80)^(Costs_techs!H14-Costs_techs!H13)</f>
        <v>2.9852266778427468</v>
      </c>
    </row>
    <row r="15" spans="1:24" ht="15.75" thickBot="1">
      <c r="D15" t="s">
        <v>157</v>
      </c>
      <c r="E15" t="s">
        <v>412</v>
      </c>
      <c r="F15" s="103" t="s">
        <v>411</v>
      </c>
      <c r="H15" s="4">
        <v>2060</v>
      </c>
      <c r="I15" s="23">
        <f>+I14*(1+Summary!$E$80)^(Costs_techs!H15-Costs_techs!H14)</f>
        <v>3.4606958935318142</v>
      </c>
    </row>
    <row r="16" spans="1:24">
      <c r="H16" s="24"/>
      <c r="I16" s="23"/>
    </row>
    <row r="18" spans="2:26">
      <c r="B18" s="1" t="s">
        <v>6</v>
      </c>
      <c r="E18" s="2"/>
      <c r="F18" s="2"/>
      <c r="G18" s="2"/>
      <c r="O18" s="1" t="s">
        <v>6</v>
      </c>
      <c r="R18" s="2"/>
      <c r="S18" s="2"/>
      <c r="T18" s="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3" t="s">
        <v>7</v>
      </c>
      <c r="P19" s="3" t="s">
        <v>5</v>
      </c>
      <c r="Q19" s="3" t="s">
        <v>4</v>
      </c>
      <c r="R19" s="5" t="s">
        <v>3</v>
      </c>
      <c r="S19" s="5" t="s">
        <v>2</v>
      </c>
      <c r="T19" s="5" t="s">
        <v>9</v>
      </c>
      <c r="U19" s="4" t="s">
        <v>1</v>
      </c>
      <c r="V19" s="4" t="s">
        <v>159</v>
      </c>
      <c r="X19" t="s">
        <v>206</v>
      </c>
      <c r="Y19" t="s">
        <v>207</v>
      </c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Q20" t="s">
        <v>206</v>
      </c>
      <c r="R20" t="s">
        <v>208</v>
      </c>
      <c r="S20" t="s">
        <v>209</v>
      </c>
      <c r="U20" s="4">
        <v>2020</v>
      </c>
      <c r="V20">
        <f>+X20</f>
        <v>3.71</v>
      </c>
      <c r="X20">
        <v>3.71</v>
      </c>
      <c r="Y20">
        <v>92</v>
      </c>
    </row>
    <row r="21" spans="2:26" ht="15.75" thickBot="1">
      <c r="D21" t="s">
        <v>280</v>
      </c>
      <c r="F21" t="s">
        <v>279</v>
      </c>
      <c r="H21" s="4">
        <v>2025</v>
      </c>
      <c r="I21">
        <f t="shared" ref="I21:I29" si="0">+L21/$M$20</f>
        <v>0.06</v>
      </c>
      <c r="L21">
        <v>60</v>
      </c>
      <c r="Q21" t="s">
        <v>206</v>
      </c>
      <c r="R21" t="s">
        <v>208</v>
      </c>
      <c r="S21" t="s">
        <v>209</v>
      </c>
      <c r="U21" s="4">
        <v>2025</v>
      </c>
      <c r="V21">
        <f t="shared" ref="V21:V23" si="1">+X21</f>
        <v>4.0999999999999996</v>
      </c>
      <c r="X21">
        <v>4.0999999999999996</v>
      </c>
    </row>
    <row r="22" spans="2:26" ht="15.75" thickBot="1">
      <c r="D22" t="s">
        <v>280</v>
      </c>
      <c r="F22" t="s">
        <v>279</v>
      </c>
      <c r="H22" s="4">
        <v>2030</v>
      </c>
      <c r="I22">
        <f t="shared" si="0"/>
        <v>0.105</v>
      </c>
      <c r="L22">
        <f>S41</f>
        <v>105</v>
      </c>
      <c r="Q22" t="s">
        <v>206</v>
      </c>
      <c r="R22" t="s">
        <v>208</v>
      </c>
      <c r="S22" t="s">
        <v>209</v>
      </c>
      <c r="U22" s="4">
        <v>2030</v>
      </c>
      <c r="V22">
        <f t="shared" si="1"/>
        <v>4.3499999999999996</v>
      </c>
      <c r="X22">
        <v>4.3499999999999996</v>
      </c>
    </row>
    <row r="23" spans="2:26" ht="15.75" thickBot="1">
      <c r="D23" t="s">
        <v>280</v>
      </c>
      <c r="F23" t="s">
        <v>279</v>
      </c>
      <c r="H23" s="4">
        <v>2035</v>
      </c>
      <c r="I23">
        <f t="shared" si="0"/>
        <v>0.12</v>
      </c>
      <c r="L23">
        <v>120</v>
      </c>
      <c r="Q23" t="s">
        <v>206</v>
      </c>
      <c r="R23" t="s">
        <v>208</v>
      </c>
      <c r="S23" t="s">
        <v>209</v>
      </c>
      <c r="U23" s="4">
        <v>2035</v>
      </c>
      <c r="V23">
        <f t="shared" si="1"/>
        <v>4.4800000000000004</v>
      </c>
      <c r="X23">
        <v>4.4800000000000004</v>
      </c>
    </row>
    <row r="24" spans="2:26" ht="15.75" thickBot="1">
      <c r="D24" t="s">
        <v>280</v>
      </c>
      <c r="F24" t="s">
        <v>279</v>
      </c>
      <c r="H24" s="4">
        <v>2040</v>
      </c>
      <c r="I24">
        <f t="shared" si="0"/>
        <v>0.14000000000000001</v>
      </c>
      <c r="L24">
        <v>140</v>
      </c>
      <c r="Q24" t="s">
        <v>206</v>
      </c>
      <c r="R24" t="s">
        <v>208</v>
      </c>
      <c r="S24" t="s">
        <v>209</v>
      </c>
      <c r="U24" s="4">
        <v>2040</v>
      </c>
      <c r="V24">
        <f>+X24</f>
        <v>4.6100000000000003</v>
      </c>
      <c r="X24">
        <v>4.6100000000000003</v>
      </c>
    </row>
    <row r="25" spans="2:26" ht="15.75" thickBot="1">
      <c r="D25" t="s">
        <v>280</v>
      </c>
      <c r="F25" t="s">
        <v>279</v>
      </c>
      <c r="H25" s="4">
        <v>2045</v>
      </c>
      <c r="I25">
        <f t="shared" si="0"/>
        <v>0.155</v>
      </c>
      <c r="L25">
        <v>155</v>
      </c>
      <c r="Q25" t="s">
        <v>206</v>
      </c>
      <c r="R25" t="s">
        <v>208</v>
      </c>
      <c r="S25" t="s">
        <v>209</v>
      </c>
      <c r="U25" s="4">
        <v>2045</v>
      </c>
      <c r="V25">
        <f t="shared" ref="V25:V28" si="2">+IF(X25-$Y$20*I25&gt;0,X25-$Y$20*I25,0)</f>
        <v>0</v>
      </c>
    </row>
    <row r="26" spans="2:26" ht="15.75" thickBot="1">
      <c r="D26" t="s">
        <v>280</v>
      </c>
      <c r="F26" t="s">
        <v>279</v>
      </c>
      <c r="H26" s="4">
        <v>2050</v>
      </c>
      <c r="I26">
        <f t="shared" si="0"/>
        <v>0.17</v>
      </c>
      <c r="L26">
        <v>170</v>
      </c>
      <c r="Q26" t="s">
        <v>206</v>
      </c>
      <c r="R26" t="s">
        <v>208</v>
      </c>
      <c r="S26" t="s">
        <v>209</v>
      </c>
      <c r="U26" s="4">
        <v>2050</v>
      </c>
      <c r="V26">
        <f t="shared" si="2"/>
        <v>0</v>
      </c>
      <c r="X26">
        <v>4.74</v>
      </c>
    </row>
    <row r="27" spans="2:26" ht="15.75" thickBot="1">
      <c r="D27" t="s">
        <v>280</v>
      </c>
      <c r="F27" t="s">
        <v>279</v>
      </c>
      <c r="H27" s="4">
        <v>2055</v>
      </c>
      <c r="I27">
        <f t="shared" si="0"/>
        <v>0.185</v>
      </c>
      <c r="L27">
        <v>185</v>
      </c>
      <c r="Q27" t="s">
        <v>206</v>
      </c>
      <c r="R27" t="s">
        <v>208</v>
      </c>
      <c r="S27" t="s">
        <v>209</v>
      </c>
      <c r="U27" s="4">
        <v>2055</v>
      </c>
      <c r="V27">
        <f t="shared" si="2"/>
        <v>0</v>
      </c>
    </row>
    <row r="28" spans="2:26" ht="15.75" thickBot="1">
      <c r="D28" t="s">
        <v>280</v>
      </c>
      <c r="F28" t="s">
        <v>279</v>
      </c>
      <c r="H28" s="4">
        <v>2060</v>
      </c>
      <c r="I28">
        <f t="shared" si="0"/>
        <v>0.20499999999999999</v>
      </c>
      <c r="L28">
        <v>205</v>
      </c>
      <c r="Q28" t="s">
        <v>206</v>
      </c>
      <c r="R28" t="s">
        <v>208</v>
      </c>
      <c r="S28" t="s">
        <v>209</v>
      </c>
      <c r="U28" s="4">
        <v>2060</v>
      </c>
      <c r="V28">
        <f t="shared" si="2"/>
        <v>0</v>
      </c>
      <c r="X28">
        <v>4.74</v>
      </c>
    </row>
    <row r="29" spans="2:26">
      <c r="D29" t="s">
        <v>280</v>
      </c>
      <c r="F29" t="s">
        <v>279</v>
      </c>
      <c r="H29" s="24">
        <v>0</v>
      </c>
      <c r="I29">
        <f t="shared" si="0"/>
        <v>0</v>
      </c>
      <c r="Q29" t="s">
        <v>206</v>
      </c>
      <c r="R29" t="s">
        <v>208</v>
      </c>
      <c r="S29" t="s">
        <v>209</v>
      </c>
      <c r="U29" s="24">
        <v>0</v>
      </c>
      <c r="V29">
        <v>5</v>
      </c>
    </row>
    <row r="32" spans="2:26">
      <c r="S32" t="s">
        <v>206</v>
      </c>
      <c r="T32" t="s">
        <v>704</v>
      </c>
      <c r="U32" t="s">
        <v>210</v>
      </c>
      <c r="V32" t="s">
        <v>211</v>
      </c>
      <c r="W32" t="s">
        <v>212</v>
      </c>
      <c r="X32" t="s">
        <v>213</v>
      </c>
      <c r="Y32" t="s">
        <v>214</v>
      </c>
      <c r="Z32" t="s">
        <v>215</v>
      </c>
    </row>
    <row r="33" spans="15:26">
      <c r="O33" t="s">
        <v>209</v>
      </c>
      <c r="P33" t="s">
        <v>208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15:26">
      <c r="O34" t="s">
        <v>216</v>
      </c>
      <c r="P34" t="s">
        <v>217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14"/>
  <sheetViews>
    <sheetView workbookViewId="0">
      <selection activeCell="M38" sqref="M38"/>
    </sheetView>
  </sheetViews>
  <sheetFormatPr defaultRowHeight="15"/>
  <sheetData>
    <row r="1" spans="1:12">
      <c r="A1" t="s">
        <v>469</v>
      </c>
    </row>
    <row r="4" spans="1:12">
      <c r="G4" t="s">
        <v>262</v>
      </c>
    </row>
    <row r="5" spans="1:12">
      <c r="C5" s="46" t="s">
        <v>197</v>
      </c>
      <c r="D5" s="43" t="s">
        <v>198</v>
      </c>
      <c r="E5" s="43" t="s">
        <v>2</v>
      </c>
      <c r="F5" s="45" t="s">
        <v>1</v>
      </c>
      <c r="G5" s="45" t="s">
        <v>5</v>
      </c>
      <c r="H5" s="44" t="s">
        <v>199</v>
      </c>
      <c r="I5" s="47" t="s">
        <v>200</v>
      </c>
      <c r="J5" s="47" t="s">
        <v>201</v>
      </c>
      <c r="K5" s="47" t="s">
        <v>202</v>
      </c>
      <c r="L5" s="46" t="s">
        <v>203</v>
      </c>
    </row>
    <row r="6" spans="1:12">
      <c r="C6" t="s">
        <v>205</v>
      </c>
      <c r="E6" t="s">
        <v>228</v>
      </c>
      <c r="F6" s="48">
        <v>2020</v>
      </c>
      <c r="G6" t="s">
        <v>204</v>
      </c>
      <c r="H6">
        <v>1</v>
      </c>
      <c r="I6" s="42">
        <v>0.6</v>
      </c>
      <c r="J6" s="42">
        <v>0</v>
      </c>
      <c r="K6">
        <v>3</v>
      </c>
      <c r="L6" t="s">
        <v>243</v>
      </c>
    </row>
    <row r="7" spans="1:12">
      <c r="E7" t="s">
        <v>228</v>
      </c>
      <c r="F7">
        <v>2030</v>
      </c>
      <c r="H7">
        <v>1</v>
      </c>
      <c r="I7" s="42">
        <v>0.6</v>
      </c>
      <c r="J7">
        <v>0</v>
      </c>
    </row>
    <row r="8" spans="1:12">
      <c r="E8" t="s">
        <v>228</v>
      </c>
      <c r="F8">
        <v>2060</v>
      </c>
      <c r="H8">
        <v>1</v>
      </c>
      <c r="I8" s="42">
        <v>0.6</v>
      </c>
      <c r="J8">
        <f>+J7</f>
        <v>0</v>
      </c>
    </row>
    <row r="10" spans="1:12">
      <c r="G10" t="s">
        <v>262</v>
      </c>
    </row>
    <row r="11" spans="1:12">
      <c r="C11" s="46" t="s">
        <v>197</v>
      </c>
      <c r="D11" s="43" t="s">
        <v>198</v>
      </c>
      <c r="E11" s="43" t="s">
        <v>2</v>
      </c>
      <c r="F11" s="45" t="s">
        <v>1</v>
      </c>
      <c r="G11" s="45" t="s">
        <v>5</v>
      </c>
      <c r="H11" s="44" t="s">
        <v>199</v>
      </c>
      <c r="I11" s="47" t="s">
        <v>200</v>
      </c>
      <c r="J11" s="47" t="s">
        <v>201</v>
      </c>
      <c r="K11" s="47" t="s">
        <v>202</v>
      </c>
      <c r="L11" s="46" t="s">
        <v>203</v>
      </c>
    </row>
    <row r="12" spans="1:12">
      <c r="C12" t="s">
        <v>230</v>
      </c>
      <c r="E12" t="s">
        <v>229</v>
      </c>
      <c r="F12" s="48">
        <v>2020</v>
      </c>
      <c r="G12" t="s">
        <v>204</v>
      </c>
      <c r="H12">
        <v>1</v>
      </c>
      <c r="I12" s="42">
        <v>1.5</v>
      </c>
      <c r="J12" s="42">
        <v>0</v>
      </c>
      <c r="K12">
        <v>3</v>
      </c>
      <c r="L12" t="s">
        <v>244</v>
      </c>
    </row>
    <row r="13" spans="1:12">
      <c r="E13" t="s">
        <v>229</v>
      </c>
      <c r="F13">
        <v>2030</v>
      </c>
      <c r="H13">
        <v>1</v>
      </c>
      <c r="I13" s="42">
        <v>1.5</v>
      </c>
      <c r="J13">
        <v>0</v>
      </c>
    </row>
    <row r="14" spans="1:12">
      <c r="E14" t="s">
        <v>229</v>
      </c>
      <c r="F14">
        <v>2060</v>
      </c>
      <c r="H14">
        <v>1</v>
      </c>
      <c r="I14" s="42">
        <v>1.5</v>
      </c>
      <c r="J14">
        <f>+J13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workbookViewId="0">
      <selection activeCell="M20" sqref="M20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1" t="s">
        <v>6</v>
      </c>
      <c r="F19" s="2"/>
      <c r="G19" s="2"/>
      <c r="H19" s="2"/>
    </row>
    <row r="20" spans="3:25">
      <c r="C20" s="1"/>
      <c r="F20" s="2"/>
      <c r="G20" s="2"/>
      <c r="H20" s="2"/>
    </row>
    <row r="21" spans="3:25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9</v>
      </c>
      <c r="I21" s="4" t="s">
        <v>1</v>
      </c>
      <c r="J21" s="4" t="s">
        <v>159</v>
      </c>
    </row>
    <row r="22" spans="3:25" ht="15.75" thickBot="1">
      <c r="E22" t="s">
        <v>206</v>
      </c>
      <c r="F22" t="s">
        <v>406</v>
      </c>
      <c r="G22" t="s">
        <v>407</v>
      </c>
      <c r="I22" s="4">
        <v>2020</v>
      </c>
      <c r="J22" s="23">
        <v>5.27</v>
      </c>
    </row>
    <row r="23" spans="3:25" ht="15.75" thickBot="1">
      <c r="E23" t="s">
        <v>206</v>
      </c>
      <c r="F23" t="s">
        <v>406</v>
      </c>
      <c r="G23" t="s">
        <v>407</v>
      </c>
      <c r="I23" s="4">
        <v>2025</v>
      </c>
      <c r="J23" s="23">
        <v>5.4</v>
      </c>
    </row>
    <row r="24" spans="3:25" ht="15.75" thickBot="1">
      <c r="E24" t="s">
        <v>206</v>
      </c>
      <c r="F24" t="s">
        <v>406</v>
      </c>
      <c r="G24" t="s">
        <v>407</v>
      </c>
      <c r="I24" s="4">
        <v>2030</v>
      </c>
      <c r="J24" s="23">
        <v>5.7</v>
      </c>
    </row>
    <row r="25" spans="3:25" ht="15.75" thickBot="1">
      <c r="E25" t="s">
        <v>206</v>
      </c>
      <c r="F25" t="s">
        <v>406</v>
      </c>
      <c r="G25" t="s">
        <v>407</v>
      </c>
      <c r="I25" s="4">
        <v>2035</v>
      </c>
      <c r="J25" s="23">
        <v>5.8</v>
      </c>
      <c r="O25" t="s">
        <v>396</v>
      </c>
      <c r="P25" t="s">
        <v>397</v>
      </c>
      <c r="Q25" t="s">
        <v>398</v>
      </c>
      <c r="R25" s="139">
        <v>5</v>
      </c>
      <c r="S25" s="139">
        <v>5.27</v>
      </c>
      <c r="T25" s="139">
        <v>5.4</v>
      </c>
      <c r="U25" s="139">
        <v>5.7</v>
      </c>
      <c r="V25" s="139">
        <v>5.8</v>
      </c>
      <c r="W25" s="139">
        <v>5.93</v>
      </c>
      <c r="X25" s="139">
        <v>6.13</v>
      </c>
      <c r="Y25" s="139">
        <v>6.37</v>
      </c>
    </row>
    <row r="26" spans="3:25" ht="15.75" thickBot="1">
      <c r="E26" t="s">
        <v>206</v>
      </c>
      <c r="F26" t="s">
        <v>406</v>
      </c>
      <c r="G26" t="s">
        <v>407</v>
      </c>
      <c r="I26" s="4">
        <v>2040</v>
      </c>
      <c r="J26" s="23">
        <v>5.93</v>
      </c>
      <c r="P26" t="s">
        <v>399</v>
      </c>
      <c r="Q26" t="s">
        <v>400</v>
      </c>
      <c r="R26" s="139">
        <v>8</v>
      </c>
      <c r="S26" s="139">
        <v>8.8000000000000007</v>
      </c>
      <c r="T26" s="139">
        <v>9.1999999999999993</v>
      </c>
      <c r="U26" s="139">
        <v>10.1</v>
      </c>
      <c r="V26" s="139">
        <v>10.4</v>
      </c>
      <c r="W26" s="139">
        <v>10.8</v>
      </c>
      <c r="X26" s="139">
        <v>11.4</v>
      </c>
      <c r="Y26" s="139">
        <v>12.1</v>
      </c>
    </row>
    <row r="27" spans="3:25" ht="15.75" thickBot="1">
      <c r="E27" t="s">
        <v>206</v>
      </c>
      <c r="F27" t="s">
        <v>406</v>
      </c>
      <c r="G27" t="s">
        <v>407</v>
      </c>
      <c r="I27" s="4">
        <v>2050</v>
      </c>
      <c r="J27" s="23">
        <v>6.13</v>
      </c>
      <c r="P27" t="s">
        <v>401</v>
      </c>
      <c r="Q27" t="s">
        <v>402</v>
      </c>
      <c r="R27" s="139">
        <v>7</v>
      </c>
      <c r="S27" s="139">
        <v>7.27</v>
      </c>
      <c r="T27" s="139">
        <v>7.4</v>
      </c>
      <c r="U27" s="139">
        <v>7.7</v>
      </c>
      <c r="V27" s="139">
        <v>7.8</v>
      </c>
      <c r="W27" s="139">
        <v>7.93</v>
      </c>
      <c r="X27" s="139">
        <v>8.1300000000000008</v>
      </c>
      <c r="Y27" s="139">
        <v>8.3699999999999992</v>
      </c>
    </row>
    <row r="28" spans="3:25" ht="15.75" thickBot="1">
      <c r="E28" t="s">
        <v>206</v>
      </c>
      <c r="F28" t="s">
        <v>406</v>
      </c>
      <c r="G28" t="s">
        <v>407</v>
      </c>
      <c r="I28" s="4">
        <v>2060</v>
      </c>
      <c r="J28" s="23">
        <v>6.37</v>
      </c>
      <c r="P28" t="s">
        <v>403</v>
      </c>
      <c r="Q28" t="s">
        <v>404</v>
      </c>
      <c r="R28" s="139">
        <v>10</v>
      </c>
      <c r="S28" s="139">
        <v>10.27</v>
      </c>
      <c r="T28" s="139">
        <v>10.4</v>
      </c>
      <c r="U28" s="139">
        <v>10.7</v>
      </c>
      <c r="V28" s="139">
        <v>10.8</v>
      </c>
      <c r="W28" s="139">
        <v>10.93</v>
      </c>
      <c r="X28" s="139">
        <v>11.13</v>
      </c>
      <c r="Y28" s="139">
        <v>11.37</v>
      </c>
    </row>
    <row r="29" spans="3:25" ht="15.75" thickBot="1">
      <c r="E29" t="s">
        <v>206</v>
      </c>
      <c r="F29" t="s">
        <v>406</v>
      </c>
      <c r="G29" t="s">
        <v>408</v>
      </c>
      <c r="I29" s="4">
        <v>2020</v>
      </c>
      <c r="J29" s="23">
        <v>8.8000000000000007</v>
      </c>
    </row>
    <row r="30" spans="3:25" ht="15.75" thickBot="1">
      <c r="E30" t="s">
        <v>206</v>
      </c>
      <c r="F30" t="s">
        <v>406</v>
      </c>
      <c r="G30" t="s">
        <v>408</v>
      </c>
      <c r="I30" s="4">
        <v>2025</v>
      </c>
      <c r="J30" s="23">
        <v>9.1999999999999993</v>
      </c>
    </row>
    <row r="31" spans="3:25" ht="15.75" thickBot="1">
      <c r="E31" t="s">
        <v>206</v>
      </c>
      <c r="F31" t="s">
        <v>406</v>
      </c>
      <c r="G31" t="s">
        <v>408</v>
      </c>
      <c r="I31" s="4">
        <v>2030</v>
      </c>
      <c r="J31" s="23">
        <v>10.1</v>
      </c>
      <c r="O31" t="s">
        <v>405</v>
      </c>
      <c r="P31" t="s">
        <v>397</v>
      </c>
      <c r="Q31" t="s">
        <v>398</v>
      </c>
      <c r="R31" s="139">
        <v>5</v>
      </c>
      <c r="S31" s="139">
        <v>5.27</v>
      </c>
      <c r="T31" s="139">
        <v>5.2</v>
      </c>
      <c r="U31" s="139">
        <v>5.27</v>
      </c>
      <c r="V31" s="139">
        <v>5.33</v>
      </c>
      <c r="W31" s="139">
        <v>5.43</v>
      </c>
      <c r="X31" s="139">
        <v>5.63</v>
      </c>
      <c r="Y31" s="139">
        <v>5.87</v>
      </c>
    </row>
    <row r="32" spans="3:25" ht="15.75" thickBot="1">
      <c r="E32" t="s">
        <v>206</v>
      </c>
      <c r="F32" t="s">
        <v>406</v>
      </c>
      <c r="G32" t="s">
        <v>408</v>
      </c>
      <c r="I32" s="4">
        <v>2035</v>
      </c>
      <c r="J32" s="23">
        <v>10.4</v>
      </c>
      <c r="P32" t="s">
        <v>399</v>
      </c>
      <c r="Q32" t="s">
        <v>400</v>
      </c>
      <c r="R32" s="139">
        <v>8</v>
      </c>
      <c r="S32" s="139">
        <v>8.8000000000000007</v>
      </c>
      <c r="T32" s="139">
        <v>8.6</v>
      </c>
      <c r="U32" s="139">
        <v>8.8000000000000007</v>
      </c>
      <c r="V32" s="139">
        <v>9</v>
      </c>
      <c r="W32" s="139">
        <v>9.3000000000000007</v>
      </c>
      <c r="X32" s="139">
        <v>9.9</v>
      </c>
      <c r="Y32" s="139">
        <v>10.6</v>
      </c>
    </row>
    <row r="33" spans="5:25" ht="15.75" thickBot="1">
      <c r="E33" t="s">
        <v>206</v>
      </c>
      <c r="F33" t="s">
        <v>406</v>
      </c>
      <c r="G33" t="s">
        <v>408</v>
      </c>
      <c r="I33" s="4">
        <v>2040</v>
      </c>
      <c r="J33" s="23">
        <v>10.8</v>
      </c>
      <c r="P33" t="s">
        <v>401</v>
      </c>
      <c r="Q33" t="s">
        <v>402</v>
      </c>
      <c r="R33" s="139">
        <v>7</v>
      </c>
      <c r="S33" s="139">
        <v>7.27</v>
      </c>
      <c r="T33" s="139">
        <v>7.2</v>
      </c>
      <c r="U33" s="139">
        <v>7.27</v>
      </c>
      <c r="V33" s="139">
        <v>7.33</v>
      </c>
      <c r="W33" s="139">
        <v>7.43</v>
      </c>
      <c r="X33" s="139">
        <v>7.63</v>
      </c>
      <c r="Y33" s="139">
        <v>7.87</v>
      </c>
    </row>
    <row r="34" spans="5:25" ht="15.75" thickBot="1">
      <c r="E34" t="s">
        <v>206</v>
      </c>
      <c r="F34" t="s">
        <v>406</v>
      </c>
      <c r="G34" t="s">
        <v>408</v>
      </c>
      <c r="I34" s="4">
        <v>2050</v>
      </c>
      <c r="J34" s="23">
        <v>11.4</v>
      </c>
      <c r="P34" t="s">
        <v>403</v>
      </c>
      <c r="Q34" t="s">
        <v>404</v>
      </c>
      <c r="R34" s="139">
        <v>10</v>
      </c>
      <c r="S34" s="139">
        <v>10.27</v>
      </c>
      <c r="T34" s="139">
        <v>10.199999999999999</v>
      </c>
      <c r="U34" s="139">
        <v>10.27</v>
      </c>
      <c r="V34" s="139">
        <v>10.33</v>
      </c>
      <c r="W34" s="139">
        <v>10.43</v>
      </c>
      <c r="X34" s="139">
        <v>10.63</v>
      </c>
      <c r="Y34" s="139">
        <v>10.87</v>
      </c>
    </row>
    <row r="35" spans="5:25" ht="15.75" thickBot="1">
      <c r="E35" t="s">
        <v>206</v>
      </c>
      <c r="F35" t="s">
        <v>406</v>
      </c>
      <c r="G35" t="s">
        <v>408</v>
      </c>
      <c r="I35" s="4">
        <v>2060</v>
      </c>
      <c r="J35" s="23">
        <v>12.1</v>
      </c>
    </row>
    <row r="36" spans="5:25" ht="15.75" thickBot="1">
      <c r="E36" t="s">
        <v>206</v>
      </c>
      <c r="F36" t="s">
        <v>406</v>
      </c>
      <c r="G36" t="s">
        <v>409</v>
      </c>
      <c r="I36" s="4">
        <v>2020</v>
      </c>
      <c r="J36" s="23">
        <v>7.27</v>
      </c>
    </row>
    <row r="37" spans="5:25" ht="15.75" thickBot="1">
      <c r="E37" t="s">
        <v>206</v>
      </c>
      <c r="F37" t="s">
        <v>406</v>
      </c>
      <c r="G37" t="s">
        <v>409</v>
      </c>
      <c r="I37" s="4">
        <v>2025</v>
      </c>
      <c r="J37" s="23">
        <v>7.4</v>
      </c>
    </row>
    <row r="38" spans="5:25" ht="15.75" thickBot="1">
      <c r="E38" t="s">
        <v>206</v>
      </c>
      <c r="F38" t="s">
        <v>406</v>
      </c>
      <c r="G38" t="s">
        <v>409</v>
      </c>
      <c r="I38" s="4">
        <v>2030</v>
      </c>
      <c r="J38" s="23">
        <v>7.7</v>
      </c>
    </row>
    <row r="39" spans="5:25" ht="15.75" thickBot="1">
      <c r="E39" t="s">
        <v>206</v>
      </c>
      <c r="F39" t="s">
        <v>406</v>
      </c>
      <c r="G39" t="s">
        <v>409</v>
      </c>
      <c r="I39" s="4">
        <v>2035</v>
      </c>
      <c r="J39" s="23">
        <v>7.8</v>
      </c>
    </row>
    <row r="40" spans="5:25" ht="15.75" thickBot="1">
      <c r="E40" t="s">
        <v>206</v>
      </c>
      <c r="F40" t="s">
        <v>406</v>
      </c>
      <c r="G40" t="s">
        <v>409</v>
      </c>
      <c r="I40" s="4">
        <v>2040</v>
      </c>
      <c r="J40" s="23">
        <v>7.93</v>
      </c>
    </row>
    <row r="41" spans="5:25" ht="15.75" thickBot="1">
      <c r="E41" t="s">
        <v>206</v>
      </c>
      <c r="F41" t="s">
        <v>406</v>
      </c>
      <c r="G41" t="s">
        <v>409</v>
      </c>
      <c r="I41" s="4">
        <v>2050</v>
      </c>
      <c r="J41" s="23">
        <v>8.1300000000000008</v>
      </c>
    </row>
    <row r="42" spans="5:25" ht="15.75" thickBot="1">
      <c r="E42" t="s">
        <v>206</v>
      </c>
      <c r="F42" t="s">
        <v>406</v>
      </c>
      <c r="G42" t="s">
        <v>409</v>
      </c>
      <c r="I42" s="4">
        <v>2060</v>
      </c>
      <c r="J42" s="23">
        <v>8.3699999999999992</v>
      </c>
    </row>
    <row r="43" spans="5:25" ht="15.75" thickBot="1">
      <c r="E43" t="s">
        <v>206</v>
      </c>
      <c r="F43" t="s">
        <v>406</v>
      </c>
      <c r="G43" t="s">
        <v>410</v>
      </c>
      <c r="I43" s="4">
        <v>2020</v>
      </c>
      <c r="J43" s="23">
        <v>10.27</v>
      </c>
    </row>
    <row r="44" spans="5:25" ht="15.75" thickBot="1">
      <c r="E44" t="s">
        <v>206</v>
      </c>
      <c r="F44" t="s">
        <v>406</v>
      </c>
      <c r="G44" t="s">
        <v>410</v>
      </c>
      <c r="I44" s="4">
        <v>2025</v>
      </c>
      <c r="J44" s="23">
        <v>10.4</v>
      </c>
    </row>
    <row r="45" spans="5:25" ht="15.75" thickBot="1">
      <c r="E45" t="s">
        <v>206</v>
      </c>
      <c r="F45" t="s">
        <v>406</v>
      </c>
      <c r="G45" t="s">
        <v>410</v>
      </c>
      <c r="I45" s="4">
        <v>2030</v>
      </c>
      <c r="J45" s="23">
        <v>10.7</v>
      </c>
    </row>
    <row r="46" spans="5:25" ht="15.75" thickBot="1">
      <c r="E46" t="s">
        <v>206</v>
      </c>
      <c r="F46" t="s">
        <v>406</v>
      </c>
      <c r="G46" t="s">
        <v>410</v>
      </c>
      <c r="I46" s="4">
        <v>2035</v>
      </c>
      <c r="J46" s="23">
        <v>10.8</v>
      </c>
    </row>
    <row r="47" spans="5:25" ht="15.75" thickBot="1">
      <c r="E47" t="s">
        <v>206</v>
      </c>
      <c r="F47" t="s">
        <v>406</v>
      </c>
      <c r="G47" t="s">
        <v>410</v>
      </c>
      <c r="I47" s="4">
        <v>2040</v>
      </c>
      <c r="J47" s="23">
        <v>10.93</v>
      </c>
    </row>
    <row r="48" spans="5:25" ht="15.75" thickBot="1">
      <c r="E48" t="s">
        <v>206</v>
      </c>
      <c r="F48" t="s">
        <v>406</v>
      </c>
      <c r="G48" t="s">
        <v>410</v>
      </c>
      <c r="I48" s="4">
        <v>2050</v>
      </c>
      <c r="J48" s="23">
        <v>11.13</v>
      </c>
    </row>
    <row r="49" spans="5:10" ht="15.75" thickBot="1">
      <c r="E49" t="s">
        <v>206</v>
      </c>
      <c r="F49" t="s">
        <v>406</v>
      </c>
      <c r="G49" t="s">
        <v>410</v>
      </c>
      <c r="I49" s="4">
        <v>2060</v>
      </c>
      <c r="J49" s="23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37" workbookViewId="0">
      <selection activeCell="F62" sqref="F62"/>
    </sheetView>
  </sheetViews>
  <sheetFormatPr defaultRowHeight="15"/>
  <sheetData>
    <row r="3" spans="2:16">
      <c r="C3" t="s">
        <v>472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473</v>
      </c>
      <c r="C5" t="s">
        <v>435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473</v>
      </c>
      <c r="C6" t="s">
        <v>449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474</v>
      </c>
      <c r="C7" t="s">
        <v>435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474</v>
      </c>
      <c r="C8" t="s">
        <v>449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s="115" t="s">
        <v>449</v>
      </c>
    </row>
    <row r="12" spans="2:16">
      <c r="B12" s="70" t="s">
        <v>250</v>
      </c>
    </row>
    <row r="13" spans="2:16">
      <c r="B13" s="70" t="s">
        <v>283</v>
      </c>
    </row>
    <row r="14" spans="2:16">
      <c r="F14" t="s">
        <v>196</v>
      </c>
    </row>
    <row r="15" spans="2:16">
      <c r="B15" s="46" t="s">
        <v>197</v>
      </c>
      <c r="C15" s="43" t="s">
        <v>198</v>
      </c>
      <c r="D15" s="43" t="s">
        <v>2</v>
      </c>
      <c r="E15" s="45" t="s">
        <v>1</v>
      </c>
      <c r="F15" s="45" t="s">
        <v>5</v>
      </c>
      <c r="G15" s="45" t="s">
        <v>199</v>
      </c>
      <c r="H15" s="45" t="s">
        <v>253</v>
      </c>
      <c r="I15" s="45" t="s">
        <v>254</v>
      </c>
      <c r="J15" s="46" t="s">
        <v>203</v>
      </c>
    </row>
    <row r="16" spans="2:16">
      <c r="B16" t="s">
        <v>475</v>
      </c>
      <c r="C16" t="s">
        <v>383</v>
      </c>
      <c r="D16" t="s">
        <v>476</v>
      </c>
      <c r="E16">
        <v>2020</v>
      </c>
      <c r="F16" t="s">
        <v>204</v>
      </c>
      <c r="G16">
        <v>1</v>
      </c>
      <c r="H16" s="23">
        <f>E8</f>
        <v>0.58299999999999996</v>
      </c>
      <c r="I16">
        <v>5</v>
      </c>
      <c r="J16" t="s">
        <v>477</v>
      </c>
    </row>
    <row r="17" spans="2:10">
      <c r="E17">
        <v>2025</v>
      </c>
      <c r="H17" s="23">
        <f>F8</f>
        <v>5.9859999999999998</v>
      </c>
    </row>
    <row r="18" spans="2:10">
      <c r="E18">
        <v>2030</v>
      </c>
      <c r="H18" s="23">
        <f>G8</f>
        <v>8.1449999999999996</v>
      </c>
    </row>
    <row r="19" spans="2:10">
      <c r="E19">
        <v>2040</v>
      </c>
      <c r="H19" s="23">
        <f>I8</f>
        <v>9.6829999999999998</v>
      </c>
    </row>
    <row r="20" spans="2:10">
      <c r="E20">
        <v>2060</v>
      </c>
      <c r="H20" s="23">
        <f>M8</f>
        <v>9.9009999999999998</v>
      </c>
    </row>
    <row r="21" spans="2:10">
      <c r="H21" s="23"/>
    </row>
    <row r="22" spans="2:10">
      <c r="H22" s="23"/>
    </row>
    <row r="23" spans="2:10">
      <c r="B23" s="70" t="s">
        <v>250</v>
      </c>
      <c r="H23" s="23"/>
    </row>
    <row r="24" spans="2:10">
      <c r="B24" s="70" t="s">
        <v>283</v>
      </c>
    </row>
    <row r="25" spans="2:10">
      <c r="F25" t="s">
        <v>196</v>
      </c>
    </row>
    <row r="26" spans="2:10">
      <c r="B26" s="46" t="s">
        <v>197</v>
      </c>
      <c r="C26" s="43" t="s">
        <v>198</v>
      </c>
      <c r="D26" s="43" t="s">
        <v>2</v>
      </c>
      <c r="E26" s="45" t="s">
        <v>1</v>
      </c>
      <c r="F26" s="45" t="s">
        <v>5</v>
      </c>
      <c r="G26" s="45" t="s">
        <v>199</v>
      </c>
      <c r="H26" s="45" t="s">
        <v>253</v>
      </c>
      <c r="I26" s="45" t="s">
        <v>254</v>
      </c>
      <c r="J26" s="46" t="s">
        <v>203</v>
      </c>
    </row>
    <row r="27" spans="2:10">
      <c r="B27" t="s">
        <v>478</v>
      </c>
      <c r="C27" t="s">
        <v>383</v>
      </c>
      <c r="D27" t="s">
        <v>479</v>
      </c>
      <c r="E27">
        <v>2025</v>
      </c>
      <c r="F27" t="s">
        <v>204</v>
      </c>
      <c r="G27">
        <v>1</v>
      </c>
      <c r="H27" s="116">
        <f>F6</f>
        <v>0.32700000000000001</v>
      </c>
      <c r="I27">
        <v>3</v>
      </c>
      <c r="J27" t="s">
        <v>480</v>
      </c>
    </row>
    <row r="28" spans="2:10">
      <c r="E28">
        <v>2030</v>
      </c>
      <c r="H28" s="116">
        <f>G6</f>
        <v>1.6759999999999999</v>
      </c>
    </row>
    <row r="29" spans="2:10">
      <c r="H29" s="116"/>
    </row>
    <row r="32" spans="2:10">
      <c r="B32" s="70" t="s">
        <v>282</v>
      </c>
    </row>
    <row r="33" spans="2:11">
      <c r="B33" s="70" t="s">
        <v>283</v>
      </c>
    </row>
    <row r="34" spans="2:11">
      <c r="F34" t="s">
        <v>196</v>
      </c>
    </row>
    <row r="35" spans="2:11">
      <c r="B35" s="46" t="s">
        <v>197</v>
      </c>
      <c r="C35" s="43" t="s">
        <v>198</v>
      </c>
      <c r="D35" s="43" t="s">
        <v>2</v>
      </c>
      <c r="E35" s="45" t="s">
        <v>1</v>
      </c>
      <c r="F35" s="45" t="s">
        <v>5</v>
      </c>
      <c r="G35" s="45" t="s">
        <v>199</v>
      </c>
      <c r="H35" s="45" t="s">
        <v>481</v>
      </c>
      <c r="I35" s="45" t="s">
        <v>482</v>
      </c>
      <c r="J35" s="45" t="s">
        <v>483</v>
      </c>
      <c r="K35" s="46" t="s">
        <v>203</v>
      </c>
    </row>
    <row r="36" spans="2:11">
      <c r="B36" t="s">
        <v>484</v>
      </c>
      <c r="C36" t="s">
        <v>383</v>
      </c>
      <c r="D36" t="s">
        <v>485</v>
      </c>
      <c r="E36">
        <v>2020</v>
      </c>
      <c r="F36" t="s">
        <v>204</v>
      </c>
      <c r="G36">
        <v>1</v>
      </c>
      <c r="H36" s="42">
        <v>0.4</v>
      </c>
      <c r="I36" s="42">
        <v>0.2</v>
      </c>
      <c r="J36">
        <v>3</v>
      </c>
      <c r="K36" t="s">
        <v>302</v>
      </c>
    </row>
    <row r="37" spans="2:11">
      <c r="E37">
        <v>2030</v>
      </c>
      <c r="H37" s="42">
        <v>1.4175000000000002</v>
      </c>
      <c r="I37" s="42">
        <v>0.47249999999999998</v>
      </c>
    </row>
    <row r="38" spans="2:11">
      <c r="E38">
        <v>2050</v>
      </c>
      <c r="H38" s="42">
        <v>4.0500000000000007</v>
      </c>
      <c r="I38" s="42">
        <v>1.35</v>
      </c>
    </row>
    <row r="40" spans="2:11">
      <c r="B40" s="70" t="s">
        <v>282</v>
      </c>
    </row>
    <row r="41" spans="2:11">
      <c r="B41" s="70" t="s">
        <v>283</v>
      </c>
      <c r="F41" t="s">
        <v>196</v>
      </c>
    </row>
    <row r="42" spans="2:11">
      <c r="B42" s="46" t="s">
        <v>197</v>
      </c>
      <c r="C42" s="43" t="s">
        <v>198</v>
      </c>
      <c r="D42" s="43" t="s">
        <v>2</v>
      </c>
      <c r="E42" s="45" t="s">
        <v>1</v>
      </c>
      <c r="F42" s="45" t="s">
        <v>5</v>
      </c>
      <c r="G42" s="45" t="s">
        <v>199</v>
      </c>
      <c r="H42" s="45" t="s">
        <v>200</v>
      </c>
      <c r="I42" s="45" t="s">
        <v>201</v>
      </c>
      <c r="J42" s="45" t="s">
        <v>202</v>
      </c>
      <c r="K42" s="46" t="s">
        <v>203</v>
      </c>
    </row>
    <row r="43" spans="2:11">
      <c r="B43" t="s">
        <v>486</v>
      </c>
      <c r="C43" t="s">
        <v>383</v>
      </c>
      <c r="D43" t="s">
        <v>487</v>
      </c>
      <c r="E43">
        <v>2020</v>
      </c>
      <c r="F43" t="s">
        <v>204</v>
      </c>
      <c r="G43">
        <v>1</v>
      </c>
      <c r="H43" s="42">
        <v>0.2</v>
      </c>
      <c r="I43" s="42">
        <v>0.1</v>
      </c>
      <c r="J43">
        <v>3</v>
      </c>
      <c r="K43" t="s">
        <v>303</v>
      </c>
    </row>
    <row r="44" spans="2:11">
      <c r="E44">
        <v>2030</v>
      </c>
      <c r="H44" s="42">
        <v>2.4749999999999996</v>
      </c>
      <c r="I44" s="42">
        <v>0.82499999999999996</v>
      </c>
    </row>
    <row r="45" spans="2:11">
      <c r="E45">
        <v>2050</v>
      </c>
      <c r="H45" s="42">
        <v>5.0625</v>
      </c>
      <c r="I45" s="42">
        <v>1.6875</v>
      </c>
    </row>
    <row r="47" spans="2:11">
      <c r="B47" t="s">
        <v>488</v>
      </c>
    </row>
    <row r="50" spans="2:11">
      <c r="B50" s="70" t="s">
        <v>282</v>
      </c>
    </row>
    <row r="51" spans="2:11">
      <c r="B51" s="70" t="s">
        <v>283</v>
      </c>
    </row>
    <row r="52" spans="2:11">
      <c r="F52" t="s">
        <v>196</v>
      </c>
    </row>
    <row r="53" spans="2:11">
      <c r="B53" s="46" t="s">
        <v>197</v>
      </c>
      <c r="C53" s="43" t="s">
        <v>198</v>
      </c>
      <c r="D53" s="43" t="s">
        <v>2</v>
      </c>
      <c r="E53" s="45" t="s">
        <v>1</v>
      </c>
      <c r="F53" s="45" t="s">
        <v>5</v>
      </c>
      <c r="G53" s="45" t="s">
        <v>199</v>
      </c>
      <c r="H53" s="45" t="s">
        <v>481</v>
      </c>
      <c r="I53" s="45" t="s">
        <v>482</v>
      </c>
      <c r="J53" s="45" t="s">
        <v>483</v>
      </c>
      <c r="K53" s="46" t="s">
        <v>203</v>
      </c>
    </row>
    <row r="54" spans="2:11">
      <c r="B54" t="s">
        <v>489</v>
      </c>
      <c r="C54" t="s">
        <v>383</v>
      </c>
      <c r="D54" t="s">
        <v>490</v>
      </c>
      <c r="E54">
        <v>2020</v>
      </c>
      <c r="F54" t="s">
        <v>204</v>
      </c>
      <c r="G54">
        <v>1</v>
      </c>
      <c r="H54" s="42">
        <v>0</v>
      </c>
      <c r="I54" s="42">
        <v>0</v>
      </c>
      <c r="J54">
        <v>3</v>
      </c>
      <c r="K54" t="s">
        <v>491</v>
      </c>
    </row>
    <row r="55" spans="2:11">
      <c r="E55">
        <v>2030</v>
      </c>
      <c r="H55" s="42">
        <v>0</v>
      </c>
      <c r="I55" s="42">
        <v>0</v>
      </c>
    </row>
    <row r="56" spans="2:11">
      <c r="E56">
        <v>2050</v>
      </c>
      <c r="H56" s="42">
        <v>0</v>
      </c>
      <c r="I56" s="42">
        <v>0</v>
      </c>
    </row>
    <row r="58" spans="2:11">
      <c r="B58" t="s">
        <v>492</v>
      </c>
    </row>
    <row r="60" spans="2:11">
      <c r="B60" s="70" t="s">
        <v>250</v>
      </c>
    </row>
    <row r="61" spans="2:11">
      <c r="B61" s="70" t="s">
        <v>283</v>
      </c>
    </row>
    <row r="62" spans="2:11">
      <c r="F62" t="s">
        <v>196</v>
      </c>
    </row>
    <row r="63" spans="2:11">
      <c r="B63" s="46" t="s">
        <v>197</v>
      </c>
      <c r="C63" s="43" t="s">
        <v>0</v>
      </c>
      <c r="D63" s="43" t="s">
        <v>281</v>
      </c>
      <c r="E63" s="45" t="s">
        <v>1</v>
      </c>
      <c r="F63" s="45" t="s">
        <v>5</v>
      </c>
      <c r="G63" s="44" t="s">
        <v>252</v>
      </c>
      <c r="H63" s="47" t="s">
        <v>253</v>
      </c>
      <c r="I63" s="47" t="s">
        <v>254</v>
      </c>
      <c r="J63" s="46" t="s">
        <v>203</v>
      </c>
    </row>
    <row r="64" spans="2:11">
      <c r="B64" t="s">
        <v>331</v>
      </c>
      <c r="C64" t="s">
        <v>329</v>
      </c>
      <c r="D64" t="s">
        <v>330</v>
      </c>
      <c r="E64">
        <v>2020</v>
      </c>
      <c r="F64" t="s">
        <v>278</v>
      </c>
      <c r="G64">
        <v>1</v>
      </c>
      <c r="H64" s="71">
        <f>0.03</f>
        <v>0.03</v>
      </c>
      <c r="I64">
        <v>5</v>
      </c>
      <c r="J64" t="s">
        <v>332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3:Z46"/>
  <sheetViews>
    <sheetView workbookViewId="0">
      <selection activeCell="B43" sqref="B43:L46"/>
    </sheetView>
  </sheetViews>
  <sheetFormatPr defaultRowHeight="15"/>
  <sheetData>
    <row r="3" spans="2:26">
      <c r="B3" s="70" t="s">
        <v>470</v>
      </c>
      <c r="Q3" s="70" t="s">
        <v>470</v>
      </c>
    </row>
    <row r="4" spans="2:26">
      <c r="B4" s="70" t="s">
        <v>471</v>
      </c>
      <c r="Q4" s="70" t="s">
        <v>471</v>
      </c>
    </row>
    <row r="5" spans="2:26">
      <c r="F5" t="s">
        <v>262</v>
      </c>
      <c r="U5" t="s">
        <v>262</v>
      </c>
    </row>
    <row r="6" spans="2:26">
      <c r="B6" s="46" t="s">
        <v>197</v>
      </c>
      <c r="C6" s="43" t="s">
        <v>198</v>
      </c>
      <c r="D6" s="43" t="s">
        <v>2</v>
      </c>
      <c r="E6" s="45" t="s">
        <v>1</v>
      </c>
      <c r="F6" s="45" t="s">
        <v>5</v>
      </c>
      <c r="G6" s="44" t="s">
        <v>289</v>
      </c>
      <c r="H6" s="44" t="s">
        <v>290</v>
      </c>
      <c r="I6" s="47" t="s">
        <v>253</v>
      </c>
      <c r="J6" s="47" t="s">
        <v>254</v>
      </c>
      <c r="K6" s="46" t="s">
        <v>203</v>
      </c>
      <c r="Q6" s="46" t="s">
        <v>197</v>
      </c>
      <c r="R6" s="43" t="s">
        <v>198</v>
      </c>
      <c r="S6" s="43" t="s">
        <v>2</v>
      </c>
      <c r="T6" s="45" t="s">
        <v>1</v>
      </c>
      <c r="U6" s="45" t="s">
        <v>5</v>
      </c>
      <c r="V6" s="44" t="s">
        <v>199</v>
      </c>
      <c r="W6" s="47" t="s">
        <v>200</v>
      </c>
      <c r="X6" s="47" t="s">
        <v>201</v>
      </c>
      <c r="Y6" s="47" t="s">
        <v>202</v>
      </c>
      <c r="Z6" s="46" t="s">
        <v>203</v>
      </c>
    </row>
    <row r="7" spans="2:26">
      <c r="B7" t="s">
        <v>284</v>
      </c>
      <c r="D7" t="s">
        <v>291</v>
      </c>
      <c r="E7">
        <v>2025</v>
      </c>
      <c r="F7" t="s">
        <v>204</v>
      </c>
      <c r="G7">
        <v>1</v>
      </c>
      <c r="H7" s="42">
        <v>1</v>
      </c>
      <c r="I7" s="42">
        <v>0</v>
      </c>
      <c r="J7">
        <v>5</v>
      </c>
      <c r="K7" t="s">
        <v>304</v>
      </c>
      <c r="Q7" t="s">
        <v>305</v>
      </c>
      <c r="S7" t="s">
        <v>306</v>
      </c>
      <c r="T7">
        <v>2020</v>
      </c>
      <c r="U7" t="s">
        <v>204</v>
      </c>
      <c r="V7">
        <v>1</v>
      </c>
      <c r="W7">
        <v>0.01</v>
      </c>
      <c r="X7">
        <v>0</v>
      </c>
      <c r="Y7">
        <v>4</v>
      </c>
      <c r="Z7" t="s">
        <v>307</v>
      </c>
    </row>
    <row r="8" spans="2:26">
      <c r="D8" t="s">
        <v>291</v>
      </c>
      <c r="E8">
        <v>2030</v>
      </c>
      <c r="F8" t="s">
        <v>204</v>
      </c>
      <c r="G8">
        <v>1</v>
      </c>
      <c r="H8" s="42">
        <v>1</v>
      </c>
      <c r="I8" s="42">
        <v>1</v>
      </c>
      <c r="S8" t="s">
        <v>306</v>
      </c>
      <c r="T8">
        <v>2025</v>
      </c>
      <c r="U8" t="s">
        <v>204</v>
      </c>
      <c r="V8">
        <v>1</v>
      </c>
      <c r="W8" s="42">
        <v>1.536</v>
      </c>
      <c r="X8" s="42">
        <v>0.51500000000000001</v>
      </c>
    </row>
    <row r="9" spans="2:26">
      <c r="D9" t="s">
        <v>291</v>
      </c>
      <c r="E9">
        <v>2050</v>
      </c>
      <c r="F9" t="s">
        <v>204</v>
      </c>
      <c r="G9">
        <v>1</v>
      </c>
      <c r="H9" s="42">
        <v>1</v>
      </c>
      <c r="I9" s="42">
        <v>5</v>
      </c>
      <c r="S9" t="s">
        <v>306</v>
      </c>
      <c r="T9">
        <v>2030</v>
      </c>
      <c r="U9" t="s">
        <v>204</v>
      </c>
      <c r="V9">
        <v>1</v>
      </c>
      <c r="W9" s="42">
        <v>1.86</v>
      </c>
      <c r="X9" s="42">
        <v>0.55000000000000004</v>
      </c>
    </row>
    <row r="10" spans="2:26">
      <c r="Q10" t="s">
        <v>308</v>
      </c>
      <c r="S10" t="s">
        <v>309</v>
      </c>
      <c r="T10">
        <v>2020</v>
      </c>
      <c r="U10" t="s">
        <v>204</v>
      </c>
      <c r="V10">
        <v>1</v>
      </c>
      <c r="W10" s="42">
        <f>+S24</f>
        <v>2.3029999999999999</v>
      </c>
      <c r="X10" s="42">
        <f>+T24</f>
        <v>0.98699999999999999</v>
      </c>
      <c r="Y10">
        <v>5</v>
      </c>
      <c r="Z10" t="s">
        <v>324</v>
      </c>
    </row>
    <row r="11" spans="2:26">
      <c r="S11" t="s">
        <v>309</v>
      </c>
      <c r="T11">
        <v>2060</v>
      </c>
      <c r="U11" t="s">
        <v>204</v>
      </c>
      <c r="V11">
        <v>1</v>
      </c>
      <c r="W11" s="42">
        <f>+W10</f>
        <v>2.3029999999999999</v>
      </c>
      <c r="X11" s="42">
        <f>+X10</f>
        <v>0.98699999999999999</v>
      </c>
    </row>
    <row r="12" spans="2:26">
      <c r="F12" t="s">
        <v>262</v>
      </c>
      <c r="Q12" t="s">
        <v>310</v>
      </c>
      <c r="S12" t="s">
        <v>311</v>
      </c>
      <c r="T12">
        <v>2020</v>
      </c>
      <c r="U12" t="s">
        <v>204</v>
      </c>
      <c r="V12">
        <v>1</v>
      </c>
      <c r="W12" s="42">
        <f>+S25</f>
        <v>0.98699999999999999</v>
      </c>
      <c r="X12" s="42">
        <f>+T25</f>
        <v>0.42299999999999999</v>
      </c>
      <c r="Y12">
        <v>5</v>
      </c>
      <c r="Z12" t="s">
        <v>325</v>
      </c>
    </row>
    <row r="13" spans="2:26">
      <c r="B13" s="46" t="s">
        <v>197</v>
      </c>
      <c r="C13" s="43" t="s">
        <v>198</v>
      </c>
      <c r="D13" s="43" t="s">
        <v>2</v>
      </c>
      <c r="E13" s="45" t="s">
        <v>1</v>
      </c>
      <c r="F13" s="45" t="s">
        <v>5</v>
      </c>
      <c r="G13" s="44" t="s">
        <v>199</v>
      </c>
      <c r="H13" s="47" t="s">
        <v>200</v>
      </c>
      <c r="I13" s="47" t="s">
        <v>201</v>
      </c>
      <c r="J13" s="47" t="s">
        <v>202</v>
      </c>
      <c r="K13" s="46" t="s">
        <v>203</v>
      </c>
      <c r="S13" t="s">
        <v>311</v>
      </c>
      <c r="T13">
        <v>2060</v>
      </c>
      <c r="U13" t="s">
        <v>204</v>
      </c>
      <c r="V13">
        <v>1</v>
      </c>
      <c r="W13" s="42">
        <f>+W12</f>
        <v>0.98699999999999999</v>
      </c>
      <c r="X13" s="42">
        <f>+X12</f>
        <v>0.42299999999999999</v>
      </c>
    </row>
    <row r="14" spans="2:26">
      <c r="B14" t="s">
        <v>285</v>
      </c>
      <c r="D14" t="s">
        <v>286</v>
      </c>
      <c r="E14">
        <v>2020</v>
      </c>
      <c r="F14" t="s">
        <v>204</v>
      </c>
      <c r="G14">
        <v>1</v>
      </c>
      <c r="H14" s="42">
        <v>0.4</v>
      </c>
      <c r="I14" s="42">
        <v>0.2</v>
      </c>
      <c r="J14">
        <v>3</v>
      </c>
      <c r="K14" t="s">
        <v>302</v>
      </c>
      <c r="Q14" t="s">
        <v>321</v>
      </c>
      <c r="S14" t="s">
        <v>328</v>
      </c>
      <c r="T14">
        <v>2020</v>
      </c>
      <c r="U14" t="s">
        <v>204</v>
      </c>
      <c r="V14">
        <v>1</v>
      </c>
      <c r="W14" s="42">
        <f>+S27</f>
        <v>2.5</v>
      </c>
      <c r="X14" s="42">
        <f>+T27</f>
        <v>2.5</v>
      </c>
      <c r="Y14">
        <v>5</v>
      </c>
      <c r="Z14" t="s">
        <v>326</v>
      </c>
    </row>
    <row r="15" spans="2:26">
      <c r="D15" t="s">
        <v>286</v>
      </c>
      <c r="E15">
        <v>2030</v>
      </c>
      <c r="F15" t="s">
        <v>204</v>
      </c>
      <c r="G15">
        <v>1</v>
      </c>
      <c r="H15" s="42">
        <f>+H16*0.35</f>
        <v>1.4175000000000002</v>
      </c>
      <c r="I15" s="42">
        <f>+I16*0.35</f>
        <v>0.47249999999999998</v>
      </c>
      <c r="S15" t="s">
        <v>328</v>
      </c>
      <c r="T15">
        <v>2060</v>
      </c>
      <c r="U15" t="s">
        <v>204</v>
      </c>
      <c r="V15">
        <v>1</v>
      </c>
      <c r="W15" s="42">
        <f>+W14</f>
        <v>2.5</v>
      </c>
      <c r="X15" s="42">
        <f>+X14</f>
        <v>2.5</v>
      </c>
    </row>
    <row r="16" spans="2:26">
      <c r="D16" t="s">
        <v>286</v>
      </c>
      <c r="E16">
        <v>2050</v>
      </c>
      <c r="F16" t="s">
        <v>204</v>
      </c>
      <c r="G16">
        <v>1</v>
      </c>
      <c r="H16" s="42">
        <f>+C39*0.75</f>
        <v>4.0500000000000007</v>
      </c>
      <c r="I16" s="42">
        <f>+C39*0.25</f>
        <v>1.35</v>
      </c>
      <c r="Q16" t="s">
        <v>322</v>
      </c>
      <c r="S16" t="s">
        <v>323</v>
      </c>
      <c r="T16">
        <v>2020</v>
      </c>
      <c r="U16" t="s">
        <v>204</v>
      </c>
      <c r="V16">
        <v>1</v>
      </c>
      <c r="W16">
        <f>+S28</f>
        <v>1.5</v>
      </c>
      <c r="X16">
        <f>+T28</f>
        <v>1.5</v>
      </c>
      <c r="Y16">
        <v>5</v>
      </c>
      <c r="Z16" t="s">
        <v>327</v>
      </c>
    </row>
    <row r="17" spans="2:24">
      <c r="S17" t="s">
        <v>323</v>
      </c>
      <c r="T17">
        <v>2060</v>
      </c>
      <c r="U17" t="s">
        <v>204</v>
      </c>
      <c r="V17">
        <v>1</v>
      </c>
      <c r="W17">
        <f>+W16</f>
        <v>1.5</v>
      </c>
      <c r="X17">
        <f>+X16</f>
        <v>1.5</v>
      </c>
    </row>
    <row r="19" spans="2:24">
      <c r="F19" t="s">
        <v>262</v>
      </c>
    </row>
    <row r="20" spans="2:24">
      <c r="B20" s="46" t="s">
        <v>197</v>
      </c>
      <c r="C20" s="43" t="s">
        <v>198</v>
      </c>
      <c r="D20" s="43" t="s">
        <v>2</v>
      </c>
      <c r="E20" s="45" t="s">
        <v>1</v>
      </c>
      <c r="F20" s="45" t="s">
        <v>5</v>
      </c>
      <c r="G20" s="44" t="s">
        <v>199</v>
      </c>
      <c r="H20" s="47" t="s">
        <v>200</v>
      </c>
      <c r="I20" s="47" t="s">
        <v>201</v>
      </c>
      <c r="J20" s="47" t="s">
        <v>202</v>
      </c>
      <c r="K20" s="46" t="s">
        <v>203</v>
      </c>
    </row>
    <row r="21" spans="2:24">
      <c r="B21" t="s">
        <v>287</v>
      </c>
      <c r="D21" t="s">
        <v>288</v>
      </c>
      <c r="E21">
        <v>2020</v>
      </c>
      <c r="F21" t="s">
        <v>204</v>
      </c>
      <c r="G21">
        <v>1</v>
      </c>
      <c r="H21" s="42">
        <v>0.2</v>
      </c>
      <c r="I21" s="42">
        <v>0.1</v>
      </c>
      <c r="J21">
        <v>3</v>
      </c>
      <c r="K21" t="s">
        <v>303</v>
      </c>
      <c r="Q21" t="s">
        <v>301</v>
      </c>
    </row>
    <row r="22" spans="2:24">
      <c r="D22" t="s">
        <v>288</v>
      </c>
      <c r="E22">
        <v>2030</v>
      </c>
      <c r="F22" t="s">
        <v>204</v>
      </c>
      <c r="G22">
        <v>1</v>
      </c>
      <c r="H22" s="42">
        <f>+C33*0.75</f>
        <v>2.4749999999999996</v>
      </c>
      <c r="I22" s="42">
        <f>+C33*0.25</f>
        <v>0.82499999999999996</v>
      </c>
      <c r="Q22" t="s">
        <v>312</v>
      </c>
      <c r="S22">
        <v>4.7</v>
      </c>
      <c r="T22" t="s">
        <v>313</v>
      </c>
    </row>
    <row r="23" spans="2:24">
      <c r="D23" t="s">
        <v>288</v>
      </c>
      <c r="E23">
        <v>2050</v>
      </c>
      <c r="F23" t="s">
        <v>204</v>
      </c>
      <c r="G23">
        <v>1</v>
      </c>
      <c r="H23" s="42">
        <f>+D33*0.75</f>
        <v>5.0625</v>
      </c>
      <c r="I23" s="42">
        <f>+D33*0.25</f>
        <v>1.6875</v>
      </c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"/>
      <c r="C29" s="7">
        <v>2020</v>
      </c>
      <c r="D29" s="7" t="s">
        <v>292</v>
      </c>
      <c r="E29" s="7" t="s">
        <v>293</v>
      </c>
    </row>
    <row r="30" spans="2:24" ht="15.75">
      <c r="B30" s="8" t="s">
        <v>294</v>
      </c>
      <c r="C30" s="8">
        <v>300000</v>
      </c>
      <c r="D30" s="8">
        <v>450000</v>
      </c>
      <c r="E30" s="8">
        <v>450000</v>
      </c>
    </row>
    <row r="31" spans="2:24" ht="15.75">
      <c r="B31" s="8" t="s">
        <v>295</v>
      </c>
      <c r="C31" s="9">
        <v>1</v>
      </c>
      <c r="D31" s="9">
        <v>0.6</v>
      </c>
      <c r="E31" s="9">
        <v>0.3</v>
      </c>
    </row>
    <row r="32" spans="2:24" ht="15.75">
      <c r="B32" s="8" t="s">
        <v>296</v>
      </c>
      <c r="C32" s="8">
        <v>11</v>
      </c>
      <c r="D32" s="8">
        <v>25</v>
      </c>
      <c r="E32" s="8">
        <v>25</v>
      </c>
    </row>
    <row r="33" spans="2:10" ht="15.75">
      <c r="B33" s="8" t="s">
        <v>297</v>
      </c>
      <c r="C33" s="8">
        <v>3.3</v>
      </c>
      <c r="D33" s="8">
        <v>6.75</v>
      </c>
      <c r="E33" s="8">
        <v>3.375</v>
      </c>
    </row>
    <row r="36" spans="2:10" ht="15.75">
      <c r="B36" s="8" t="s">
        <v>155</v>
      </c>
      <c r="C36" s="8">
        <v>1800000</v>
      </c>
      <c r="D36" s="8">
        <v>2600000</v>
      </c>
      <c r="E36" s="8">
        <v>2600000</v>
      </c>
    </row>
    <row r="37" spans="2:10" ht="15.75">
      <c r="B37" s="8" t="s">
        <v>298</v>
      </c>
      <c r="C37" s="9">
        <v>1</v>
      </c>
      <c r="D37" s="9">
        <v>0.7</v>
      </c>
      <c r="E37" s="9">
        <v>0.7</v>
      </c>
    </row>
    <row r="38" spans="2:10" ht="15.75">
      <c r="B38" s="8" t="s">
        <v>299</v>
      </c>
      <c r="C38" s="8">
        <v>3</v>
      </c>
      <c r="D38" s="8">
        <v>3</v>
      </c>
      <c r="E38" s="8">
        <v>3</v>
      </c>
    </row>
    <row r="39" spans="2:10" ht="15.75">
      <c r="B39" s="8" t="s">
        <v>300</v>
      </c>
      <c r="C39" s="8">
        <v>5.4</v>
      </c>
      <c r="D39" s="8">
        <v>5.46</v>
      </c>
      <c r="E39" s="8">
        <v>5.46</v>
      </c>
    </row>
    <row r="43" spans="2:10">
      <c r="B43" s="70"/>
    </row>
    <row r="44" spans="2:10">
      <c r="B44" s="70"/>
    </row>
    <row r="45" spans="2:10">
      <c r="B45" s="46" t="s">
        <v>197</v>
      </c>
      <c r="C45" s="43" t="s">
        <v>0</v>
      </c>
      <c r="D45" s="43" t="s">
        <v>281</v>
      </c>
      <c r="E45" s="45" t="s">
        <v>1</v>
      </c>
      <c r="F45" s="45" t="s">
        <v>5</v>
      </c>
      <c r="G45" s="44" t="s">
        <v>252</v>
      </c>
      <c r="H45" s="47" t="s">
        <v>253</v>
      </c>
      <c r="I45" s="47" t="s">
        <v>254</v>
      </c>
      <c r="J45" s="46" t="s">
        <v>203</v>
      </c>
    </row>
    <row r="46" spans="2:10">
      <c r="B46" t="s">
        <v>331</v>
      </c>
      <c r="C46" t="s">
        <v>329</v>
      </c>
      <c r="D46" t="s">
        <v>330</v>
      </c>
      <c r="E46">
        <v>2020</v>
      </c>
      <c r="F46" t="s">
        <v>278</v>
      </c>
      <c r="G46">
        <v>1</v>
      </c>
      <c r="H46" s="71">
        <f>0.03*5</f>
        <v>0.15</v>
      </c>
      <c r="I46">
        <v>5</v>
      </c>
      <c r="J46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R31"/>
  <sheetViews>
    <sheetView workbookViewId="0">
      <selection activeCell="H35" sqref="H35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7" spans="3:44">
      <c r="C7" s="63" t="s">
        <v>250</v>
      </c>
      <c r="R7" s="63" t="s">
        <v>250</v>
      </c>
      <c r="AF7" s="63" t="s">
        <v>250</v>
      </c>
    </row>
    <row r="8" spans="3:44">
      <c r="C8" s="63" t="s">
        <v>251</v>
      </c>
      <c r="G8" t="s">
        <v>196</v>
      </c>
      <c r="R8" s="63" t="s">
        <v>251</v>
      </c>
      <c r="V8" t="s">
        <v>196</v>
      </c>
      <c r="AF8" s="63" t="s">
        <v>251</v>
      </c>
      <c r="AJ8" t="s">
        <v>196</v>
      </c>
    </row>
    <row r="9" spans="3:44">
      <c r="C9" s="46" t="s">
        <v>197</v>
      </c>
      <c r="D9" s="43" t="s">
        <v>198</v>
      </c>
      <c r="E9" s="43" t="s">
        <v>2</v>
      </c>
      <c r="F9" s="45" t="s">
        <v>1</v>
      </c>
      <c r="G9" s="45" t="s">
        <v>5</v>
      </c>
      <c r="H9" s="44" t="s">
        <v>705</v>
      </c>
      <c r="I9" s="44" t="s">
        <v>370</v>
      </c>
      <c r="J9" s="44" t="s">
        <v>264</v>
      </c>
      <c r="K9" s="44" t="s">
        <v>265</v>
      </c>
      <c r="L9" s="47" t="s">
        <v>253</v>
      </c>
      <c r="M9" s="47" t="s">
        <v>254</v>
      </c>
      <c r="N9" s="46" t="s">
        <v>203</v>
      </c>
      <c r="R9" s="46" t="s">
        <v>197</v>
      </c>
      <c r="S9" s="43" t="s">
        <v>198</v>
      </c>
      <c r="T9" s="43" t="s">
        <v>2</v>
      </c>
      <c r="U9" s="45" t="s">
        <v>1</v>
      </c>
      <c r="V9" s="45" t="s">
        <v>5</v>
      </c>
      <c r="W9" s="44" t="s">
        <v>705</v>
      </c>
      <c r="X9" s="44" t="s">
        <v>370</v>
      </c>
      <c r="Y9" s="44" t="s">
        <v>264</v>
      </c>
      <c r="Z9" s="44" t="s">
        <v>265</v>
      </c>
      <c r="AA9" s="47" t="s">
        <v>253</v>
      </c>
      <c r="AB9" s="47" t="s">
        <v>254</v>
      </c>
      <c r="AC9" s="46" t="s">
        <v>203</v>
      </c>
      <c r="AF9" s="46" t="s">
        <v>197</v>
      </c>
      <c r="AG9" s="43" t="s">
        <v>198</v>
      </c>
      <c r="AH9" s="43" t="s">
        <v>2</v>
      </c>
      <c r="AI9" s="45" t="s">
        <v>1</v>
      </c>
      <c r="AJ9" s="45" t="s">
        <v>5</v>
      </c>
      <c r="AK9" s="44" t="s">
        <v>705</v>
      </c>
      <c r="AL9" s="44" t="s">
        <v>370</v>
      </c>
      <c r="AM9" s="44" t="s">
        <v>264</v>
      </c>
      <c r="AN9" s="44" t="s">
        <v>265</v>
      </c>
      <c r="AO9" s="44" t="s">
        <v>266</v>
      </c>
      <c r="AP9" s="47" t="s">
        <v>253</v>
      </c>
      <c r="AQ9" s="47" t="s">
        <v>254</v>
      </c>
      <c r="AR9" s="46" t="s">
        <v>203</v>
      </c>
    </row>
    <row r="10" spans="3:44">
      <c r="C10" t="s">
        <v>371</v>
      </c>
      <c r="E10" t="s">
        <v>430</v>
      </c>
      <c r="F10" s="48">
        <v>2020</v>
      </c>
      <c r="G10" t="s">
        <v>278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372</v>
      </c>
      <c r="R10" t="s">
        <v>424</v>
      </c>
      <c r="T10" t="s">
        <v>432</v>
      </c>
      <c r="U10" s="48">
        <v>2020</v>
      </c>
      <c r="V10" t="s">
        <v>278</v>
      </c>
      <c r="W10" s="23">
        <v>-0.97</v>
      </c>
      <c r="X10" s="23">
        <v>-0.89</v>
      </c>
      <c r="Y10" s="23">
        <v>-0.58000000000000007</v>
      </c>
      <c r="Z10" s="23">
        <v>-9.9999999999544897E-6</v>
      </c>
      <c r="AA10" s="23">
        <v>0</v>
      </c>
      <c r="AB10">
        <v>5</v>
      </c>
      <c r="AC10" t="s">
        <v>425</v>
      </c>
      <c r="AF10" t="s">
        <v>787</v>
      </c>
      <c r="AH10" t="s">
        <v>786</v>
      </c>
      <c r="AI10" s="48">
        <v>2020</v>
      </c>
      <c r="AJ10" t="s">
        <v>278</v>
      </c>
      <c r="AK10" s="23">
        <v>-1</v>
      </c>
      <c r="AL10" s="23">
        <v>-0.75</v>
      </c>
      <c r="AM10" s="23">
        <v>-0.3</v>
      </c>
      <c r="AN10" s="23">
        <v>0</v>
      </c>
      <c r="AO10" s="23">
        <v>-9.9999999999544897E-6</v>
      </c>
      <c r="AP10" s="23">
        <v>0</v>
      </c>
      <c r="AQ10">
        <v>5</v>
      </c>
      <c r="AR10" t="s">
        <v>372</v>
      </c>
    </row>
    <row r="11" spans="3:44">
      <c r="E11" t="s">
        <v>431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T11" t="s">
        <v>433</v>
      </c>
      <c r="U11" s="48"/>
      <c r="W11" s="23">
        <v>0.03</v>
      </c>
      <c r="X11" s="23">
        <v>0.11</v>
      </c>
      <c r="Y11" s="23">
        <v>0.42</v>
      </c>
      <c r="Z11" s="23">
        <v>0.99999000000000005</v>
      </c>
      <c r="AA11" s="23"/>
      <c r="AH11" t="s">
        <v>788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0.99999000000000005</v>
      </c>
      <c r="AP11" s="23"/>
    </row>
    <row r="13" spans="3:44">
      <c r="C13" s="63" t="s">
        <v>250</v>
      </c>
      <c r="R13" s="63" t="s">
        <v>250</v>
      </c>
      <c r="AF13" s="63" t="s">
        <v>250</v>
      </c>
    </row>
    <row r="14" spans="3:44">
      <c r="C14" s="63" t="s">
        <v>251</v>
      </c>
      <c r="G14" t="s">
        <v>196</v>
      </c>
      <c r="R14" s="63" t="s">
        <v>251</v>
      </c>
      <c r="V14" t="s">
        <v>196</v>
      </c>
      <c r="AF14" s="63" t="s">
        <v>251</v>
      </c>
      <c r="AJ14" t="s">
        <v>262</v>
      </c>
    </row>
    <row r="15" spans="3:44">
      <c r="C15" s="46" t="s">
        <v>197</v>
      </c>
      <c r="D15" s="43" t="s">
        <v>198</v>
      </c>
      <c r="E15" s="43" t="s">
        <v>2</v>
      </c>
      <c r="F15" s="45" t="s">
        <v>1</v>
      </c>
      <c r="G15" s="45" t="s">
        <v>5</v>
      </c>
      <c r="H15" s="44" t="s">
        <v>705</v>
      </c>
      <c r="I15" s="44" t="s">
        <v>370</v>
      </c>
      <c r="J15" s="44" t="s">
        <v>264</v>
      </c>
      <c r="K15" s="44" t="s">
        <v>373</v>
      </c>
      <c r="L15" s="47" t="s">
        <v>253</v>
      </c>
      <c r="M15" s="47" t="s">
        <v>254</v>
      </c>
      <c r="N15" s="46" t="s">
        <v>203</v>
      </c>
      <c r="R15" s="46" t="s">
        <v>197</v>
      </c>
      <c r="S15" s="43" t="s">
        <v>198</v>
      </c>
      <c r="T15" s="43" t="s">
        <v>2</v>
      </c>
      <c r="U15" s="45" t="s">
        <v>1</v>
      </c>
      <c r="V15" s="45" t="s">
        <v>5</v>
      </c>
      <c r="W15" s="44" t="s">
        <v>705</v>
      </c>
      <c r="X15" s="44" t="s">
        <v>370</v>
      </c>
      <c r="Y15" s="44" t="s">
        <v>264</v>
      </c>
      <c r="Z15" s="44" t="s">
        <v>373</v>
      </c>
      <c r="AA15" s="47" t="s">
        <v>253</v>
      </c>
      <c r="AB15" s="47" t="s">
        <v>254</v>
      </c>
      <c r="AC15" s="46" t="s">
        <v>203</v>
      </c>
      <c r="AF15" s="46" t="s">
        <v>197</v>
      </c>
      <c r="AG15" s="43" t="s">
        <v>198</v>
      </c>
      <c r="AH15" s="43" t="s">
        <v>2</v>
      </c>
      <c r="AI15" s="45" t="s">
        <v>1</v>
      </c>
      <c r="AJ15" s="45" t="s">
        <v>5</v>
      </c>
      <c r="AK15" s="44" t="s">
        <v>705</v>
      </c>
      <c r="AL15" s="44" t="s">
        <v>370</v>
      </c>
      <c r="AM15" s="44" t="s">
        <v>264</v>
      </c>
      <c r="AN15" s="44" t="s">
        <v>265</v>
      </c>
      <c r="AO15" s="44" t="s">
        <v>266</v>
      </c>
      <c r="AP15" s="47" t="s">
        <v>253</v>
      </c>
      <c r="AQ15" s="47" t="s">
        <v>254</v>
      </c>
      <c r="AR15" s="46" t="s">
        <v>203</v>
      </c>
    </row>
    <row r="16" spans="3:44">
      <c r="C16" t="s">
        <v>374</v>
      </c>
      <c r="E16" t="s">
        <v>422</v>
      </c>
      <c r="F16" s="48">
        <v>2020</v>
      </c>
      <c r="G16" t="s">
        <v>278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375</v>
      </c>
      <c r="R16" t="s">
        <v>426</v>
      </c>
      <c r="T16" t="s">
        <v>427</v>
      </c>
      <c r="U16" s="48">
        <v>2020</v>
      </c>
      <c r="V16" t="s">
        <v>278</v>
      </c>
      <c r="W16" s="23">
        <v>-0.99</v>
      </c>
      <c r="X16" s="23">
        <v>-0.98</v>
      </c>
      <c r="Y16" s="23">
        <v>-0.96</v>
      </c>
      <c r="Z16" s="23">
        <v>-0.83</v>
      </c>
      <c r="AA16" s="23">
        <v>0</v>
      </c>
      <c r="AB16">
        <v>5</v>
      </c>
      <c r="AC16" t="s">
        <v>429</v>
      </c>
      <c r="AF16" t="s">
        <v>795</v>
      </c>
      <c r="AH16" t="s">
        <v>796</v>
      </c>
      <c r="AI16" s="48">
        <v>2020</v>
      </c>
      <c r="AJ16" t="s">
        <v>278</v>
      </c>
      <c r="AK16" s="23">
        <v>-0.97</v>
      </c>
      <c r="AL16" s="23">
        <v>-0.89</v>
      </c>
      <c r="AM16" s="23">
        <v>-0.58000000000000007</v>
      </c>
      <c r="AN16" s="23">
        <v>-9.9999999999544897E-6</v>
      </c>
      <c r="AO16" s="23">
        <v>-9.9999999999544897E-6</v>
      </c>
      <c r="AP16" s="23">
        <v>0</v>
      </c>
      <c r="AQ16">
        <v>5</v>
      </c>
      <c r="AR16" t="s">
        <v>372</v>
      </c>
    </row>
    <row r="17" spans="3:44">
      <c r="E17" t="s">
        <v>423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T17" t="s">
        <v>428</v>
      </c>
      <c r="U17" s="48"/>
      <c r="W17" s="23">
        <v>0.01</v>
      </c>
      <c r="X17" s="23">
        <v>0.02</v>
      </c>
      <c r="Y17" s="23">
        <v>0.04</v>
      </c>
      <c r="Z17" s="23">
        <v>0.17</v>
      </c>
      <c r="AA17" s="23"/>
      <c r="AH17" t="s">
        <v>797</v>
      </c>
      <c r="AI17" s="48"/>
      <c r="AK17" s="23">
        <v>0.03</v>
      </c>
      <c r="AL17" s="23">
        <v>0.11</v>
      </c>
      <c r="AM17" s="23">
        <v>0.42</v>
      </c>
      <c r="AN17" s="23">
        <v>0.99999000000000005</v>
      </c>
      <c r="AO17" s="23">
        <v>0.99999000000000005</v>
      </c>
      <c r="AP17" s="23"/>
    </row>
    <row r="20" spans="3:44">
      <c r="C20" t="s">
        <v>376</v>
      </c>
      <c r="AF20" s="63" t="s">
        <v>250</v>
      </c>
    </row>
    <row r="21" spans="3:44">
      <c r="C21" s="83" t="s">
        <v>377</v>
      </c>
      <c r="D21" s="84"/>
      <c r="E21" s="84"/>
      <c r="F21" s="84"/>
      <c r="G21" s="84"/>
      <c r="I21" t="s">
        <v>378</v>
      </c>
      <c r="AF21" s="63" t="s">
        <v>251</v>
      </c>
      <c r="AJ21" t="s">
        <v>262</v>
      </c>
    </row>
    <row r="22" spans="3:44">
      <c r="C22" s="85"/>
      <c r="D22" s="86" t="s">
        <v>379</v>
      </c>
      <c r="E22" s="85"/>
      <c r="F22" s="145" t="s">
        <v>259</v>
      </c>
      <c r="G22" s="145"/>
      <c r="I22">
        <v>240000</v>
      </c>
      <c r="AF22" s="46" t="s">
        <v>197</v>
      </c>
      <c r="AG22" s="43" t="s">
        <v>198</v>
      </c>
      <c r="AH22" s="43" t="s">
        <v>2</v>
      </c>
      <c r="AI22" s="45" t="s">
        <v>1</v>
      </c>
      <c r="AJ22" s="45" t="s">
        <v>5</v>
      </c>
      <c r="AK22" s="44" t="s">
        <v>705</v>
      </c>
      <c r="AL22" s="44" t="s">
        <v>370</v>
      </c>
      <c r="AM22" s="44" t="s">
        <v>264</v>
      </c>
      <c r="AN22" s="44" t="s">
        <v>265</v>
      </c>
      <c r="AO22" s="44" t="s">
        <v>266</v>
      </c>
      <c r="AP22" s="47" t="s">
        <v>253</v>
      </c>
      <c r="AQ22" s="47" t="s">
        <v>254</v>
      </c>
      <c r="AR22" s="46" t="s">
        <v>203</v>
      </c>
    </row>
    <row r="23" spans="3:44" ht="25.5" customHeight="1">
      <c r="C23" s="87"/>
      <c r="D23" s="88" t="s">
        <v>380</v>
      </c>
      <c r="E23" s="89" t="s">
        <v>381</v>
      </c>
      <c r="F23" s="90" t="s">
        <v>380</v>
      </c>
      <c r="G23" s="91" t="s">
        <v>381</v>
      </c>
      <c r="AF23" t="s">
        <v>799</v>
      </c>
      <c r="AH23" t="s">
        <v>798</v>
      </c>
      <c r="AI23" s="48">
        <v>2020</v>
      </c>
      <c r="AJ23" t="s">
        <v>278</v>
      </c>
      <c r="AK23" s="23">
        <v>-1</v>
      </c>
      <c r="AL23" s="23">
        <v>-1</v>
      </c>
      <c r="AM23" s="23">
        <v>-1</v>
      </c>
      <c r="AN23" s="23">
        <v>-1</v>
      </c>
      <c r="AO23" s="23">
        <v>-1</v>
      </c>
      <c r="AP23" s="23">
        <v>0</v>
      </c>
      <c r="AQ23">
        <v>5</v>
      </c>
      <c r="AR23" t="s">
        <v>372</v>
      </c>
    </row>
    <row r="24" spans="3:44">
      <c r="C24" s="92">
        <v>2020</v>
      </c>
      <c r="D24" s="93">
        <f>+$I$22*E24</f>
        <v>7200</v>
      </c>
      <c r="E24" s="94">
        <v>0.03</v>
      </c>
      <c r="F24" s="95">
        <f>+$I$22*G24</f>
        <v>2400</v>
      </c>
      <c r="G24" s="96">
        <v>0.01</v>
      </c>
      <c r="AH24" t="s">
        <v>800</v>
      </c>
      <c r="AI24" s="48"/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/>
    </row>
    <row r="25" spans="3:44">
      <c r="C25" s="97">
        <v>2025</v>
      </c>
      <c r="D25" s="93">
        <f t="shared" ref="D25:D31" si="2">+$I$22*E25</f>
        <v>7200</v>
      </c>
      <c r="E25" s="98">
        <v>0.03</v>
      </c>
      <c r="F25" s="95">
        <f t="shared" ref="F25:F31" si="3">+$I$22*G25</f>
        <v>2400</v>
      </c>
      <c r="G25" s="99">
        <v>0.01</v>
      </c>
    </row>
    <row r="26" spans="3:44">
      <c r="C26" s="97">
        <v>2030</v>
      </c>
      <c r="D26" s="93">
        <f t="shared" si="2"/>
        <v>26400</v>
      </c>
      <c r="E26" s="98">
        <v>0.11</v>
      </c>
      <c r="F26" s="95">
        <f t="shared" si="3"/>
        <v>4800</v>
      </c>
      <c r="G26" s="99">
        <v>0.02</v>
      </c>
      <c r="AF26" s="142" t="s">
        <v>801</v>
      </c>
    </row>
    <row r="27" spans="3:44">
      <c r="C27" s="97">
        <v>2035</v>
      </c>
      <c r="D27" s="93">
        <f t="shared" si="2"/>
        <v>100800</v>
      </c>
      <c r="E27" s="98">
        <v>0.42</v>
      </c>
      <c r="F27" s="95">
        <f t="shared" si="3"/>
        <v>9600</v>
      </c>
      <c r="G27" s="99">
        <v>0.04</v>
      </c>
    </row>
    <row r="28" spans="3:44">
      <c r="C28" s="97">
        <v>2040</v>
      </c>
      <c r="D28" s="93">
        <f t="shared" si="2"/>
        <v>239997.6</v>
      </c>
      <c r="E28" s="98">
        <v>0.99999000000000005</v>
      </c>
      <c r="F28" s="95">
        <f t="shared" si="3"/>
        <v>16800</v>
      </c>
      <c r="G28" s="99">
        <v>7.0000000000000007E-2</v>
      </c>
    </row>
    <row r="29" spans="3:44">
      <c r="C29" s="97">
        <v>2045</v>
      </c>
      <c r="D29" s="93">
        <f t="shared" si="2"/>
        <v>240000</v>
      </c>
      <c r="E29" s="98">
        <v>1</v>
      </c>
      <c r="F29" s="95">
        <f t="shared" si="3"/>
        <v>26400</v>
      </c>
      <c r="G29" s="99">
        <v>0.11</v>
      </c>
    </row>
    <row r="30" spans="3:44">
      <c r="C30" s="97">
        <v>2050</v>
      </c>
      <c r="D30" s="93">
        <f t="shared" si="2"/>
        <v>240000</v>
      </c>
      <c r="E30" s="98">
        <v>1</v>
      </c>
      <c r="F30" s="95">
        <f t="shared" si="3"/>
        <v>36000</v>
      </c>
      <c r="G30" s="99">
        <v>0.15</v>
      </c>
    </row>
    <row r="31" spans="3:44">
      <c r="C31" s="100">
        <v>2055</v>
      </c>
      <c r="D31" s="93">
        <f t="shared" si="2"/>
        <v>240000</v>
      </c>
      <c r="E31" s="101">
        <v>1</v>
      </c>
      <c r="F31" s="95">
        <f t="shared" si="3"/>
        <v>40800</v>
      </c>
      <c r="G31" s="102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E02-977F-4C3D-9888-0352A9650488}">
  <dimension ref="C1:S8"/>
  <sheetViews>
    <sheetView workbookViewId="0">
      <selection activeCell="H44" sqref="H44"/>
    </sheetView>
  </sheetViews>
  <sheetFormatPr defaultRowHeight="15"/>
  <cols>
    <col min="5" max="5" width="12.140625" customWidth="1"/>
  </cols>
  <sheetData>
    <row r="1" spans="3:19">
      <c r="C1" t="s">
        <v>793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789</v>
      </c>
      <c r="H4" t="s">
        <v>790</v>
      </c>
      <c r="I4" t="s">
        <v>159</v>
      </c>
      <c r="J4" t="s">
        <v>235</v>
      </c>
      <c r="K4" t="s">
        <v>236</v>
      </c>
      <c r="L4" t="s">
        <v>198</v>
      </c>
      <c r="M4" t="s">
        <v>2</v>
      </c>
      <c r="N4" t="s">
        <v>791</v>
      </c>
      <c r="O4" t="s">
        <v>0</v>
      </c>
      <c r="P4" t="s">
        <v>281</v>
      </c>
      <c r="Q4" t="s">
        <v>8</v>
      </c>
      <c r="R4" t="s">
        <v>3</v>
      </c>
      <c r="S4" t="s">
        <v>9</v>
      </c>
    </row>
    <row r="5" spans="3:19">
      <c r="D5" t="s">
        <v>278</v>
      </c>
      <c r="E5" t="s">
        <v>792</v>
      </c>
      <c r="F5">
        <v>2020</v>
      </c>
      <c r="I5">
        <v>1.3</v>
      </c>
      <c r="L5" t="s">
        <v>225</v>
      </c>
      <c r="M5" t="s">
        <v>794</v>
      </c>
    </row>
    <row r="6" spans="3:19">
      <c r="D6" t="s">
        <v>278</v>
      </c>
      <c r="E6" t="s">
        <v>792</v>
      </c>
      <c r="F6">
        <v>2040</v>
      </c>
      <c r="I6">
        <v>1.3</v>
      </c>
      <c r="L6" t="s">
        <v>225</v>
      </c>
      <c r="M6" t="s">
        <v>794</v>
      </c>
    </row>
    <row r="7" spans="3:19">
      <c r="D7" t="s">
        <v>278</v>
      </c>
      <c r="E7" t="s">
        <v>792</v>
      </c>
      <c r="F7">
        <v>2050</v>
      </c>
      <c r="I7">
        <v>0</v>
      </c>
      <c r="L7" t="s">
        <v>225</v>
      </c>
      <c r="M7" t="s">
        <v>794</v>
      </c>
    </row>
    <row r="8" spans="3:19">
      <c r="D8" t="s">
        <v>278</v>
      </c>
      <c r="E8" t="s">
        <v>792</v>
      </c>
      <c r="F8">
        <v>0</v>
      </c>
      <c r="I8">
        <v>5</v>
      </c>
      <c r="L8" t="s">
        <v>225</v>
      </c>
      <c r="M8" t="s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9"/>
  <sheetViews>
    <sheetView zoomScale="70" zoomScaleNormal="70" workbookViewId="0">
      <selection activeCell="P39" sqref="P39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66"/>
      <c r="D2" s="66"/>
      <c r="E2" s="146" t="s">
        <v>255</v>
      </c>
      <c r="F2" s="146"/>
      <c r="G2" s="146"/>
      <c r="H2" s="146"/>
      <c r="I2" s="146"/>
      <c r="J2" s="146"/>
      <c r="K2" s="146"/>
      <c r="L2" s="146"/>
      <c r="M2" s="146"/>
    </row>
    <row r="3" spans="3:13" ht="15.75">
      <c r="C3" s="66"/>
      <c r="D3" s="66"/>
      <c r="E3" s="67">
        <v>2020</v>
      </c>
      <c r="F3" s="67">
        <v>2025</v>
      </c>
      <c r="G3" s="67">
        <v>2030</v>
      </c>
      <c r="H3" s="67">
        <v>2035</v>
      </c>
      <c r="I3" s="67">
        <v>2040</v>
      </c>
      <c r="J3" s="67">
        <v>2045</v>
      </c>
      <c r="K3" s="67">
        <v>2050</v>
      </c>
      <c r="L3" s="67">
        <v>2055</v>
      </c>
      <c r="M3" s="67">
        <v>2060</v>
      </c>
    </row>
    <row r="4" spans="3:13" ht="15.75">
      <c r="C4" s="66" t="s">
        <v>256</v>
      </c>
      <c r="D4" s="66" t="s">
        <v>53</v>
      </c>
      <c r="E4" s="66" t="s">
        <v>257</v>
      </c>
      <c r="F4" s="68">
        <v>0.05</v>
      </c>
      <c r="G4" s="68">
        <v>0.02</v>
      </c>
      <c r="H4" s="68">
        <v>1.0000000000000001E-5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</row>
    <row r="5" spans="3:13" ht="15.75">
      <c r="C5" s="66" t="s">
        <v>258</v>
      </c>
      <c r="D5" s="66" t="s">
        <v>53</v>
      </c>
      <c r="E5" s="66" t="s">
        <v>257</v>
      </c>
      <c r="F5" s="68">
        <v>0.1</v>
      </c>
      <c r="G5" s="68">
        <v>0.05</v>
      </c>
      <c r="H5" s="69">
        <v>2.5000000000000001E-2</v>
      </c>
      <c r="I5" s="68">
        <v>1.0000000000000001E-5</v>
      </c>
      <c r="J5" s="68">
        <v>0</v>
      </c>
      <c r="K5" s="68">
        <v>0</v>
      </c>
      <c r="L5" s="68">
        <v>0</v>
      </c>
      <c r="M5" s="68">
        <v>0</v>
      </c>
    </row>
    <row r="6" spans="3:13" ht="15.75">
      <c r="C6" s="66" t="s">
        <v>259</v>
      </c>
      <c r="D6" s="66" t="s">
        <v>53</v>
      </c>
      <c r="E6" s="66" t="s">
        <v>257</v>
      </c>
      <c r="F6" s="66" t="s">
        <v>257</v>
      </c>
      <c r="G6" s="68">
        <v>0.2</v>
      </c>
      <c r="H6" s="68">
        <v>0.1</v>
      </c>
      <c r="I6" s="68">
        <v>1.0000000000000001E-5</v>
      </c>
      <c r="J6" s="68">
        <v>0</v>
      </c>
      <c r="K6" s="68">
        <v>0</v>
      </c>
      <c r="L6" s="68">
        <v>0</v>
      </c>
      <c r="M6" s="68">
        <v>0</v>
      </c>
    </row>
    <row r="7" spans="3:13" ht="15.75">
      <c r="C7" s="66" t="s">
        <v>256</v>
      </c>
      <c r="D7" s="66" t="s">
        <v>56</v>
      </c>
      <c r="E7" s="66" t="s">
        <v>257</v>
      </c>
      <c r="F7" s="66" t="s">
        <v>257</v>
      </c>
      <c r="G7" s="66" t="s">
        <v>257</v>
      </c>
      <c r="H7" s="66" t="s">
        <v>257</v>
      </c>
      <c r="I7" s="66" t="s">
        <v>257</v>
      </c>
      <c r="J7" s="68">
        <v>0.05</v>
      </c>
      <c r="K7" s="68">
        <v>0.05</v>
      </c>
      <c r="L7" s="68">
        <v>0.05</v>
      </c>
      <c r="M7" s="68">
        <v>0.05</v>
      </c>
    </row>
    <row r="8" spans="3:13" ht="15.75">
      <c r="C8" s="66" t="s">
        <v>258</v>
      </c>
      <c r="D8" s="66" t="s">
        <v>56</v>
      </c>
      <c r="E8" s="66" t="s">
        <v>257</v>
      </c>
      <c r="F8" s="66" t="s">
        <v>257</v>
      </c>
      <c r="G8" s="66" t="s">
        <v>257</v>
      </c>
      <c r="H8" s="66" t="s">
        <v>257</v>
      </c>
      <c r="I8" s="66" t="s">
        <v>257</v>
      </c>
      <c r="J8" s="68">
        <v>0.2</v>
      </c>
      <c r="K8" s="68">
        <v>0.2</v>
      </c>
      <c r="L8" s="68">
        <v>0.2</v>
      </c>
      <c r="M8" s="68">
        <v>0.2</v>
      </c>
    </row>
    <row r="9" spans="3:13" ht="15.75">
      <c r="C9" s="66" t="s">
        <v>259</v>
      </c>
      <c r="D9" s="66" t="s">
        <v>56</v>
      </c>
      <c r="E9" s="66" t="s">
        <v>257</v>
      </c>
      <c r="F9" s="66" t="s">
        <v>257</v>
      </c>
      <c r="G9" s="66" t="s">
        <v>257</v>
      </c>
      <c r="H9" s="66" t="s">
        <v>257</v>
      </c>
      <c r="I9" s="66" t="s">
        <v>257</v>
      </c>
      <c r="J9" s="66" t="s">
        <v>257</v>
      </c>
      <c r="K9" s="66" t="s">
        <v>257</v>
      </c>
      <c r="L9" s="66" t="s">
        <v>257</v>
      </c>
      <c r="M9" s="66" t="s">
        <v>257</v>
      </c>
    </row>
    <row r="15" spans="3:13">
      <c r="D15" s="63" t="s">
        <v>250</v>
      </c>
    </row>
    <row r="16" spans="3:13">
      <c r="D16" s="63" t="s">
        <v>251</v>
      </c>
      <c r="H16" t="s">
        <v>196</v>
      </c>
    </row>
    <row r="17" spans="4:14">
      <c r="D17" s="46" t="s">
        <v>197</v>
      </c>
      <c r="E17" s="43" t="s">
        <v>198</v>
      </c>
      <c r="F17" s="43" t="s">
        <v>2</v>
      </c>
      <c r="G17" s="45" t="s">
        <v>1</v>
      </c>
      <c r="H17" s="45" t="s">
        <v>5</v>
      </c>
      <c r="I17" s="44" t="s">
        <v>265</v>
      </c>
      <c r="J17" s="47" t="s">
        <v>253</v>
      </c>
      <c r="K17" s="47" t="s">
        <v>254</v>
      </c>
      <c r="L17" s="46" t="s">
        <v>203</v>
      </c>
    </row>
    <row r="18" spans="4:14">
      <c r="D18" t="s">
        <v>247</v>
      </c>
      <c r="F18" t="s">
        <v>248</v>
      </c>
      <c r="G18" s="48">
        <v>2035</v>
      </c>
      <c r="H18" t="s">
        <v>278</v>
      </c>
      <c r="I18" s="65">
        <f t="shared" ref="I18" si="0">+I19-1</f>
        <v>-0.99999000000000005</v>
      </c>
      <c r="J18" s="42">
        <v>0</v>
      </c>
      <c r="K18">
        <v>5</v>
      </c>
      <c r="L18" t="s">
        <v>249</v>
      </c>
    </row>
    <row r="19" spans="4:14">
      <c r="F19" t="s">
        <v>263</v>
      </c>
      <c r="I19" s="65">
        <f>+H4</f>
        <v>1.0000000000000001E-5</v>
      </c>
    </row>
    <row r="21" spans="4:14">
      <c r="D21" s="63" t="s">
        <v>250</v>
      </c>
    </row>
    <row r="22" spans="4:14">
      <c r="D22" s="63" t="s">
        <v>251</v>
      </c>
      <c r="H22" t="s">
        <v>196</v>
      </c>
    </row>
    <row r="23" spans="4:14">
      <c r="D23" s="46" t="s">
        <v>197</v>
      </c>
      <c r="E23" s="43" t="s">
        <v>198</v>
      </c>
      <c r="F23" s="43" t="s">
        <v>2</v>
      </c>
      <c r="G23" s="45" t="s">
        <v>1</v>
      </c>
      <c r="H23" s="45" t="s">
        <v>5</v>
      </c>
      <c r="I23" s="44" t="s">
        <v>265</v>
      </c>
      <c r="J23" s="44" t="s">
        <v>266</v>
      </c>
      <c r="K23" s="47" t="s">
        <v>253</v>
      </c>
      <c r="L23" s="47" t="s">
        <v>254</v>
      </c>
      <c r="M23" s="46" t="s">
        <v>203</v>
      </c>
    </row>
    <row r="24" spans="4:14">
      <c r="D24" t="s">
        <v>269</v>
      </c>
      <c r="F24" t="s">
        <v>267</v>
      </c>
      <c r="G24" s="48">
        <v>2035</v>
      </c>
      <c r="H24" t="s">
        <v>278</v>
      </c>
      <c r="I24" s="65">
        <f t="shared" ref="I24:J24" si="1">+I25-1</f>
        <v>-0.97499999999999998</v>
      </c>
      <c r="J24" s="65">
        <f t="shared" si="1"/>
        <v>-0.99999000000000005</v>
      </c>
      <c r="K24" s="42">
        <v>0</v>
      </c>
      <c r="L24">
        <v>5</v>
      </c>
      <c r="M24" t="s">
        <v>270</v>
      </c>
    </row>
    <row r="25" spans="4:14">
      <c r="F25" t="s">
        <v>268</v>
      </c>
      <c r="I25" s="65">
        <f>+H5</f>
        <v>2.5000000000000001E-2</v>
      </c>
      <c r="J25" s="65">
        <f>+I5</f>
        <v>1.0000000000000001E-5</v>
      </c>
    </row>
    <row r="28" spans="4:14">
      <c r="D28" s="63" t="s">
        <v>260</v>
      </c>
    </row>
    <row r="29" spans="4:14">
      <c r="D29" s="63" t="s">
        <v>261</v>
      </c>
      <c r="H29" t="s">
        <v>262</v>
      </c>
    </row>
    <row r="30" spans="4:14">
      <c r="D30" s="46" t="s">
        <v>197</v>
      </c>
      <c r="E30" s="43" t="s">
        <v>198</v>
      </c>
      <c r="F30" s="43" t="s">
        <v>2</v>
      </c>
      <c r="G30" s="45" t="s">
        <v>1</v>
      </c>
      <c r="H30" s="45" t="s">
        <v>5</v>
      </c>
      <c r="I30" s="44" t="s">
        <v>264</v>
      </c>
      <c r="J30" s="44" t="s">
        <v>265</v>
      </c>
      <c r="K30" s="44" t="s">
        <v>266</v>
      </c>
      <c r="L30" s="47" t="s">
        <v>253</v>
      </c>
      <c r="M30" s="47" t="s">
        <v>254</v>
      </c>
      <c r="N30" s="46" t="s">
        <v>203</v>
      </c>
    </row>
    <row r="31" spans="4:14">
      <c r="D31" t="s">
        <v>271</v>
      </c>
      <c r="F31" t="s">
        <v>422</v>
      </c>
      <c r="G31" s="48">
        <v>2030</v>
      </c>
      <c r="H31" t="s">
        <v>204</v>
      </c>
      <c r="I31" s="65">
        <f>+G6</f>
        <v>0.2</v>
      </c>
      <c r="J31" s="65">
        <f>+H6</f>
        <v>0.1</v>
      </c>
      <c r="K31" s="65">
        <f>+I6</f>
        <v>1.0000000000000001E-5</v>
      </c>
      <c r="L31" s="42">
        <v>0</v>
      </c>
      <c r="M31">
        <v>5</v>
      </c>
      <c r="N31" t="s">
        <v>272</v>
      </c>
    </row>
    <row r="32" spans="4:14">
      <c r="F32" t="s">
        <v>423</v>
      </c>
      <c r="I32" s="65">
        <f>+I31-1</f>
        <v>-0.8</v>
      </c>
      <c r="J32" s="65">
        <f t="shared" ref="J32" si="2">+J31-1</f>
        <v>-0.9</v>
      </c>
      <c r="K32" s="65">
        <f t="shared" ref="K32" si="3">+K31-1</f>
        <v>-0.99999000000000005</v>
      </c>
    </row>
    <row r="36" spans="4:16">
      <c r="D36" s="1" t="s">
        <v>222</v>
      </c>
      <c r="G36" s="2"/>
      <c r="H36" s="2"/>
      <c r="I36" s="2"/>
      <c r="J36" s="2"/>
    </row>
    <row r="37" spans="4:16" ht="15.75" thickBot="1">
      <c r="D37" s="3" t="s">
        <v>7</v>
      </c>
      <c r="E37" s="3" t="s">
        <v>5</v>
      </c>
      <c r="F37" s="3" t="s">
        <v>4</v>
      </c>
      <c r="G37" s="5" t="s">
        <v>2</v>
      </c>
      <c r="H37" s="5" t="s">
        <v>0</v>
      </c>
      <c r="I37" s="5" t="s">
        <v>3</v>
      </c>
      <c r="J37" s="5" t="s">
        <v>223</v>
      </c>
      <c r="K37" s="4" t="s">
        <v>1</v>
      </c>
      <c r="L37" s="4" t="s">
        <v>159</v>
      </c>
    </row>
    <row r="38" spans="4:16">
      <c r="E38" t="s">
        <v>204</v>
      </c>
      <c r="F38" t="s">
        <v>218</v>
      </c>
      <c r="G38" t="s">
        <v>276</v>
      </c>
      <c r="H38" t="s">
        <v>277</v>
      </c>
      <c r="I38" t="s">
        <v>277</v>
      </c>
      <c r="K38">
        <v>2060</v>
      </c>
      <c r="L38">
        <v>0.15</v>
      </c>
    </row>
    <row r="41" spans="4:16">
      <c r="D41" s="1" t="s">
        <v>464</v>
      </c>
      <c r="G41" s="2"/>
      <c r="H41" s="2"/>
      <c r="I41" s="2"/>
      <c r="J41" s="2"/>
    </row>
    <row r="42" spans="4:16" ht="15.75" thickBot="1">
      <c r="D42" s="3" t="s">
        <v>7</v>
      </c>
      <c r="E42" s="3" t="s">
        <v>5</v>
      </c>
      <c r="F42" s="3" t="s">
        <v>4</v>
      </c>
      <c r="G42" s="5" t="s">
        <v>223</v>
      </c>
      <c r="H42" s="5" t="s">
        <v>281</v>
      </c>
      <c r="I42" s="5" t="s">
        <v>3</v>
      </c>
      <c r="J42" s="5" t="s">
        <v>2</v>
      </c>
      <c r="K42" s="4" t="s">
        <v>1</v>
      </c>
      <c r="L42" s="4" t="s">
        <v>159</v>
      </c>
    </row>
    <row r="43" spans="4:16">
      <c r="F43" t="s">
        <v>157</v>
      </c>
      <c r="G43" t="s">
        <v>225</v>
      </c>
      <c r="H43" t="s">
        <v>421</v>
      </c>
      <c r="K43">
        <v>2060</v>
      </c>
      <c r="L43">
        <f>1.02^40</f>
        <v>2.2080396636148518</v>
      </c>
      <c r="N43" t="s">
        <v>388</v>
      </c>
    </row>
    <row r="44" spans="4:16">
      <c r="D44" s="105" t="s">
        <v>420</v>
      </c>
      <c r="E44" s="105"/>
      <c r="F44" s="105" t="s">
        <v>333</v>
      </c>
      <c r="G44" s="105" t="s">
        <v>225</v>
      </c>
      <c r="H44" s="105" t="s">
        <v>334</v>
      </c>
      <c r="I44" s="105"/>
      <c r="J44" s="105"/>
      <c r="K44" s="105">
        <v>2050</v>
      </c>
      <c r="L44" s="106">
        <v>0.1875</v>
      </c>
      <c r="M44" s="105"/>
      <c r="N44" s="105" t="s">
        <v>389</v>
      </c>
      <c r="O44" s="104"/>
      <c r="P44" s="104"/>
    </row>
    <row r="45" spans="4:16">
      <c r="D45" s="105" t="s">
        <v>420</v>
      </c>
      <c r="E45" s="105"/>
      <c r="F45" s="105" t="s">
        <v>333</v>
      </c>
      <c r="G45" s="105" t="s">
        <v>225</v>
      </c>
      <c r="H45" s="105" t="s">
        <v>334</v>
      </c>
      <c r="I45" s="105"/>
      <c r="J45" s="105"/>
      <c r="K45" s="105">
        <v>2060</v>
      </c>
      <c r="L45" s="106">
        <f>+L44</f>
        <v>0.1875</v>
      </c>
      <c r="M45" s="105"/>
      <c r="N45" s="105"/>
      <c r="O45" s="104"/>
      <c r="P45" s="104"/>
    </row>
    <row r="46" spans="4:16">
      <c r="D46" s="105" t="s">
        <v>420</v>
      </c>
      <c r="E46" s="105"/>
      <c r="F46" s="105" t="s">
        <v>333</v>
      </c>
      <c r="G46" s="105" t="s">
        <v>225</v>
      </c>
      <c r="H46" s="105" t="s">
        <v>334</v>
      </c>
      <c r="I46" s="105"/>
      <c r="J46" s="105"/>
      <c r="K46" s="105">
        <v>0</v>
      </c>
      <c r="L46" s="105">
        <v>5</v>
      </c>
      <c r="M46" s="105"/>
      <c r="N46" s="105"/>
      <c r="O46" s="104"/>
      <c r="P46" s="104"/>
    </row>
    <row r="47" spans="4:16">
      <c r="D47" s="105" t="s">
        <v>420</v>
      </c>
      <c r="E47" s="105"/>
      <c r="F47" s="105" t="s">
        <v>386</v>
      </c>
      <c r="G47" s="105"/>
      <c r="H47" s="105"/>
      <c r="I47" s="105"/>
      <c r="J47" s="105" t="s">
        <v>387</v>
      </c>
      <c r="K47" s="105">
        <v>2030</v>
      </c>
      <c r="L47" s="105">
        <v>24957.272727272728</v>
      </c>
      <c r="M47" s="105"/>
      <c r="N47" s="105" t="s">
        <v>390</v>
      </c>
      <c r="O47" s="104"/>
      <c r="P47" s="104"/>
    </row>
    <row r="48" spans="4:16">
      <c r="D48" s="105" t="s">
        <v>420</v>
      </c>
      <c r="E48" s="105"/>
      <c r="F48" s="105" t="s">
        <v>386</v>
      </c>
      <c r="G48" s="105"/>
      <c r="H48" s="105"/>
      <c r="I48" s="105"/>
      <c r="J48" s="105" t="s">
        <v>387</v>
      </c>
      <c r="K48" s="105">
        <v>2050</v>
      </c>
      <c r="L48" s="105">
        <v>24012.5</v>
      </c>
      <c r="M48" s="105"/>
      <c r="N48" s="105"/>
      <c r="O48" s="104"/>
      <c r="P48" s="104"/>
    </row>
    <row r="49" spans="4:16">
      <c r="D49" s="105" t="s">
        <v>420</v>
      </c>
      <c r="E49" s="105"/>
      <c r="F49" s="105" t="s">
        <v>275</v>
      </c>
      <c r="G49" s="105"/>
      <c r="H49" s="105"/>
      <c r="I49" s="105"/>
      <c r="J49" s="105" t="s">
        <v>419</v>
      </c>
      <c r="K49" s="105">
        <v>2025</v>
      </c>
      <c r="L49" s="105">
        <v>425000</v>
      </c>
      <c r="M49" s="105"/>
      <c r="N49" s="105"/>
      <c r="O49" s="104"/>
      <c r="P49" s="104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5:V35"/>
  <sheetViews>
    <sheetView zoomScale="90" zoomScaleNormal="90" workbookViewId="0">
      <selection activeCell="B8" sqref="B8"/>
    </sheetView>
  </sheetViews>
  <sheetFormatPr defaultRowHeight="15"/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223</v>
      </c>
      <c r="I6" s="4" t="s">
        <v>1</v>
      </c>
      <c r="J6" s="4" t="s">
        <v>235</v>
      </c>
      <c r="K6" s="4" t="s">
        <v>236</v>
      </c>
    </row>
    <row r="7" spans="2:22">
      <c r="B7" t="s">
        <v>420</v>
      </c>
      <c r="D7" t="s">
        <v>224</v>
      </c>
      <c r="E7" t="s">
        <v>227</v>
      </c>
      <c r="H7" t="s">
        <v>225</v>
      </c>
      <c r="I7">
        <v>2060</v>
      </c>
      <c r="J7">
        <f>1*1.03^40</f>
        <v>3.262037791999072</v>
      </c>
      <c r="K7">
        <f>1*1.03^40</f>
        <v>3.262037791999072</v>
      </c>
      <c r="M7" t="s">
        <v>245</v>
      </c>
    </row>
    <row r="8" spans="2:22">
      <c r="D8" t="s">
        <v>157</v>
      </c>
      <c r="E8" t="s">
        <v>226</v>
      </c>
      <c r="H8" t="s">
        <v>225</v>
      </c>
      <c r="I8">
        <v>2060</v>
      </c>
      <c r="J8">
        <f>1*1.01^40</f>
        <v>1.4888637335882215</v>
      </c>
      <c r="K8">
        <f>1*1.01^40</f>
        <v>1.4888637335882215</v>
      </c>
      <c r="M8" t="s">
        <v>246</v>
      </c>
    </row>
    <row r="9" spans="2:22">
      <c r="B9" s="81" t="s">
        <v>420</v>
      </c>
      <c r="C9" s="81" t="s">
        <v>204</v>
      </c>
      <c r="D9" s="81" t="s">
        <v>218</v>
      </c>
      <c r="E9" s="81" t="s">
        <v>221</v>
      </c>
      <c r="F9" s="81" t="s">
        <v>220</v>
      </c>
      <c r="G9" s="81" t="s">
        <v>220</v>
      </c>
      <c r="H9" s="81"/>
      <c r="I9" s="81">
        <v>2050</v>
      </c>
      <c r="J9" s="81">
        <v>0.45</v>
      </c>
      <c r="K9" s="81">
        <v>0.65</v>
      </c>
      <c r="M9" t="s">
        <v>391</v>
      </c>
    </row>
    <row r="10" spans="2:22">
      <c r="B10" t="s">
        <v>420</v>
      </c>
      <c r="C10" t="s">
        <v>204</v>
      </c>
      <c r="D10" t="s">
        <v>218</v>
      </c>
      <c r="E10" t="s">
        <v>221</v>
      </c>
      <c r="F10" t="s">
        <v>351</v>
      </c>
      <c r="G10" t="s">
        <v>351</v>
      </c>
      <c r="I10">
        <v>2050</v>
      </c>
      <c r="J10">
        <v>0.45</v>
      </c>
      <c r="K10">
        <v>0.45</v>
      </c>
    </row>
    <row r="11" spans="2:22">
      <c r="B11" t="s">
        <v>420</v>
      </c>
      <c r="C11" t="s">
        <v>204</v>
      </c>
      <c r="D11" t="s">
        <v>218</v>
      </c>
      <c r="E11" t="s">
        <v>221</v>
      </c>
      <c r="F11" t="s">
        <v>352</v>
      </c>
      <c r="G11" t="s">
        <v>352</v>
      </c>
      <c r="I11">
        <v>2050</v>
      </c>
      <c r="J11">
        <v>0.2</v>
      </c>
      <c r="K11">
        <v>0</v>
      </c>
    </row>
    <row r="12" spans="2:22" ht="18.75">
      <c r="B12" s="82" t="s">
        <v>420</v>
      </c>
      <c r="C12" s="82" t="s">
        <v>204</v>
      </c>
      <c r="D12" s="82" t="s">
        <v>218</v>
      </c>
      <c r="E12" s="82" t="s">
        <v>221</v>
      </c>
      <c r="F12" s="82" t="s">
        <v>353</v>
      </c>
      <c r="G12" s="82" t="s">
        <v>353</v>
      </c>
      <c r="H12" s="82"/>
      <c r="I12" s="82">
        <v>2050</v>
      </c>
      <c r="J12" s="82">
        <v>0.02</v>
      </c>
      <c r="K12" s="82">
        <v>0.02</v>
      </c>
      <c r="P12" s="147" t="s">
        <v>335</v>
      </c>
      <c r="Q12" s="147"/>
      <c r="R12" s="147"/>
      <c r="S12" s="147"/>
      <c r="T12" s="147"/>
      <c r="U12" s="147"/>
      <c r="V12" s="147"/>
    </row>
    <row r="13" spans="2:22">
      <c r="B13" s="81" t="s">
        <v>420</v>
      </c>
      <c r="C13" s="81" t="s">
        <v>204</v>
      </c>
      <c r="D13" s="81" t="s">
        <v>218</v>
      </c>
      <c r="E13" s="81" t="s">
        <v>219</v>
      </c>
      <c r="F13" s="81" t="s">
        <v>353</v>
      </c>
      <c r="G13" s="81" t="s">
        <v>353</v>
      </c>
      <c r="H13" s="81"/>
      <c r="I13" s="81">
        <v>2050</v>
      </c>
      <c r="J13" s="81">
        <v>0</v>
      </c>
      <c r="K13" s="81">
        <v>0</v>
      </c>
      <c r="M13" t="s">
        <v>392</v>
      </c>
      <c r="P13" s="72"/>
      <c r="Q13" s="73" t="s">
        <v>336</v>
      </c>
      <c r="R13" s="73" t="s">
        <v>337</v>
      </c>
      <c r="S13" s="73" t="s">
        <v>338</v>
      </c>
      <c r="T13" s="73" t="s">
        <v>339</v>
      </c>
      <c r="U13" s="73" t="s">
        <v>190</v>
      </c>
      <c r="V13" s="73" t="s">
        <v>340</v>
      </c>
    </row>
    <row r="14" spans="2:22">
      <c r="B14" t="s">
        <v>420</v>
      </c>
      <c r="C14" t="s">
        <v>204</v>
      </c>
      <c r="D14" t="s">
        <v>218</v>
      </c>
      <c r="E14" t="s">
        <v>219</v>
      </c>
      <c r="F14" t="s">
        <v>352</v>
      </c>
      <c r="G14" t="s">
        <v>352</v>
      </c>
      <c r="I14">
        <v>2050</v>
      </c>
      <c r="J14">
        <v>0.05</v>
      </c>
      <c r="K14">
        <v>0</v>
      </c>
      <c r="P14" s="74" t="s">
        <v>341</v>
      </c>
      <c r="Q14" s="75">
        <v>0.02</v>
      </c>
      <c r="R14" s="75">
        <v>0</v>
      </c>
      <c r="S14" s="76"/>
      <c r="T14" s="77">
        <v>2.8E-3</v>
      </c>
      <c r="U14" s="78">
        <v>0.01</v>
      </c>
      <c r="V14" s="75">
        <v>0.01</v>
      </c>
    </row>
    <row r="15" spans="2:22">
      <c r="B15" t="s">
        <v>420</v>
      </c>
      <c r="C15" t="s">
        <v>204</v>
      </c>
      <c r="D15" t="s">
        <v>218</v>
      </c>
      <c r="E15" t="s">
        <v>219</v>
      </c>
      <c r="F15" t="s">
        <v>354</v>
      </c>
      <c r="G15" t="s">
        <v>354</v>
      </c>
      <c r="I15">
        <v>2050</v>
      </c>
      <c r="J15">
        <v>0.12</v>
      </c>
      <c r="K15">
        <v>0.12</v>
      </c>
      <c r="P15" s="74" t="s">
        <v>342</v>
      </c>
      <c r="Q15" s="76"/>
      <c r="R15" s="76"/>
      <c r="S15" s="76"/>
      <c r="T15" s="76"/>
      <c r="U15" s="75">
        <v>0.02</v>
      </c>
      <c r="V15" s="77">
        <v>1.1714518519973953E-2</v>
      </c>
    </row>
    <row r="16" spans="2:22">
      <c r="B16" t="s">
        <v>420</v>
      </c>
      <c r="C16" t="s">
        <v>204</v>
      </c>
      <c r="D16" t="s">
        <v>218</v>
      </c>
      <c r="E16" t="s">
        <v>219</v>
      </c>
      <c r="F16" t="s">
        <v>351</v>
      </c>
      <c r="G16" t="s">
        <v>351</v>
      </c>
      <c r="I16">
        <v>2050</v>
      </c>
      <c r="J16">
        <v>0.9</v>
      </c>
      <c r="K16">
        <v>0.9</v>
      </c>
      <c r="P16" s="74" t="s">
        <v>343</v>
      </c>
      <c r="Q16" s="76"/>
      <c r="R16" s="76"/>
      <c r="S16" s="76"/>
      <c r="T16" s="76"/>
      <c r="U16" s="75">
        <v>0.2</v>
      </c>
      <c r="V16" s="75">
        <v>0.2</v>
      </c>
    </row>
    <row r="17" spans="2:22">
      <c r="B17" s="82" t="s">
        <v>420</v>
      </c>
      <c r="C17" s="82" t="s">
        <v>204</v>
      </c>
      <c r="D17" s="82" t="s">
        <v>218</v>
      </c>
      <c r="E17" s="82" t="s">
        <v>219</v>
      </c>
      <c r="F17" s="82" t="s">
        <v>220</v>
      </c>
      <c r="G17" s="82" t="s">
        <v>220</v>
      </c>
      <c r="H17" s="82"/>
      <c r="I17" s="82">
        <v>2050</v>
      </c>
      <c r="J17" s="82">
        <v>0.4</v>
      </c>
      <c r="K17" s="82">
        <v>0.45</v>
      </c>
      <c r="P17" s="74" t="s">
        <v>356</v>
      </c>
      <c r="Q17" s="76"/>
      <c r="R17" s="76"/>
      <c r="S17" s="76"/>
      <c r="T17" s="76"/>
      <c r="U17" s="75">
        <v>0.2</v>
      </c>
      <c r="V17" s="75">
        <v>0.3</v>
      </c>
    </row>
    <row r="18" spans="2:22">
      <c r="B18" s="81" t="s">
        <v>420</v>
      </c>
      <c r="C18" s="81" t="s">
        <v>204</v>
      </c>
      <c r="D18" s="81" t="s">
        <v>218</v>
      </c>
      <c r="E18" s="81" t="s">
        <v>355</v>
      </c>
      <c r="F18" s="81" t="s">
        <v>353</v>
      </c>
      <c r="G18" s="81" t="s">
        <v>353</v>
      </c>
      <c r="H18" s="81"/>
      <c r="I18" s="81">
        <v>2050</v>
      </c>
      <c r="J18" s="81">
        <v>0.01</v>
      </c>
      <c r="K18" s="81">
        <v>0.01</v>
      </c>
      <c r="M18" t="s">
        <v>393</v>
      </c>
      <c r="P18" s="74" t="s">
        <v>344</v>
      </c>
      <c r="Q18" s="76"/>
      <c r="R18" s="76">
        <v>0.01</v>
      </c>
      <c r="S18" s="76"/>
      <c r="T18" s="76"/>
      <c r="U18" s="76"/>
      <c r="V18" s="75">
        <v>0.04</v>
      </c>
    </row>
    <row r="19" spans="2:22">
      <c r="B19" t="s">
        <v>420</v>
      </c>
      <c r="C19" t="s">
        <v>204</v>
      </c>
      <c r="D19" t="s">
        <v>218</v>
      </c>
      <c r="E19" t="s">
        <v>355</v>
      </c>
      <c r="F19" t="s">
        <v>352</v>
      </c>
      <c r="G19" t="s">
        <v>352</v>
      </c>
      <c r="I19">
        <v>2050</v>
      </c>
      <c r="J19">
        <v>0.04</v>
      </c>
      <c r="K19">
        <v>0</v>
      </c>
      <c r="P19" s="74" t="s">
        <v>345</v>
      </c>
      <c r="Q19" s="76"/>
      <c r="R19" s="76"/>
      <c r="S19" s="76"/>
      <c r="T19" s="76"/>
      <c r="U19" s="79">
        <v>0.01</v>
      </c>
      <c r="V19" s="77">
        <v>3.4899503090755735E-2</v>
      </c>
    </row>
    <row r="20" spans="2:22">
      <c r="B20" t="s">
        <v>420</v>
      </c>
      <c r="C20" t="s">
        <v>204</v>
      </c>
      <c r="D20" t="s">
        <v>218</v>
      </c>
      <c r="E20" t="s">
        <v>355</v>
      </c>
      <c r="F20" t="s">
        <v>351</v>
      </c>
      <c r="G20" t="s">
        <v>351</v>
      </c>
      <c r="I20">
        <v>2050</v>
      </c>
      <c r="J20">
        <v>0.05</v>
      </c>
      <c r="K20">
        <v>0.05</v>
      </c>
      <c r="P20" s="74" t="s">
        <v>346</v>
      </c>
      <c r="Q20" s="75">
        <v>0.2</v>
      </c>
      <c r="R20" s="75">
        <v>0.05</v>
      </c>
      <c r="S20" s="77">
        <v>0.83</v>
      </c>
      <c r="T20" s="77">
        <v>9.1800000000000007E-2</v>
      </c>
      <c r="U20" s="80">
        <v>2.5000000000000001E-2</v>
      </c>
      <c r="V20" s="75">
        <v>0.04</v>
      </c>
    </row>
    <row r="21" spans="2:22">
      <c r="B21" t="s">
        <v>420</v>
      </c>
      <c r="C21" t="s">
        <v>204</v>
      </c>
      <c r="D21" t="s">
        <v>218</v>
      </c>
      <c r="E21" t="s">
        <v>355</v>
      </c>
      <c r="F21" t="s">
        <v>220</v>
      </c>
      <c r="G21" t="s">
        <v>220</v>
      </c>
      <c r="I21">
        <v>2050</v>
      </c>
      <c r="J21">
        <v>0.5</v>
      </c>
      <c r="K21">
        <v>0.54</v>
      </c>
      <c r="P21" s="74" t="s">
        <v>347</v>
      </c>
      <c r="Q21" s="76"/>
      <c r="R21" s="79">
        <v>0.12</v>
      </c>
      <c r="S21" s="76"/>
      <c r="T21" s="76"/>
      <c r="U21" s="79">
        <v>0.08</v>
      </c>
      <c r="V21" s="77">
        <v>1.2807762223028096E-2</v>
      </c>
    </row>
    <row r="22" spans="2:22">
      <c r="B22" t="s">
        <v>420</v>
      </c>
      <c r="C22" t="s">
        <v>204</v>
      </c>
      <c r="D22" t="s">
        <v>218</v>
      </c>
      <c r="E22" t="s">
        <v>355</v>
      </c>
      <c r="F22" t="s">
        <v>354</v>
      </c>
      <c r="G22" t="str">
        <f>+F22</f>
        <v>INDGEO</v>
      </c>
      <c r="I22">
        <v>2050</v>
      </c>
      <c r="J22">
        <v>0.01</v>
      </c>
      <c r="K22">
        <v>0.01</v>
      </c>
      <c r="P22" s="74" t="s">
        <v>348</v>
      </c>
      <c r="Q22" s="76"/>
      <c r="R22" s="76"/>
      <c r="S22" s="76"/>
      <c r="T22" s="76"/>
      <c r="U22" s="76"/>
      <c r="V22" s="77">
        <v>1.4643148149967441E-3</v>
      </c>
    </row>
    <row r="23" spans="2:22">
      <c r="B23" t="s">
        <v>420</v>
      </c>
      <c r="C23" t="s">
        <v>204</v>
      </c>
      <c r="D23" t="s">
        <v>218</v>
      </c>
      <c r="E23" t="s">
        <v>355</v>
      </c>
      <c r="F23" t="s">
        <v>357</v>
      </c>
      <c r="G23" t="s">
        <v>357</v>
      </c>
      <c r="I23">
        <v>2050</v>
      </c>
      <c r="J23">
        <v>0.01</v>
      </c>
      <c r="K23">
        <v>0.01</v>
      </c>
      <c r="P23" s="74" t="s">
        <v>349</v>
      </c>
      <c r="Q23" s="75">
        <v>0.45</v>
      </c>
      <c r="R23" s="79">
        <v>0.9</v>
      </c>
      <c r="S23" s="76"/>
      <c r="T23" s="76"/>
      <c r="U23" s="76"/>
      <c r="V23" s="75">
        <v>0.05</v>
      </c>
    </row>
    <row r="24" spans="2:22">
      <c r="B24" t="s">
        <v>420</v>
      </c>
      <c r="C24" t="s">
        <v>204</v>
      </c>
      <c r="D24" t="s">
        <v>218</v>
      </c>
      <c r="E24" t="s">
        <v>355</v>
      </c>
      <c r="F24" t="s">
        <v>358</v>
      </c>
      <c r="G24" t="s">
        <v>358</v>
      </c>
      <c r="I24">
        <v>2050</v>
      </c>
      <c r="J24">
        <v>0.5</v>
      </c>
      <c r="K24">
        <v>0.5</v>
      </c>
      <c r="P24" s="74" t="s">
        <v>350</v>
      </c>
      <c r="Q24" s="75">
        <v>0.45</v>
      </c>
      <c r="R24" s="75">
        <v>0.4</v>
      </c>
      <c r="S24" s="77">
        <v>0.17</v>
      </c>
      <c r="T24" s="77">
        <v>0.90539999999999998</v>
      </c>
      <c r="U24" s="75">
        <v>0.6</v>
      </c>
      <c r="V24" s="75">
        <v>0.5</v>
      </c>
    </row>
    <row r="25" spans="2:22">
      <c r="B25" t="s">
        <v>420</v>
      </c>
      <c r="C25" t="s">
        <v>204</v>
      </c>
      <c r="D25" t="s">
        <v>218</v>
      </c>
      <c r="E25" t="s">
        <v>355</v>
      </c>
      <c r="F25" t="s">
        <v>359</v>
      </c>
      <c r="G25" t="s">
        <v>359</v>
      </c>
      <c r="I25">
        <v>2050</v>
      </c>
      <c r="J25">
        <v>0.04</v>
      </c>
      <c r="K25">
        <v>0.04</v>
      </c>
    </row>
    <row r="26" spans="2:22">
      <c r="C26" t="s">
        <v>204</v>
      </c>
      <c r="D26" t="s">
        <v>218</v>
      </c>
      <c r="E26" t="s">
        <v>369</v>
      </c>
      <c r="G26" t="s">
        <v>277</v>
      </c>
      <c r="I26">
        <v>2050</v>
      </c>
      <c r="J26">
        <f>0.06/0.5</f>
        <v>0.12</v>
      </c>
      <c r="K26">
        <f>0.06/0.5</f>
        <v>0.12</v>
      </c>
    </row>
    <row r="27" spans="2:22">
      <c r="B27" s="81"/>
      <c r="C27" s="81" t="s">
        <v>204</v>
      </c>
      <c r="D27" s="81" t="s">
        <v>218</v>
      </c>
      <c r="E27" s="81" t="s">
        <v>226</v>
      </c>
      <c r="F27" s="81" t="s">
        <v>360</v>
      </c>
      <c r="G27" s="81" t="s">
        <v>360</v>
      </c>
      <c r="H27" s="81"/>
      <c r="I27" s="81">
        <v>2050</v>
      </c>
      <c r="J27" s="81">
        <v>2.5000000000000001E-2</v>
      </c>
      <c r="K27" s="81">
        <v>0</v>
      </c>
      <c r="M27" t="s">
        <v>394</v>
      </c>
    </row>
    <row r="28" spans="2:22">
      <c r="C28" t="s">
        <v>204</v>
      </c>
      <c r="D28" t="s">
        <v>218</v>
      </c>
      <c r="E28" t="s">
        <v>226</v>
      </c>
      <c r="F28" t="s">
        <v>361</v>
      </c>
      <c r="G28" t="s">
        <v>361</v>
      </c>
      <c r="I28">
        <v>2050</v>
      </c>
      <c r="J28">
        <v>0.01</v>
      </c>
      <c r="K28">
        <v>0.01</v>
      </c>
      <c r="Q28" t="s">
        <v>344</v>
      </c>
      <c r="R28" t="s">
        <v>364</v>
      </c>
      <c r="S28">
        <v>0</v>
      </c>
    </row>
    <row r="29" spans="2:22">
      <c r="C29" t="s">
        <v>204</v>
      </c>
      <c r="D29" t="s">
        <v>218</v>
      </c>
      <c r="E29" t="s">
        <v>226</v>
      </c>
      <c r="F29" t="s">
        <v>362</v>
      </c>
      <c r="G29" t="str">
        <f>+F29</f>
        <v>AGRGEO</v>
      </c>
      <c r="I29">
        <v>2050</v>
      </c>
      <c r="J29">
        <v>0.08</v>
      </c>
      <c r="K29">
        <v>0.08</v>
      </c>
      <c r="Q29" t="s">
        <v>365</v>
      </c>
      <c r="S29">
        <v>7.0000000000000007E-2</v>
      </c>
    </row>
    <row r="30" spans="2:22">
      <c r="C30" t="s">
        <v>204</v>
      </c>
      <c r="D30" t="s">
        <v>218</v>
      </c>
      <c r="E30" t="s">
        <v>226</v>
      </c>
      <c r="F30" t="s">
        <v>363</v>
      </c>
      <c r="G30" t="s">
        <v>363</v>
      </c>
      <c r="I30">
        <v>2050</v>
      </c>
      <c r="J30">
        <v>0.6</v>
      </c>
      <c r="K30">
        <v>0.625</v>
      </c>
      <c r="Q30" t="s">
        <v>366</v>
      </c>
      <c r="S30">
        <v>0.84</v>
      </c>
    </row>
    <row r="31" spans="2:22">
      <c r="C31" t="s">
        <v>204</v>
      </c>
      <c r="D31" t="s">
        <v>218</v>
      </c>
      <c r="E31" t="s">
        <v>226</v>
      </c>
      <c r="F31" t="s">
        <v>364</v>
      </c>
      <c r="G31" t="str">
        <f>+F31</f>
        <v>AGROIL</v>
      </c>
      <c r="I31">
        <v>2050</v>
      </c>
      <c r="J31">
        <v>0.43</v>
      </c>
      <c r="K31">
        <v>0.43</v>
      </c>
      <c r="Q31" t="s">
        <v>367</v>
      </c>
      <c r="S31">
        <v>0.08</v>
      </c>
    </row>
    <row r="32" spans="2:22">
      <c r="C32" t="s">
        <v>204</v>
      </c>
      <c r="D32" t="s">
        <v>218</v>
      </c>
      <c r="E32" t="s">
        <v>368</v>
      </c>
      <c r="G32" t="s">
        <v>365</v>
      </c>
      <c r="I32">
        <v>2050</v>
      </c>
      <c r="J32">
        <f>0.02/0.43</f>
        <v>4.6511627906976744E-2</v>
      </c>
      <c r="K32">
        <f>0.02/0.43</f>
        <v>4.6511627906976744E-2</v>
      </c>
      <c r="Q32" t="s">
        <v>277</v>
      </c>
      <c r="S32">
        <v>0</v>
      </c>
    </row>
    <row r="33" spans="2:11">
      <c r="C33" t="s">
        <v>204</v>
      </c>
      <c r="D33" t="s">
        <v>218</v>
      </c>
      <c r="E33" t="s">
        <v>368</v>
      </c>
      <c r="G33" t="s">
        <v>367</v>
      </c>
      <c r="I33">
        <v>2050</v>
      </c>
      <c r="J33">
        <f t="shared" ref="J33:K33" si="0">0.01/0.43</f>
        <v>2.3255813953488372E-2</v>
      </c>
      <c r="K33">
        <f t="shared" si="0"/>
        <v>2.3255813953488372E-2</v>
      </c>
    </row>
    <row r="34" spans="2:11">
      <c r="C34" t="s">
        <v>204</v>
      </c>
      <c r="D34" t="s">
        <v>218</v>
      </c>
      <c r="E34" t="s">
        <v>368</v>
      </c>
      <c r="G34" t="s">
        <v>366</v>
      </c>
      <c r="I34">
        <v>2050</v>
      </c>
      <c r="J34">
        <f>0.4/0.43</f>
        <v>0.93023255813953498</v>
      </c>
      <c r="K34">
        <f>0.4/0.43</f>
        <v>0.93023255813953498</v>
      </c>
    </row>
    <row r="35" spans="2:11">
      <c r="B35" s="82"/>
      <c r="C35" s="82" t="s">
        <v>204</v>
      </c>
      <c r="D35" s="82" t="s">
        <v>218</v>
      </c>
      <c r="E35" s="82" t="s">
        <v>368</v>
      </c>
      <c r="F35" s="82"/>
      <c r="G35" s="82" t="s">
        <v>277</v>
      </c>
      <c r="H35" s="82"/>
      <c r="I35" s="82">
        <v>2050</v>
      </c>
      <c r="J35" s="82">
        <f>0.04/0.43</f>
        <v>9.3023255813953487E-2</v>
      </c>
      <c r="K35" s="82">
        <f>0.04/0.43</f>
        <v>9.3023255813953487E-2</v>
      </c>
    </row>
  </sheetData>
  <mergeCells count="1">
    <mergeCell ref="P12:V1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6"/>
  <sheetViews>
    <sheetView workbookViewId="0">
      <selection activeCell="K18" sqref="K18"/>
    </sheetView>
  </sheetViews>
  <sheetFormatPr defaultRowHeight="15"/>
  <cols>
    <col min="3" max="3" width="11.140625" customWidth="1"/>
  </cols>
  <sheetData>
    <row r="3" spans="3:11">
      <c r="C3" s="1" t="s">
        <v>6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713</v>
      </c>
      <c r="F5" t="s">
        <v>784</v>
      </c>
      <c r="J5">
        <v>2040</v>
      </c>
      <c r="K5">
        <v>0</v>
      </c>
    </row>
    <row r="6" spans="3:11">
      <c r="E6" t="s">
        <v>713</v>
      </c>
      <c r="F6" t="s">
        <v>784</v>
      </c>
      <c r="J6">
        <v>0</v>
      </c>
      <c r="K6">
        <v>5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L34" sqref="L34"/>
    </sheetView>
  </sheetViews>
  <sheetFormatPr defaultRowHeight="15"/>
  <sheetData>
    <row r="3" spans="3:11">
      <c r="C3" s="1" t="s">
        <v>222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611</v>
      </c>
      <c r="F5" t="s">
        <v>612</v>
      </c>
      <c r="J5">
        <v>2035</v>
      </c>
      <c r="K5">
        <v>574.75</v>
      </c>
    </row>
    <row r="6" spans="3:11">
      <c r="E6" t="s">
        <v>611</v>
      </c>
      <c r="F6" t="s">
        <v>612</v>
      </c>
      <c r="J6">
        <v>2050</v>
      </c>
      <c r="K6">
        <v>503.5</v>
      </c>
    </row>
    <row r="7" spans="3:11">
      <c r="E7" t="s">
        <v>611</v>
      </c>
      <c r="F7" t="s">
        <v>613</v>
      </c>
      <c r="J7">
        <v>2035</v>
      </c>
      <c r="K7">
        <v>804.65</v>
      </c>
    </row>
    <row r="8" spans="3:11">
      <c r="E8" t="s">
        <v>611</v>
      </c>
      <c r="F8" t="s">
        <v>613</v>
      </c>
      <c r="J8">
        <v>2050</v>
      </c>
      <c r="K8">
        <v>704.9</v>
      </c>
    </row>
    <row r="10" spans="3:11">
      <c r="E10" t="s">
        <v>611</v>
      </c>
      <c r="F10" t="s">
        <v>614</v>
      </c>
      <c r="J10">
        <v>2035</v>
      </c>
      <c r="K10">
        <v>1268.7439999999999</v>
      </c>
    </row>
    <row r="11" spans="3:11">
      <c r="E11" t="s">
        <v>611</v>
      </c>
      <c r="F11" t="s">
        <v>614</v>
      </c>
      <c r="J11">
        <v>2050</v>
      </c>
      <c r="K11">
        <v>1078.7439999999999</v>
      </c>
    </row>
    <row r="12" spans="3:11">
      <c r="E12" t="s">
        <v>611</v>
      </c>
      <c r="F12" t="s">
        <v>615</v>
      </c>
      <c r="J12">
        <v>2035</v>
      </c>
      <c r="K12">
        <v>1776.2415999999998</v>
      </c>
    </row>
    <row r="13" spans="3:11">
      <c r="E13" t="s">
        <v>611</v>
      </c>
      <c r="F13" t="s">
        <v>615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07">
        <v>2.8000000000000001E-2</v>
      </c>
      <c r="F2" s="107">
        <v>0.02</v>
      </c>
      <c r="G2" s="107">
        <v>0.02</v>
      </c>
      <c r="H2" s="107">
        <v>2.5000000000000001E-2</v>
      </c>
      <c r="I2" s="107">
        <v>2.5000000000000001E-2</v>
      </c>
      <c r="J2" s="107">
        <v>0.03</v>
      </c>
      <c r="K2" s="107">
        <v>0.03</v>
      </c>
      <c r="L2" s="107">
        <v>0.03</v>
      </c>
      <c r="M2" s="107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07">
        <v>2.8000000000000001E-2</v>
      </c>
      <c r="F3" s="107">
        <v>0.04</v>
      </c>
      <c r="G3" s="107">
        <v>0.04</v>
      </c>
      <c r="H3" s="107">
        <v>2.5000000000000001E-2</v>
      </c>
      <c r="I3" s="107">
        <v>2.5000000000000001E-2</v>
      </c>
      <c r="J3" s="107">
        <v>0.01</v>
      </c>
      <c r="K3" s="107">
        <v>0.01</v>
      </c>
      <c r="L3" s="107">
        <v>0.01</v>
      </c>
      <c r="M3" s="107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54">
        <v>292.75596567504385</v>
      </c>
      <c r="F4" s="54">
        <v>323.22624172409405</v>
      </c>
      <c r="G4" s="54">
        <v>356.8678885780551</v>
      </c>
      <c r="H4" s="54">
        <v>403.76326005414791</v>
      </c>
      <c r="I4" s="54">
        <v>456.821068488756</v>
      </c>
      <c r="J4" s="54">
        <v>555.79267885431432</v>
      </c>
      <c r="K4" s="54">
        <v>676.20677586077284</v>
      </c>
      <c r="L4" s="54">
        <v>822.70893647355581</v>
      </c>
      <c r="M4" s="5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54">
        <v>292.75596567504385</v>
      </c>
      <c r="F5" s="54">
        <v>356.18239533345701</v>
      </c>
      <c r="G5" s="54">
        <v>433.35034506623481</v>
      </c>
      <c r="H5" s="54">
        <v>490.29613946692427</v>
      </c>
      <c r="I5" s="54">
        <v>554.7250789414453</v>
      </c>
      <c r="J5" s="54">
        <v>612.46131071285436</v>
      </c>
      <c r="K5" s="54">
        <v>676.20677586077306</v>
      </c>
      <c r="L5" s="54">
        <v>746.58692022164473</v>
      </c>
      <c r="M5" s="5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8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8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8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8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0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0">
        <v>1200</v>
      </c>
      <c r="K69" s="12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9">
        <v>0.03</v>
      </c>
      <c r="G80" s="9">
        <v>0.03</v>
      </c>
      <c r="H80" s="9">
        <v>0.03</v>
      </c>
      <c r="I80" s="9">
        <v>0.03</v>
      </c>
      <c r="J80" s="9">
        <v>0.03</v>
      </c>
      <c r="K80" s="9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147</v>
      </c>
      <c r="B83" s="8" t="s">
        <v>56</v>
      </c>
      <c r="C83" s="8" t="s">
        <v>148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5" t="s">
        <v>707</v>
      </c>
    </row>
    <row r="4" spans="3:10">
      <c r="C4" s="26" t="s">
        <v>164</v>
      </c>
    </row>
    <row r="6" spans="3:10" ht="16.5" thickBot="1"/>
    <row r="7" spans="3:10" ht="30">
      <c r="C7" s="27" t="s">
        <v>165</v>
      </c>
      <c r="D7" s="27" t="s">
        <v>166</v>
      </c>
      <c r="E7" s="28" t="s">
        <v>167</v>
      </c>
      <c r="F7" s="27" t="s">
        <v>168</v>
      </c>
    </row>
    <row r="8" spans="3:10" ht="16.5" thickBot="1">
      <c r="C8" s="29"/>
      <c r="D8" s="29"/>
      <c r="E8" s="30" t="s">
        <v>169</v>
      </c>
      <c r="F8" s="29"/>
    </row>
    <row r="9" spans="3:10">
      <c r="C9" s="31" t="s">
        <v>170</v>
      </c>
      <c r="D9" s="32" t="s">
        <v>171</v>
      </c>
      <c r="E9" s="33">
        <v>-2.5000000000000001E-2</v>
      </c>
      <c r="F9" s="34"/>
      <c r="J9" s="10"/>
    </row>
    <row r="10" spans="3:10" ht="16.5" thickBot="1">
      <c r="C10" s="35" t="s">
        <v>172</v>
      </c>
      <c r="D10" s="36" t="s">
        <v>173</v>
      </c>
      <c r="E10" s="37"/>
      <c r="F10" s="35"/>
    </row>
    <row r="11" spans="3:10">
      <c r="C11" s="31" t="s">
        <v>170</v>
      </c>
      <c r="D11" s="34" t="s">
        <v>174</v>
      </c>
      <c r="E11" s="38">
        <v>0.03</v>
      </c>
      <c r="F11" s="34"/>
      <c r="J11" s="9"/>
    </row>
    <row r="12" spans="3:10" ht="30.75" thickBot="1">
      <c r="C12" s="35" t="s">
        <v>175</v>
      </c>
      <c r="D12" s="35"/>
      <c r="E12" s="39"/>
      <c r="F12" s="35"/>
    </row>
    <row r="13" spans="3:10">
      <c r="C13" s="31" t="s">
        <v>170</v>
      </c>
      <c r="D13" s="32" t="s">
        <v>176</v>
      </c>
      <c r="E13" s="38">
        <v>-0.15</v>
      </c>
      <c r="F13" s="34"/>
      <c r="J13" s="9"/>
    </row>
    <row r="14" spans="3:10" ht="16.5" thickBot="1">
      <c r="C14" s="35" t="s">
        <v>177</v>
      </c>
      <c r="D14" s="36" t="s">
        <v>178</v>
      </c>
      <c r="E14" s="39"/>
      <c r="F14" s="35"/>
    </row>
    <row r="15" spans="3:10">
      <c r="C15" s="31" t="s">
        <v>170</v>
      </c>
      <c r="D15" s="32" t="s">
        <v>171</v>
      </c>
      <c r="E15" s="33">
        <v>-2.5000000000000001E-2</v>
      </c>
      <c r="F15" s="34"/>
      <c r="J15" s="10"/>
    </row>
    <row r="16" spans="3:10" ht="16.5" thickBot="1">
      <c r="C16" s="35" t="s">
        <v>179</v>
      </c>
      <c r="D16" s="36" t="s">
        <v>180</v>
      </c>
      <c r="E16" s="37"/>
      <c r="F16" s="35"/>
    </row>
    <row r="17" spans="3:10" ht="39.75" customHeight="1">
      <c r="C17" s="31" t="s">
        <v>181</v>
      </c>
      <c r="D17" s="34" t="s">
        <v>182</v>
      </c>
      <c r="E17" s="38">
        <v>0.01</v>
      </c>
      <c r="F17" s="34" t="s">
        <v>183</v>
      </c>
    </row>
    <row r="18" spans="3:10" ht="16.5" thickBot="1">
      <c r="C18" s="35" t="s">
        <v>184</v>
      </c>
      <c r="D18" s="35"/>
      <c r="E18" s="35"/>
      <c r="F18" s="35"/>
    </row>
    <row r="19" spans="3:10">
      <c r="C19" s="31" t="s">
        <v>185</v>
      </c>
      <c r="D19" s="34"/>
      <c r="E19" s="34"/>
      <c r="F19" s="34"/>
    </row>
    <row r="20" spans="3:10" ht="16.5" thickBot="1">
      <c r="C20" s="35" t="s">
        <v>186</v>
      </c>
      <c r="D20" s="35"/>
      <c r="E20" s="35"/>
      <c r="F20" s="35"/>
    </row>
    <row r="21" spans="3:10">
      <c r="C21" s="31" t="s">
        <v>185</v>
      </c>
      <c r="D21" s="34" t="s">
        <v>187</v>
      </c>
      <c r="E21" s="33">
        <v>2.7E-2</v>
      </c>
      <c r="F21" s="34"/>
      <c r="J21" s="10"/>
    </row>
    <row r="22" spans="3:10" ht="75.75" thickBot="1">
      <c r="C22" s="35" t="s">
        <v>188</v>
      </c>
      <c r="D22" s="35"/>
      <c r="E22" s="37"/>
      <c r="F22" s="35"/>
    </row>
    <row r="23" spans="3:10" ht="16.5" thickBot="1">
      <c r="C23" s="35" t="s">
        <v>189</v>
      </c>
      <c r="D23" s="36" t="s">
        <v>190</v>
      </c>
      <c r="E23" s="40">
        <v>-0.02</v>
      </c>
      <c r="F23" s="36"/>
      <c r="J23" s="9"/>
    </row>
    <row r="24" spans="3:10" ht="16.5" thickBot="1">
      <c r="C24" s="35" t="s">
        <v>191</v>
      </c>
      <c r="D24" s="36" t="s">
        <v>187</v>
      </c>
      <c r="E24" s="41">
        <v>2.7E-2</v>
      </c>
      <c r="F24" s="36"/>
      <c r="J24" s="10"/>
    </row>
    <row r="25" spans="3:10" ht="16.5" thickBot="1">
      <c r="C25" s="35" t="s">
        <v>192</v>
      </c>
      <c r="D25" s="36"/>
      <c r="E25" s="36"/>
      <c r="F25" s="3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customWidth="1"/>
    <col min="2" max="2" width="15.28515625" customWidth="1"/>
    <col min="17" max="17" width="35" customWidth="1"/>
    <col min="18" max="18" width="15.140625" customWidth="1"/>
  </cols>
  <sheetData>
    <row r="1" spans="1:30">
      <c r="A1" s="109" t="s">
        <v>434</v>
      </c>
      <c r="B1" s="110" t="s">
        <v>435</v>
      </c>
      <c r="C1" s="110">
        <v>2015</v>
      </c>
      <c r="D1" s="110">
        <v>2016</v>
      </c>
      <c r="E1" s="110">
        <v>2018</v>
      </c>
      <c r="F1" s="110">
        <v>2020</v>
      </c>
      <c r="G1" s="110">
        <v>2025</v>
      </c>
      <c r="H1" s="110">
        <v>2030</v>
      </c>
      <c r="I1" s="110">
        <v>2035</v>
      </c>
      <c r="J1" s="110">
        <v>2040</v>
      </c>
      <c r="K1" s="110">
        <v>2045</v>
      </c>
      <c r="L1" s="110">
        <v>2050</v>
      </c>
      <c r="M1" s="110">
        <v>2055</v>
      </c>
      <c r="N1" s="110">
        <v>2060</v>
      </c>
      <c r="Q1" s="111" t="s">
        <v>436</v>
      </c>
      <c r="R1" s="112" t="s">
        <v>435</v>
      </c>
      <c r="S1" s="112">
        <v>2015</v>
      </c>
      <c r="T1" s="112">
        <v>2016</v>
      </c>
      <c r="U1" s="112">
        <v>2018</v>
      </c>
      <c r="V1" s="112">
        <v>2020</v>
      </c>
      <c r="W1" s="112">
        <v>2025</v>
      </c>
      <c r="X1" s="112">
        <v>2030</v>
      </c>
      <c r="Y1" s="112">
        <v>2035</v>
      </c>
      <c r="Z1" s="112">
        <v>2040</v>
      </c>
      <c r="AA1" s="112">
        <v>2045</v>
      </c>
      <c r="AB1" s="112">
        <v>2050</v>
      </c>
      <c r="AC1" s="112">
        <v>2055</v>
      </c>
      <c r="AD1" s="112">
        <v>2060</v>
      </c>
    </row>
    <row r="2" spans="1:30">
      <c r="A2" s="51" t="s">
        <v>437</v>
      </c>
      <c r="B2" s="51" t="s">
        <v>438</v>
      </c>
      <c r="C2" s="59">
        <v>24.171934175712401</v>
      </c>
      <c r="D2" s="59">
        <v>25.188819946867444</v>
      </c>
      <c r="E2" s="59">
        <v>26.495413650098399</v>
      </c>
      <c r="F2" s="59">
        <v>28.368368862904926</v>
      </c>
      <c r="G2" s="59">
        <v>30.964349097953679</v>
      </c>
      <c r="H2" s="59">
        <v>34.546486970487997</v>
      </c>
      <c r="I2" s="59">
        <v>37.827381548019396</v>
      </c>
      <c r="J2" s="59">
        <v>40.077068550354952</v>
      </c>
      <c r="K2" s="59">
        <v>42.650909483796738</v>
      </c>
      <c r="L2" s="59">
        <v>45.406385107257343</v>
      </c>
      <c r="M2" s="59">
        <v>47.817445090650558</v>
      </c>
      <c r="N2" s="59">
        <v>50.049473526905331</v>
      </c>
      <c r="O2" s="23"/>
      <c r="P2" s="23"/>
      <c r="Q2" s="59" t="s">
        <v>437</v>
      </c>
      <c r="R2" s="59" t="s">
        <v>438</v>
      </c>
      <c r="S2" s="59">
        <v>8.4342179742875985</v>
      </c>
      <c r="T2" s="59">
        <v>8.7890359291325542</v>
      </c>
      <c r="U2" s="59">
        <v>9.2449405339015982</v>
      </c>
      <c r="V2" s="59">
        <v>9.8984634338919921</v>
      </c>
      <c r="W2" s="59">
        <v>10.804268612748691</v>
      </c>
      <c r="X2" s="59">
        <v>12.054169899558515</v>
      </c>
      <c r="Y2" s="59">
        <v>13.198959547602577</v>
      </c>
      <c r="Z2" s="59">
        <v>13.983933990015418</v>
      </c>
      <c r="AA2" s="59">
        <v>14.882014189389951</v>
      </c>
      <c r="AB2" s="59">
        <v>15.843471467163535</v>
      </c>
      <c r="AC2" s="59">
        <v>16.684753149514524</v>
      </c>
      <c r="AD2" s="59">
        <v>17.463566057878992</v>
      </c>
    </row>
    <row r="3" spans="1:30">
      <c r="A3" t="s">
        <v>439</v>
      </c>
      <c r="B3" t="s">
        <v>438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439</v>
      </c>
      <c r="R3" s="23" t="s">
        <v>438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51" t="s">
        <v>440</v>
      </c>
      <c r="B4" s="51" t="s">
        <v>438</v>
      </c>
      <c r="C4" s="59">
        <v>0.55099799615184097</v>
      </c>
      <c r="D4" s="59">
        <v>0.56758056809982849</v>
      </c>
      <c r="E4" s="59">
        <v>0.59674843715448822</v>
      </c>
      <c r="F4" s="59">
        <v>0.63668387556693984</v>
      </c>
      <c r="G4" s="59">
        <v>0.68003773656662825</v>
      </c>
      <c r="H4" s="59">
        <v>0.73016513698089147</v>
      </c>
      <c r="I4" s="59">
        <v>0.7669296659400695</v>
      </c>
      <c r="J4" s="59">
        <v>0.77663155129825778</v>
      </c>
      <c r="K4" s="59">
        <v>0.79256640202481032</v>
      </c>
      <c r="L4" s="59">
        <v>0.80701582294626406</v>
      </c>
      <c r="M4" s="59">
        <v>0.80782218703173636</v>
      </c>
      <c r="N4" s="59">
        <v>0.80820714740258148</v>
      </c>
      <c r="O4" s="23"/>
      <c r="P4" s="23"/>
      <c r="Q4" s="59" t="s">
        <v>440</v>
      </c>
      <c r="R4" s="59" t="s">
        <v>438</v>
      </c>
      <c r="S4" s="59">
        <v>0.23113406447545873</v>
      </c>
      <c r="T4" s="59">
        <v>0.23809016464381372</v>
      </c>
      <c r="U4" s="59">
        <v>0.25032557779191095</v>
      </c>
      <c r="V4" s="59">
        <v>0.26707779878244908</v>
      </c>
      <c r="W4" s="59">
        <v>0.28526398852096974</v>
      </c>
      <c r="X4" s="59">
        <v>0.30629156009156505</v>
      </c>
      <c r="Y4" s="59">
        <v>0.32171363978370032</v>
      </c>
      <c r="Z4" s="59">
        <v>0.32578341174580205</v>
      </c>
      <c r="AA4" s="59">
        <v>0.33246780414098392</v>
      </c>
      <c r="AB4" s="59">
        <v>0.33852908459974618</v>
      </c>
      <c r="AC4" s="59">
        <v>0.33886734029182475</v>
      </c>
      <c r="AD4" s="59">
        <v>0.33902882446381238</v>
      </c>
    </row>
    <row r="5" spans="1:30">
      <c r="A5" t="s">
        <v>232</v>
      </c>
      <c r="B5" t="s">
        <v>438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232</v>
      </c>
      <c r="R5" s="23" t="s">
        <v>438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51" t="s">
        <v>233</v>
      </c>
      <c r="B6" s="51" t="s">
        <v>438</v>
      </c>
      <c r="C6" s="59">
        <v>0.29365147205215325</v>
      </c>
      <c r="D6" s="59">
        <v>0.30369857068925404</v>
      </c>
      <c r="E6" s="59">
        <v>0.3006662503070463</v>
      </c>
      <c r="F6" s="59">
        <v>0.31799861570744831</v>
      </c>
      <c r="G6" s="59">
        <v>0.33789090399951949</v>
      </c>
      <c r="H6" s="59">
        <v>0.35812970747588629</v>
      </c>
      <c r="I6" s="59">
        <v>0.36725073513995921</v>
      </c>
      <c r="J6" s="59">
        <v>0.36054285476463599</v>
      </c>
      <c r="K6" s="59">
        <v>0.36363647646461489</v>
      </c>
      <c r="L6" s="59">
        <v>0.37594786169877392</v>
      </c>
      <c r="M6" s="59">
        <v>0.38414578534577659</v>
      </c>
      <c r="N6" s="59">
        <v>0.39163381974473171</v>
      </c>
      <c r="O6" s="23"/>
      <c r="P6" s="23"/>
      <c r="Q6" s="59" t="s">
        <v>233</v>
      </c>
      <c r="R6" s="59" t="s">
        <v>438</v>
      </c>
      <c r="S6" s="59">
        <v>0.11197415374784674</v>
      </c>
      <c r="T6" s="59">
        <v>0.11580527831074593</v>
      </c>
      <c r="U6" s="59">
        <v>0.11464900449295366</v>
      </c>
      <c r="V6" s="59">
        <v>0.12125812153430732</v>
      </c>
      <c r="W6" s="59">
        <v>0.12884337943220497</v>
      </c>
      <c r="X6" s="59">
        <v>0.13656076928997712</v>
      </c>
      <c r="Y6" s="59">
        <v>0.14003876770373574</v>
      </c>
      <c r="Z6" s="59">
        <v>0.13748094218622833</v>
      </c>
      <c r="AA6" s="59">
        <v>0.13866059120841878</v>
      </c>
      <c r="AB6" s="59">
        <v>0.143355125628508</v>
      </c>
      <c r="AC6" s="59">
        <v>0.14648112924240972</v>
      </c>
      <c r="AD6" s="59">
        <v>0.14933644036752761</v>
      </c>
    </row>
    <row r="7" spans="1:30">
      <c r="A7" t="s">
        <v>441</v>
      </c>
      <c r="B7" t="s">
        <v>438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441</v>
      </c>
      <c r="R7" s="23" t="s">
        <v>438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51" t="s">
        <v>442</v>
      </c>
      <c r="B8" s="51" t="s">
        <v>443</v>
      </c>
      <c r="C8" s="59">
        <v>2.0027629369935154</v>
      </c>
      <c r="D8" s="59">
        <v>1.3966354923396591</v>
      </c>
      <c r="E8" s="59">
        <v>1.2158257095953435</v>
      </c>
      <c r="F8" s="59">
        <v>1.2307742706097287</v>
      </c>
      <c r="G8" s="59">
        <v>1.2939616560080698</v>
      </c>
      <c r="H8" s="59">
        <v>1.3909692088862022</v>
      </c>
      <c r="I8" s="59">
        <v>1.4912876335509173</v>
      </c>
      <c r="J8" s="59">
        <v>1.5938133060733546</v>
      </c>
      <c r="K8" s="59">
        <v>1.6773701416367666</v>
      </c>
      <c r="L8" s="59">
        <v>1.7482810858941622</v>
      </c>
      <c r="M8" s="59">
        <v>1.8191920301515587</v>
      </c>
      <c r="N8" s="59">
        <v>1.8901029744089568</v>
      </c>
      <c r="O8" s="23"/>
      <c r="P8" s="23"/>
      <c r="Q8" s="59" t="s">
        <v>442</v>
      </c>
      <c r="R8" s="59" t="s">
        <v>443</v>
      </c>
      <c r="S8" s="59">
        <v>3.8572631846494074</v>
      </c>
      <c r="T8" s="59">
        <v>2.713495287794029</v>
      </c>
      <c r="U8" s="59">
        <v>2.402815217338842</v>
      </c>
      <c r="V8" s="59">
        <v>2.49277596301383</v>
      </c>
      <c r="W8" s="59">
        <v>2.5861048144441008</v>
      </c>
      <c r="X8" s="59">
        <v>2.682927872589508</v>
      </c>
      <c r="Y8" s="59">
        <v>2.783375959595412</v>
      </c>
      <c r="Z8" s="59">
        <v>2.8875847955525753</v>
      </c>
      <c r="AA8" s="59">
        <v>2.9956951818749022</v>
      </c>
      <c r="AB8" s="59">
        <v>3.1078531915427892</v>
      </c>
      <c r="AC8" s="59">
        <v>3.2242103664691348</v>
      </c>
      <c r="AD8" s="59">
        <v>3.3449239222546803</v>
      </c>
    </row>
    <row r="9" spans="1:30">
      <c r="A9" t="s">
        <v>444</v>
      </c>
      <c r="B9" t="s">
        <v>443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444</v>
      </c>
      <c r="R9" s="23" t="s">
        <v>443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51" t="s">
        <v>445</v>
      </c>
      <c r="B10" s="51" t="s">
        <v>443</v>
      </c>
      <c r="C10" s="59">
        <v>8.1921661410075348</v>
      </c>
      <c r="D10" s="59">
        <v>8.959151447376053</v>
      </c>
      <c r="E10" s="59">
        <v>10.712881413510891</v>
      </c>
      <c r="F10" s="59">
        <v>11.724135779338653</v>
      </c>
      <c r="G10" s="59">
        <v>13.192750176775005</v>
      </c>
      <c r="H10" s="59">
        <v>15.110094295189002</v>
      </c>
      <c r="I10" s="59">
        <v>16.946242569945394</v>
      </c>
      <c r="J10" s="59">
        <v>20.168715462670828</v>
      </c>
      <c r="K10" s="59">
        <v>22.665890975403741</v>
      </c>
      <c r="L10" s="59">
        <v>25.472252541801531</v>
      </c>
      <c r="M10" s="59">
        <v>28.626081818597335</v>
      </c>
      <c r="N10" s="59">
        <v>32.170400279294384</v>
      </c>
      <c r="O10" s="23"/>
      <c r="P10" s="23"/>
      <c r="Q10" s="59" t="s">
        <v>445</v>
      </c>
      <c r="R10" s="59" t="s">
        <v>443</v>
      </c>
      <c r="S10" s="59">
        <v>4.2202067999129715</v>
      </c>
      <c r="T10" s="59">
        <v>4.6153204425876631</v>
      </c>
      <c r="U10" s="59">
        <v>5.5187570918086397</v>
      </c>
      <c r="V10" s="59">
        <v>6.0397063105683957</v>
      </c>
      <c r="W10" s="59">
        <v>6.7962652425810628</v>
      </c>
      <c r="X10" s="59">
        <v>7.7839879702488783</v>
      </c>
      <c r="Y10" s="59">
        <v>8.7298825360324734</v>
      </c>
      <c r="Z10" s="59">
        <v>10.389944329254668</v>
      </c>
      <c r="AA10" s="59">
        <v>11.676368078238289</v>
      </c>
      <c r="AB10" s="59">
        <v>13.122069491231089</v>
      </c>
      <c r="AC10" s="59">
        <v>14.746769421701655</v>
      </c>
      <c r="AD10" s="59">
        <v>16.572630446909226</v>
      </c>
    </row>
    <row r="11" spans="1:30">
      <c r="A11" t="s">
        <v>446</v>
      </c>
      <c r="B11" t="s">
        <v>443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446</v>
      </c>
      <c r="R11" s="23" t="s">
        <v>443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51" t="s">
        <v>447</v>
      </c>
      <c r="B12" s="51" t="s">
        <v>443</v>
      </c>
      <c r="C12" s="59">
        <v>1.37100323069</v>
      </c>
      <c r="D12" s="59">
        <v>1.274046676964</v>
      </c>
      <c r="E12" s="59">
        <v>1.1678366799092881</v>
      </c>
      <c r="F12" s="59">
        <v>1.2490711204820664</v>
      </c>
      <c r="G12" s="59">
        <v>1.3227495576499657</v>
      </c>
      <c r="H12" s="59">
        <v>1.4004167081671435</v>
      </c>
      <c r="I12" s="59">
        <v>1.4571547763900865</v>
      </c>
      <c r="J12" s="59">
        <v>1.4999401230835394</v>
      </c>
      <c r="K12" s="59">
        <v>1.5441545884699186</v>
      </c>
      <c r="L12" s="59">
        <v>1.5893217996515814</v>
      </c>
      <c r="M12" s="59">
        <v>1.6344890108332431</v>
      </c>
      <c r="N12" s="59">
        <v>1.6796562220149063</v>
      </c>
      <c r="O12" s="23"/>
      <c r="P12" s="23"/>
      <c r="Q12" s="59" t="s">
        <v>447</v>
      </c>
      <c r="R12" s="59" t="s">
        <v>443</v>
      </c>
      <c r="S12" s="59">
        <v>0.48170383781000004</v>
      </c>
      <c r="T12" s="59">
        <v>0.44763802163600003</v>
      </c>
      <c r="U12" s="59">
        <v>0.41032099564380392</v>
      </c>
      <c r="V12" s="59">
        <v>0.40098626255164255</v>
      </c>
      <c r="W12" s="59">
        <v>0.41336946414317371</v>
      </c>
      <c r="X12" s="59">
        <v>0.43919409629137091</v>
      </c>
      <c r="Y12" s="59">
        <v>0.46044461506310219</v>
      </c>
      <c r="Z12" s="59">
        <v>0.47864572491718932</v>
      </c>
      <c r="AA12" s="59">
        <v>0.48957769763415249</v>
      </c>
      <c r="AB12" s="59">
        <v>0.49566357892636637</v>
      </c>
      <c r="AC12" s="59">
        <v>0.50174946021858025</v>
      </c>
      <c r="AD12" s="59">
        <v>0.5078353415107949</v>
      </c>
    </row>
    <row r="13" spans="1:30">
      <c r="A13" t="s">
        <v>448</v>
      </c>
      <c r="B13" t="s">
        <v>443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448</v>
      </c>
      <c r="R13" s="23" t="s">
        <v>443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51"/>
      <c r="B14" s="5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23"/>
      <c r="P14" s="23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0">
      <c r="A15" s="109" t="s">
        <v>434</v>
      </c>
      <c r="B15" s="110" t="s">
        <v>449</v>
      </c>
      <c r="C15" s="110">
        <v>2015</v>
      </c>
      <c r="D15" s="110">
        <v>2016</v>
      </c>
      <c r="E15" s="110">
        <v>2018</v>
      </c>
      <c r="F15" s="110">
        <v>2020</v>
      </c>
      <c r="G15" s="110">
        <v>2025</v>
      </c>
      <c r="H15" s="110">
        <v>2030</v>
      </c>
      <c r="I15" s="110">
        <v>2035</v>
      </c>
      <c r="J15" s="110">
        <v>2040</v>
      </c>
      <c r="K15" s="110">
        <v>2045</v>
      </c>
      <c r="L15" s="110">
        <v>2050</v>
      </c>
      <c r="M15" s="110">
        <v>2055</v>
      </c>
      <c r="N15" s="110">
        <v>2060</v>
      </c>
      <c r="O15" s="23"/>
      <c r="P15" s="23"/>
      <c r="Q15" s="113" t="s">
        <v>436</v>
      </c>
      <c r="R15" s="114" t="s">
        <v>449</v>
      </c>
      <c r="S15" s="112">
        <v>2015</v>
      </c>
      <c r="T15" s="112">
        <v>2016</v>
      </c>
      <c r="U15" s="112">
        <v>2018</v>
      </c>
      <c r="V15" s="112">
        <v>2020</v>
      </c>
      <c r="W15" s="112">
        <v>2025</v>
      </c>
      <c r="X15" s="112">
        <v>2030</v>
      </c>
      <c r="Y15" s="112">
        <v>2035</v>
      </c>
      <c r="Z15" s="112">
        <v>2040</v>
      </c>
      <c r="AA15" s="112">
        <v>2045</v>
      </c>
      <c r="AB15" s="112">
        <v>2050</v>
      </c>
      <c r="AC15" s="112">
        <v>2055</v>
      </c>
      <c r="AD15" s="112">
        <v>2060</v>
      </c>
    </row>
    <row r="16" spans="1:30">
      <c r="A16" s="51" t="s">
        <v>437</v>
      </c>
      <c r="B16" s="51" t="s">
        <v>438</v>
      </c>
      <c r="C16" s="59">
        <v>24.171934175712401</v>
      </c>
      <c r="D16" s="59">
        <v>25.188819946867444</v>
      </c>
      <c r="E16" s="59">
        <v>26.495413650098399</v>
      </c>
      <c r="F16" s="59">
        <v>26.423696044773354</v>
      </c>
      <c r="G16" s="59">
        <v>26.635280255866483</v>
      </c>
      <c r="H16" s="59">
        <v>27.360856009501465</v>
      </c>
      <c r="I16" s="59">
        <v>28.07131217369875</v>
      </c>
      <c r="J16" s="59">
        <v>29.03974358536756</v>
      </c>
      <c r="K16" s="59">
        <v>29.984796739867864</v>
      </c>
      <c r="L16" s="59">
        <v>31.130103731618142</v>
      </c>
      <c r="M16" s="59">
        <v>33.110885747786782</v>
      </c>
      <c r="N16" s="59">
        <v>35.080678600257684</v>
      </c>
      <c r="O16" s="23"/>
      <c r="P16" s="23"/>
      <c r="Q16" s="59" t="s">
        <v>437</v>
      </c>
      <c r="R16" s="59" t="s">
        <v>438</v>
      </c>
      <c r="S16" s="59">
        <v>8.4342179742875985</v>
      </c>
      <c r="T16" s="59">
        <v>8.7890359291325542</v>
      </c>
      <c r="U16" s="59">
        <v>9.2449405339015982</v>
      </c>
      <c r="V16" s="59">
        <v>9.2199163917908216</v>
      </c>
      <c r="W16" s="59">
        <v>9.2937436388495289</v>
      </c>
      <c r="X16" s="59">
        <v>9.5469159343940184</v>
      </c>
      <c r="Y16" s="59">
        <v>9.7948126110297267</v>
      </c>
      <c r="Z16" s="59">
        <v>10.13272357668877</v>
      </c>
      <c r="AA16" s="59">
        <v>10.462477258971777</v>
      </c>
      <c r="AB16" s="59">
        <v>10.862104725507056</v>
      </c>
      <c r="AC16" s="59">
        <v>11.553251208137372</v>
      </c>
      <c r="AD16" s="59">
        <v>12.240563285076027</v>
      </c>
    </row>
    <row r="17" spans="1:30">
      <c r="A17" t="s">
        <v>439</v>
      </c>
      <c r="B17" t="s">
        <v>438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439</v>
      </c>
      <c r="R17" s="23" t="s">
        <v>438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51" t="s">
        <v>440</v>
      </c>
      <c r="B18" s="51" t="s">
        <v>438</v>
      </c>
      <c r="C18" s="59">
        <v>0.55099799615184097</v>
      </c>
      <c r="D18" s="59">
        <v>0.56758056809982849</v>
      </c>
      <c r="E18" s="59">
        <v>0.59674843715448822</v>
      </c>
      <c r="F18" s="59">
        <v>0.63217629586530122</v>
      </c>
      <c r="G18" s="59">
        <v>0.64800802728893259</v>
      </c>
      <c r="H18" s="59">
        <v>0.66084873760766927</v>
      </c>
      <c r="I18" s="59">
        <v>0.66696923676797248</v>
      </c>
      <c r="J18" s="59">
        <v>0.67296831552955538</v>
      </c>
      <c r="K18" s="59">
        <v>0.6789110193397907</v>
      </c>
      <c r="L18" s="59">
        <v>0.68970263325014847</v>
      </c>
      <c r="M18" s="59">
        <v>0.71808849845251665</v>
      </c>
      <c r="N18" s="59">
        <v>0.74527661619381647</v>
      </c>
      <c r="O18" s="23"/>
      <c r="P18" s="23"/>
      <c r="Q18" s="59" t="s">
        <v>440</v>
      </c>
      <c r="R18" s="59" t="s">
        <v>438</v>
      </c>
      <c r="S18" s="59">
        <v>0.23113406447545873</v>
      </c>
      <c r="T18" s="59">
        <v>0.23809016464381372</v>
      </c>
      <c r="U18" s="59">
        <v>0.25032557779191095</v>
      </c>
      <c r="V18" s="59">
        <v>0.26518694759122313</v>
      </c>
      <c r="W18" s="59">
        <v>0.27182808323451751</v>
      </c>
      <c r="X18" s="59">
        <v>0.27721453760903336</v>
      </c>
      <c r="Y18" s="59">
        <v>0.27978198042628394</v>
      </c>
      <c r="Z18" s="59">
        <v>0.28229848950064901</v>
      </c>
      <c r="AA18" s="59">
        <v>0.28479135026461988</v>
      </c>
      <c r="AB18" s="59">
        <v>0.28931824437815762</v>
      </c>
      <c r="AC18" s="59">
        <v>0.301225620527794</v>
      </c>
      <c r="AD18" s="59">
        <v>0.31263056247471932</v>
      </c>
    </row>
    <row r="19" spans="1:30">
      <c r="A19" t="s">
        <v>232</v>
      </c>
      <c r="B19" t="s">
        <v>438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232</v>
      </c>
      <c r="R19" s="23" t="s">
        <v>438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51" t="s">
        <v>233</v>
      </c>
      <c r="B20" s="51" t="s">
        <v>438</v>
      </c>
      <c r="C20" s="59">
        <v>0.29365147205215325</v>
      </c>
      <c r="D20" s="59">
        <v>0.30369857068925404</v>
      </c>
      <c r="E20" s="59">
        <v>0.3006662503070463</v>
      </c>
      <c r="F20" s="59">
        <v>0.30996089317026665</v>
      </c>
      <c r="G20" s="59">
        <v>0.3128866516404587</v>
      </c>
      <c r="H20" s="59">
        <v>0.31376298166466138</v>
      </c>
      <c r="I20" s="59">
        <v>0.31077167797979555</v>
      </c>
      <c r="J20" s="59">
        <v>0.30762019209712399</v>
      </c>
      <c r="K20" s="59">
        <v>0.30854873033414454</v>
      </c>
      <c r="L20" s="59">
        <v>0.31632921156075955</v>
      </c>
      <c r="M20" s="59">
        <v>0.33185957773937913</v>
      </c>
      <c r="N20" s="59">
        <v>0.34699522069741823</v>
      </c>
      <c r="O20" s="23"/>
      <c r="P20" s="23"/>
      <c r="Q20" s="59" t="s">
        <v>233</v>
      </c>
      <c r="R20" s="59" t="s">
        <v>438</v>
      </c>
      <c r="S20" s="59">
        <v>0.11197415374784674</v>
      </c>
      <c r="T20" s="59">
        <v>0.11580527831074593</v>
      </c>
      <c r="U20" s="59">
        <v>0.11464900449295366</v>
      </c>
      <c r="V20" s="59">
        <v>0.11819320524810166</v>
      </c>
      <c r="W20" s="59">
        <v>0.11930884524977059</v>
      </c>
      <c r="X20" s="59">
        <v>0.11964300435402497</v>
      </c>
      <c r="Y20" s="59">
        <v>0.1185023708800127</v>
      </c>
      <c r="Z20" s="59">
        <v>0.11730065728976799</v>
      </c>
      <c r="AA20" s="59">
        <v>0.11765472424739737</v>
      </c>
      <c r="AB20" s="59">
        <v>0.12062155017547067</v>
      </c>
      <c r="AC20" s="59">
        <v>0.12654353516704006</v>
      </c>
      <c r="AD20" s="59">
        <v>0.13231500567870494</v>
      </c>
    </row>
    <row r="21" spans="1:30">
      <c r="A21" t="s">
        <v>441</v>
      </c>
      <c r="B21" t="s">
        <v>438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441</v>
      </c>
      <c r="R21" s="23" t="s">
        <v>438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51" t="s">
        <v>442</v>
      </c>
      <c r="B22" s="51" t="s">
        <v>443</v>
      </c>
      <c r="C22" s="59">
        <v>2.0027629369935154</v>
      </c>
      <c r="D22" s="59">
        <v>1.3966354923396591</v>
      </c>
      <c r="E22" s="59">
        <v>1.2158257095953435</v>
      </c>
      <c r="F22" s="59">
        <v>1.2128783045614917</v>
      </c>
      <c r="G22" s="59">
        <v>1.2406103022992359</v>
      </c>
      <c r="H22" s="59">
        <v>1.2884677457698388</v>
      </c>
      <c r="I22" s="59">
        <v>1.3592619740898977</v>
      </c>
      <c r="J22" s="59">
        <v>1.4453473923095943</v>
      </c>
      <c r="K22" s="59">
        <v>1.5386308724413074</v>
      </c>
      <c r="L22" s="59">
        <v>1.6367130605143656</v>
      </c>
      <c r="M22" s="59">
        <v>1.7347952485874243</v>
      </c>
      <c r="N22" s="59">
        <v>1.8328774366604843</v>
      </c>
      <c r="O22" s="23"/>
      <c r="P22" s="23"/>
      <c r="Q22" s="59" t="s">
        <v>442</v>
      </c>
      <c r="R22" s="59" t="s">
        <v>443</v>
      </c>
      <c r="S22" s="59">
        <v>3.8572631846494074</v>
      </c>
      <c r="T22" s="59">
        <v>2.713495287794029</v>
      </c>
      <c r="U22" s="59">
        <v>2.402815217338842</v>
      </c>
      <c r="V22" s="59">
        <v>2.4973180909125765</v>
      </c>
      <c r="W22" s="59">
        <v>2.5779588517219225</v>
      </c>
      <c r="X22" s="59">
        <v>2.6598585233076473</v>
      </c>
      <c r="Y22" s="59">
        <v>2.7744497889507485</v>
      </c>
      <c r="Z22" s="59">
        <v>2.9108354506320997</v>
      </c>
      <c r="AA22" s="59">
        <v>3.0172622096399064</v>
      </c>
      <c r="AB22" s="59">
        <v>3.1037163668653509</v>
      </c>
      <c r="AC22" s="59">
        <v>3.1901705240907927</v>
      </c>
      <c r="AD22" s="59">
        <v>3.2766246813162336</v>
      </c>
    </row>
    <row r="23" spans="1:30">
      <c r="A23" t="s">
        <v>444</v>
      </c>
      <c r="B23" t="s">
        <v>443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444</v>
      </c>
      <c r="R23" s="23" t="s">
        <v>443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51" t="s">
        <v>445</v>
      </c>
      <c r="B24" s="51" t="s">
        <v>443</v>
      </c>
      <c r="C24" s="59">
        <v>8.1921661410075348</v>
      </c>
      <c r="D24" s="59">
        <v>8.959151447376053</v>
      </c>
      <c r="E24" s="59">
        <v>10.712881413510891</v>
      </c>
      <c r="F24" s="59">
        <v>10.99877034074556</v>
      </c>
      <c r="G24" s="59">
        <v>11.351898344532831</v>
      </c>
      <c r="H24" s="59">
        <v>11.83947302370318</v>
      </c>
      <c r="I24" s="59">
        <v>12.14066625098949</v>
      </c>
      <c r="J24" s="59">
        <v>13.078680578888335</v>
      </c>
      <c r="K24" s="59">
        <v>13.576404691623683</v>
      </c>
      <c r="L24" s="59">
        <v>14.093070263392601</v>
      </c>
      <c r="M24" s="59">
        <v>14.629398133031589</v>
      </c>
      <c r="N24" s="59">
        <v>15.186136571721573</v>
      </c>
      <c r="O24" s="23"/>
      <c r="P24" s="23"/>
      <c r="Q24" s="59" t="s">
        <v>445</v>
      </c>
      <c r="R24" s="59" t="s">
        <v>443</v>
      </c>
      <c r="S24" s="59">
        <v>4.2202067999129715</v>
      </c>
      <c r="T24" s="59">
        <v>4.6153204425876631</v>
      </c>
      <c r="U24" s="59">
        <v>5.5187570918086397</v>
      </c>
      <c r="V24" s="59">
        <v>5.6660332058386214</v>
      </c>
      <c r="W24" s="59">
        <v>5.8479476320320636</v>
      </c>
      <c r="X24" s="59">
        <v>6.0991224667561825</v>
      </c>
      <c r="Y24" s="59">
        <v>6.2542826141461001</v>
      </c>
      <c r="Z24" s="59">
        <v>6.7375021163970201</v>
      </c>
      <c r="AA24" s="59">
        <v>6.9939054472000777</v>
      </c>
      <c r="AB24" s="59">
        <v>7.26006649932346</v>
      </c>
      <c r="AC24" s="59">
        <v>7.5363566139859692</v>
      </c>
      <c r="AD24" s="59">
        <v>7.8231612642202029</v>
      </c>
    </row>
    <row r="25" spans="1:30">
      <c r="A25" t="s">
        <v>446</v>
      </c>
      <c r="B25" t="s">
        <v>443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446</v>
      </c>
      <c r="R25" s="23" t="s">
        <v>443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51" t="s">
        <v>447</v>
      </c>
      <c r="B26" s="51" t="s">
        <v>443</v>
      </c>
      <c r="C26" s="59">
        <v>1.37100323069</v>
      </c>
      <c r="D26" s="59">
        <v>1.274046676964</v>
      </c>
      <c r="E26" s="59">
        <v>1.1678366799092881</v>
      </c>
      <c r="F26" s="59">
        <v>1.2364709625133679</v>
      </c>
      <c r="G26" s="59">
        <v>1.2832692217289972</v>
      </c>
      <c r="H26" s="59">
        <v>1.3231361634194456</v>
      </c>
      <c r="I26" s="59">
        <v>1.3609693608040621</v>
      </c>
      <c r="J26" s="59">
        <v>1.3974467286514567</v>
      </c>
      <c r="K26" s="59">
        <v>1.4540508382143837</v>
      </c>
      <c r="L26" s="59">
        <v>1.5240727755876662</v>
      </c>
      <c r="M26" s="59">
        <v>1.5940947129609475</v>
      </c>
      <c r="N26" s="59">
        <v>1.6641166503342355</v>
      </c>
      <c r="O26" s="23"/>
      <c r="P26" s="23"/>
      <c r="Q26" s="59" t="s">
        <v>447</v>
      </c>
      <c r="R26" s="59" t="s">
        <v>443</v>
      </c>
      <c r="S26" s="59">
        <v>0.48170383781000004</v>
      </c>
      <c r="T26" s="59">
        <v>0.44763802163600003</v>
      </c>
      <c r="U26" s="59">
        <v>0.41032099564380392</v>
      </c>
      <c r="V26" s="59">
        <v>0.39830480289066245</v>
      </c>
      <c r="W26" s="59">
        <v>0.40505420456426255</v>
      </c>
      <c r="X26" s="59">
        <v>0.42297886999423023</v>
      </c>
      <c r="Y26" s="59">
        <v>0.44206219767498928</v>
      </c>
      <c r="Z26" s="59">
        <v>0.46191796685627579</v>
      </c>
      <c r="AA26" s="59">
        <v>0.47800616807929897</v>
      </c>
      <c r="AB26" s="59">
        <v>0.49158265733014661</v>
      </c>
      <c r="AC26" s="59">
        <v>0.50515914658099381</v>
      </c>
      <c r="AD26" s="59">
        <v>0.51873563583184101</v>
      </c>
    </row>
    <row r="27" spans="1:30">
      <c r="A27" t="s">
        <v>448</v>
      </c>
      <c r="B27" t="s">
        <v>443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448</v>
      </c>
      <c r="R27" s="23" t="s">
        <v>443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450</v>
      </c>
      <c r="M36" t="s">
        <v>451</v>
      </c>
    </row>
    <row r="37" spans="10:13">
      <c r="J37" t="s">
        <v>452</v>
      </c>
      <c r="K37" t="s">
        <v>453</v>
      </c>
      <c r="L37">
        <v>0.74133047237566796</v>
      </c>
    </row>
    <row r="38" spans="10:13">
      <c r="J38" t="s">
        <v>454</v>
      </c>
      <c r="K38" t="s">
        <v>455</v>
      </c>
      <c r="L38">
        <v>0.70579966949183226</v>
      </c>
    </row>
    <row r="39" spans="10:13">
      <c r="J39" t="s">
        <v>456</v>
      </c>
      <c r="K39" t="s">
        <v>457</v>
      </c>
      <c r="L39">
        <v>0.70448204835116923</v>
      </c>
    </row>
    <row r="40" spans="10:13">
      <c r="J40" t="s">
        <v>458</v>
      </c>
      <c r="K40" t="s">
        <v>459</v>
      </c>
      <c r="L40">
        <v>0.70448204835116923</v>
      </c>
    </row>
    <row r="41" spans="10:13">
      <c r="K41" t="s">
        <v>233</v>
      </c>
      <c r="L41">
        <v>0.72394704223382245</v>
      </c>
    </row>
    <row r="42" spans="10:13">
      <c r="J42" t="s">
        <v>460</v>
      </c>
      <c r="K42" t="s">
        <v>441</v>
      </c>
      <c r="L42">
        <v>0.67564531292204155</v>
      </c>
    </row>
    <row r="43" spans="10:13">
      <c r="J43" t="s">
        <v>461</v>
      </c>
      <c r="K43" t="s">
        <v>462</v>
      </c>
      <c r="L43">
        <v>0.66</v>
      </c>
    </row>
    <row r="44" spans="10:13">
      <c r="J44" t="s">
        <v>463</v>
      </c>
      <c r="K44" t="s">
        <v>462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Trucks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2009-05-27T15:40:55Z</dcterms:created>
  <dcterms:modified xsi:type="dcterms:W3CDTF">2023-11-14T23:58:01Z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693501770496368</vt:r8>
  </property>
</Properties>
</file>