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8CD26555-0ED7-4C4F-AD65-9AB153A632B7}" xr6:coauthVersionLast="47" xr6:coauthVersionMax="47" xr10:uidLastSave="{00000000-0000-0000-0000-000000000000}"/>
  <bookViews>
    <workbookView xWindow="38280" yWindow="-120" windowWidth="38640" windowHeight="21120" tabRatio="732" activeTab="4"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36" l="1"/>
  <c r="G13" i="153"/>
  <c r="G14" i="153"/>
  <c r="G15" i="153"/>
  <c r="G16" i="153"/>
  <c r="G17" i="153"/>
  <c r="G18" i="153"/>
  <c r="G12" i="153"/>
  <c r="Z5" i="147"/>
  <c r="H6" i="161"/>
  <c r="H7" i="161"/>
  <c r="H8" i="161"/>
  <c r="H9" i="161"/>
  <c r="H10" i="161"/>
  <c r="H11" i="161"/>
  <c r="H12" i="161"/>
  <c r="H13" i="161"/>
  <c r="H14" i="161"/>
  <c r="H15" i="161"/>
  <c r="H16" i="161"/>
  <c r="H5" i="161"/>
  <c r="G8" i="160"/>
  <c r="G9" i="160"/>
  <c r="G10" i="160"/>
  <c r="G11" i="160"/>
  <c r="G12" i="160"/>
  <c r="G13" i="160"/>
  <c r="G14" i="160"/>
  <c r="G15" i="160"/>
  <c r="G16" i="160"/>
  <c r="G17" i="160"/>
  <c r="G7" i="160"/>
  <c r="M6" i="142"/>
  <c r="M7" i="142"/>
  <c r="M8" i="142"/>
  <c r="M9" i="142"/>
  <c r="M10" i="142"/>
  <c r="M11" i="142"/>
  <c r="M12" i="142"/>
  <c r="M5" i="142"/>
  <c r="N6" i="137"/>
  <c r="N7" i="137"/>
  <c r="N8" i="137"/>
  <c r="N9" i="137"/>
  <c r="N10" i="137"/>
  <c r="N11" i="137"/>
  <c r="N12" i="137"/>
  <c r="N5" i="137"/>
  <c r="N6" i="136"/>
  <c r="N5" i="136"/>
  <c r="G10" i="132"/>
  <c r="G9" i="132"/>
  <c r="P23" i="142"/>
  <c r="P22" i="142"/>
  <c r="P21" i="142"/>
  <c r="P20" i="142"/>
  <c r="P19" i="142"/>
  <c r="P18" i="142"/>
  <c r="AA7" i="161"/>
  <c r="AA8" i="161"/>
  <c r="AA9" i="161"/>
  <c r="AA10" i="161"/>
  <c r="AA11" i="161"/>
  <c r="AA12" i="161"/>
  <c r="AA13" i="161"/>
  <c r="AA14" i="161"/>
  <c r="AA15" i="161"/>
  <c r="AA16" i="161"/>
  <c r="AA17" i="161"/>
  <c r="AA18" i="161"/>
  <c r="AA19" i="161"/>
  <c r="AA20" i="161"/>
  <c r="AA21" i="161"/>
  <c r="AA22" i="161"/>
  <c r="AA23" i="161"/>
  <c r="AA24" i="161"/>
  <c r="AA25" i="161"/>
  <c r="AA26" i="161"/>
  <c r="AA27" i="161"/>
  <c r="AA28" i="161"/>
  <c r="AA6" i="161"/>
  <c r="AC12" i="147"/>
  <c r="Q20" i="136"/>
  <c r="Q19" i="136"/>
  <c r="Q18" i="136"/>
  <c r="Q17" i="136"/>
  <c r="Q16" i="136"/>
  <c r="Q15" i="136"/>
  <c r="Q14" i="136"/>
  <c r="Q13" i="136"/>
  <c r="S21" i="137"/>
  <c r="T21" i="137"/>
  <c r="S22" i="137"/>
  <c r="T22" i="137"/>
  <c r="S23" i="137"/>
  <c r="T23" i="137"/>
  <c r="S24" i="137"/>
  <c r="T24" i="137"/>
  <c r="S25" i="137"/>
  <c r="T25" i="137"/>
  <c r="Q21" i="137"/>
  <c r="Q22" i="137"/>
  <c r="Q23" i="137"/>
  <c r="Q24" i="137"/>
  <c r="Q25" i="137"/>
  <c r="K21" i="137"/>
  <c r="K22" i="137"/>
  <c r="K23" i="137"/>
  <c r="K24" i="137"/>
  <c r="K25" i="137"/>
  <c r="Q20" i="137"/>
  <c r="Q26" i="137"/>
  <c r="Q27" i="137"/>
  <c r="Q28" i="137"/>
  <c r="Q29" i="137"/>
  <c r="Q30" i="137"/>
  <c r="Q31" i="137"/>
  <c r="Q32" i="137"/>
  <c r="Q33" i="137"/>
  <c r="Q34" i="137"/>
  <c r="Q35" i="137"/>
  <c r="Q36" i="137"/>
  <c r="Q37" i="137"/>
  <c r="Q38" i="137"/>
  <c r="Q39" i="137"/>
  <c r="Q40" i="137"/>
  <c r="Q41" i="137"/>
  <c r="Q19" i="137"/>
  <c r="J17" i="132"/>
  <c r="J18" i="132"/>
  <c r="J19" i="132"/>
  <c r="J20" i="132"/>
  <c r="J21" i="132"/>
  <c r="J16" i="132"/>
  <c r="I36" i="160"/>
  <c r="I35" i="160"/>
  <c r="I34" i="160"/>
  <c r="I33" i="160"/>
  <c r="J33" i="160" s="1"/>
  <c r="I32" i="160"/>
  <c r="J32" i="160" s="1"/>
  <c r="J24" i="160"/>
  <c r="J25" i="160"/>
  <c r="J26" i="160"/>
  <c r="J27" i="160"/>
  <c r="J28" i="160"/>
  <c r="J29" i="160"/>
  <c r="J30" i="160"/>
  <c r="J31" i="160"/>
  <c r="J34" i="160"/>
  <c r="J35" i="160"/>
  <c r="J36" i="160"/>
  <c r="J37" i="160"/>
  <c r="J38" i="160"/>
  <c r="J39" i="160"/>
  <c r="J40" i="160"/>
  <c r="J41" i="160"/>
  <c r="J42" i="160"/>
  <c r="J43" i="160"/>
  <c r="J44" i="160"/>
  <c r="J45" i="160"/>
  <c r="J23" i="160"/>
  <c r="U53" i="137" l="1"/>
  <c r="O42" i="147" l="1"/>
  <c r="O38" i="147"/>
  <c r="O39" i="147" s="1"/>
  <c r="N30" i="136" l="1"/>
  <c r="O30" i="136" s="1"/>
  <c r="P30" i="136" s="1"/>
  <c r="Q30" i="136" s="1"/>
  <c r="R30" i="136" s="1"/>
  <c r="S30" i="136" s="1"/>
  <c r="T30" i="136" s="1"/>
  <c r="K64" i="161" l="1"/>
  <c r="D24" i="160" l="1"/>
  <c r="M45" i="160"/>
  <c r="L45" i="160"/>
  <c r="F60" i="160" l="1"/>
  <c r="W38" i="160" l="1"/>
  <c r="W39" i="160"/>
  <c r="W40" i="160"/>
  <c r="W37" i="160"/>
  <c r="N61" i="160"/>
  <c r="O61" i="160"/>
  <c r="P61" i="160"/>
  <c r="Q61" i="160"/>
  <c r="M61" i="160"/>
  <c r="T31" i="160" l="1"/>
  <c r="T32" i="160" s="1"/>
  <c r="U51" i="137" l="1"/>
  <c r="U48" i="137" l="1"/>
  <c r="L27" i="136" l="1"/>
  <c r="AG43" i="161" l="1"/>
  <c r="U24" i="161" l="1"/>
  <c r="U23" i="161"/>
  <c r="U27" i="136" l="1"/>
  <c r="L42" i="160" l="1"/>
  <c r="L41" i="160"/>
  <c r="D31" i="160" l="1"/>
  <c r="D25" i="160"/>
  <c r="D26" i="160"/>
  <c r="D27" i="160"/>
  <c r="D28" i="160"/>
  <c r="D29" i="160"/>
  <c r="D30" i="160"/>
  <c r="D23" i="160"/>
  <c r="AE37" i="161" l="1"/>
  <c r="AE39" i="161" s="1"/>
  <c r="AD37" i="161"/>
  <c r="AD39" i="161" s="1"/>
  <c r="AC37" i="161"/>
  <c r="AC39" i="161" s="1"/>
  <c r="U12" i="161" l="1"/>
  <c r="AB12" i="161"/>
  <c r="AB11" i="161"/>
  <c r="U11" i="161"/>
  <c r="AB10" i="161"/>
  <c r="U10" i="161"/>
  <c r="AB9" i="161"/>
  <c r="U9" i="161"/>
  <c r="AB8" i="161"/>
  <c r="U8" i="161"/>
  <c r="AB7" i="161"/>
  <c r="U7" i="161"/>
  <c r="AB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P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Y14" i="142"/>
  <c r="D77" i="160" l="1"/>
  <c r="B77" i="160"/>
  <c r="M43" i="160"/>
  <c r="L43" i="160"/>
  <c r="L32" i="160"/>
  <c r="M32" i="160"/>
  <c r="L28" i="160"/>
  <c r="M28" i="160"/>
  <c r="L24" i="160"/>
  <c r="M24" i="160"/>
  <c r="L25" i="160"/>
  <c r="M25" i="160"/>
  <c r="L26" i="160"/>
  <c r="M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L37" i="160"/>
  <c r="L38" i="160"/>
  <c r="L39" i="160"/>
  <c r="L40" i="160"/>
  <c r="C75" i="160"/>
  <c r="C74" i="160"/>
  <c r="D39" i="160"/>
  <c r="D40" i="160"/>
  <c r="D38" i="160"/>
  <c r="C68" i="160"/>
  <c r="C67" i="160"/>
  <c r="C66" i="160"/>
  <c r="L33" i="160"/>
  <c r="L34" i="160"/>
  <c r="L35" i="160"/>
  <c r="L36" i="160"/>
  <c r="K34" i="160"/>
  <c r="K35" i="160"/>
  <c r="K36" i="160"/>
  <c r="K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K32" i="160"/>
  <c r="L27" i="160"/>
  <c r="M27" i="160"/>
  <c r="L29" i="160"/>
  <c r="M29" i="160"/>
  <c r="L30" i="160"/>
  <c r="M30" i="160"/>
  <c r="L31" i="160"/>
  <c r="M31" i="160"/>
  <c r="M23" i="160"/>
  <c r="L23" i="160"/>
  <c r="B23" i="160"/>
  <c r="C73" i="160" l="1"/>
  <c r="C77" i="160" s="1"/>
  <c r="Z37" i="160"/>
  <c r="N39" i="136" l="1"/>
  <c r="K39" i="136"/>
  <c r="J39" i="136"/>
  <c r="I39" i="136"/>
  <c r="O7" i="137" l="1"/>
  <c r="O8" i="137"/>
  <c r="O9" i="137"/>
  <c r="O10" i="137"/>
  <c r="O11" i="137"/>
  <c r="O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I12" i="153"/>
  <c r="I13" i="153" s="1"/>
  <c r="I14" i="153" s="1"/>
  <c r="I15" i="153" s="1"/>
  <c r="I16" i="153" s="1"/>
  <c r="I17" i="153" s="1"/>
  <c r="I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P7" i="137"/>
  <c r="P8" i="137"/>
  <c r="P9" i="137"/>
  <c r="P10" i="137"/>
  <c r="P11" i="137"/>
  <c r="P12" i="137"/>
  <c r="P5" i="137"/>
  <c r="K12" i="137"/>
  <c r="K10" i="137"/>
  <c r="K9" i="137"/>
  <c r="K8" i="137"/>
  <c r="K7" i="137"/>
  <c r="F2" i="136"/>
  <c r="E2" i="136"/>
  <c r="D2" i="136"/>
  <c r="C2" i="136"/>
  <c r="F2" i="132"/>
  <c r="E3" i="132"/>
  <c r="E2" i="132"/>
  <c r="L21" i="132" s="1"/>
  <c r="D3" i="132"/>
  <c r="D2" i="132"/>
  <c r="C2" i="132"/>
  <c r="C3" i="132"/>
  <c r="P6" i="136" l="1"/>
  <c r="S14" i="136"/>
  <c r="T14" i="136"/>
  <c r="S15" i="136"/>
  <c r="T15" i="136"/>
  <c r="S16" i="136"/>
  <c r="T16" i="136"/>
  <c r="S19" i="136"/>
  <c r="T19" i="136"/>
  <c r="S36" i="137"/>
  <c r="V47" i="137"/>
  <c r="O9" i="142"/>
  <c r="R23" i="142"/>
  <c r="O12" i="142"/>
  <c r="S23" i="142"/>
  <c r="O10" i="142"/>
  <c r="I10" i="132"/>
  <c r="S22" i="142"/>
  <c r="R22" i="142"/>
  <c r="O11" i="142"/>
  <c r="T28" i="137"/>
  <c r="S41" i="137"/>
  <c r="T39" i="137"/>
  <c r="S26" i="137"/>
  <c r="T38" i="137"/>
  <c r="S38" i="137"/>
  <c r="T29" i="137"/>
  <c r="S29" i="137"/>
  <c r="S28" i="137"/>
  <c r="T37" i="137"/>
  <c r="S31" i="137"/>
  <c r="S37" i="137"/>
  <c r="T41" i="137"/>
  <c r="T26" i="137"/>
  <c r="S39" i="137"/>
  <c r="T31" i="137"/>
  <c r="T20" i="137"/>
  <c r="T30" i="137"/>
  <c r="T36" i="137"/>
  <c r="T27" i="137"/>
  <c r="S27" i="137"/>
  <c r="T40" i="137"/>
  <c r="S40" i="137"/>
  <c r="T32" i="137"/>
  <c r="S32" i="137"/>
  <c r="S20" i="137"/>
  <c r="S30"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R21" i="142"/>
  <c r="J8" i="142"/>
  <c r="J7" i="142"/>
  <c r="J6" i="142"/>
  <c r="W12" i="147"/>
  <c r="AF12" i="147"/>
  <c r="E11" i="147"/>
  <c r="G2" i="147"/>
  <c r="E2" i="147"/>
  <c r="AE12" i="147" s="1"/>
  <c r="H18" i="142"/>
  <c r="J23" i="142" s="1"/>
  <c r="J5" i="142"/>
  <c r="S18" i="136"/>
  <c r="S13" i="136"/>
  <c r="M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M20" i="132"/>
  <c r="M18" i="132"/>
  <c r="L16" i="132"/>
  <c r="L18" i="132"/>
  <c r="M16" i="132"/>
  <c r="T13" i="136"/>
  <c r="T18" i="136"/>
  <c r="P5" i="136"/>
  <c r="T17" i="136"/>
  <c r="M8" i="133" l="1"/>
  <c r="E14" i="133"/>
  <c r="G8" i="133"/>
  <c r="U8" i="133"/>
  <c r="S14" i="133"/>
  <c r="L14" i="133"/>
  <c r="E8" i="133"/>
  <c r="I14" i="133"/>
  <c r="O14" i="133"/>
  <c r="L8" i="133"/>
  <c r="T14" i="133"/>
  <c r="J19" i="142"/>
  <c r="J22" i="142"/>
  <c r="S20" i="142"/>
  <c r="R20" i="142"/>
  <c r="O6" i="142"/>
  <c r="R19" i="142"/>
  <c r="O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L20" i="132"/>
  <c r="I8" i="133"/>
  <c r="V13" i="133"/>
  <c r="J8" i="133"/>
  <c r="J21" i="142"/>
  <c r="H8" i="133"/>
  <c r="U14" i="133"/>
  <c r="S19" i="142"/>
  <c r="D8" i="133"/>
  <c r="V10" i="133"/>
  <c r="V12" i="133"/>
  <c r="F8" i="133"/>
  <c r="K14" i="133"/>
  <c r="K8" i="133"/>
  <c r="J18" i="142"/>
  <c r="B12" i="147"/>
  <c r="T8" i="133"/>
  <c r="K18" i="136"/>
  <c r="S8" i="133"/>
  <c r="H14" i="133"/>
  <c r="N14" i="133"/>
  <c r="D14" i="133"/>
  <c r="V11" i="133"/>
  <c r="O7" i="142"/>
  <c r="R18" i="142"/>
  <c r="T19" i="137"/>
  <c r="V6" i="133"/>
  <c r="T35" i="137"/>
  <c r="S21" i="142"/>
  <c r="S17" i="136"/>
  <c r="F14" i="133"/>
  <c r="O5" i="142"/>
  <c r="B34" i="132"/>
  <c r="G14" i="133"/>
  <c r="S18" i="142"/>
  <c r="I9" i="132"/>
  <c r="M19" i="132"/>
  <c r="L19" i="132"/>
  <c r="S35" i="137"/>
  <c r="U47" i="137"/>
  <c r="S19" i="137"/>
  <c r="V5" i="133"/>
  <c r="D33" i="132"/>
  <c r="C37" i="132"/>
  <c r="D35" i="132"/>
  <c r="D18" i="132"/>
  <c r="D16" i="132"/>
  <c r="B33" i="132" s="1"/>
  <c r="L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G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I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<sst xmlns="http://schemas.openxmlformats.org/spreadsheetml/2006/main" count="3124" uniqueCount="934">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</sst>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0" fillId="134" borderId="0" xfId="0"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zoomScale="70" zoomScaleNormal="70" workbookViewId="0">
      <selection activeCell="H16" sqref="H1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2.5703125" bestFit="1" customWidth="1"/>
    <col min="24" max="24" width="19.5703125" bestFit="1" customWidth="1"/>
    <col min="25" max="25" width="61.42578125" bestFit="1" customWidth="1"/>
    <col min="26" max="26" width="13" bestFit="1" customWidth="1"/>
    <col min="27" max="27" width="88.7109375" bestFit="1" customWidth="1"/>
    <col min="28" max="28" width="11.5703125" bestFit="1" customWidth="1"/>
    <col min="29" max="29" width="62.140625" bestFit="1" customWidth="1"/>
    <col min="30" max="31" width="11" bestFit="1" customWidth="1"/>
    <col min="32" max="32" width="8.7109375" bestFit="1" customWidth="1"/>
    <col min="33" max="33" width="12" bestFit="1" customWidth="1"/>
    <col min="34" max="34" width="9.28515625" bestFit="1" customWidth="1"/>
  </cols>
  <sheetData>
    <row r="2" spans="3:33">
      <c r="C2" s="102" t="s">
        <v>14</v>
      </c>
      <c r="D2" s="102"/>
      <c r="E2" s="103"/>
      <c r="F2" s="103"/>
      <c r="G2" s="103"/>
      <c r="H2" s="103"/>
      <c r="I2" s="103"/>
      <c r="J2" s="103"/>
      <c r="K2" s="103"/>
      <c r="S2" s="102" t="s">
        <v>15</v>
      </c>
      <c r="T2" s="102"/>
      <c r="U2" s="103"/>
      <c r="V2" s="103"/>
      <c r="W2" s="103"/>
      <c r="X2" s="103"/>
      <c r="Y2" s="103"/>
      <c r="Z2" s="103"/>
      <c r="AA2" s="103"/>
      <c r="AB2" s="103"/>
    </row>
    <row r="3" spans="3:33">
      <c r="C3" s="104" t="s">
        <v>7</v>
      </c>
      <c r="D3" s="105" t="s">
        <v>30</v>
      </c>
      <c r="E3" s="104" t="s">
        <v>0</v>
      </c>
      <c r="F3" s="104" t="s">
        <v>890</v>
      </c>
      <c r="G3" s="104" t="s">
        <v>891</v>
      </c>
      <c r="H3" s="104" t="s">
        <v>3</v>
      </c>
      <c r="I3" s="104" t="s">
        <v>892</v>
      </c>
      <c r="J3" s="104" t="s">
        <v>4</v>
      </c>
      <c r="K3" s="104" t="s">
        <v>8</v>
      </c>
      <c r="L3" s="104" t="s">
        <v>9</v>
      </c>
      <c r="M3" s="104" t="s">
        <v>10</v>
      </c>
      <c r="N3" s="104" t="s">
        <v>12</v>
      </c>
      <c r="S3" s="104" t="s">
        <v>11</v>
      </c>
      <c r="T3" s="105" t="s">
        <v>30</v>
      </c>
      <c r="U3" s="104" t="s">
        <v>1</v>
      </c>
      <c r="V3" s="104" t="s">
        <v>888</v>
      </c>
      <c r="W3" s="104" t="s">
        <v>889</v>
      </c>
      <c r="X3" s="104" t="s">
        <v>891</v>
      </c>
      <c r="Y3" s="104" t="s">
        <v>895</v>
      </c>
      <c r="Z3" s="104" t="s">
        <v>890</v>
      </c>
      <c r="AA3" s="104" t="s">
        <v>2</v>
      </c>
      <c r="AB3" s="104" t="s">
        <v>896</v>
      </c>
      <c r="AC3" s="104" t="s">
        <v>16</v>
      </c>
      <c r="AD3" s="104" t="s">
        <v>17</v>
      </c>
      <c r="AE3" s="104" t="s">
        <v>18</v>
      </c>
      <c r="AF3" s="104" t="s">
        <v>19</v>
      </c>
      <c r="AG3" s="104" t="s">
        <v>20</v>
      </c>
    </row>
    <row r="4" spans="3:33" ht="48.75" thickBot="1">
      <c r="C4" s="106" t="s">
        <v>37</v>
      </c>
      <c r="D4" s="106" t="s">
        <v>31</v>
      </c>
      <c r="E4" s="106" t="s">
        <v>26</v>
      </c>
      <c r="F4" s="106"/>
      <c r="G4" s="106"/>
      <c r="H4" s="106"/>
      <c r="I4" s="106" t="s">
        <v>27</v>
      </c>
      <c r="J4" s="106" t="s">
        <v>4</v>
      </c>
      <c r="K4" s="106" t="s">
        <v>40</v>
      </c>
      <c r="L4" s="106" t="s">
        <v>41</v>
      </c>
      <c r="M4" s="106" t="s">
        <v>28</v>
      </c>
      <c r="N4" s="106" t="s">
        <v>29</v>
      </c>
      <c r="S4" s="106" t="s">
        <v>38</v>
      </c>
      <c r="T4" s="106" t="s">
        <v>31</v>
      </c>
      <c r="U4" s="106" t="s">
        <v>21</v>
      </c>
      <c r="V4" s="106"/>
      <c r="W4" s="106"/>
      <c r="X4" s="106"/>
      <c r="Y4" s="106"/>
      <c r="Z4" s="106"/>
      <c r="AA4" s="106"/>
      <c r="AB4" s="106" t="s">
        <v>22</v>
      </c>
      <c r="AC4" s="106" t="s">
        <v>23</v>
      </c>
      <c r="AD4" s="106" t="s">
        <v>24</v>
      </c>
      <c r="AE4" s="106" t="s">
        <v>43</v>
      </c>
      <c r="AF4" s="106" t="s">
        <v>42</v>
      </c>
      <c r="AG4" s="106" t="s">
        <v>25</v>
      </c>
    </row>
    <row r="5" spans="3:33" ht="13.5" thickBot="1">
      <c r="C5" s="99" t="s">
        <v>65</v>
      </c>
      <c r="D5" s="99"/>
      <c r="E5" s="99" t="s">
        <v>725</v>
      </c>
      <c r="F5" s="589" t="s">
        <v>928</v>
      </c>
      <c r="G5" s="592"/>
      <c r="H5" s="99" t="str">
        <f xml:space="preserve"> _xlfn.CONCAT(F5, " -:- ", G5 )</f>
        <v xml:space="preserve">Green Hydrogen -:- </v>
      </c>
      <c r="I5" s="99" t="s">
        <v>736</v>
      </c>
      <c r="J5" s="99" t="s">
        <v>69</v>
      </c>
      <c r="K5" s="99" t="s">
        <v>584</v>
      </c>
      <c r="L5" s="103" t="s">
        <v>92</v>
      </c>
      <c r="M5" s="99"/>
      <c r="N5" s="99"/>
      <c r="S5" s="106" t="s">
        <v>73</v>
      </c>
      <c r="T5" s="106"/>
      <c r="U5" s="106"/>
      <c r="V5" s="106"/>
      <c r="W5" s="106"/>
      <c r="X5" s="106"/>
      <c r="Y5" s="106"/>
      <c r="Z5" s="106"/>
      <c r="AA5" s="106"/>
      <c r="AB5" s="106"/>
      <c r="AC5" s="106"/>
      <c r="AD5" s="106"/>
      <c r="AE5" s="106"/>
      <c r="AF5" s="106"/>
      <c r="AG5" s="106"/>
    </row>
    <row r="6" spans="3:33">
      <c r="C6" s="99" t="s">
        <v>65</v>
      </c>
      <c r="D6" s="99"/>
      <c r="E6" s="99" t="s">
        <v>727</v>
      </c>
      <c r="F6" s="589" t="s">
        <v>928</v>
      </c>
      <c r="G6" s="592"/>
      <c r="H6" s="99" t="str">
        <f t="shared" ref="H6:H16" si="0" xml:space="preserve"> _xlfn.CONCAT(F6, " -:- ", G6 )</f>
        <v xml:space="preserve">Green Hydrogen -:- </v>
      </c>
      <c r="I6" s="99" t="s">
        <v>737</v>
      </c>
      <c r="J6" s="99" t="s">
        <v>69</v>
      </c>
      <c r="K6" s="99" t="s">
        <v>584</v>
      </c>
      <c r="L6" s="103" t="s">
        <v>92</v>
      </c>
      <c r="M6" s="99"/>
      <c r="N6" s="99"/>
      <c r="S6" s="103" t="s">
        <v>87</v>
      </c>
      <c r="T6" s="103"/>
      <c r="U6" s="103" t="str">
        <f>+C34</f>
        <v>SUP_ELC-PEMC-H2</v>
      </c>
      <c r="V6" s="585" t="s">
        <v>928</v>
      </c>
      <c r="W6" s="585" t="s">
        <v>929</v>
      </c>
      <c r="X6" s="586" t="s">
        <v>927</v>
      </c>
      <c r="Y6" s="585" t="s">
        <v>930</v>
      </c>
      <c r="Z6" s="585" t="s">
        <v>75</v>
      </c>
      <c r="AA6" s="103" t="str">
        <f t="shared" ref="AA6:AA28" si="1" xml:space="preserve"> _xlfn.CONCAT( V6, " -:- ", W6, " -:- ", X6, " -:- ", Y6, " -:- ", Z6 )</f>
        <v>Green Hydrogen -:- Green Hydrogen Production -:- Green Hydrogen Fuel -:- PEM Electrolyser -:- Electricity</v>
      </c>
      <c r="AB6" s="103" t="str">
        <f>+D34</f>
        <v>H2 production from PEM electrolysis - centralised</v>
      </c>
      <c r="AC6" s="103" t="s">
        <v>69</v>
      </c>
      <c r="AD6" s="103" t="s">
        <v>411</v>
      </c>
      <c r="AE6" s="103" t="s">
        <v>92</v>
      </c>
      <c r="AF6" s="103"/>
      <c r="AG6" s="103"/>
    </row>
    <row r="7" spans="3:33">
      <c r="C7" s="99" t="s">
        <v>65</v>
      </c>
      <c r="D7" s="99"/>
      <c r="E7" s="99" t="s">
        <v>443</v>
      </c>
      <c r="F7" s="589" t="s">
        <v>928</v>
      </c>
      <c r="G7" s="592"/>
      <c r="H7" s="99" t="str">
        <f t="shared" si="0"/>
        <v xml:space="preserve">Green Hydrogen -:- </v>
      </c>
      <c r="I7" s="99" t="s">
        <v>738</v>
      </c>
      <c r="J7" s="99" t="s">
        <v>69</v>
      </c>
      <c r="K7" s="99" t="s">
        <v>584</v>
      </c>
      <c r="L7" s="103" t="s">
        <v>92</v>
      </c>
      <c r="M7" s="99"/>
      <c r="N7" s="99"/>
      <c r="S7" s="103" t="s">
        <v>87</v>
      </c>
      <c r="U7" t="str">
        <f>+C36</f>
        <v>SUP_ELC-PEMD-H2</v>
      </c>
      <c r="V7" s="585" t="s">
        <v>893</v>
      </c>
      <c r="W7" s="585" t="s">
        <v>408</v>
      </c>
      <c r="X7" s="586"/>
      <c r="Y7" s="586" t="s">
        <v>726</v>
      </c>
      <c r="Z7" s="585"/>
      <c r="AA7" s="103" t="str">
        <f t="shared" si="1"/>
        <v xml:space="preserve">Primary Fuel Supply -:- Hydrogen -:-  -:- H2 production from PEM electrolysis - decentralised -:- </v>
      </c>
      <c r="AB7" t="str">
        <f>+D36</f>
        <v>H2 production from PEM electrolysis - decentralised</v>
      </c>
      <c r="AC7" s="103" t="s">
        <v>69</v>
      </c>
      <c r="AD7" s="103" t="s">
        <v>411</v>
      </c>
      <c r="AE7" s="103" t="s">
        <v>92</v>
      </c>
    </row>
    <row r="8" spans="3:33" ht="25.5">
      <c r="C8" s="99" t="s">
        <v>65</v>
      </c>
      <c r="D8" s="99"/>
      <c r="E8" s="99" t="s">
        <v>670</v>
      </c>
      <c r="F8" s="590" t="s">
        <v>52</v>
      </c>
      <c r="G8" s="590" t="s">
        <v>917</v>
      </c>
      <c r="H8" s="99" t="str">
        <f t="shared" si="0"/>
        <v>Natural Gas -:- Electricity Production</v>
      </c>
      <c r="I8" s="99" t="s">
        <v>442</v>
      </c>
      <c r="J8" s="99" t="s">
        <v>69</v>
      </c>
      <c r="K8" s="99" t="s">
        <v>584</v>
      </c>
      <c r="L8" s="103" t="s">
        <v>92</v>
      </c>
      <c r="M8" s="99"/>
      <c r="N8" s="99"/>
      <c r="S8" s="103" t="s">
        <v>87</v>
      </c>
      <c r="U8" t="str">
        <f>+C37</f>
        <v>\I:SUP_ELC-SOECC-H2</v>
      </c>
      <c r="V8" s="585" t="s">
        <v>893</v>
      </c>
      <c r="W8" s="585" t="s">
        <v>408</v>
      </c>
      <c r="X8" s="586"/>
      <c r="Y8" s="586" t="s">
        <v>728</v>
      </c>
      <c r="Z8" s="585"/>
      <c r="AA8" s="103" t="str">
        <f t="shared" si="1"/>
        <v xml:space="preserve">Primary Fuel Supply -:- Hydrogen -:-  -:- H2 production from SOEC electrolysis - centralised -:- </v>
      </c>
      <c r="AB8" t="str">
        <f>+D37</f>
        <v>H2 production from SOEC electrolysis - centralised</v>
      </c>
      <c r="AC8" s="103" t="s">
        <v>69</v>
      </c>
      <c r="AD8" s="103" t="s">
        <v>411</v>
      </c>
      <c r="AE8" s="103" t="s">
        <v>92</v>
      </c>
    </row>
    <row r="9" spans="3:33">
      <c r="C9" s="99" t="s">
        <v>65</v>
      </c>
      <c r="D9" s="143"/>
      <c r="E9" s="99" t="s">
        <v>682</v>
      </c>
      <c r="G9" s="99" t="s">
        <v>683</v>
      </c>
      <c r="H9" s="99" t="str">
        <f t="shared" si="0"/>
        <v xml:space="preserve"> -:- CO2 from air</v>
      </c>
      <c r="I9" s="99" t="s">
        <v>683</v>
      </c>
      <c r="J9" s="99" t="s">
        <v>86</v>
      </c>
      <c r="K9" s="99"/>
      <c r="L9" s="99"/>
      <c r="M9" s="99"/>
      <c r="N9" s="99"/>
      <c r="S9" s="103" t="s">
        <v>87</v>
      </c>
      <c r="U9" t="str">
        <f>+C39</f>
        <v>\I:SUP_ELC-SOECD-H2</v>
      </c>
      <c r="V9" s="585" t="s">
        <v>893</v>
      </c>
      <c r="W9" s="585" t="s">
        <v>408</v>
      </c>
      <c r="X9" s="586"/>
      <c r="Y9" s="586" t="s">
        <v>729</v>
      </c>
      <c r="Z9" s="585"/>
      <c r="AA9" s="103" t="str">
        <f t="shared" si="1"/>
        <v xml:space="preserve">Primary Fuel Supply -:- Hydrogen -:-  -:- H2 production from SOEC electrolysis - decentralised -:- </v>
      </c>
      <c r="AB9" t="str">
        <f>+D39</f>
        <v>H2 production from SOEC electrolysis - decentralised</v>
      </c>
      <c r="AC9" s="103" t="s">
        <v>69</v>
      </c>
      <c r="AD9" s="103" t="s">
        <v>411</v>
      </c>
      <c r="AE9" s="103" t="s">
        <v>92</v>
      </c>
    </row>
    <row r="10" spans="3:33">
      <c r="C10" s="99" t="s">
        <v>65</v>
      </c>
      <c r="D10" s="143"/>
      <c r="E10" s="99" t="s">
        <v>757</v>
      </c>
      <c r="F10" s="591" t="s">
        <v>928</v>
      </c>
      <c r="G10" s="589"/>
      <c r="H10" s="99" t="str">
        <f t="shared" si="0"/>
        <v xml:space="preserve">Green Hydrogen -:- </v>
      </c>
      <c r="I10" s="99" t="s">
        <v>771</v>
      </c>
      <c r="J10" s="99" t="s">
        <v>69</v>
      </c>
      <c r="K10" s="99" t="s">
        <v>584</v>
      </c>
      <c r="L10" s="103" t="s">
        <v>92</v>
      </c>
      <c r="M10" s="99"/>
      <c r="N10" s="99"/>
      <c r="S10" s="103" t="s">
        <v>87</v>
      </c>
      <c r="U10" t="str">
        <f>+C40</f>
        <v>SUP_H2NGA</v>
      </c>
      <c r="V10" s="585" t="s">
        <v>893</v>
      </c>
      <c r="W10" s="585" t="s">
        <v>408</v>
      </c>
      <c r="X10" s="586"/>
      <c r="Y10" s="586" t="s">
        <v>690</v>
      </c>
      <c r="Z10" s="585"/>
      <c r="AA10" s="103" t="str">
        <f t="shared" si="1"/>
        <v xml:space="preserve">Primary Fuel Supply -:- Hydrogen -:-  -:- H2 methanisation to natural gas (CO2 from DAC) -:- </v>
      </c>
      <c r="AB10" t="str">
        <f>+D40</f>
        <v>H2 methanisation to natural gas (CO2 from DAC)</v>
      </c>
      <c r="AC10" s="103" t="s">
        <v>69</v>
      </c>
      <c r="AD10" s="103" t="s">
        <v>411</v>
      </c>
      <c r="AE10" s="103" t="s">
        <v>92</v>
      </c>
    </row>
    <row r="11" spans="3:33">
      <c r="C11" s="99" t="s">
        <v>65</v>
      </c>
      <c r="E11" s="99" t="s">
        <v>761</v>
      </c>
      <c r="G11" s="99" t="s">
        <v>918</v>
      </c>
      <c r="H11" s="99" t="str">
        <f t="shared" si="0"/>
        <v xml:space="preserve"> -:- Hydrogen </v>
      </c>
      <c r="I11" s="99" t="s">
        <v>772</v>
      </c>
      <c r="J11" s="99" t="s">
        <v>69</v>
      </c>
      <c r="K11" s="99" t="s">
        <v>584</v>
      </c>
      <c r="L11" s="103" t="s">
        <v>92</v>
      </c>
      <c r="S11" s="103" t="s">
        <v>87</v>
      </c>
      <c r="U11" t="str">
        <f>+C42</f>
        <v>SUP_H2NGA_CCS</v>
      </c>
      <c r="V11" s="585" t="s">
        <v>893</v>
      </c>
      <c r="W11" s="585" t="s">
        <v>408</v>
      </c>
      <c r="X11" s="586"/>
      <c r="Y11" s="586" t="s">
        <v>689</v>
      </c>
      <c r="Z11" s="585"/>
      <c r="AA11" s="103" t="str">
        <f t="shared" si="1"/>
        <v xml:space="preserve">Primary Fuel Supply -:- Hydrogen -:-  -:- H2 methanisation to natural gas (CO2 from CCS) -:- </v>
      </c>
      <c r="AB11" t="str">
        <f>+D42</f>
        <v>H2 methanisation to natural gas (CO2 from CCS)</v>
      </c>
      <c r="AC11" s="103" t="s">
        <v>69</v>
      </c>
      <c r="AD11" s="103" t="s">
        <v>411</v>
      </c>
      <c r="AE11" s="103" t="s">
        <v>92</v>
      </c>
    </row>
    <row r="12" spans="3:33">
      <c r="C12" s="99" t="s">
        <v>65</v>
      </c>
      <c r="E12" s="99" t="s">
        <v>764</v>
      </c>
      <c r="G12" s="99" t="s">
        <v>918</v>
      </c>
      <c r="H12" s="99" t="str">
        <f t="shared" si="0"/>
        <v xml:space="preserve"> -:- Hydrogen </v>
      </c>
      <c r="I12" s="99" t="s">
        <v>773</v>
      </c>
      <c r="J12" s="99" t="s">
        <v>69</v>
      </c>
      <c r="K12" s="99" t="s">
        <v>584</v>
      </c>
      <c r="L12" s="103" t="s">
        <v>92</v>
      </c>
      <c r="S12" s="103" t="s">
        <v>87</v>
      </c>
      <c r="U12" t="str">
        <f>+C43</f>
        <v>\I:SUP_SMRH2</v>
      </c>
      <c r="V12" s="585" t="s">
        <v>893</v>
      </c>
      <c r="W12" s="585" t="s">
        <v>408</v>
      </c>
      <c r="X12" s="586"/>
      <c r="Y12" s="586" t="s">
        <v>730</v>
      </c>
      <c r="Z12" s="585"/>
      <c r="AA12" s="103" t="str">
        <f t="shared" si="1"/>
        <v xml:space="preserve">Primary Fuel Supply -:- Hydrogen -:-  -:- H2 production from natural gas (steam methane reforming with CCS) -:- </v>
      </c>
      <c r="AB12" t="str">
        <f>+D43</f>
        <v>H2 production from natural gas (steam methane reforming with CCS)</v>
      </c>
      <c r="AC12" s="103" t="s">
        <v>69</v>
      </c>
      <c r="AD12" s="103" t="s">
        <v>411</v>
      </c>
      <c r="AE12" s="103" t="s">
        <v>92</v>
      </c>
    </row>
    <row r="13" spans="3:33">
      <c r="C13" s="99" t="s">
        <v>65</v>
      </c>
      <c r="E13" s="99" t="s">
        <v>766</v>
      </c>
      <c r="G13" s="99" t="s">
        <v>918</v>
      </c>
      <c r="H13" s="99" t="str">
        <f t="shared" si="0"/>
        <v xml:space="preserve"> -:- Hydrogen </v>
      </c>
      <c r="I13" s="99" t="s">
        <v>774</v>
      </c>
      <c r="J13" s="99" t="s">
        <v>69</v>
      </c>
      <c r="K13" s="99" t="s">
        <v>584</v>
      </c>
      <c r="L13" s="103" t="s">
        <v>92</v>
      </c>
      <c r="S13" s="103" t="s">
        <v>58</v>
      </c>
      <c r="U13" t="s">
        <v>732</v>
      </c>
      <c r="V13" s="585" t="s">
        <v>893</v>
      </c>
      <c r="W13" s="585" t="s">
        <v>408</v>
      </c>
      <c r="X13" s="586"/>
      <c r="Y13" s="586" t="s">
        <v>686</v>
      </c>
      <c r="Z13" s="585"/>
      <c r="AA13" s="103" t="str">
        <f t="shared" si="1"/>
        <v xml:space="preserve">Primary Fuel Supply -:- Hydrogen -:-  -:- Direct air capture costs -:- </v>
      </c>
      <c r="AB13" t="s">
        <v>686</v>
      </c>
      <c r="AC13" s="103" t="s">
        <v>86</v>
      </c>
      <c r="AD13" s="103" t="s">
        <v>687</v>
      </c>
      <c r="AE13" s="103"/>
    </row>
    <row r="14" spans="3:33">
      <c r="C14" s="99" t="s">
        <v>65</v>
      </c>
      <c r="E14" s="99" t="s">
        <v>769</v>
      </c>
      <c r="G14" s="99" t="s">
        <v>918</v>
      </c>
      <c r="H14" s="99" t="str">
        <f t="shared" si="0"/>
        <v xml:space="preserve"> -:- Hydrogen </v>
      </c>
      <c r="I14" s="99" t="s">
        <v>775</v>
      </c>
      <c r="J14" s="99" t="s">
        <v>69</v>
      </c>
      <c r="K14" s="99" t="s">
        <v>584</v>
      </c>
      <c r="L14" s="103" t="s">
        <v>92</v>
      </c>
      <c r="S14" s="103" t="s">
        <v>87</v>
      </c>
      <c r="U14" t="s">
        <v>756</v>
      </c>
      <c r="V14" s="585" t="s">
        <v>893</v>
      </c>
      <c r="W14" s="585" t="s">
        <v>408</v>
      </c>
      <c r="X14" s="586"/>
      <c r="Y14" s="586" t="s">
        <v>776</v>
      </c>
      <c r="Z14" s="585"/>
      <c r="AA14" s="103" t="str">
        <f t="shared" si="1"/>
        <v xml:space="preserve">Primary Fuel Supply -:- Hydrogen -:-  -:- Hydrogen supply to transport sector (centralized) -:- </v>
      </c>
      <c r="AB14" t="s">
        <v>776</v>
      </c>
      <c r="AC14" s="103" t="s">
        <v>69</v>
      </c>
      <c r="AD14" s="103" t="s">
        <v>106</v>
      </c>
      <c r="AE14" s="103" t="s">
        <v>92</v>
      </c>
    </row>
    <row r="15" spans="3:33">
      <c r="C15" s="99" t="s">
        <v>65</v>
      </c>
      <c r="E15" s="99" t="s">
        <v>827</v>
      </c>
      <c r="G15" s="99" t="s">
        <v>918</v>
      </c>
      <c r="H15" s="99" t="str">
        <f t="shared" si="0"/>
        <v xml:space="preserve"> -:- Hydrogen </v>
      </c>
      <c r="I15" s="99" t="s">
        <v>828</v>
      </c>
      <c r="J15" s="99" t="s">
        <v>69</v>
      </c>
      <c r="K15" s="99" t="s">
        <v>584</v>
      </c>
      <c r="L15" s="103" t="s">
        <v>92</v>
      </c>
      <c r="S15" s="103" t="s">
        <v>87</v>
      </c>
      <c r="U15" t="s">
        <v>759</v>
      </c>
      <c r="V15" s="585" t="s">
        <v>893</v>
      </c>
      <c r="W15" s="585" t="s">
        <v>408</v>
      </c>
      <c r="X15" s="586"/>
      <c r="Y15" s="586" t="s">
        <v>777</v>
      </c>
      <c r="Z15" s="585"/>
      <c r="AA15" s="103" t="str">
        <f t="shared" si="1"/>
        <v xml:space="preserve">Primary Fuel Supply -:- Hydrogen -:-  -:- Hydrogen supply to transport sector (decentralized) -:- </v>
      </c>
      <c r="AB15" t="s">
        <v>777</v>
      </c>
      <c r="AC15" s="103" t="s">
        <v>69</v>
      </c>
      <c r="AD15" s="103" t="s">
        <v>106</v>
      </c>
      <c r="AE15" s="103" t="s">
        <v>92</v>
      </c>
    </row>
    <row r="16" spans="3:33">
      <c r="C16" s="99" t="s">
        <v>65</v>
      </c>
      <c r="D16" s="143"/>
      <c r="E16" s="99" t="s">
        <v>731</v>
      </c>
      <c r="G16" s="99" t="s">
        <v>789</v>
      </c>
      <c r="H16" s="99" t="str">
        <f t="shared" si="0"/>
        <v xml:space="preserve"> -:- CO2 to CCS</v>
      </c>
      <c r="I16" s="99" t="s">
        <v>789</v>
      </c>
      <c r="J16" s="99" t="s">
        <v>86</v>
      </c>
      <c r="S16" s="103" t="s">
        <v>87</v>
      </c>
      <c r="U16" t="s">
        <v>760</v>
      </c>
      <c r="V16" s="585" t="s">
        <v>893</v>
      </c>
      <c r="W16" s="585" t="s">
        <v>408</v>
      </c>
      <c r="X16" s="586"/>
      <c r="Y16" s="586" t="s">
        <v>778</v>
      </c>
      <c r="Z16" s="585"/>
      <c r="AA16" s="103" t="str">
        <f t="shared" si="1"/>
        <v xml:space="preserve">Primary Fuel Supply -:- Hydrogen -:-  -:- Hydrogen supply to industry sector (centralized) -:- </v>
      </c>
      <c r="AB16" t="s">
        <v>778</v>
      </c>
      <c r="AC16" s="103" t="s">
        <v>69</v>
      </c>
      <c r="AD16" s="103" t="s">
        <v>106</v>
      </c>
      <c r="AE16" s="103" t="s">
        <v>92</v>
      </c>
    </row>
    <row r="17" spans="6:31">
      <c r="S17" s="103" t="s">
        <v>87</v>
      </c>
      <c r="U17" t="s">
        <v>762</v>
      </c>
      <c r="V17" s="585" t="s">
        <v>893</v>
      </c>
      <c r="W17" s="585" t="s">
        <v>408</v>
      </c>
      <c r="X17" s="586"/>
      <c r="Y17" s="586" t="s">
        <v>779</v>
      </c>
      <c r="Z17" s="585"/>
      <c r="AA17" s="103" t="str">
        <f t="shared" si="1"/>
        <v xml:space="preserve">Primary Fuel Supply -:- Hydrogen -:-  -:- Hydrogen supply to industry sector (decentralized) -:- </v>
      </c>
      <c r="AB17" t="s">
        <v>779</v>
      </c>
      <c r="AC17" s="103" t="s">
        <v>69</v>
      </c>
      <c r="AD17" s="103" t="s">
        <v>106</v>
      </c>
      <c r="AE17" s="103" t="s">
        <v>92</v>
      </c>
    </row>
    <row r="18" spans="6:31">
      <c r="S18" s="103" t="s">
        <v>87</v>
      </c>
      <c r="U18" t="s">
        <v>763</v>
      </c>
      <c r="V18" s="585" t="s">
        <v>893</v>
      </c>
      <c r="W18" s="585" t="s">
        <v>408</v>
      </c>
      <c r="X18" s="586"/>
      <c r="Y18" s="586" t="s">
        <v>780</v>
      </c>
      <c r="Z18" s="585"/>
      <c r="AA18" s="103" t="str">
        <f t="shared" si="1"/>
        <v xml:space="preserve">Primary Fuel Supply -:- Hydrogen -:-  -:- Hydrogen supply to power sector (centralized) -:- </v>
      </c>
      <c r="AB18" t="s">
        <v>780</v>
      </c>
      <c r="AC18" s="103" t="s">
        <v>69</v>
      </c>
      <c r="AD18" s="103" t="s">
        <v>106</v>
      </c>
      <c r="AE18" s="103" t="s">
        <v>92</v>
      </c>
    </row>
    <row r="19" spans="6:31">
      <c r="S19" s="103" t="s">
        <v>87</v>
      </c>
      <c r="U19" t="s">
        <v>765</v>
      </c>
      <c r="V19" s="585" t="s">
        <v>893</v>
      </c>
      <c r="W19" s="585" t="s">
        <v>408</v>
      </c>
      <c r="X19" s="586"/>
      <c r="Y19" s="586" t="s">
        <v>781</v>
      </c>
      <c r="Z19" s="585"/>
      <c r="AA19" s="103" t="str">
        <f t="shared" si="1"/>
        <v xml:space="preserve">Primary Fuel Supply -:- Hydrogen -:-  -:- Hydrogen supply to commercial sector (centralized) -:- </v>
      </c>
      <c r="AB19" t="s">
        <v>781</v>
      </c>
      <c r="AC19" s="103" t="s">
        <v>69</v>
      </c>
      <c r="AD19" s="103" t="s">
        <v>106</v>
      </c>
      <c r="AE19" s="103" t="s">
        <v>92</v>
      </c>
    </row>
    <row r="20" spans="6:31">
      <c r="S20" s="103" t="s">
        <v>87</v>
      </c>
      <c r="U20" t="s">
        <v>767</v>
      </c>
      <c r="V20" s="585" t="s">
        <v>893</v>
      </c>
      <c r="W20" s="585" t="s">
        <v>408</v>
      </c>
      <c r="X20" s="586"/>
      <c r="Y20" s="586" t="s">
        <v>782</v>
      </c>
      <c r="Z20" s="585"/>
      <c r="AA20" s="103" t="str">
        <f t="shared" si="1"/>
        <v xml:space="preserve">Primary Fuel Supply -:- Hydrogen -:-  -:- Hydrogen supply to commercial sector (decentralized) -:- </v>
      </c>
      <c r="AB20" t="s">
        <v>782</v>
      </c>
      <c r="AC20" s="103" t="s">
        <v>69</v>
      </c>
      <c r="AD20" s="103" t="s">
        <v>106</v>
      </c>
      <c r="AE20" s="103" t="s">
        <v>92</v>
      </c>
    </row>
    <row r="21" spans="6:31">
      <c r="S21" s="103" t="s">
        <v>87</v>
      </c>
      <c r="U21" t="s">
        <v>768</v>
      </c>
      <c r="V21" s="585" t="s">
        <v>893</v>
      </c>
      <c r="W21" s="585" t="s">
        <v>408</v>
      </c>
      <c r="X21" s="586"/>
      <c r="Y21" s="586" t="s">
        <v>783</v>
      </c>
      <c r="Z21" s="585"/>
      <c r="AA21" s="103" t="str">
        <f t="shared" si="1"/>
        <v xml:space="preserve">Primary Fuel Supply -:- Hydrogen -:-  -:- Hydrogen supply to residential sector (centralized) -:- </v>
      </c>
      <c r="AB21" t="s">
        <v>783</v>
      </c>
      <c r="AC21" s="103" t="s">
        <v>69</v>
      </c>
      <c r="AD21" s="103" t="s">
        <v>106</v>
      </c>
      <c r="AE21" s="103" t="s">
        <v>92</v>
      </c>
    </row>
    <row r="22" spans="6:31">
      <c r="S22" s="103" t="s">
        <v>87</v>
      </c>
      <c r="U22" t="s">
        <v>770</v>
      </c>
      <c r="V22" s="585" t="s">
        <v>893</v>
      </c>
      <c r="W22" s="585" t="s">
        <v>408</v>
      </c>
      <c r="X22" s="586"/>
      <c r="Y22" s="586" t="s">
        <v>784</v>
      </c>
      <c r="Z22" s="585"/>
      <c r="AA22" s="103" t="str">
        <f t="shared" si="1"/>
        <v xml:space="preserve">Primary Fuel Supply -:- Hydrogen -:-  -:- Hydrogen supply to residential sector (decentralized) -:- </v>
      </c>
      <c r="AB22" t="s">
        <v>784</v>
      </c>
      <c r="AC22" s="103" t="s">
        <v>69</v>
      </c>
      <c r="AD22" s="103" t="s">
        <v>106</v>
      </c>
      <c r="AE22" s="103" t="s">
        <v>92</v>
      </c>
    </row>
    <row r="23" spans="6:31">
      <c r="S23" s="103" t="s">
        <v>87</v>
      </c>
      <c r="U23" t="str">
        <f>+C89</f>
        <v>FTE_AGRH2R</v>
      </c>
      <c r="V23" s="585" t="s">
        <v>893</v>
      </c>
      <c r="W23" s="585" t="s">
        <v>408</v>
      </c>
      <c r="X23" s="586"/>
      <c r="Y23" s="586" t="s">
        <v>919</v>
      </c>
      <c r="Z23" s="585"/>
      <c r="AA23" s="103" t="str">
        <f t="shared" si="1"/>
        <v xml:space="preserve">Primary Fuel Supply -:- Hydrogen -:-  -:- Hydrogen supply to Agriculture sector (centralized) -:- </v>
      </c>
      <c r="AB23" t="s">
        <v>830</v>
      </c>
      <c r="AC23" s="103" t="s">
        <v>69</v>
      </c>
      <c r="AD23" s="103" t="s">
        <v>106</v>
      </c>
      <c r="AE23" s="103" t="s">
        <v>92</v>
      </c>
    </row>
    <row r="24" spans="6:31">
      <c r="S24" s="103" t="s">
        <v>87</v>
      </c>
      <c r="U24" t="str">
        <f>+C90</f>
        <v>FTE_AGRH2D</v>
      </c>
      <c r="V24" s="585" t="s">
        <v>893</v>
      </c>
      <c r="W24" s="585" t="s">
        <v>408</v>
      </c>
      <c r="X24" s="586"/>
      <c r="Y24" s="586" t="s">
        <v>829</v>
      </c>
      <c r="Z24" s="585"/>
      <c r="AA24" s="103" t="str">
        <f t="shared" si="1"/>
        <v xml:space="preserve">Primary Fuel Supply -:- Hydrogen -:-  -:- Hydrogen supply to agriculture sector (decentralized) -:- </v>
      </c>
      <c r="AB24" t="s">
        <v>829</v>
      </c>
      <c r="AC24" s="103" t="s">
        <v>69</v>
      </c>
      <c r="AD24" s="103" t="s">
        <v>106</v>
      </c>
      <c r="AE24" s="103" t="s">
        <v>92</v>
      </c>
    </row>
    <row r="25" spans="6:31">
      <c r="S25" s="103" t="s">
        <v>87</v>
      </c>
      <c r="U25" t="s">
        <v>788</v>
      </c>
      <c r="V25" s="585" t="s">
        <v>893</v>
      </c>
      <c r="W25" s="585" t="s">
        <v>408</v>
      </c>
      <c r="X25" s="586"/>
      <c r="Y25" s="586" t="s">
        <v>440</v>
      </c>
      <c r="Z25" s="585"/>
      <c r="AA25" s="103" t="str">
        <f t="shared" si="1"/>
        <v xml:space="preserve">Primary Fuel Supply -:- Hydrogen -:-  -:- Natural gas T&amp;D to power &amp; heat sectors -:- </v>
      </c>
      <c r="AB25" t="s">
        <v>440</v>
      </c>
      <c r="AC25" s="103" t="s">
        <v>69</v>
      </c>
      <c r="AD25" s="103" t="s">
        <v>411</v>
      </c>
      <c r="AE25" s="103" t="s">
        <v>92</v>
      </c>
    </row>
    <row r="26" spans="6:31">
      <c r="S26" s="103" t="s">
        <v>852</v>
      </c>
      <c r="U26" t="s">
        <v>785</v>
      </c>
      <c r="V26" s="585" t="s">
        <v>893</v>
      </c>
      <c r="W26" s="585" t="s">
        <v>408</v>
      </c>
      <c r="X26" s="586"/>
      <c r="Y26" s="586" t="s">
        <v>748</v>
      </c>
      <c r="Z26" s="585"/>
      <c r="AA26" s="103" t="str">
        <f t="shared" si="1"/>
        <v xml:space="preserve">Primary Fuel Supply -:- Hydrogen -:-  -:- New Pipeline (NI and SI) -:- </v>
      </c>
      <c r="AB26" t="s">
        <v>748</v>
      </c>
      <c r="AC26" s="103" t="s">
        <v>69</v>
      </c>
      <c r="AD26" s="103" t="s">
        <v>411</v>
      </c>
      <c r="AE26" s="103" t="s">
        <v>92</v>
      </c>
    </row>
    <row r="27" spans="6:31">
      <c r="S27" s="103" t="s">
        <v>87</v>
      </c>
      <c r="U27" t="s">
        <v>786</v>
      </c>
      <c r="V27" s="585" t="s">
        <v>893</v>
      </c>
      <c r="W27" s="585" t="s">
        <v>408</v>
      </c>
      <c r="X27" s="586"/>
      <c r="Y27" s="586" t="s">
        <v>749</v>
      </c>
      <c r="Z27" s="585"/>
      <c r="AA27" s="103" t="str">
        <f t="shared" si="1"/>
        <v xml:space="preserve">Primary Fuel Supply -:- Hydrogen -:-  -:- Blending Hydrogen with Natural gas (only NI) -:- </v>
      </c>
      <c r="AB27" t="s">
        <v>749</v>
      </c>
      <c r="AC27" s="103" t="s">
        <v>69</v>
      </c>
      <c r="AD27" s="103" t="s">
        <v>411</v>
      </c>
      <c r="AE27" s="103" t="s">
        <v>92</v>
      </c>
    </row>
    <row r="28" spans="6:31">
      <c r="S28" s="103" t="s">
        <v>87</v>
      </c>
      <c r="U28" t="s">
        <v>787</v>
      </c>
      <c r="V28" s="585" t="s">
        <v>893</v>
      </c>
      <c r="W28" s="585" t="s">
        <v>408</v>
      </c>
      <c r="X28" s="586"/>
      <c r="Y28" s="586" t="s">
        <v>750</v>
      </c>
      <c r="Z28" s="585"/>
      <c r="AA28" s="103" t="str">
        <f t="shared" si="1"/>
        <v xml:space="preserve">Primary Fuel Supply -:- Hydrogen -:-  -:- Tube Trailer (NI and SI) -:- </v>
      </c>
      <c r="AB28" t="s">
        <v>750</v>
      </c>
      <c r="AC28" s="103" t="s">
        <v>69</v>
      </c>
      <c r="AD28" s="103" t="s">
        <v>850</v>
      </c>
      <c r="AE28" s="103" t="s">
        <v>92</v>
      </c>
    </row>
    <row r="32" spans="6:31">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I46"/>
  <sheetViews>
    <sheetView zoomScale="85" zoomScaleNormal="85" workbookViewId="0">
      <selection activeCell="X7" sqref="X7"/>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32.140625" style="99" bestFit="1" customWidth="1"/>
    <col min="29" max="29" width="36.42578125" style="99" customWidth="1"/>
    <col min="30" max="30" width="10.85546875" style="98" bestFit="1" customWidth="1"/>
    <col min="31" max="16384" width="8.85546875" style="98"/>
  </cols>
  <sheetData>
    <row r="1" spans="2:35">
      <c r="B1" s="100" t="s">
        <v>66</v>
      </c>
      <c r="C1" s="137" t="s">
        <v>68</v>
      </c>
      <c r="D1" s="137" t="s">
        <v>88</v>
      </c>
      <c r="E1" s="100" t="s">
        <v>23</v>
      </c>
      <c r="F1" s="100" t="s">
        <v>91</v>
      </c>
      <c r="G1" s="100" t="s">
        <v>71</v>
      </c>
      <c r="H1" s="100" t="s">
        <v>83</v>
      </c>
    </row>
    <row r="2" spans="2:35">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5">
      <c r="U3" s="104" t="s">
        <v>7</v>
      </c>
      <c r="V3" s="105" t="s">
        <v>30</v>
      </c>
      <c r="W3" s="104" t="s">
        <v>0</v>
      </c>
      <c r="X3" s="104" t="s">
        <v>890</v>
      </c>
      <c r="Y3" s="104" t="s">
        <v>891</v>
      </c>
      <c r="Z3" s="104" t="s">
        <v>3</v>
      </c>
      <c r="AA3" s="104" t="s">
        <v>3</v>
      </c>
      <c r="AB3" s="104" t="s">
        <v>4</v>
      </c>
      <c r="AC3" s="104" t="s">
        <v>8</v>
      </c>
      <c r="AD3" s="104" t="s">
        <v>9</v>
      </c>
      <c r="AE3" s="104" t="s">
        <v>10</v>
      </c>
      <c r="AF3" s="104" t="s">
        <v>12</v>
      </c>
    </row>
    <row r="4" spans="2:35" ht="36.75" thickBot="1">
      <c r="B4" s="139"/>
      <c r="C4" s="140"/>
      <c r="D4" s="140"/>
      <c r="E4" s="140"/>
      <c r="L4" s="141"/>
      <c r="U4" s="106" t="s">
        <v>37</v>
      </c>
      <c r="V4" s="106" t="s">
        <v>31</v>
      </c>
      <c r="W4" s="106" t="s">
        <v>26</v>
      </c>
      <c r="X4" s="106"/>
      <c r="Y4" s="106"/>
      <c r="Z4" s="106"/>
      <c r="AA4" s="106" t="s">
        <v>27</v>
      </c>
      <c r="AB4" s="106" t="s">
        <v>4</v>
      </c>
      <c r="AC4" s="106" t="s">
        <v>40</v>
      </c>
      <c r="AD4" s="106" t="s">
        <v>41</v>
      </c>
      <c r="AE4" s="106" t="s">
        <v>28</v>
      </c>
      <c r="AF4" s="106" t="s">
        <v>29</v>
      </c>
    </row>
    <row r="5" spans="2:35">
      <c r="B5" s="142"/>
      <c r="C5" s="134"/>
      <c r="D5" s="134"/>
      <c r="E5" s="134"/>
      <c r="L5" s="134"/>
      <c r="U5" s="99" t="s">
        <v>146</v>
      </c>
      <c r="W5" s="99" t="s">
        <v>191</v>
      </c>
      <c r="Z5" s="103" t="str">
        <f xml:space="preserve"> _xlfn.CONCAT(X5, " -:- ", Y5 )</f>
        <v xml:space="preserve"> -:- </v>
      </c>
      <c r="AA5" s="99" t="s">
        <v>668</v>
      </c>
      <c r="AB5" s="99" t="s">
        <v>86</v>
      </c>
      <c r="AD5" s="99"/>
      <c r="AE5" s="99"/>
      <c r="AF5" s="99"/>
    </row>
    <row r="7" spans="2:35">
      <c r="U7" s="143"/>
      <c r="V7" s="143"/>
    </row>
    <row r="8" spans="2:35">
      <c r="D8" s="107" t="s">
        <v>13</v>
      </c>
      <c r="E8" s="107"/>
      <c r="F8" s="107"/>
      <c r="G8" s="144"/>
      <c r="H8" s="144"/>
      <c r="I8" s="144"/>
      <c r="J8" s="144"/>
      <c r="K8" s="144"/>
      <c r="L8" s="144"/>
      <c r="U8" s="102" t="s">
        <v>15</v>
      </c>
      <c r="V8" s="102"/>
      <c r="W8" s="103"/>
      <c r="X8" s="103"/>
      <c r="Y8" s="103"/>
      <c r="Z8" s="103"/>
      <c r="AA8" s="103"/>
      <c r="AB8" s="103"/>
      <c r="AC8" s="103"/>
    </row>
    <row r="9" spans="2:35"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2</v>
      </c>
      <c r="AD9" s="104" t="s">
        <v>2</v>
      </c>
      <c r="AE9" s="104" t="s">
        <v>16</v>
      </c>
      <c r="AF9" s="104" t="s">
        <v>17</v>
      </c>
      <c r="AG9" s="104" t="s">
        <v>18</v>
      </c>
      <c r="AH9" s="104" t="s">
        <v>19</v>
      </c>
      <c r="AI9" s="104" t="s">
        <v>20</v>
      </c>
    </row>
    <row r="10" spans="2:35"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t="s">
        <v>22</v>
      </c>
      <c r="AE10" s="106" t="s">
        <v>23</v>
      </c>
      <c r="AF10" s="106" t="s">
        <v>24</v>
      </c>
      <c r="AG10" s="106" t="s">
        <v>43</v>
      </c>
      <c r="AH10" s="106" t="s">
        <v>42</v>
      </c>
      <c r="AI10" s="106" t="s">
        <v>25</v>
      </c>
    </row>
    <row r="11" spans="2:35"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row>
    <row r="12" spans="2:35">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916</v>
      </c>
      <c r="AB12" s="103"/>
      <c r="AC12" s="103" t="str">
        <f xml:space="preserve"> _xlfn.CONCAT( X12, " -:- ", Y12, " -:- ", Z12, " -:- ", AA12, " -:- ", AB12 )</f>
        <v xml:space="preserve">Primary Fuel Supply -:- Refinery -:-  -:- Oil production -:- </v>
      </c>
      <c r="AD12" s="115"/>
      <c r="AE12" s="103" t="str">
        <f>$E$2</f>
        <v>PJ</v>
      </c>
      <c r="AF12" s="103" t="str">
        <f>$F$2</f>
        <v>PJa</v>
      </c>
      <c r="AG12" s="103"/>
      <c r="AH12" s="103" t="s">
        <v>110</v>
      </c>
      <c r="AI12" s="103"/>
    </row>
    <row r="13" spans="2:35">
      <c r="D13" s="98" t="s">
        <v>174</v>
      </c>
      <c r="E13" s="149">
        <f>D31</f>
        <v>0.27639153475427169</v>
      </c>
      <c r="F13" s="149">
        <f>+E13+0.03</f>
        <v>0.30639153475427172</v>
      </c>
      <c r="G13" s="149">
        <f>+F13+0.2</f>
        <v>0.50639153475427179</v>
      </c>
      <c r="H13" s="149"/>
      <c r="I13" s="149"/>
      <c r="J13" s="149"/>
      <c r="K13" s="238"/>
      <c r="L13" s="239"/>
      <c r="M13" s="239"/>
      <c r="N13" s="239"/>
      <c r="X13" s="118"/>
    </row>
    <row r="14" spans="2:35">
      <c r="D14" s="98" t="s">
        <v>93</v>
      </c>
      <c r="E14" s="149">
        <f>D34</f>
        <v>0.32934548299723637</v>
      </c>
      <c r="F14" s="149">
        <f>+E14+0.03</f>
        <v>0.35934548299723634</v>
      </c>
      <c r="G14" s="149">
        <f>+F14+0.2</f>
        <v>0.55934548299723641</v>
      </c>
      <c r="H14" s="149"/>
      <c r="I14" s="149"/>
      <c r="J14" s="149"/>
      <c r="K14" s="238"/>
      <c r="L14" s="239"/>
      <c r="M14" s="239"/>
      <c r="N14" s="239"/>
      <c r="X14" s="118"/>
    </row>
    <row r="15" spans="2:35">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5">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M52"/>
  <sheetViews>
    <sheetView zoomScale="85" zoomScaleNormal="85" workbookViewId="0">
      <selection activeCell="D16" sqref="D16"/>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3" t="s">
        <v>139</v>
      </c>
      <c r="C4" s="98"/>
      <c r="D4" s="98"/>
      <c r="E4" s="98"/>
      <c r="F4" s="98"/>
      <c r="G4" s="98"/>
      <c r="H4" s="98"/>
    </row>
    <row r="5" spans="2:13" ht="12.75" thickBot="1">
      <c r="B5" s="154" t="s">
        <v>0</v>
      </c>
      <c r="C5" s="155" t="s">
        <v>142</v>
      </c>
      <c r="D5" s="155" t="s">
        <v>191</v>
      </c>
      <c r="E5" s="155" t="s">
        <v>143</v>
      </c>
      <c r="F5" s="155" t="s">
        <v>144</v>
      </c>
      <c r="G5" s="155" t="s">
        <v>140</v>
      </c>
      <c r="H5" s="155" t="s">
        <v>141</v>
      </c>
      <c r="I5" s="155" t="s">
        <v>485</v>
      </c>
      <c r="J5" s="155" t="s">
        <v>856</v>
      </c>
    </row>
    <row r="6" spans="2:13">
      <c r="B6" s="156" t="s">
        <v>145</v>
      </c>
      <c r="C6" s="99">
        <v>1</v>
      </c>
      <c r="D6" s="99">
        <v>1</v>
      </c>
      <c r="E6" s="99">
        <v>1</v>
      </c>
      <c r="F6" s="99">
        <v>1</v>
      </c>
      <c r="G6" s="157">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890</v>
      </c>
      <c r="F10" s="104" t="s">
        <v>891</v>
      </c>
      <c r="G10" s="104" t="s">
        <v>3</v>
      </c>
      <c r="H10" s="104" t="s">
        <v>892</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c r="C13" s="103"/>
      <c r="D13" s="103" t="s">
        <v>142</v>
      </c>
      <c r="F13" s="99" t="s">
        <v>917</v>
      </c>
      <c r="G13" s="99" t="str">
        <f t="shared" ref="G13:G18" si="0" xml:space="preserve"> _xlfn.CONCAT(E13, " -:- ", F13 )</f>
        <v xml:space="preserve"> -:- Electricity Production</v>
      </c>
      <c r="H13" s="103"/>
      <c r="I13" s="103" t="str">
        <f>+I12</f>
        <v>kt</v>
      </c>
      <c r="J13" s="103"/>
      <c r="K13" s="103"/>
      <c r="L13" s="103"/>
      <c r="M13" s="103"/>
    </row>
    <row r="14" spans="2:13">
      <c r="B14" s="103"/>
      <c r="C14" s="103"/>
      <c r="D14" s="103" t="s">
        <v>143</v>
      </c>
      <c r="G14" s="99" t="str">
        <f t="shared" si="0"/>
        <v xml:space="preserve"> -:- </v>
      </c>
      <c r="H14" s="103"/>
      <c r="I14" s="103" t="str">
        <f t="shared" ref="I14:I18" si="1">+I13</f>
        <v>kt</v>
      </c>
      <c r="J14" s="103"/>
      <c r="K14" s="103"/>
      <c r="L14" s="103"/>
      <c r="M14" s="103"/>
    </row>
    <row r="15" spans="2:13">
      <c r="B15" s="103"/>
      <c r="C15" s="103"/>
      <c r="D15" s="103" t="s">
        <v>144</v>
      </c>
      <c r="G15" s="99" t="str">
        <f t="shared" si="0"/>
        <v xml:space="preserve"> -:- </v>
      </c>
      <c r="H15" s="103"/>
      <c r="I15" s="103" t="str">
        <f t="shared" si="1"/>
        <v>kt</v>
      </c>
      <c r="J15" s="103"/>
      <c r="K15" s="103"/>
      <c r="L15" s="103"/>
      <c r="M15" s="103"/>
    </row>
    <row r="16" spans="2:13">
      <c r="B16" s="103"/>
      <c r="C16" s="103"/>
      <c r="D16" s="103" t="s">
        <v>140</v>
      </c>
      <c r="G16" s="99" t="str">
        <f t="shared" si="0"/>
        <v xml:space="preserve"> -:- </v>
      </c>
      <c r="H16" s="103"/>
      <c r="I16" s="103" t="str">
        <f t="shared" si="1"/>
        <v>kt</v>
      </c>
      <c r="J16" s="103"/>
      <c r="K16" s="103"/>
      <c r="L16" s="103"/>
      <c r="M16" s="103"/>
    </row>
    <row r="17" spans="1:11">
      <c r="D17" s="103" t="s">
        <v>141</v>
      </c>
      <c r="G17" s="99" t="str">
        <f t="shared" si="0"/>
        <v xml:space="preserve"> -:- </v>
      </c>
      <c r="I17" s="103" t="str">
        <f t="shared" si="1"/>
        <v>kt</v>
      </c>
    </row>
    <row r="18" spans="1:11">
      <c r="D18" s="103" t="s">
        <v>485</v>
      </c>
      <c r="G18" s="99" t="str">
        <f t="shared" si="0"/>
        <v xml:space="preserve"> -:- </v>
      </c>
      <c r="I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1"/>
      <c r="E161" s="634">
        <v>2016</v>
      </c>
      <c r="F161" s="634"/>
      <c r="G161" s="634"/>
      <c r="H161" s="634"/>
      <c r="I161" s="634"/>
      <c r="J161" s="634"/>
      <c r="K161" s="634"/>
      <c r="L161" s="634"/>
      <c r="M161" s="634"/>
      <c r="N161" s="634"/>
      <c r="O161" s="634"/>
      <c r="P161" s="635"/>
    </row>
    <row r="162" spans="4:16" ht="12.75">
      <c r="D162" s="632"/>
      <c r="E162" s="636" t="s">
        <v>223</v>
      </c>
      <c r="F162" s="634"/>
      <c r="G162" s="634"/>
      <c r="H162" s="634"/>
      <c r="I162" s="634"/>
      <c r="J162" s="635"/>
      <c r="K162" s="636" t="s">
        <v>224</v>
      </c>
      <c r="L162" s="634"/>
      <c r="M162" s="634"/>
      <c r="N162" s="634"/>
      <c r="O162" s="637" t="s">
        <v>225</v>
      </c>
      <c r="P162" s="638"/>
    </row>
    <row r="163" spans="4:16" ht="12.75">
      <c r="D163" s="632"/>
      <c r="E163" s="641" t="s">
        <v>198</v>
      </c>
      <c r="F163" s="642"/>
      <c r="G163" s="641" t="s">
        <v>226</v>
      </c>
      <c r="H163" s="642"/>
      <c r="I163" s="643" t="s">
        <v>158</v>
      </c>
      <c r="J163" s="642"/>
      <c r="K163" s="641" t="s">
        <v>216</v>
      </c>
      <c r="L163" s="643"/>
      <c r="M163" s="641" t="s">
        <v>215</v>
      </c>
      <c r="N163" s="643"/>
      <c r="O163" s="639"/>
      <c r="P163" s="640"/>
    </row>
    <row r="164" spans="4:16" ht="25.5">
      <c r="D164" s="633"/>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5" t="s">
        <v>150</v>
      </c>
      <c r="E30" s="595"/>
      <c r="F30" s="595"/>
      <c r="G30" s="595"/>
      <c r="H30" s="595"/>
      <c r="I30" s="596" t="s">
        <v>151</v>
      </c>
      <c r="J30" s="596"/>
      <c r="K30" s="596"/>
      <c r="L30" s="596"/>
      <c r="M30" s="596"/>
      <c r="N30" s="596"/>
      <c r="O30" s="596"/>
      <c r="P30" s="596"/>
      <c r="Q30" s="58" t="s">
        <v>52</v>
      </c>
      <c r="R30" s="597" t="s">
        <v>152</v>
      </c>
      <c r="S30" s="597"/>
      <c r="T30" s="597"/>
      <c r="U30" s="597"/>
      <c r="V30" s="597"/>
      <c r="W30" s="597"/>
      <c r="X30" s="597"/>
      <c r="Y30" s="598"/>
      <c r="Z30" s="77"/>
      <c r="AA30" s="59" t="s">
        <v>75</v>
      </c>
      <c r="AB30" s="60" t="s">
        <v>153</v>
      </c>
      <c r="AC30" s="599"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8" t="s">
        <v>330</v>
      </c>
      <c r="B45" s="608"/>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9">
        <v>2015</v>
      </c>
      <c r="B46" s="610"/>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1" t="s">
        <v>445</v>
      </c>
      <c r="B47" s="612"/>
      <c r="C47" s="378"/>
      <c r="D47" s="615" t="s">
        <v>150</v>
      </c>
      <c r="E47" s="616"/>
      <c r="F47" s="616"/>
      <c r="G47" s="616"/>
      <c r="H47" s="617"/>
      <c r="I47" s="605" t="s">
        <v>151</v>
      </c>
      <c r="J47" s="606"/>
      <c r="K47" s="606"/>
      <c r="L47" s="606"/>
      <c r="M47" s="606"/>
      <c r="N47" s="606"/>
      <c r="O47" s="606"/>
      <c r="P47" s="607"/>
      <c r="Q47" s="397" t="s">
        <v>52</v>
      </c>
      <c r="R47" s="600" t="s">
        <v>152</v>
      </c>
      <c r="S47" s="601"/>
      <c r="T47" s="601"/>
      <c r="U47" s="601"/>
      <c r="V47" s="601"/>
      <c r="W47" s="601"/>
      <c r="X47" s="601"/>
      <c r="Y47" s="602"/>
      <c r="Z47" s="379" t="s">
        <v>75</v>
      </c>
      <c r="AA47" s="380" t="s">
        <v>153</v>
      </c>
      <c r="AB47" s="603" t="s">
        <v>154</v>
      </c>
    </row>
    <row r="48" spans="1:29" ht="51" customHeight="1" thickBot="1">
      <c r="A48" s="613"/>
      <c r="B48" s="614"/>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4"/>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3"/>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3"/>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3"/>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3"/>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4"/>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8" t="s">
        <v>120</v>
      </c>
      <c r="E5" s="619"/>
      <c r="F5" s="619"/>
      <c r="G5" s="619"/>
      <c r="H5" s="619"/>
      <c r="I5" s="619"/>
      <c r="J5" s="619"/>
      <c r="K5" s="619"/>
      <c r="L5" s="619"/>
      <c r="M5" s="619"/>
      <c r="N5" s="619"/>
      <c r="O5" s="619"/>
      <c r="P5" s="619"/>
      <c r="Q5" s="62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7" sqref="E7:M10"/>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51.85546875" style="99" bestFit="1" customWidth="1"/>
    <col min="11" max="11" width="19.8554687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58" t="str">
        <f>'EB1'!H31</f>
        <v>Coal</v>
      </c>
      <c r="C2" s="158" t="str">
        <f>'EB1'!F32</f>
        <v>COA</v>
      </c>
      <c r="D2" s="158" t="str">
        <f>'EB1'!F31</f>
        <v>Bituminous &amp; Sub-bitum.</v>
      </c>
      <c r="E2" s="158" t="str">
        <f>'EB1'!F27</f>
        <v>PJ</v>
      </c>
      <c r="F2" s="158" t="str">
        <f>'EB1'!D27</f>
        <v>Milion NZD (2015)</v>
      </c>
    </row>
    <row r="3" spans="2:16">
      <c r="B3" s="158"/>
      <c r="C3" s="158" t="str">
        <f>'EB1'!G32</f>
        <v>COL</v>
      </c>
      <c r="D3" s="158" t="str">
        <f>'EB1'!G31</f>
        <v>Lignite</v>
      </c>
      <c r="E3" s="158" t="str">
        <f>'EB1'!F27</f>
        <v>PJ</v>
      </c>
      <c r="F3" s="158"/>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890</v>
      </c>
      <c r="F7" s="104" t="s">
        <v>891</v>
      </c>
      <c r="G7" s="104" t="s">
        <v>3</v>
      </c>
      <c r="H7" s="104" t="s">
        <v>892</v>
      </c>
      <c r="I7" s="104" t="s">
        <v>4</v>
      </c>
      <c r="J7" s="104" t="s">
        <v>8</v>
      </c>
      <c r="K7" s="104" t="s">
        <v>9</v>
      </c>
      <c r="L7" s="104" t="s">
        <v>10</v>
      </c>
      <c r="M7" s="104" t="s">
        <v>12</v>
      </c>
    </row>
    <row r="8" spans="2:16" ht="24.75" thickBot="1">
      <c r="B8" s="106" t="s">
        <v>37</v>
      </c>
      <c r="C8" s="106" t="s">
        <v>31</v>
      </c>
      <c r="D8" s="106" t="s">
        <v>26</v>
      </c>
      <c r="E8" s="106"/>
      <c r="F8" s="106"/>
      <c r="G8" s="106"/>
      <c r="H8" s="106" t="s">
        <v>27</v>
      </c>
      <c r="I8" s="106" t="s">
        <v>4</v>
      </c>
      <c r="J8" s="106" t="s">
        <v>40</v>
      </c>
      <c r="K8" s="106" t="s">
        <v>41</v>
      </c>
      <c r="L8" s="106" t="s">
        <v>28</v>
      </c>
      <c r="M8" s="106" t="s">
        <v>29</v>
      </c>
    </row>
    <row r="9" spans="2:16">
      <c r="B9" s="103" t="s">
        <v>65</v>
      </c>
      <c r="C9" s="103"/>
      <c r="D9" s="103" t="str">
        <f>C2</f>
        <v>COA</v>
      </c>
      <c r="E9" s="585" t="s">
        <v>150</v>
      </c>
      <c r="G9" s="103" t="str">
        <f xml:space="preserve"> _xlfn.CONCAT(E9, " -:- ", F9 )</f>
        <v xml:space="preserve">Coal -:- </v>
      </c>
      <c r="H9" s="103" t="s">
        <v>534</v>
      </c>
      <c r="I9" s="103" t="str">
        <f>$E$2</f>
        <v>PJ</v>
      </c>
      <c r="J9" s="103"/>
      <c r="K9" s="103" t="s">
        <v>192</v>
      </c>
      <c r="L9" s="103"/>
      <c r="M9" s="103"/>
    </row>
    <row r="10" spans="2:16">
      <c r="B10" s="103" t="s">
        <v>65</v>
      </c>
      <c r="C10" s="103"/>
      <c r="D10" s="103" t="s">
        <v>173</v>
      </c>
      <c r="E10" s="103" t="s">
        <v>898</v>
      </c>
      <c r="G10" s="103" t="str">
        <f xml:space="preserve"> _xlfn.CONCAT(E10, " -:- ", F10 )</f>
        <v xml:space="preserve">Coal Lignite -:- </v>
      </c>
      <c r="H10" s="103" t="s">
        <v>535</v>
      </c>
      <c r="I10" s="103" t="str">
        <f>$E$2</f>
        <v>PJ</v>
      </c>
      <c r="J10" s="103"/>
      <c r="K10" s="103" t="s">
        <v>192</v>
      </c>
      <c r="L10" s="103"/>
      <c r="M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888</v>
      </c>
      <c r="F13" s="104" t="s">
        <v>889</v>
      </c>
      <c r="G13" s="104" t="s">
        <v>891</v>
      </c>
      <c r="H13" s="104" t="s">
        <v>895</v>
      </c>
      <c r="I13" s="104" t="s">
        <v>890</v>
      </c>
      <c r="J13" s="104" t="s">
        <v>2</v>
      </c>
      <c r="K13" s="104" t="s">
        <v>896</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893</v>
      </c>
      <c r="F16" s="103" t="s">
        <v>150</v>
      </c>
      <c r="H16" s="103" t="s">
        <v>899</v>
      </c>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893</v>
      </c>
      <c r="F17" s="103" t="s">
        <v>150</v>
      </c>
      <c r="H17" s="103" t="s">
        <v>900</v>
      </c>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893</v>
      </c>
      <c r="F18" s="103" t="s">
        <v>150</v>
      </c>
      <c r="H18" s="103" t="s">
        <v>901</v>
      </c>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893</v>
      </c>
      <c r="F19" s="103" t="s">
        <v>150</v>
      </c>
      <c r="H19" s="103" t="s">
        <v>902</v>
      </c>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893</v>
      </c>
      <c r="F20" s="103" t="s">
        <v>150</v>
      </c>
      <c r="H20" s="103" t="s">
        <v>903</v>
      </c>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893</v>
      </c>
      <c r="F21" s="103" t="s">
        <v>150</v>
      </c>
      <c r="H21" s="103" t="s">
        <v>904</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abSelected="1" zoomScale="85" zoomScaleNormal="85" workbookViewId="0">
      <selection activeCell="O7" sqref="O7:P7"/>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12.5703125" style="99" bestFit="1" customWidth="1"/>
    <col min="18" max="18" width="26.42578125" style="99" bestFit="1" customWidth="1"/>
    <col min="19"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890</v>
      </c>
      <c r="M3" s="104" t="s">
        <v>891</v>
      </c>
      <c r="N3" s="104" t="s">
        <v>3</v>
      </c>
      <c r="O3" s="104" t="s">
        <v>892</v>
      </c>
      <c r="P3" s="104" t="s">
        <v>4</v>
      </c>
      <c r="Q3" s="104" t="s">
        <v>8</v>
      </c>
      <c r="R3" s="104" t="s">
        <v>9</v>
      </c>
      <c r="S3" s="104" t="s">
        <v>10</v>
      </c>
      <c r="T3" s="104" t="s">
        <v>12</v>
      </c>
    </row>
    <row r="4" spans="2:23" ht="24.75" thickBot="1">
      <c r="I4" s="106" t="s">
        <v>37</v>
      </c>
      <c r="J4" s="106" t="s">
        <v>31</v>
      </c>
      <c r="K4" s="106" t="s">
        <v>26</v>
      </c>
      <c r="L4" s="106"/>
      <c r="M4" s="106"/>
      <c r="N4" s="106"/>
      <c r="O4" s="106" t="s">
        <v>27</v>
      </c>
      <c r="P4" s="106" t="s">
        <v>4</v>
      </c>
      <c r="Q4" s="106" t="s">
        <v>40</v>
      </c>
      <c r="R4" s="106" t="s">
        <v>41</v>
      </c>
      <c r="S4" s="106" t="s">
        <v>28</v>
      </c>
      <c r="T4" s="106" t="s">
        <v>29</v>
      </c>
    </row>
    <row r="5" spans="2:23">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3">
      <c r="I6" s="103" t="s">
        <v>65</v>
      </c>
      <c r="J6" s="103"/>
      <c r="K6" s="103" t="s">
        <v>538</v>
      </c>
      <c r="L6" s="103" t="s">
        <v>538</v>
      </c>
      <c r="M6" s="103"/>
      <c r="N6" s="103" t="str">
        <f t="shared" ref="N6:N7" si="0" xml:space="preserve"> _xlfn.CONCAT(L6, " -:- ", M6 )</f>
        <v xml:space="preserve">LNG -:- </v>
      </c>
      <c r="O6" s="103"/>
      <c r="P6" s="103" t="str">
        <f>$E$2</f>
        <v>PJ</v>
      </c>
    </row>
    <row r="7" spans="2:23">
      <c r="I7" s="99" t="s">
        <v>146</v>
      </c>
      <c r="K7" s="99" t="s">
        <v>856</v>
      </c>
      <c r="L7" s="103"/>
      <c r="M7" s="103"/>
      <c r="N7" s="103" t="str">
        <f xml:space="preserve"> _xlfn.CONCAT(L7, " -:- ", M7 )</f>
        <v xml:space="preserve"> -:- </v>
      </c>
      <c r="O7" s="99" t="s">
        <v>857</v>
      </c>
      <c r="P7" s="99" t="s">
        <v>86</v>
      </c>
    </row>
    <row r="9" spans="2:23">
      <c r="D9" s="107"/>
      <c r="F9" s="107"/>
      <c r="I9" s="102" t="s">
        <v>15</v>
      </c>
      <c r="J9" s="102"/>
      <c r="K9" s="103"/>
      <c r="L9" s="103"/>
      <c r="M9" s="103"/>
      <c r="N9" s="103"/>
      <c r="O9" s="103"/>
      <c r="P9" s="103"/>
      <c r="Q9" s="103"/>
    </row>
    <row r="10" spans="2:23">
      <c r="B10" s="108"/>
      <c r="C10" s="109"/>
      <c r="D10" s="108"/>
      <c r="E10" s="110"/>
      <c r="F10" s="110"/>
      <c r="G10" s="110"/>
      <c r="I10" s="104" t="s">
        <v>11</v>
      </c>
      <c r="J10" s="105" t="s">
        <v>30</v>
      </c>
      <c r="K10" s="104" t="s">
        <v>1</v>
      </c>
      <c r="L10" s="104" t="s">
        <v>888</v>
      </c>
      <c r="M10" s="104" t="s">
        <v>889</v>
      </c>
      <c r="N10" s="104" t="s">
        <v>891</v>
      </c>
      <c r="O10" s="104" t="s">
        <v>895</v>
      </c>
      <c r="P10" s="104" t="s">
        <v>890</v>
      </c>
      <c r="Q10" s="104" t="s">
        <v>2</v>
      </c>
      <c r="R10" s="104" t="s">
        <v>896</v>
      </c>
      <c r="S10" s="104" t="s">
        <v>16</v>
      </c>
      <c r="T10" s="104" t="s">
        <v>17</v>
      </c>
      <c r="U10" s="104" t="s">
        <v>18</v>
      </c>
      <c r="V10" s="104" t="s">
        <v>19</v>
      </c>
      <c r="W10" s="104" t="s">
        <v>20</v>
      </c>
    </row>
    <row r="11" spans="2:23" ht="48.75" thickBot="1">
      <c r="B11" s="111"/>
      <c r="C11" s="111"/>
      <c r="D11" s="111"/>
      <c r="E11" s="111"/>
      <c r="F11" s="111"/>
      <c r="G11" s="111"/>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row>
    <row r="13" spans="2:23">
      <c r="E13" s="114"/>
      <c r="F13" s="243"/>
      <c r="G13" s="114"/>
      <c r="I13" s="103" t="str">
        <f>'EB1'!$B$5</f>
        <v>MIN</v>
      </c>
      <c r="J13" s="103"/>
      <c r="K13" s="99" t="s">
        <v>356</v>
      </c>
      <c r="L13" s="99" t="s">
        <v>893</v>
      </c>
      <c r="M13" s="99" t="s">
        <v>52</v>
      </c>
      <c r="O13" s="99" t="s">
        <v>908</v>
      </c>
      <c r="Q13" s="103" t="str">
        <f xml:space="preserve"> _xlfn.CONCAT( L13, " -:- ", M13, " -:- ", N13, " -:- ", O13, " -:- ", P13 )</f>
        <v xml:space="preserve">Primary Fuel Supply -:- Natural Gas -:-  -:- Mining - Natural Gas Tranche 1 -:- </v>
      </c>
      <c r="R13" s="115" t="s">
        <v>639</v>
      </c>
      <c r="S13" s="103" t="str">
        <f>$E$2</f>
        <v>PJ</v>
      </c>
      <c r="T13" s="103" t="str">
        <f>$E$2&amp;"a"</f>
        <v>PJa</v>
      </c>
      <c r="U13" s="103"/>
      <c r="V13" s="103"/>
      <c r="W13" s="103"/>
    </row>
    <row r="14" spans="2:23">
      <c r="E14" s="116"/>
      <c r="F14" s="243"/>
      <c r="G14" s="114"/>
      <c r="I14" s="103" t="str">
        <f>+I13</f>
        <v>MIN</v>
      </c>
      <c r="K14" s="99" t="s">
        <v>614</v>
      </c>
      <c r="L14" s="99" t="s">
        <v>893</v>
      </c>
      <c r="M14" s="99" t="s">
        <v>52</v>
      </c>
      <c r="O14" s="99" t="s">
        <v>909</v>
      </c>
      <c r="Q14" s="103" t="str">
        <f t="shared" ref="Q14:Q20" si="1" xml:space="preserve"> _xlfn.CONCAT( L14, " -:- ", M14, " -:- ", N14, " -:- ", O14, " -:- ", P14 )</f>
        <v xml:space="preserve">Primary Fuel Supply -:- Natural Gas -:-  -:- Mining - Natural Gas Tranche 2 -:- </v>
      </c>
      <c r="R14" s="115" t="s">
        <v>640</v>
      </c>
      <c r="S14" s="103" t="str">
        <f t="shared" ref="S14:S16" si="2">$E$2</f>
        <v>PJ</v>
      </c>
      <c r="T14" s="103" t="str">
        <f t="shared" ref="T14:T16" si="3">$E$2&amp;"a"</f>
        <v>PJa</v>
      </c>
      <c r="U14" s="103"/>
      <c r="V14" s="103"/>
      <c r="W14" s="103"/>
    </row>
    <row r="15" spans="2:23">
      <c r="E15" s="116"/>
      <c r="F15" s="243"/>
      <c r="G15" s="114"/>
      <c r="I15" s="103" t="str">
        <f t="shared" ref="I15:I16" si="4">+I14</f>
        <v>MIN</v>
      </c>
      <c r="K15" s="99" t="s">
        <v>615</v>
      </c>
      <c r="L15" s="99" t="s">
        <v>893</v>
      </c>
      <c r="M15" s="99" t="s">
        <v>52</v>
      </c>
      <c r="O15" s="99" t="s">
        <v>910</v>
      </c>
      <c r="Q15" s="103" t="str">
        <f t="shared" si="1"/>
        <v xml:space="preserve">Primary Fuel Supply -:- Natural Gas -:-  -:- Mining - Natural Gas Tranche 3 -:- </v>
      </c>
      <c r="R15" s="115" t="s">
        <v>641</v>
      </c>
      <c r="S15" s="103" t="str">
        <f t="shared" si="2"/>
        <v>PJ</v>
      </c>
      <c r="T15" s="103" t="str">
        <f t="shared" si="3"/>
        <v>PJa</v>
      </c>
      <c r="U15" s="103"/>
      <c r="V15" s="103"/>
      <c r="W15" s="103"/>
    </row>
    <row r="16" spans="2:23">
      <c r="F16" s="117"/>
      <c r="I16" s="103" t="str">
        <f t="shared" si="4"/>
        <v>MIN</v>
      </c>
      <c r="K16" s="99" t="s">
        <v>616</v>
      </c>
      <c r="L16" s="99" t="s">
        <v>893</v>
      </c>
      <c r="M16" s="99" t="s">
        <v>52</v>
      </c>
      <c r="O16" s="99" t="s">
        <v>911</v>
      </c>
      <c r="Q16" s="103" t="str">
        <f t="shared" si="1"/>
        <v xml:space="preserve">Primary Fuel Supply -:- Natural Gas -:-  -:- Mining - Natural Gas Tranche 4 -:- </v>
      </c>
      <c r="R16" s="115" t="s">
        <v>642</v>
      </c>
      <c r="S16" s="103" t="str">
        <f t="shared" si="2"/>
        <v>PJ</v>
      </c>
      <c r="T16" s="103" t="str">
        <f t="shared" si="3"/>
        <v>PJa</v>
      </c>
    </row>
    <row r="17" spans="2:26">
      <c r="F17" s="117"/>
      <c r="I17" s="103" t="str">
        <f>'EB1'!$B$6</f>
        <v>IMP</v>
      </c>
      <c r="J17" s="103"/>
      <c r="K17" s="103" t="str">
        <f>$I$17&amp;$K$6&amp;1</f>
        <v>IMPLNG1</v>
      </c>
      <c r="L17" s="99" t="s">
        <v>893</v>
      </c>
      <c r="M17" s="99" t="s">
        <v>52</v>
      </c>
      <c r="O17" s="99" t="s">
        <v>912</v>
      </c>
      <c r="Q17" s="103" t="str">
        <f t="shared" si="1"/>
        <v xml:space="preserve">Primary Fuel Supply -:- Natural Gas -:-  -:- Import - LNG -:- </v>
      </c>
      <c r="R17" s="115"/>
      <c r="S17" s="103" t="str">
        <f>$E$2</f>
        <v>PJ</v>
      </c>
      <c r="T17" s="103" t="str">
        <f>$E$2&amp;"a"</f>
        <v>PJa</v>
      </c>
    </row>
    <row r="18" spans="2:26">
      <c r="F18" s="117"/>
      <c r="I18" s="103" t="str">
        <f>'EB1'!B7</f>
        <v>EXP</v>
      </c>
      <c r="J18" s="103"/>
      <c r="K18" s="103" t="str">
        <f>$I$18&amp;$C$2&amp;1</f>
        <v>EXPNGA1</v>
      </c>
      <c r="L18" s="99" t="s">
        <v>893</v>
      </c>
      <c r="M18" s="99" t="s">
        <v>52</v>
      </c>
      <c r="O18" s="99" t="s">
        <v>913</v>
      </c>
      <c r="Q18" s="103" t="str">
        <f t="shared" si="1"/>
        <v xml:space="preserve">Primary Fuel Supply -:- Natural Gas -:-  -:- Export - Natural Gas -:- </v>
      </c>
      <c r="R18" s="115"/>
      <c r="S18" s="103" t="str">
        <f>$E$2</f>
        <v>PJ</v>
      </c>
      <c r="T18" s="103" t="str">
        <f>$E$2&amp;"a"</f>
        <v>PJa</v>
      </c>
    </row>
    <row r="19" spans="2:26">
      <c r="F19" s="117"/>
      <c r="I19" s="103" t="str">
        <f>+I18</f>
        <v>EXP</v>
      </c>
      <c r="K19" s="99" t="s">
        <v>525</v>
      </c>
      <c r="L19" s="99" t="s">
        <v>893</v>
      </c>
      <c r="M19" s="99" t="s">
        <v>52</v>
      </c>
      <c r="O19" s="99" t="s">
        <v>914</v>
      </c>
      <c r="Q19" s="103" t="str">
        <f t="shared" si="1"/>
        <v xml:space="preserve">Primary Fuel Supply -:- Natural Gas -:-  -:- Non Energy Use of Natural Gas -:- </v>
      </c>
      <c r="S19" s="103" t="str">
        <f t="shared" ref="S19" si="5">$E$2</f>
        <v>PJ</v>
      </c>
      <c r="T19" s="103" t="str">
        <f t="shared" ref="T19" si="6">$E$2&amp;"a"</f>
        <v>PJa</v>
      </c>
    </row>
    <row r="20" spans="2:26">
      <c r="F20" s="117"/>
      <c r="I20" s="103" t="s">
        <v>87</v>
      </c>
      <c r="K20" s="99" t="s">
        <v>701</v>
      </c>
      <c r="L20" s="99" t="s">
        <v>893</v>
      </c>
      <c r="M20" s="99" t="s">
        <v>52</v>
      </c>
      <c r="O20" s="99" t="s">
        <v>915</v>
      </c>
      <c r="Q20" s="103" t="str">
        <f t="shared" si="1"/>
        <v xml:space="preserve">Primary Fuel Supply -:- Natural Gas -:-  -:- LNG Port -:- </v>
      </c>
      <c r="R20" s="99" t="s">
        <v>536</v>
      </c>
      <c r="S20" s="103" t="s">
        <v>69</v>
      </c>
      <c r="T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1" t="s">
        <v>623</v>
      </c>
      <c r="J59" s="624">
        <v>2049.628052306</v>
      </c>
      <c r="K59" s="623">
        <v>5</v>
      </c>
      <c r="L59" s="621" t="s">
        <v>624</v>
      </c>
      <c r="M59" s="470">
        <v>0.2</v>
      </c>
      <c r="N59" s="473">
        <v>5.2</v>
      </c>
    </row>
    <row r="60" spans="9:14" ht="15" thickBot="1">
      <c r="I60" s="622"/>
      <c r="J60" s="625"/>
      <c r="K60" s="622"/>
      <c r="L60" s="622"/>
      <c r="M60" s="471">
        <v>0.5</v>
      </c>
      <c r="N60" s="474">
        <v>5.5</v>
      </c>
    </row>
    <row r="61" spans="9:14" ht="14.25">
      <c r="I61" s="621" t="s">
        <v>625</v>
      </c>
      <c r="J61" s="624">
        <v>784.19056873637919</v>
      </c>
      <c r="K61" s="623">
        <v>8</v>
      </c>
      <c r="L61" s="621" t="s">
        <v>626</v>
      </c>
      <c r="M61" s="470">
        <v>0.6</v>
      </c>
      <c r="N61" s="473">
        <v>8.6</v>
      </c>
    </row>
    <row r="62" spans="9:14" ht="15" thickBot="1">
      <c r="I62" s="622"/>
      <c r="J62" s="625"/>
      <c r="K62" s="622"/>
      <c r="L62" s="622"/>
      <c r="M62" s="471">
        <v>1.5</v>
      </c>
      <c r="N62" s="474">
        <v>9.5</v>
      </c>
    </row>
    <row r="63" spans="9:14" ht="14.25">
      <c r="I63" s="621" t="s">
        <v>627</v>
      </c>
      <c r="J63" s="624">
        <v>1529.590852475199</v>
      </c>
      <c r="K63" s="623">
        <v>7</v>
      </c>
      <c r="L63" s="621" t="s">
        <v>624</v>
      </c>
      <c r="M63" s="470">
        <v>0.2</v>
      </c>
      <c r="N63" s="473">
        <v>7.2</v>
      </c>
    </row>
    <row r="64" spans="9:14" ht="15" thickBot="1">
      <c r="I64" s="622"/>
      <c r="J64" s="625"/>
      <c r="K64" s="622"/>
      <c r="L64" s="622"/>
      <c r="M64" s="471">
        <v>0.5</v>
      </c>
      <c r="N64" s="474">
        <v>7.5</v>
      </c>
    </row>
    <row r="65" spans="9:14" ht="14.25">
      <c r="I65" s="621" t="s">
        <v>628</v>
      </c>
      <c r="J65" s="626">
        <v>700</v>
      </c>
      <c r="K65" s="623">
        <v>8</v>
      </c>
      <c r="L65" s="621" t="s">
        <v>624</v>
      </c>
      <c r="M65" s="470">
        <v>0.2</v>
      </c>
      <c r="N65" s="473">
        <v>8.1999999999999993</v>
      </c>
    </row>
    <row r="66" spans="9:14" ht="15" thickBot="1">
      <c r="I66" s="622"/>
      <c r="J66" s="627"/>
      <c r="K66" s="622"/>
      <c r="L66" s="622"/>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zoomScale="85" zoomScaleNormal="85" workbookViewId="0">
      <selection activeCell="AA13" sqref="AA13"/>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0.42578125" style="119" bestFit="1" customWidth="1"/>
    <col min="15" max="15" width="13" style="119" customWidth="1"/>
    <col min="16" max="16" width="48.5703125" style="119" bestFit="1" customWidth="1"/>
    <col min="17" max="17" width="37.42578125" style="119" bestFit="1" customWidth="1"/>
    <col min="18" max="16384" width="9.140625" style="119"/>
  </cols>
  <sheetData>
    <row r="1" spans="2:23" ht="13.5" customHeight="1">
      <c r="B1" s="120" t="s">
        <v>66</v>
      </c>
      <c r="C1" s="120" t="s">
        <v>67</v>
      </c>
      <c r="D1" s="120" t="s">
        <v>68</v>
      </c>
      <c r="E1" s="120" t="s">
        <v>70</v>
      </c>
      <c r="F1" s="120" t="s">
        <v>71</v>
      </c>
    </row>
    <row r="2" spans="2:23"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3" ht="13.5" customHeight="1">
      <c r="B3" s="121"/>
      <c r="C3" s="121" t="s">
        <v>95</v>
      </c>
      <c r="D3" s="121" t="s">
        <v>95</v>
      </c>
      <c r="E3" s="121" t="str">
        <f>'EB1'!$F$27</f>
        <v>PJ</v>
      </c>
      <c r="F3" s="121"/>
      <c r="I3" s="124" t="s">
        <v>7</v>
      </c>
      <c r="J3" s="125" t="s">
        <v>30</v>
      </c>
      <c r="K3" s="124" t="s">
        <v>0</v>
      </c>
      <c r="L3" s="124" t="s">
        <v>890</v>
      </c>
      <c r="M3" s="124" t="s">
        <v>891</v>
      </c>
      <c r="N3" s="124" t="s">
        <v>3</v>
      </c>
      <c r="O3" s="124" t="s">
        <v>892</v>
      </c>
      <c r="P3" s="124" t="s">
        <v>4</v>
      </c>
      <c r="Q3" s="124" t="s">
        <v>8</v>
      </c>
      <c r="R3" s="124" t="s">
        <v>9</v>
      </c>
      <c r="S3" s="124" t="s">
        <v>10</v>
      </c>
      <c r="T3" s="124" t="s">
        <v>12</v>
      </c>
    </row>
    <row r="4" spans="2:23" ht="13.5" customHeight="1" thickBot="1">
      <c r="B4" s="121"/>
      <c r="C4" s="121" t="s">
        <v>174</v>
      </c>
      <c r="D4" s="121" t="s">
        <v>160</v>
      </c>
      <c r="E4" s="121" t="str">
        <f>'EB1'!$F$27</f>
        <v>PJ</v>
      </c>
      <c r="F4" s="121"/>
      <c r="I4" s="126" t="s">
        <v>37</v>
      </c>
      <c r="J4" s="126" t="s">
        <v>31</v>
      </c>
      <c r="K4" s="126" t="s">
        <v>26</v>
      </c>
      <c r="L4" s="126"/>
      <c r="M4" s="126"/>
      <c r="N4" s="126"/>
      <c r="O4" s="126" t="s">
        <v>27</v>
      </c>
      <c r="P4" s="126" t="s">
        <v>4</v>
      </c>
      <c r="Q4" s="126" t="s">
        <v>40</v>
      </c>
      <c r="R4" s="126" t="s">
        <v>41</v>
      </c>
      <c r="S4" s="126" t="s">
        <v>28</v>
      </c>
      <c r="T4" s="126" t="s">
        <v>29</v>
      </c>
    </row>
    <row r="5" spans="2:23" ht="13.5" customHeight="1">
      <c r="B5" s="121"/>
      <c r="C5" s="121" t="s">
        <v>93</v>
      </c>
      <c r="D5" s="121" t="s">
        <v>161</v>
      </c>
      <c r="E5" s="121" t="str">
        <f>'EB1'!$F$27</f>
        <v>PJ</v>
      </c>
      <c r="F5" s="121"/>
      <c r="I5" s="123" t="s">
        <v>65</v>
      </c>
      <c r="J5" s="103"/>
      <c r="K5" s="123" t="s">
        <v>643</v>
      </c>
      <c r="L5" s="119" t="s">
        <v>905</v>
      </c>
      <c r="N5" s="103" t="str">
        <f t="shared" ref="N5:N12" si="0" xml:space="preserve"> _xlfn.CONCAT(L5, " -:- ", M5 )</f>
        <v xml:space="preserve">Crude Oil  -:- </v>
      </c>
      <c r="O5" s="123" t="s">
        <v>645</v>
      </c>
      <c r="P5" s="123" t="str">
        <f>'EB1'!$F$27</f>
        <v>PJ</v>
      </c>
      <c r="Q5" s="123"/>
      <c r="R5" s="123"/>
      <c r="S5" s="123"/>
      <c r="T5" s="123"/>
      <c r="W5" s="123" t="s">
        <v>457</v>
      </c>
    </row>
    <row r="6" spans="2:23" ht="13.5" customHeight="1">
      <c r="B6" s="121"/>
      <c r="C6" s="121" t="s">
        <v>175</v>
      </c>
      <c r="D6" s="121" t="s">
        <v>162</v>
      </c>
      <c r="E6" s="121" t="str">
        <f>'EB1'!$F$27</f>
        <v>PJ</v>
      </c>
      <c r="F6" s="121"/>
      <c r="I6" s="123"/>
      <c r="J6" s="103"/>
      <c r="K6" s="123" t="s">
        <v>644</v>
      </c>
      <c r="L6" s="119" t="s">
        <v>906</v>
      </c>
      <c r="N6" s="103" t="str">
        <f t="shared" si="0"/>
        <v xml:space="preserve">Crude Oil (domestic) -:- </v>
      </c>
      <c r="O6" s="123" t="s">
        <v>646</v>
      </c>
      <c r="P6" s="123" t="str">
        <f>'EB1'!$F$27</f>
        <v>PJ</v>
      </c>
      <c r="Q6" s="123"/>
      <c r="R6" s="123"/>
      <c r="S6" s="123"/>
      <c r="T6" s="123"/>
      <c r="W6" s="123"/>
    </row>
    <row r="7" spans="2:23" ht="13.5" customHeight="1">
      <c r="B7" s="121"/>
      <c r="C7" s="121" t="s">
        <v>444</v>
      </c>
      <c r="D7" s="121" t="s">
        <v>163</v>
      </c>
      <c r="E7" s="121" t="str">
        <f>'EB1'!$F$27</f>
        <v>PJ</v>
      </c>
      <c r="F7" s="121"/>
      <c r="I7" s="123"/>
      <c r="J7" s="103"/>
      <c r="K7" s="123" t="str">
        <f>'EB1'!J32</f>
        <v>LPG</v>
      </c>
      <c r="L7" s="119" t="s">
        <v>907</v>
      </c>
      <c r="N7" s="103" t="str">
        <f t="shared" si="0"/>
        <v xml:space="preserve">Crude Oil (imported) -:- </v>
      </c>
      <c r="O7" s="123" t="str">
        <f>"Oil products - "&amp;W7</f>
        <v>Oil products - LPG</v>
      </c>
      <c r="P7" s="123" t="str">
        <f>'EB1'!$F$27</f>
        <v>PJ</v>
      </c>
      <c r="Q7" s="123"/>
      <c r="R7" s="123"/>
      <c r="S7" s="123"/>
      <c r="T7" s="123"/>
      <c r="W7" s="123" t="s">
        <v>95</v>
      </c>
    </row>
    <row r="8" spans="2:23" ht="13.5" customHeight="1">
      <c r="B8" s="121"/>
      <c r="C8" s="121" t="s">
        <v>177</v>
      </c>
      <c r="D8" s="121" t="s">
        <v>164</v>
      </c>
      <c r="E8" s="121" t="str">
        <f>'EB1'!$F$27</f>
        <v>PJ</v>
      </c>
      <c r="F8" s="121"/>
      <c r="I8" s="123"/>
      <c r="J8" s="103"/>
      <c r="K8" s="123" t="str">
        <f>'EB1'!K32</f>
        <v>PET</v>
      </c>
      <c r="L8" s="119" t="s">
        <v>95</v>
      </c>
      <c r="N8" s="103" t="str">
        <f t="shared" si="0"/>
        <v xml:space="preserve">LPG -:- </v>
      </c>
      <c r="O8" s="123" t="str">
        <f t="shared" ref="O8:O12" si="1">"Oil products - "&amp;W8</f>
        <v>Oil products - Petroleum</v>
      </c>
      <c r="P8" s="123" t="str">
        <f>'EB1'!$F$27</f>
        <v>PJ</v>
      </c>
      <c r="Q8" s="123"/>
      <c r="R8" s="123"/>
      <c r="S8" s="123"/>
      <c r="T8" s="123"/>
      <c r="W8" s="123" t="s">
        <v>508</v>
      </c>
    </row>
    <row r="9" spans="2:23" ht="13.5" customHeight="1">
      <c r="I9" s="123"/>
      <c r="J9" s="103"/>
      <c r="K9" s="123" t="str">
        <f>'EB1'!L32</f>
        <v>DSL</v>
      </c>
      <c r="L9" s="119" t="s">
        <v>160</v>
      </c>
      <c r="N9" s="103" t="str">
        <f t="shared" si="0"/>
        <v xml:space="preserve">Petrol -:- </v>
      </c>
      <c r="O9" s="123" t="str">
        <f t="shared" si="1"/>
        <v>Oil products - Diesel oil</v>
      </c>
      <c r="P9" s="123" t="str">
        <f>'EB1'!$F$27</f>
        <v>PJ</v>
      </c>
      <c r="Q9" s="123"/>
      <c r="R9" s="123"/>
      <c r="S9" s="123"/>
      <c r="T9" s="123"/>
      <c r="W9" s="123" t="s">
        <v>111</v>
      </c>
    </row>
    <row r="10" spans="2:23" ht="13.5" customHeight="1">
      <c r="I10" s="123"/>
      <c r="J10" s="103"/>
      <c r="K10" s="123" t="str">
        <f>'EB1'!M32</f>
        <v>FOL</v>
      </c>
      <c r="L10" s="587" t="s">
        <v>162</v>
      </c>
      <c r="N10" s="103" t="str">
        <f t="shared" si="0"/>
        <v xml:space="preserve">Fuel Oil -:- </v>
      </c>
      <c r="O10" s="123" t="str">
        <f t="shared" si="1"/>
        <v>Oil products - Light fuel oil</v>
      </c>
      <c r="P10" s="123" t="str">
        <f>'EB1'!$F$27</f>
        <v>PJ</v>
      </c>
      <c r="Q10" s="123"/>
      <c r="R10" s="123"/>
      <c r="S10" s="123"/>
      <c r="T10" s="123"/>
      <c r="W10" s="123" t="s">
        <v>465</v>
      </c>
    </row>
    <row r="11" spans="2:23" ht="13.5" customHeight="1">
      <c r="I11" s="123"/>
      <c r="J11" s="103"/>
      <c r="K11" s="123" t="s">
        <v>444</v>
      </c>
      <c r="L11" s="587" t="s">
        <v>933</v>
      </c>
      <c r="N11" s="103" t="str">
        <f t="shared" si="0"/>
        <v xml:space="preserve">Jet Fuel -:- </v>
      </c>
      <c r="O11" s="123" t="str">
        <f t="shared" si="1"/>
        <v>Oil products - Jet kerosen</v>
      </c>
      <c r="P11" s="123" t="str">
        <f>'EB1'!$F$27</f>
        <v>PJ</v>
      </c>
      <c r="Q11" s="123"/>
      <c r="R11" s="123"/>
      <c r="S11" s="123"/>
      <c r="T11" s="123"/>
      <c r="W11" s="123" t="s">
        <v>509</v>
      </c>
    </row>
    <row r="12" spans="2:23" ht="13.5" customHeight="1">
      <c r="J12" s="103"/>
      <c r="K12" s="123" t="str">
        <f>'EB1'!O32</f>
        <v>OTH</v>
      </c>
      <c r="L12" s="587" t="s">
        <v>510</v>
      </c>
      <c r="N12" s="103" t="str">
        <f t="shared" si="0"/>
        <v xml:space="preserve">Other fuels from refinery -:- </v>
      </c>
      <c r="O12" s="123" t="str">
        <f t="shared" si="1"/>
        <v>Oil products - Other fuels from refinery</v>
      </c>
      <c r="P12" s="123" t="str">
        <f>'EB1'!$F$27</f>
        <v>PJ</v>
      </c>
      <c r="W12" s="119" t="s">
        <v>510</v>
      </c>
    </row>
    <row r="13" spans="2:23" ht="13.5" customHeight="1">
      <c r="K13" s="123"/>
      <c r="P13" s="103"/>
    </row>
    <row r="14" spans="2:23" ht="13.5" customHeight="1">
      <c r="D14" s="127"/>
      <c r="F14" s="127"/>
      <c r="K14" s="123"/>
    </row>
    <row r="15" spans="2:23" ht="13.5" customHeight="1">
      <c r="B15" s="128"/>
      <c r="C15" s="129"/>
      <c r="D15" s="128"/>
      <c r="E15" s="130"/>
      <c r="F15" s="130"/>
      <c r="I15" s="122" t="s">
        <v>15</v>
      </c>
      <c r="J15" s="122"/>
      <c r="K15" s="123"/>
      <c r="L15" s="123"/>
      <c r="M15" s="123"/>
      <c r="N15" s="123"/>
      <c r="O15" s="123"/>
      <c r="P15" s="123"/>
      <c r="Q15" s="123"/>
    </row>
    <row r="16" spans="2:23"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2</v>
      </c>
      <c r="R16" s="124" t="s">
        <v>896</v>
      </c>
      <c r="S16" s="124" t="s">
        <v>16</v>
      </c>
      <c r="T16" s="124" t="s">
        <v>17</v>
      </c>
      <c r="U16" s="124" t="s">
        <v>18</v>
      </c>
      <c r="V16" s="124" t="s">
        <v>19</v>
      </c>
      <c r="W16" s="124" t="s">
        <v>20</v>
      </c>
    </row>
    <row r="17" spans="2:23" ht="13.5" customHeight="1" thickBot="1">
      <c r="B17" s="131"/>
      <c r="C17" s="131"/>
      <c r="D17" s="131"/>
      <c r="E17" s="131"/>
      <c r="F17" s="131"/>
      <c r="I17" s="126" t="s">
        <v>38</v>
      </c>
      <c r="J17" s="126" t="s">
        <v>31</v>
      </c>
      <c r="K17" s="126" t="s">
        <v>21</v>
      </c>
      <c r="L17" s="126"/>
      <c r="M17" s="126"/>
      <c r="N17" s="126"/>
      <c r="O17" s="126"/>
      <c r="P17" s="126"/>
      <c r="Q17" s="126"/>
      <c r="R17" s="126" t="s">
        <v>22</v>
      </c>
      <c r="S17" s="126" t="s">
        <v>23</v>
      </c>
      <c r="T17" s="126" t="s">
        <v>24</v>
      </c>
      <c r="U17" s="126" t="s">
        <v>43</v>
      </c>
      <c r="V17" s="126" t="s">
        <v>42</v>
      </c>
      <c r="W17" s="126" t="s">
        <v>25</v>
      </c>
    </row>
    <row r="18" spans="2:23" ht="13.5" customHeight="1" thickBot="1">
      <c r="D18" s="123"/>
      <c r="E18" s="132"/>
      <c r="F18" s="133"/>
      <c r="I18" s="126" t="s">
        <v>73</v>
      </c>
      <c r="J18" s="126"/>
      <c r="K18" s="126"/>
      <c r="L18" s="126"/>
      <c r="M18" s="126"/>
      <c r="N18" s="126"/>
      <c r="O18" s="126"/>
      <c r="P18" s="126"/>
      <c r="Q18" s="126"/>
      <c r="R18" s="126"/>
      <c r="S18" s="126"/>
      <c r="T18" s="126"/>
      <c r="U18" s="126"/>
      <c r="V18" s="126"/>
      <c r="W18" s="126"/>
    </row>
    <row r="19" spans="2:23" ht="13.5" customHeight="1">
      <c r="D19" s="123"/>
      <c r="E19" s="132"/>
      <c r="F19" s="133"/>
      <c r="I19" s="123" t="str">
        <f>'EB1'!$B$5</f>
        <v>MIN</v>
      </c>
      <c r="J19" s="103"/>
      <c r="K19" s="123" t="str">
        <f>$I$19&amp;$C2&amp;1</f>
        <v>MINOIL1</v>
      </c>
      <c r="L19" s="119" t="s">
        <v>893</v>
      </c>
      <c r="M19" s="119" t="s">
        <v>508</v>
      </c>
      <c r="Q19" s="103" t="str">
        <f xml:space="preserve"> _xlfn.CONCAT( L19, " -:- ", M19, " -:- ", N19, " -:- ", O19, " -:- ", P19 )</f>
        <v xml:space="preserve">Primary Fuel Supply -:- Petroleum -:-  -:-  -:- </v>
      </c>
      <c r="R19" s="123"/>
      <c r="S19" s="123" t="str">
        <f>$E$2</f>
        <v>PJ</v>
      </c>
      <c r="T19" s="123" t="str">
        <f>$E$2&amp;"a"</f>
        <v>PJa</v>
      </c>
      <c r="U19" s="123"/>
      <c r="V19" s="123"/>
      <c r="W19" s="123"/>
    </row>
    <row r="20" spans="2:23" ht="13.5" customHeight="1">
      <c r="D20" s="123"/>
      <c r="E20" s="132"/>
      <c r="F20" s="133"/>
      <c r="I20" s="123"/>
      <c r="J20" s="103"/>
      <c r="K20" s="123" t="str">
        <f>$I$19&amp;$C3&amp;1</f>
        <v>MINLPG1</v>
      </c>
      <c r="L20" s="119" t="s">
        <v>893</v>
      </c>
      <c r="M20" s="119" t="s">
        <v>508</v>
      </c>
      <c r="Q20" s="103" t="str">
        <f t="shared" ref="Q20:Q25" si="2" xml:space="preserve"> _xlfn.CONCAT( L20, " -:- ", M20, " -:- ", N20, " -:- ", O20, " -:- ", P20 )</f>
        <v xml:space="preserve">Primary Fuel Supply -:- Petroleum -:-  -:-  -:- </v>
      </c>
      <c r="R20" s="123"/>
      <c r="S20" s="123" t="str">
        <f t="shared" ref="S20:S25" si="3">$E$2</f>
        <v>PJ</v>
      </c>
      <c r="T20" s="123" t="str">
        <f t="shared" ref="T20:T25" si="4">$E$2&amp;"a"</f>
        <v>PJa</v>
      </c>
      <c r="U20" s="123"/>
      <c r="V20" s="123"/>
      <c r="W20" s="123"/>
    </row>
    <row r="21" spans="2:23" ht="13.5" customHeight="1">
      <c r="D21" s="123"/>
      <c r="E21" s="132"/>
      <c r="F21" s="133"/>
      <c r="K21" s="123" t="str">
        <f t="shared" ref="K21:K25" si="5">$I$19&amp;$C4&amp;1</f>
        <v>MINPET1</v>
      </c>
      <c r="L21" s="119" t="s">
        <v>893</v>
      </c>
      <c r="M21" s="119" t="s">
        <v>508</v>
      </c>
      <c r="Q21" s="103" t="str">
        <f t="shared" si="2"/>
        <v xml:space="preserve">Primary Fuel Supply -:- Petroleum -:-  -:-  -:- </v>
      </c>
      <c r="S21" s="123" t="str">
        <f t="shared" si="3"/>
        <v>PJ</v>
      </c>
      <c r="T21" s="123" t="str">
        <f t="shared" si="4"/>
        <v>PJa</v>
      </c>
    </row>
    <row r="22" spans="2:23" ht="13.5" customHeight="1">
      <c r="D22" s="123"/>
      <c r="E22" s="132"/>
      <c r="F22" s="133"/>
      <c r="K22" s="123" t="str">
        <f t="shared" si="5"/>
        <v>MINDSL1</v>
      </c>
      <c r="L22" s="119" t="s">
        <v>893</v>
      </c>
      <c r="M22" s="119" t="s">
        <v>508</v>
      </c>
      <c r="Q22" s="103" t="str">
        <f t="shared" si="2"/>
        <v xml:space="preserve">Primary Fuel Supply -:- Petroleum -:-  -:-  -:- </v>
      </c>
      <c r="S22" s="123" t="str">
        <f t="shared" si="3"/>
        <v>PJ</v>
      </c>
      <c r="T22" s="123" t="str">
        <f t="shared" si="4"/>
        <v>PJa</v>
      </c>
    </row>
    <row r="23" spans="2:23" ht="13.5" customHeight="1">
      <c r="D23" s="123"/>
      <c r="E23" s="132"/>
      <c r="F23" s="133"/>
      <c r="K23" s="123" t="str">
        <f t="shared" si="5"/>
        <v>MINFOL1</v>
      </c>
      <c r="L23" s="119" t="s">
        <v>893</v>
      </c>
      <c r="M23" s="119" t="s">
        <v>508</v>
      </c>
      <c r="Q23" s="103" t="str">
        <f t="shared" si="2"/>
        <v xml:space="preserve">Primary Fuel Supply -:- Petroleum -:-  -:-  -:- </v>
      </c>
      <c r="S23" s="123" t="str">
        <f t="shared" si="3"/>
        <v>PJ</v>
      </c>
      <c r="T23" s="123" t="str">
        <f t="shared" si="4"/>
        <v>PJa</v>
      </c>
    </row>
    <row r="24" spans="2:23" ht="13.5" customHeight="1">
      <c r="D24" s="123"/>
      <c r="E24" s="132"/>
      <c r="F24" s="133"/>
      <c r="K24" s="123" t="str">
        <f t="shared" si="5"/>
        <v>MINJET1</v>
      </c>
      <c r="L24" s="119" t="s">
        <v>893</v>
      </c>
      <c r="M24" s="119" t="s">
        <v>508</v>
      </c>
      <c r="Q24" s="103" t="str">
        <f t="shared" si="2"/>
        <v xml:space="preserve">Primary Fuel Supply -:- Petroleum -:-  -:-  -:- </v>
      </c>
      <c r="S24" s="123" t="str">
        <f t="shared" si="3"/>
        <v>PJ</v>
      </c>
      <c r="T24" s="123" t="str">
        <f t="shared" si="4"/>
        <v>PJa</v>
      </c>
    </row>
    <row r="25" spans="2:23" ht="13.5" customHeight="1">
      <c r="D25" s="123"/>
      <c r="E25" s="132"/>
      <c r="F25" s="133"/>
      <c r="K25" s="123" t="str">
        <f t="shared" si="5"/>
        <v>MINOTH1</v>
      </c>
      <c r="L25" s="119" t="s">
        <v>893</v>
      </c>
      <c r="M25" s="119" t="s">
        <v>508</v>
      </c>
      <c r="Q25" s="103" t="str">
        <f t="shared" si="2"/>
        <v xml:space="preserve">Primary Fuel Supply -:- Petroleum -:-  -:-  -:- </v>
      </c>
      <c r="S25" s="123" t="str">
        <f t="shared" si="3"/>
        <v>PJ</v>
      </c>
      <c r="T25" s="123" t="str">
        <f t="shared" si="4"/>
        <v>PJa</v>
      </c>
    </row>
    <row r="26" spans="2:23" ht="13.5" customHeight="1">
      <c r="D26" s="123"/>
      <c r="E26" s="132"/>
      <c r="F26" s="133"/>
      <c r="I26" s="123" t="str">
        <f>'EB1'!$B$6</f>
        <v>IMP</v>
      </c>
      <c r="J26" s="103"/>
      <c r="K26" s="123" t="str">
        <f t="shared" ref="K26:K32" si="6">$I$26&amp;$C2&amp;1</f>
        <v>IMPOIL1</v>
      </c>
      <c r="L26" s="119" t="s">
        <v>893</v>
      </c>
      <c r="M26" s="119" t="s">
        <v>508</v>
      </c>
      <c r="Q26" s="103" t="str">
        <f t="shared" ref="Q26:Q41" si="7" xml:space="preserve"> _xlfn.CONCAT( L26, " -:- ", M26, " -:- ", N26, " -:- ", O26, " -:- ", P26 )</f>
        <v xml:space="preserve">Primary Fuel Supply -:- Petroleum -:-  -:-  -:- </v>
      </c>
      <c r="R26" s="123"/>
      <c r="S26" s="123" t="str">
        <f>$E$2</f>
        <v>PJ</v>
      </c>
      <c r="T26" s="123" t="str">
        <f>$E$2&amp;"a"</f>
        <v>PJa</v>
      </c>
      <c r="U26" s="123"/>
      <c r="V26" s="123"/>
      <c r="W26" s="123"/>
    </row>
    <row r="27" spans="2:23" ht="13.5" customHeight="1">
      <c r="D27" s="123"/>
      <c r="E27" s="132"/>
      <c r="F27" s="133"/>
      <c r="I27" s="123"/>
      <c r="J27" s="103"/>
      <c r="K27" s="123" t="str">
        <f t="shared" si="6"/>
        <v>IMPLPG1</v>
      </c>
      <c r="L27" s="119" t="s">
        <v>893</v>
      </c>
      <c r="M27" s="119" t="s">
        <v>508</v>
      </c>
      <c r="Q27" s="103" t="str">
        <f t="shared" si="7"/>
        <v xml:space="preserve">Primary Fuel Supply -:- Petroleum -:-  -:-  -:- </v>
      </c>
      <c r="R27" s="123"/>
      <c r="S27" s="123" t="str">
        <f>$E$2</f>
        <v>PJ</v>
      </c>
      <c r="T27" s="123" t="str">
        <f>$E$2&amp;"a"</f>
        <v>PJa</v>
      </c>
      <c r="U27" s="123"/>
      <c r="V27" s="123"/>
      <c r="W27" s="123"/>
    </row>
    <row r="28" spans="2:23" ht="13.5" customHeight="1">
      <c r="D28" s="123"/>
      <c r="E28" s="132"/>
      <c r="F28" s="133"/>
      <c r="I28" s="123"/>
      <c r="J28" s="103"/>
      <c r="K28" s="123" t="str">
        <f t="shared" si="6"/>
        <v>IMPPET1</v>
      </c>
      <c r="L28" s="119" t="s">
        <v>893</v>
      </c>
      <c r="M28" s="119" t="s">
        <v>508</v>
      </c>
      <c r="Q28" s="103" t="str">
        <f t="shared" si="7"/>
        <v xml:space="preserve">Primary Fuel Supply -:- Petroleum -:-  -:-  -:- </v>
      </c>
      <c r="R28" s="123"/>
      <c r="S28" s="123" t="str">
        <f t="shared" ref="S28:S32" si="8">$E$2</f>
        <v>PJ</v>
      </c>
      <c r="T28" s="123" t="str">
        <f t="shared" ref="T28:T32" si="9">$E$2&amp;"a"</f>
        <v>PJa</v>
      </c>
      <c r="U28" s="123"/>
      <c r="V28" s="123"/>
      <c r="W28" s="123"/>
    </row>
    <row r="29" spans="2:23" ht="13.5" customHeight="1">
      <c r="D29" s="123"/>
      <c r="E29" s="132"/>
      <c r="F29" s="133"/>
      <c r="I29" s="123"/>
      <c r="J29" s="103"/>
      <c r="K29" s="123" t="str">
        <f t="shared" si="6"/>
        <v>IMPDSL1</v>
      </c>
      <c r="L29" s="119" t="s">
        <v>893</v>
      </c>
      <c r="M29" s="119" t="s">
        <v>508</v>
      </c>
      <c r="Q29" s="103" t="str">
        <f t="shared" si="7"/>
        <v xml:space="preserve">Primary Fuel Supply -:- Petroleum -:-  -:-  -:- </v>
      </c>
      <c r="R29" s="123"/>
      <c r="S29" s="123" t="str">
        <f t="shared" si="8"/>
        <v>PJ</v>
      </c>
      <c r="T29" s="123" t="str">
        <f t="shared" si="9"/>
        <v>PJa</v>
      </c>
      <c r="U29" s="123"/>
      <c r="V29" s="123"/>
      <c r="W29" s="123"/>
    </row>
    <row r="30" spans="2:23" ht="13.5" customHeight="1">
      <c r="D30" s="123"/>
      <c r="E30" s="132"/>
      <c r="F30" s="133"/>
      <c r="I30" s="123"/>
      <c r="J30" s="103"/>
      <c r="K30" s="123" t="str">
        <f t="shared" si="6"/>
        <v>IMPFOL1</v>
      </c>
      <c r="L30" s="119" t="s">
        <v>893</v>
      </c>
      <c r="M30" s="119" t="s">
        <v>508</v>
      </c>
      <c r="Q30" s="103" t="str">
        <f t="shared" si="7"/>
        <v xml:space="preserve">Primary Fuel Supply -:- Petroleum -:-  -:-  -:- </v>
      </c>
      <c r="R30" s="123"/>
      <c r="S30" s="123" t="str">
        <f t="shared" si="8"/>
        <v>PJ</v>
      </c>
      <c r="T30" s="123" t="str">
        <f t="shared" si="9"/>
        <v>PJa</v>
      </c>
      <c r="U30" s="123"/>
      <c r="V30" s="123"/>
      <c r="W30" s="123"/>
    </row>
    <row r="31" spans="2:23" ht="13.5" customHeight="1">
      <c r="D31" s="123"/>
      <c r="E31" s="132"/>
      <c r="F31" s="133"/>
      <c r="I31" s="123"/>
      <c r="J31" s="103"/>
      <c r="K31" s="123" t="str">
        <f t="shared" si="6"/>
        <v>IMPJET1</v>
      </c>
      <c r="L31" s="119" t="s">
        <v>893</v>
      </c>
      <c r="M31" s="119" t="s">
        <v>508</v>
      </c>
      <c r="Q31" s="103" t="str">
        <f t="shared" si="7"/>
        <v xml:space="preserve">Primary Fuel Supply -:- Petroleum -:-  -:-  -:- </v>
      </c>
      <c r="R31" s="123"/>
      <c r="S31" s="123" t="str">
        <f t="shared" si="8"/>
        <v>PJ</v>
      </c>
      <c r="T31" s="123" t="str">
        <f t="shared" si="9"/>
        <v>PJa</v>
      </c>
      <c r="U31" s="123"/>
      <c r="V31" s="123"/>
      <c r="W31" s="123"/>
    </row>
    <row r="32" spans="2:23" ht="13.5" customHeight="1">
      <c r="D32" s="123"/>
      <c r="E32" s="132"/>
      <c r="F32" s="133"/>
      <c r="I32" s="123"/>
      <c r="J32" s="103"/>
      <c r="K32" s="123" t="str">
        <f t="shared" si="6"/>
        <v>IMPOTH1</v>
      </c>
      <c r="L32" s="119" t="s">
        <v>893</v>
      </c>
      <c r="M32" s="119" t="s">
        <v>508</v>
      </c>
      <c r="Q32" s="103" t="str">
        <f t="shared" si="7"/>
        <v xml:space="preserve">Primary Fuel Supply -:- Petroleum -:-  -:-  -:- </v>
      </c>
      <c r="R32" s="123"/>
      <c r="S32" s="123" t="str">
        <f t="shared" si="8"/>
        <v>PJ</v>
      </c>
      <c r="T32" s="123" t="str">
        <f t="shared" si="9"/>
        <v>PJa</v>
      </c>
      <c r="U32" s="123"/>
      <c r="V32" s="123"/>
      <c r="W32" s="123"/>
    </row>
    <row r="33" spans="3:25" ht="13.5" customHeight="1">
      <c r="D33" s="123"/>
      <c r="E33" s="132"/>
      <c r="F33" s="133"/>
      <c r="I33" s="123"/>
      <c r="J33" s="103"/>
      <c r="K33" s="123" t="s">
        <v>853</v>
      </c>
      <c r="L33" s="119" t="s">
        <v>893</v>
      </c>
      <c r="M33" s="119" t="s">
        <v>508</v>
      </c>
      <c r="Q33" s="103" t="str">
        <f t="shared" si="7"/>
        <v xml:space="preserve">Primary Fuel Supply -:- Petroleum -:-  -:-  -:- </v>
      </c>
      <c r="R33" s="123"/>
      <c r="S33" s="123" t="s">
        <v>69</v>
      </c>
      <c r="T33" s="123" t="s">
        <v>537</v>
      </c>
      <c r="U33" s="123"/>
      <c r="V33" s="123"/>
      <c r="W33" s="123"/>
    </row>
    <row r="34" spans="3:25" ht="13.5" customHeight="1">
      <c r="C34" s="123"/>
      <c r="E34" s="132"/>
      <c r="F34" s="133"/>
      <c r="I34" s="123"/>
      <c r="J34" s="103"/>
      <c r="K34" s="123" t="s">
        <v>854</v>
      </c>
      <c r="L34" s="119" t="s">
        <v>893</v>
      </c>
      <c r="M34" s="119" t="s">
        <v>508</v>
      </c>
      <c r="Q34" s="103" t="str">
        <f t="shared" si="7"/>
        <v xml:space="preserve">Primary Fuel Supply -:- Petroleum -:-  -:-  -:- </v>
      </c>
      <c r="R34" s="123"/>
      <c r="S34" s="123" t="s">
        <v>69</v>
      </c>
      <c r="T34" s="123" t="s">
        <v>537</v>
      </c>
      <c r="U34" s="123"/>
      <c r="V34" s="123"/>
      <c r="W34" s="123"/>
    </row>
    <row r="35" spans="3:25" ht="13.5" customHeight="1">
      <c r="C35" s="123"/>
      <c r="E35" s="132"/>
      <c r="F35" s="133"/>
      <c r="I35" s="123" t="str">
        <f>'EB1'!B7</f>
        <v>EXP</v>
      </c>
      <c r="J35" s="103"/>
      <c r="K35" s="123" t="str">
        <f t="shared" ref="K35:K41" si="10">$I$35&amp;$C2&amp;1</f>
        <v>EXPOIL1</v>
      </c>
      <c r="L35" s="119" t="s">
        <v>893</v>
      </c>
      <c r="M35" s="119" t="s">
        <v>508</v>
      </c>
      <c r="Q35" s="103" t="str">
        <f t="shared" si="7"/>
        <v xml:space="preserve">Primary Fuel Supply -:- Petroleum -:-  -:-  -:- </v>
      </c>
      <c r="R35" s="123"/>
      <c r="S35" s="123" t="str">
        <f>$E$2</f>
        <v>PJ</v>
      </c>
      <c r="T35" s="123" t="str">
        <f>$E$2&amp;"a"</f>
        <v>PJa</v>
      </c>
      <c r="U35" s="123"/>
      <c r="V35" s="123"/>
      <c r="W35" s="123"/>
    </row>
    <row r="36" spans="3:25" ht="13.5" customHeight="1">
      <c r="C36" s="123"/>
      <c r="E36" s="132"/>
      <c r="F36" s="133"/>
      <c r="J36" s="103"/>
      <c r="K36" s="123" t="str">
        <f t="shared" si="10"/>
        <v>EXPLPG1</v>
      </c>
      <c r="L36" s="119" t="s">
        <v>893</v>
      </c>
      <c r="M36" s="119" t="s">
        <v>508</v>
      </c>
      <c r="Q36" s="103" t="str">
        <f t="shared" si="7"/>
        <v xml:space="preserve">Primary Fuel Supply -:- Petroleum -:-  -:-  -:- </v>
      </c>
      <c r="R36" s="123"/>
      <c r="S36" s="123" t="str">
        <f t="shared" ref="S36:S41" si="11">$E$2</f>
        <v>PJ</v>
      </c>
      <c r="T36" s="123" t="str">
        <f t="shared" ref="T36:T41" si="12">$E$2&amp;"a"</f>
        <v>PJa</v>
      </c>
      <c r="U36" s="123"/>
      <c r="V36" s="123"/>
      <c r="W36" s="123"/>
    </row>
    <row r="37" spans="3:25" ht="13.5" customHeight="1">
      <c r="C37" s="123"/>
      <c r="E37" s="132"/>
      <c r="F37" s="133"/>
      <c r="J37" s="103"/>
      <c r="K37" s="123" t="str">
        <f t="shared" si="10"/>
        <v>EXPPET1</v>
      </c>
      <c r="L37" s="119" t="s">
        <v>893</v>
      </c>
      <c r="M37" s="119" t="s">
        <v>508</v>
      </c>
      <c r="Q37" s="103" t="str">
        <f t="shared" si="7"/>
        <v xml:space="preserve">Primary Fuel Supply -:- Petroleum -:-  -:-  -:- </v>
      </c>
      <c r="R37" s="123"/>
      <c r="S37" s="123" t="str">
        <f t="shared" si="11"/>
        <v>PJ</v>
      </c>
      <c r="T37" s="123" t="str">
        <f t="shared" si="12"/>
        <v>PJa</v>
      </c>
      <c r="U37" s="123"/>
      <c r="V37" s="123"/>
    </row>
    <row r="38" spans="3:25" ht="13.5" customHeight="1">
      <c r="C38" s="123"/>
      <c r="E38" s="132"/>
      <c r="F38" s="133"/>
      <c r="J38" s="103"/>
      <c r="K38" s="123" t="str">
        <f t="shared" si="10"/>
        <v>EXPDSL1</v>
      </c>
      <c r="L38" s="119" t="s">
        <v>893</v>
      </c>
      <c r="M38" s="119" t="s">
        <v>508</v>
      </c>
      <c r="Q38" s="103" t="str">
        <f t="shared" si="7"/>
        <v xml:space="preserve">Primary Fuel Supply -:- Petroleum -:-  -:-  -:- </v>
      </c>
      <c r="R38" s="123"/>
      <c r="S38" s="123" t="str">
        <f t="shared" si="11"/>
        <v>PJ</v>
      </c>
      <c r="T38" s="123" t="str">
        <f t="shared" si="12"/>
        <v>PJa</v>
      </c>
      <c r="U38" s="123"/>
      <c r="V38" s="123"/>
    </row>
    <row r="39" spans="3:25" ht="13.5" customHeight="1">
      <c r="C39" s="123"/>
      <c r="E39" s="132"/>
      <c r="F39" s="133"/>
      <c r="J39" s="103"/>
      <c r="K39" s="123" t="str">
        <f t="shared" si="10"/>
        <v>EXPFOL1</v>
      </c>
      <c r="L39" s="119" t="s">
        <v>893</v>
      </c>
      <c r="M39" s="119" t="s">
        <v>508</v>
      </c>
      <c r="Q39" s="103" t="str">
        <f t="shared" si="7"/>
        <v xml:space="preserve">Primary Fuel Supply -:- Petroleum -:-  -:-  -:- </v>
      </c>
      <c r="R39" s="123"/>
      <c r="S39" s="123" t="str">
        <f t="shared" si="11"/>
        <v>PJ</v>
      </c>
      <c r="T39" s="123" t="str">
        <f t="shared" si="12"/>
        <v>PJa</v>
      </c>
      <c r="U39" s="123"/>
      <c r="V39" s="123"/>
    </row>
    <row r="40" spans="3:25" ht="13.5" customHeight="1">
      <c r="C40" s="123"/>
      <c r="E40" s="132"/>
      <c r="F40" s="133"/>
      <c r="J40" s="103"/>
      <c r="K40" s="123" t="str">
        <f t="shared" si="10"/>
        <v>EXPJET1</v>
      </c>
      <c r="L40" s="119" t="s">
        <v>893</v>
      </c>
      <c r="M40" s="119" t="s">
        <v>508</v>
      </c>
      <c r="Q40" s="103" t="str">
        <f t="shared" si="7"/>
        <v xml:space="preserve">Primary Fuel Supply -:- Petroleum -:-  -:-  -:- </v>
      </c>
      <c r="R40" s="123"/>
      <c r="S40" s="123" t="str">
        <f t="shared" si="11"/>
        <v>PJ</v>
      </c>
      <c r="T40" s="123" t="str">
        <f t="shared" si="12"/>
        <v>PJa</v>
      </c>
      <c r="U40" s="123"/>
      <c r="V40" s="123"/>
    </row>
    <row r="41" spans="3:25" ht="13.5" customHeight="1">
      <c r="J41" s="103"/>
      <c r="K41" s="123" t="str">
        <f t="shared" si="10"/>
        <v>EXPOTH1</v>
      </c>
      <c r="L41" s="119" t="s">
        <v>893</v>
      </c>
      <c r="M41" s="119" t="s">
        <v>508</v>
      </c>
      <c r="Q41" s="103" t="str">
        <f t="shared" si="7"/>
        <v xml:space="preserve">Primary Fuel Supply -:- Petroleum -:-  -:-  -:- </v>
      </c>
      <c r="R41" s="123"/>
      <c r="S41" s="123" t="str">
        <f t="shared" si="11"/>
        <v>PJ</v>
      </c>
      <c r="T41" s="123" t="str">
        <f t="shared" si="12"/>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3">+K19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3"/>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4">+K26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4"/>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4"/>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4"/>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4"/>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4"/>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4"/>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5">+K35</f>
        <v>EXPOIL1</v>
      </c>
      <c r="J59" s="319" t="s">
        <v>643</v>
      </c>
      <c r="K59" s="318"/>
      <c r="L59" s="325"/>
      <c r="M59" s="326">
        <v>15</v>
      </c>
      <c r="N59" s="327">
        <f>+N50</f>
        <v>19.652714084529268</v>
      </c>
      <c r="O59" s="327">
        <f t="shared" ref="O59:T59" si="16">+O50</f>
        <v>23.828154262405445</v>
      </c>
      <c r="P59" s="327">
        <f t="shared" si="16"/>
        <v>28.001198651507963</v>
      </c>
      <c r="Q59" s="327">
        <f t="shared" si="16"/>
        <v>29.705663006637444</v>
      </c>
      <c r="R59" s="327">
        <f t="shared" si="16"/>
        <v>31.403687298111919</v>
      </c>
      <c r="S59" s="327">
        <f t="shared" si="16"/>
        <v>35.200694465729647</v>
      </c>
      <c r="T59" s="327">
        <f t="shared" si="16"/>
        <v>35.377129837310477</v>
      </c>
      <c r="U59" s="290">
        <f>+U48</f>
        <v>60.8826559246681</v>
      </c>
    </row>
    <row r="60" spans="9:25" ht="13.5" customHeight="1">
      <c r="I60" s="319" t="str">
        <f t="shared" si="15"/>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5"/>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5"/>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5"/>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5"/>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5"/>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8" t="s">
        <v>497</v>
      </c>
      <c r="K70" s="629"/>
      <c r="L70" s="630"/>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8" t="s">
        <v>497</v>
      </c>
      <c r="L81" s="630"/>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Y52"/>
  <sheetViews>
    <sheetView topLeftCell="E1" zoomScale="85" zoomScaleNormal="85" workbookViewId="0">
      <selection activeCell="Z22" sqref="Z22"/>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25" ht="24">
      <c r="B1" s="100" t="s">
        <v>66</v>
      </c>
      <c r="C1" s="100" t="s">
        <v>67</v>
      </c>
      <c r="D1" s="100" t="s">
        <v>68</v>
      </c>
      <c r="E1" s="100" t="s">
        <v>70</v>
      </c>
      <c r="F1" s="100" t="s">
        <v>71</v>
      </c>
    </row>
    <row r="2" spans="2:25">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5">
      <c r="C3" s="135" t="str">
        <f>'EB1'!S32</f>
        <v>GEO</v>
      </c>
      <c r="D3" s="135" t="str">
        <f>'EB1'!S31</f>
        <v>Geothermal</v>
      </c>
      <c r="E3" s="135" t="str">
        <f>'EB1'!$Z$2</f>
        <v>PJ</v>
      </c>
      <c r="H3" s="104" t="s">
        <v>7</v>
      </c>
      <c r="I3" s="105" t="s">
        <v>30</v>
      </c>
      <c r="J3" s="104" t="s">
        <v>0</v>
      </c>
      <c r="K3" s="104" t="s">
        <v>890</v>
      </c>
      <c r="L3" s="104" t="s">
        <v>891</v>
      </c>
      <c r="M3" s="104" t="s">
        <v>3</v>
      </c>
      <c r="N3" s="104" t="s">
        <v>892</v>
      </c>
      <c r="O3" s="104" t="s">
        <v>4</v>
      </c>
      <c r="P3" s="104" t="s">
        <v>8</v>
      </c>
      <c r="Q3" s="104" t="s">
        <v>9</v>
      </c>
      <c r="R3" s="104" t="s">
        <v>10</v>
      </c>
      <c r="S3" s="104" t="s">
        <v>12</v>
      </c>
    </row>
    <row r="4" spans="2:25" ht="11.25" customHeight="1" thickBot="1">
      <c r="C4" s="135" t="str">
        <f>'EB1'!T32</f>
        <v>SOL</v>
      </c>
      <c r="D4" s="135" t="str">
        <f>'EB1'!T31</f>
        <v>Solar</v>
      </c>
      <c r="E4" s="135" t="str">
        <f>'EB1'!$Z$2</f>
        <v>PJ</v>
      </c>
      <c r="H4" s="106" t="s">
        <v>37</v>
      </c>
      <c r="I4" s="106" t="s">
        <v>31</v>
      </c>
      <c r="J4" s="106" t="s">
        <v>26</v>
      </c>
      <c r="K4" s="106"/>
      <c r="L4" s="106"/>
      <c r="M4" s="106"/>
      <c r="N4" s="106" t="s">
        <v>27</v>
      </c>
      <c r="O4" s="106" t="s">
        <v>4</v>
      </c>
      <c r="P4" s="106" t="s">
        <v>40</v>
      </c>
      <c r="Q4" s="106" t="s">
        <v>41</v>
      </c>
      <c r="R4" s="106" t="s">
        <v>28</v>
      </c>
      <c r="S4" s="106" t="s">
        <v>29</v>
      </c>
    </row>
    <row r="5" spans="2:25">
      <c r="C5" s="135" t="str">
        <f>'EB1'!U32</f>
        <v>WIN</v>
      </c>
      <c r="D5" s="135" t="str">
        <f>'EB1'!U31</f>
        <v>Wind</v>
      </c>
      <c r="E5" s="135" t="str">
        <f>'EB1'!$Z$2</f>
        <v>PJ</v>
      </c>
      <c r="H5" s="103" t="s">
        <v>65</v>
      </c>
      <c r="I5" s="103"/>
      <c r="J5" s="103" t="str">
        <f t="shared" ref="J5:J10" si="0">C2</f>
        <v>HYD</v>
      </c>
      <c r="K5" s="103" t="s">
        <v>165</v>
      </c>
      <c r="L5" s="103"/>
      <c r="M5" s="103" t="str">
        <f xml:space="preserve"> _xlfn.CONCAT(K5, " -:- ", L5 )</f>
        <v xml:space="preserve">Hydro -:- </v>
      </c>
      <c r="N5" s="103" t="s">
        <v>526</v>
      </c>
      <c r="O5" s="103" t="str">
        <f t="shared" ref="O5:O12" si="1">$E$2</f>
        <v>PJ</v>
      </c>
      <c r="P5" s="103" t="s">
        <v>584</v>
      </c>
      <c r="Q5" s="103" t="s">
        <v>92</v>
      </c>
      <c r="R5" s="103"/>
      <c r="S5" s="103"/>
    </row>
    <row r="6" spans="2:25">
      <c r="C6" s="136" t="str">
        <f>'EB1'!V32</f>
        <v>BIL</v>
      </c>
      <c r="D6" s="136" t="str">
        <f>'EB1'!V31</f>
        <v>Liquid Biofuels</v>
      </c>
      <c r="E6" s="136"/>
      <c r="H6" s="103"/>
      <c r="I6" s="103"/>
      <c r="J6" s="103" t="str">
        <f t="shared" si="0"/>
        <v>GEO</v>
      </c>
      <c r="K6" s="103" t="s">
        <v>166</v>
      </c>
      <c r="L6" s="103"/>
      <c r="M6" s="103" t="str">
        <f t="shared" ref="M6:M12" si="2" xml:space="preserve"> _xlfn.CONCAT(K6, " -:- ", L6 )</f>
        <v xml:space="preserve">Geothermal -:- </v>
      </c>
      <c r="N6" s="103" t="s">
        <v>527</v>
      </c>
      <c r="O6" s="103" t="str">
        <f t="shared" si="1"/>
        <v>PJ</v>
      </c>
      <c r="P6" s="103" t="s">
        <v>584</v>
      </c>
      <c r="Q6" s="103" t="s">
        <v>92</v>
      </c>
      <c r="R6" s="103"/>
      <c r="S6" s="103"/>
    </row>
    <row r="7" spans="2:25">
      <c r="C7" s="135" t="str">
        <f>'EB1'!W32</f>
        <v>BIG</v>
      </c>
      <c r="D7" s="135" t="str">
        <f>'EB1'!W31</f>
        <v>Biogas</v>
      </c>
      <c r="E7" s="136"/>
      <c r="H7" s="103"/>
      <c r="I7" s="103"/>
      <c r="J7" s="103" t="str">
        <f t="shared" si="0"/>
        <v>SOL</v>
      </c>
      <c r="K7" s="103" t="s">
        <v>167</v>
      </c>
      <c r="L7" s="103"/>
      <c r="M7" s="103" t="str">
        <f t="shared" si="2"/>
        <v xml:space="preserve">Solar -:- </v>
      </c>
      <c r="N7" s="103" t="s">
        <v>528</v>
      </c>
      <c r="O7" s="103" t="str">
        <f t="shared" si="1"/>
        <v>PJ</v>
      </c>
      <c r="P7" s="103" t="s">
        <v>584</v>
      </c>
      <c r="Q7" s="103" t="s">
        <v>92</v>
      </c>
      <c r="R7" s="103"/>
      <c r="S7" s="103"/>
    </row>
    <row r="8" spans="2:25">
      <c r="C8" s="135" t="str">
        <f>'EB1'!X32</f>
        <v>WOD</v>
      </c>
      <c r="D8" s="135" t="str">
        <f>'EB1'!X31</f>
        <v>Wood</v>
      </c>
      <c r="E8" s="136"/>
      <c r="H8" s="103"/>
      <c r="I8" s="103"/>
      <c r="J8" s="103" t="str">
        <f t="shared" si="0"/>
        <v>WIN</v>
      </c>
      <c r="K8" s="103" t="s">
        <v>168</v>
      </c>
      <c r="L8" s="103"/>
      <c r="M8" s="103" t="str">
        <f t="shared" si="2"/>
        <v xml:space="preserve">Wind -:- </v>
      </c>
      <c r="N8" s="103" t="s">
        <v>529</v>
      </c>
      <c r="O8" s="103" t="str">
        <f t="shared" si="1"/>
        <v>PJ</v>
      </c>
      <c r="P8" s="103" t="s">
        <v>584</v>
      </c>
      <c r="Q8" s="103" t="s">
        <v>92</v>
      </c>
      <c r="R8" s="103"/>
      <c r="S8" s="103"/>
    </row>
    <row r="9" spans="2:25">
      <c r="C9" s="135" t="str">
        <f>'EB1'!Y32</f>
        <v>TID</v>
      </c>
      <c r="D9" s="135" t="str">
        <f>'EB1'!Y31</f>
        <v>Tidal</v>
      </c>
      <c r="E9" s="136"/>
      <c r="H9" s="103"/>
      <c r="I9" s="103"/>
      <c r="J9" s="103" t="str">
        <f t="shared" si="0"/>
        <v>BIL</v>
      </c>
      <c r="K9" s="103" t="s">
        <v>920</v>
      </c>
      <c r="L9" s="103"/>
      <c r="M9" s="103" t="str">
        <f t="shared" si="2"/>
        <v xml:space="preserve">Bioliquid -:- </v>
      </c>
      <c r="N9" s="103" t="s">
        <v>530</v>
      </c>
      <c r="O9" s="103" t="str">
        <f t="shared" si="1"/>
        <v>PJ</v>
      </c>
      <c r="P9" s="103" t="s">
        <v>584</v>
      </c>
      <c r="Q9" s="103" t="s">
        <v>92</v>
      </c>
      <c r="R9" s="103"/>
      <c r="S9" s="103"/>
    </row>
    <row r="10" spans="2:25">
      <c r="C10" s="134" t="s">
        <v>347</v>
      </c>
      <c r="D10" s="134" t="s">
        <v>348</v>
      </c>
      <c r="H10" s="103"/>
      <c r="I10" s="103"/>
      <c r="J10" s="103" t="str">
        <f t="shared" si="0"/>
        <v>BIG</v>
      </c>
      <c r="K10" s="103" t="s">
        <v>170</v>
      </c>
      <c r="L10" s="103"/>
      <c r="M10" s="103" t="str">
        <f t="shared" si="2"/>
        <v xml:space="preserve">Biogas -:- </v>
      </c>
      <c r="N10" s="103" t="s">
        <v>531</v>
      </c>
      <c r="O10" s="103" t="str">
        <f t="shared" si="1"/>
        <v>PJ</v>
      </c>
      <c r="P10" s="103" t="s">
        <v>584</v>
      </c>
      <c r="Q10" s="103" t="s">
        <v>92</v>
      </c>
      <c r="R10" s="103"/>
      <c r="S10" s="103"/>
    </row>
    <row r="11" spans="2:25">
      <c r="C11" s="134"/>
      <c r="D11" s="134"/>
      <c r="H11" s="103"/>
      <c r="I11" s="103"/>
      <c r="J11" s="103" t="str">
        <f>C9</f>
        <v>TID</v>
      </c>
      <c r="K11" s="103" t="s">
        <v>172</v>
      </c>
      <c r="L11" s="103"/>
      <c r="M11" s="103" t="str">
        <f t="shared" si="2"/>
        <v xml:space="preserve">Tidal -:- </v>
      </c>
      <c r="N11" s="103" t="s">
        <v>533</v>
      </c>
      <c r="O11" s="103" t="str">
        <f t="shared" si="1"/>
        <v>PJ</v>
      </c>
      <c r="P11" s="103" t="s">
        <v>584</v>
      </c>
      <c r="Q11" s="103" t="s">
        <v>92</v>
      </c>
      <c r="R11" s="103"/>
      <c r="S11" s="103"/>
    </row>
    <row r="12" spans="2:25">
      <c r="C12" s="134"/>
      <c r="D12" s="134"/>
      <c r="H12" s="103"/>
      <c r="I12" s="103"/>
      <c r="J12" s="103" t="str">
        <f>C10</f>
        <v>URN</v>
      </c>
      <c r="K12" s="103" t="s">
        <v>348</v>
      </c>
      <c r="L12" s="103"/>
      <c r="M12" s="103" t="str">
        <f t="shared" si="2"/>
        <v xml:space="preserve">Uranium -:- </v>
      </c>
      <c r="N12" s="103" t="s">
        <v>348</v>
      </c>
      <c r="O12" s="103" t="str">
        <f t="shared" si="1"/>
        <v>PJ</v>
      </c>
      <c r="P12" s="103" t="s">
        <v>584</v>
      </c>
      <c r="Q12" s="103" t="s">
        <v>92</v>
      </c>
      <c r="R12" s="103"/>
      <c r="S12" s="103"/>
    </row>
    <row r="13" spans="2:25">
      <c r="D13" s="107"/>
      <c r="Q13" s="99"/>
      <c r="R13" s="99"/>
      <c r="S13" s="99"/>
      <c r="T13" s="99"/>
      <c r="U13" s="99"/>
      <c r="V13" s="99"/>
    </row>
    <row r="14" spans="2:25" ht="12.75">
      <c r="E14" s="107"/>
      <c r="H14" s="102" t="s">
        <v>15</v>
      </c>
      <c r="I14" s="102"/>
      <c r="J14" s="103"/>
      <c r="Q14" s="103"/>
      <c r="R14" s="103"/>
      <c r="S14" s="103"/>
      <c r="T14" s="103"/>
      <c r="U14" s="103"/>
      <c r="V14" s="99"/>
      <c r="X14" s="450" t="s">
        <v>637</v>
      </c>
      <c r="Y14" s="475">
        <f>85%</f>
        <v>0.85</v>
      </c>
    </row>
    <row r="15" spans="2:25" ht="12.75">
      <c r="B15" s="108"/>
      <c r="C15" s="109"/>
      <c r="D15" s="108"/>
      <c r="E15" s="110"/>
      <c r="F15" s="110"/>
      <c r="H15" s="104" t="s">
        <v>11</v>
      </c>
      <c r="I15" s="105" t="s">
        <v>30</v>
      </c>
      <c r="J15" s="104" t="s">
        <v>1</v>
      </c>
      <c r="K15" s="104" t="s">
        <v>888</v>
      </c>
      <c r="L15" s="104" t="s">
        <v>889</v>
      </c>
      <c r="M15" s="104" t="s">
        <v>891</v>
      </c>
      <c r="N15" s="104" t="s">
        <v>895</v>
      </c>
      <c r="O15" s="104" t="s">
        <v>890</v>
      </c>
      <c r="P15" s="104" t="s">
        <v>2</v>
      </c>
      <c r="Q15" s="104" t="s">
        <v>896</v>
      </c>
      <c r="R15" s="104" t="s">
        <v>16</v>
      </c>
      <c r="S15" s="104" t="s">
        <v>17</v>
      </c>
      <c r="T15" s="104" t="s">
        <v>18</v>
      </c>
      <c r="U15" s="104" t="s">
        <v>19</v>
      </c>
      <c r="V15" s="104" t="s">
        <v>20</v>
      </c>
      <c r="X15" s="98" t="s">
        <v>638</v>
      </c>
      <c r="Y15" s="475">
        <v>0.15</v>
      </c>
    </row>
    <row r="16" spans="2:25" ht="48.75" thickBot="1">
      <c r="B16" s="111"/>
      <c r="C16" s="111"/>
      <c r="D16" s="111"/>
      <c r="E16" s="111"/>
      <c r="F16" s="111"/>
      <c r="H16" s="106" t="s">
        <v>38</v>
      </c>
      <c r="I16" s="106" t="s">
        <v>31</v>
      </c>
      <c r="J16" s="106" t="s">
        <v>21</v>
      </c>
      <c r="K16" s="106"/>
      <c r="L16" s="106"/>
      <c r="M16" s="106"/>
      <c r="N16" s="106"/>
      <c r="O16" s="106"/>
      <c r="P16" s="106"/>
      <c r="Q16" s="106" t="s">
        <v>22</v>
      </c>
      <c r="R16" s="106" t="s">
        <v>23</v>
      </c>
      <c r="S16" s="106" t="s">
        <v>24</v>
      </c>
      <c r="T16" s="106" t="s">
        <v>43</v>
      </c>
      <c r="U16" s="106" t="s">
        <v>42</v>
      </c>
      <c r="V16" s="106" t="s">
        <v>25</v>
      </c>
    </row>
    <row r="17" spans="2:22" ht="12.75" thickBot="1">
      <c r="B17" s="111"/>
      <c r="C17" s="112"/>
      <c r="D17" s="112"/>
      <c r="E17" s="112"/>
      <c r="F17" s="112"/>
      <c r="H17" s="106" t="s">
        <v>73</v>
      </c>
      <c r="I17" s="113"/>
      <c r="J17" s="113"/>
      <c r="K17" s="113"/>
      <c r="L17" s="113"/>
      <c r="M17" s="113"/>
      <c r="N17" s="113"/>
      <c r="O17" s="113"/>
      <c r="P17" s="113"/>
      <c r="Q17" s="113"/>
      <c r="R17" s="113"/>
      <c r="S17" s="113"/>
      <c r="T17" s="113"/>
      <c r="U17" s="113"/>
      <c r="V17" s="113"/>
    </row>
    <row r="18" spans="2:22">
      <c r="E18" s="300"/>
      <c r="F18" s="301"/>
      <c r="H18" s="103" t="str">
        <f>'EB1'!$B$5</f>
        <v>MIN</v>
      </c>
      <c r="I18" s="103"/>
      <c r="J18" s="103" t="str">
        <f t="shared" ref="J18:J21" si="3">$H$18&amp;C2&amp;1</f>
        <v>MINHYD1</v>
      </c>
      <c r="K18" s="103" t="s">
        <v>893</v>
      </c>
      <c r="L18" s="103" t="s">
        <v>152</v>
      </c>
      <c r="M18" s="103"/>
      <c r="N18" s="103" t="s">
        <v>921</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1"/>
      <c r="F19" s="301"/>
      <c r="H19" s="103"/>
      <c r="I19" s="103"/>
      <c r="J19" s="103" t="str">
        <f t="shared" si="3"/>
        <v>MINGEO1</v>
      </c>
      <c r="K19" s="103" t="s">
        <v>893</v>
      </c>
      <c r="L19" s="103" t="s">
        <v>152</v>
      </c>
      <c r="M19" s="103"/>
      <c r="N19" s="103" t="s">
        <v>922</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1"/>
      <c r="F20" s="301"/>
      <c r="H20" s="103"/>
      <c r="I20" s="103"/>
      <c r="J20" s="103" t="str">
        <f t="shared" si="3"/>
        <v>MINSOL1</v>
      </c>
      <c r="K20" s="103" t="s">
        <v>893</v>
      </c>
      <c r="L20" s="103" t="s">
        <v>152</v>
      </c>
      <c r="M20" s="103"/>
      <c r="N20" s="103" t="s">
        <v>923</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0"/>
      <c r="F21" s="300"/>
      <c r="H21" s="103"/>
      <c r="I21" s="103"/>
      <c r="J21" s="103" t="str">
        <f t="shared" si="3"/>
        <v>MINWIN1</v>
      </c>
      <c r="K21" s="103" t="s">
        <v>893</v>
      </c>
      <c r="L21" s="103" t="s">
        <v>152</v>
      </c>
      <c r="M21" s="103"/>
      <c r="N21" s="103" t="s">
        <v>924</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0"/>
      <c r="F22" s="301"/>
      <c r="I22" s="103"/>
      <c r="J22" s="103" t="str">
        <f>$H$18&amp;C9&amp;1</f>
        <v>MINTID1</v>
      </c>
      <c r="K22" s="103" t="s">
        <v>893</v>
      </c>
      <c r="L22" s="103" t="s">
        <v>152</v>
      </c>
      <c r="M22" s="103"/>
      <c r="N22" s="103" t="s">
        <v>925</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0"/>
      <c r="F23" s="301"/>
      <c r="J23" s="103" t="str">
        <f>$H$18&amp;C10&amp;1</f>
        <v>MINURN1</v>
      </c>
      <c r="K23" s="103" t="s">
        <v>893</v>
      </c>
      <c r="L23" s="103"/>
      <c r="M23" s="103"/>
      <c r="N23" s="103" t="s">
        <v>926</v>
      </c>
      <c r="O23" s="103"/>
      <c r="P23" s="103" t="str">
        <f t="shared" si="6"/>
        <v xml:space="preserve">Primary Fuel Supply -:-  -:-  -:- Mining - Uranium -:- </v>
      </c>
      <c r="Q23" s="103"/>
      <c r="R23" s="103" t="str">
        <f t="shared" si="4"/>
        <v>PJ</v>
      </c>
      <c r="S23" s="103" t="str">
        <f t="shared" si="5"/>
        <v>PJa</v>
      </c>
      <c r="T23" s="103" t="s">
        <v>92</v>
      </c>
      <c r="U23" s="99"/>
      <c r="V23" s="99"/>
    </row>
    <row r="24" spans="2:22">
      <c r="B24" s="98"/>
      <c r="C24" s="98"/>
      <c r="Q24" s="99"/>
      <c r="R24" s="99"/>
      <c r="S24" s="99"/>
      <c r="T24" s="99"/>
      <c r="U24" s="99"/>
      <c r="V24" s="99"/>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70" zoomScaleNormal="70" workbookViewId="0">
      <selection activeCell="G17" sqref="G17"/>
    </sheetView>
  </sheetViews>
  <sheetFormatPr defaultColWidth="20.85546875" defaultRowHeight="18" customHeight="1"/>
  <cols>
    <col min="1" max="6" width="20.85546875" style="450"/>
    <col min="7" max="7" width="44.28515625" style="450" bestFit="1" customWidth="1"/>
    <col min="8" max="8" width="27.5703125" style="450" bestFit="1" customWidth="1"/>
    <col min="9" max="9" width="68" style="450" bestFit="1" customWidth="1"/>
    <col min="10" max="10" width="118.140625" style="450" bestFit="1" customWidth="1"/>
    <col min="11"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890</v>
      </c>
      <c r="F5" s="124" t="s">
        <v>891</v>
      </c>
      <c r="G5" s="124" t="s">
        <v>3</v>
      </c>
      <c r="H5" s="124" t="s">
        <v>892</v>
      </c>
      <c r="I5" s="124" t="s">
        <v>4</v>
      </c>
      <c r="J5" s="124" t="s">
        <v>8</v>
      </c>
      <c r="K5" s="124" t="s">
        <v>9</v>
      </c>
      <c r="L5" s="124" t="s">
        <v>10</v>
      </c>
      <c r="M5" s="124" t="s">
        <v>12</v>
      </c>
    </row>
    <row r="6" spans="1:33" ht="18" customHeight="1" thickBot="1">
      <c r="B6" s="457" t="s">
        <v>37</v>
      </c>
      <c r="C6" s="457" t="s">
        <v>31</v>
      </c>
      <c r="D6" s="457" t="s">
        <v>26</v>
      </c>
      <c r="E6" s="457"/>
      <c r="F6" s="457"/>
      <c r="G6" s="457"/>
      <c r="H6" s="457" t="s">
        <v>27</v>
      </c>
      <c r="I6" s="457" t="s">
        <v>4</v>
      </c>
      <c r="J6" s="457" t="s">
        <v>40</v>
      </c>
      <c r="K6" s="457" t="s">
        <v>41</v>
      </c>
      <c r="L6" s="457" t="s">
        <v>28</v>
      </c>
      <c r="M6" s="457" t="s">
        <v>29</v>
      </c>
    </row>
    <row r="7" spans="1:33" ht="18" customHeight="1">
      <c r="B7" s="123" t="s">
        <v>65</v>
      </c>
      <c r="C7" s="123"/>
      <c r="D7" s="450" t="s">
        <v>561</v>
      </c>
      <c r="E7" s="584" t="s">
        <v>560</v>
      </c>
      <c r="G7" s="450" t="str">
        <f xml:space="preserve"> _xlfn.CONCAT(E7, " -:- ", F7 )</f>
        <v xml:space="preserve">Forest residues and woody wastes -:- </v>
      </c>
      <c r="H7" s="450" t="s">
        <v>560</v>
      </c>
      <c r="I7" s="450" t="s">
        <v>69</v>
      </c>
      <c r="J7" s="450" t="s">
        <v>584</v>
      </c>
      <c r="K7" s="123"/>
      <c r="L7" s="123"/>
      <c r="M7" s="123"/>
    </row>
    <row r="8" spans="1:33" ht="18" customHeight="1">
      <c r="D8" s="450" t="s">
        <v>563</v>
      </c>
      <c r="E8" s="584" t="s">
        <v>562</v>
      </c>
      <c r="G8" s="450" t="str">
        <f t="shared" ref="G8:G17" si="0" xml:space="preserve"> _xlfn.CONCAT(E8, " -:- ", F8 )</f>
        <v xml:space="preserve">Agricultural wastes (straws, stover, vegetable culls) -:- </v>
      </c>
      <c r="H8" s="450" t="s">
        <v>562</v>
      </c>
      <c r="I8" s="450" t="s">
        <v>69</v>
      </c>
      <c r="J8" s="450" t="s">
        <v>584</v>
      </c>
    </row>
    <row r="9" spans="1:33" ht="18" customHeight="1">
      <c r="D9" s="450" t="s">
        <v>564</v>
      </c>
      <c r="E9" s="584" t="s">
        <v>565</v>
      </c>
      <c r="G9" s="450" t="str">
        <f t="shared" si="0"/>
        <v xml:space="preserve">Municipal solid waste -:- </v>
      </c>
      <c r="H9" s="450" t="s">
        <v>565</v>
      </c>
      <c r="I9" s="450" t="s">
        <v>69</v>
      </c>
      <c r="J9" s="450" t="s">
        <v>584</v>
      </c>
      <c r="K9" s="103"/>
    </row>
    <row r="10" spans="1:33" ht="18" customHeight="1">
      <c r="D10" s="450" t="s">
        <v>571</v>
      </c>
      <c r="E10" s="584" t="s">
        <v>570</v>
      </c>
      <c r="G10" s="450" t="str">
        <f t="shared" si="0"/>
        <v xml:space="preserve">Animal manure -:- </v>
      </c>
      <c r="H10" s="450" t="s">
        <v>570</v>
      </c>
      <c r="I10" s="450" t="s">
        <v>69</v>
      </c>
      <c r="J10" s="450" t="s">
        <v>584</v>
      </c>
    </row>
    <row r="11" spans="1:33" ht="18" customHeight="1">
      <c r="D11" s="450" t="s">
        <v>566</v>
      </c>
      <c r="E11" s="584" t="s">
        <v>567</v>
      </c>
      <c r="G11" s="450" t="str">
        <f t="shared" si="0"/>
        <v xml:space="preserve">Oil wastes -:- </v>
      </c>
      <c r="H11" s="450" t="s">
        <v>567</v>
      </c>
      <c r="I11" s="450" t="s">
        <v>69</v>
      </c>
      <c r="J11" s="450" t="s">
        <v>584</v>
      </c>
      <c r="AD11" t="s">
        <v>674</v>
      </c>
      <c r="AE11"/>
      <c r="AF11" t="s">
        <v>675</v>
      </c>
      <c r="AG11">
        <v>288</v>
      </c>
    </row>
    <row r="12" spans="1:33" ht="18" customHeight="1">
      <c r="D12" s="450" t="s">
        <v>402</v>
      </c>
      <c r="E12" s="584" t="s">
        <v>575</v>
      </c>
      <c r="G12" s="450" t="str">
        <f t="shared" si="0"/>
        <v xml:space="preserve">Wood pellet -:- </v>
      </c>
      <c r="H12" s="450" t="s">
        <v>575</v>
      </c>
      <c r="I12" s="450" t="s">
        <v>69</v>
      </c>
      <c r="J12" s="450" t="s">
        <v>584</v>
      </c>
      <c r="X12" s="450" t="s">
        <v>656</v>
      </c>
      <c r="AD12"/>
      <c r="AE12"/>
      <c r="AF12" t="s">
        <v>675</v>
      </c>
      <c r="AG12">
        <v>256</v>
      </c>
    </row>
    <row r="13" spans="1:33" ht="18" customHeight="1">
      <c r="A13"/>
      <c r="D13" s="450" t="s">
        <v>576</v>
      </c>
      <c r="E13" s="584" t="s">
        <v>469</v>
      </c>
      <c r="G13" s="450" t="str">
        <f t="shared" si="0"/>
        <v xml:space="preserve">Biodiesel -:- </v>
      </c>
      <c r="H13" s="450" t="s">
        <v>469</v>
      </c>
      <c r="I13" s="450" t="s">
        <v>69</v>
      </c>
      <c r="J13" s="450" t="s">
        <v>584</v>
      </c>
      <c r="AD13"/>
      <c r="AE13"/>
      <c r="AF13" t="s">
        <v>675</v>
      </c>
      <c r="AG13">
        <v>2139</v>
      </c>
    </row>
    <row r="14" spans="1:33" ht="18" customHeight="1">
      <c r="A14"/>
      <c r="D14" s="450" t="s">
        <v>182</v>
      </c>
      <c r="E14" s="584" t="s">
        <v>532</v>
      </c>
      <c r="G14" s="450" t="str">
        <f t="shared" si="0"/>
        <v xml:space="preserve">Biomass - wood -:- </v>
      </c>
      <c r="H14" s="450" t="s">
        <v>532</v>
      </c>
      <c r="I14" s="450" t="s">
        <v>69</v>
      </c>
      <c r="J14" s="450" t="s">
        <v>584</v>
      </c>
      <c r="X14" s="450" t="s">
        <v>637</v>
      </c>
      <c r="Y14" s="475">
        <f>80%</f>
        <v>0.8</v>
      </c>
      <c r="AD14"/>
      <c r="AE14"/>
      <c r="AF14" t="s">
        <v>675</v>
      </c>
      <c r="AG14">
        <v>373</v>
      </c>
    </row>
    <row r="15" spans="1:33" ht="18" customHeight="1">
      <c r="A15"/>
      <c r="D15" s="450" t="s">
        <v>813</v>
      </c>
      <c r="E15" s="584" t="s">
        <v>931</v>
      </c>
      <c r="G15" s="450" t="str">
        <f t="shared" si="0"/>
        <v xml:space="preserve">Drop-In Diesel -:- </v>
      </c>
      <c r="H15" s="450" t="s">
        <v>818</v>
      </c>
      <c r="I15" s="450" t="s">
        <v>69</v>
      </c>
      <c r="J15" s="450" t="s">
        <v>584</v>
      </c>
      <c r="X15" s="450" t="s">
        <v>638</v>
      </c>
      <c r="Y15" s="475">
        <v>0.2</v>
      </c>
      <c r="AD15"/>
      <c r="AE15"/>
      <c r="AF15" t="s">
        <v>675</v>
      </c>
      <c r="AG15">
        <v>267</v>
      </c>
    </row>
    <row r="16" spans="1:33" ht="18" customHeight="1">
      <c r="D16" s="450" t="s">
        <v>814</v>
      </c>
      <c r="E16" s="584" t="s">
        <v>932</v>
      </c>
      <c r="G16" s="450" t="str">
        <f t="shared" si="0"/>
        <v xml:space="preserve">Drop-In Jet -:- </v>
      </c>
      <c r="H16" s="450" t="s">
        <v>819</v>
      </c>
      <c r="I16" s="450" t="s">
        <v>69</v>
      </c>
      <c r="J16" s="450" t="s">
        <v>584</v>
      </c>
      <c r="AD16"/>
      <c r="AE16"/>
      <c r="AF16" t="s">
        <v>638</v>
      </c>
      <c r="AG16">
        <v>316</v>
      </c>
    </row>
    <row r="17" spans="2:33" ht="18" customHeight="1">
      <c r="D17" s="450" t="s">
        <v>834</v>
      </c>
      <c r="E17" s="588" t="s">
        <v>171</v>
      </c>
      <c r="G17" s="450" t="str">
        <f t="shared" si="0"/>
        <v xml:space="preserve">Wood -:- </v>
      </c>
      <c r="H17" s="450" t="s">
        <v>841</v>
      </c>
      <c r="I17" s="450" t="s">
        <v>69</v>
      </c>
      <c r="J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124" t="s">
        <v>2</v>
      </c>
      <c r="K20" s="124" t="s">
        <v>896</v>
      </c>
      <c r="L20" s="124" t="s">
        <v>16</v>
      </c>
      <c r="M20" s="124" t="s">
        <v>17</v>
      </c>
      <c r="N20" s="124" t="s">
        <v>18</v>
      </c>
      <c r="O20" s="124" t="s">
        <v>19</v>
      </c>
      <c r="P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t="s">
        <v>22</v>
      </c>
      <c r="L21" s="457" t="s">
        <v>23</v>
      </c>
      <c r="M21" s="457" t="s">
        <v>24</v>
      </c>
      <c r="N21" s="457" t="s">
        <v>43</v>
      </c>
      <c r="O21" s="457" t="s">
        <v>42</v>
      </c>
      <c r="P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584"/>
      <c r="H23" s="318"/>
      <c r="I23" s="318" t="s">
        <v>792</v>
      </c>
      <c r="J23" s="450" t="str">
        <f xml:space="preserve"> _xlfn.CONCAT( E23, " -:- ", F23, " -:- ", G23, " -:- ", H23, " -:- ", I23 )</f>
        <v>Primary Fuel Supply -:- Biomass/Biofuels -:-  -:-  -:- Residual Woody Biomass</v>
      </c>
      <c r="K23" s="318" t="s">
        <v>792</v>
      </c>
      <c r="L23" s="123" t="str">
        <f t="shared" ref="L23:L43" si="2">$I$7</f>
        <v>PJ</v>
      </c>
      <c r="M23" s="123" t="str">
        <f t="shared" ref="M23:M32" si="3">$I$7&amp;"a"</f>
        <v>PJa</v>
      </c>
      <c r="N23" s="123"/>
      <c r="O23" s="123"/>
      <c r="P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584"/>
      <c r="H24" s="318"/>
      <c r="I24" s="318" t="s">
        <v>793</v>
      </c>
      <c r="J24" s="450" t="str">
        <f t="shared" ref="J24:J45" si="4" xml:space="preserve"> _xlfn.CONCAT( E24, " -:- ", F24, " -:- ", G24, " -:- ", H24, " -:- ", I24 )</f>
        <v>Primary Fuel Supply -:- Biomass/Biofuels -:-  -:-  -:- Purpose Grown Forests</v>
      </c>
      <c r="K24" s="450" t="s">
        <v>849</v>
      </c>
      <c r="L24" s="123" t="str">
        <f t="shared" si="2"/>
        <v>PJ</v>
      </c>
      <c r="M24" s="123" t="str">
        <f t="shared" si="3"/>
        <v>PJa</v>
      </c>
      <c r="N24" s="123"/>
      <c r="O24" s="123"/>
      <c r="P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584"/>
      <c r="H25" s="318"/>
      <c r="I25" s="318" t="s">
        <v>795</v>
      </c>
      <c r="J25" s="450" t="str">
        <f t="shared" si="4"/>
        <v>Primary Fuel Supply -:- Biomass/Biofuels -:-  -:-  -:- Straw &amp; Stover</v>
      </c>
      <c r="K25" s="318" t="s">
        <v>795</v>
      </c>
      <c r="L25" s="123" t="str">
        <f t="shared" si="2"/>
        <v>PJ</v>
      </c>
      <c r="M25" s="123" t="str">
        <f t="shared" si="3"/>
        <v>PJa</v>
      </c>
      <c r="N25" s="123"/>
      <c r="O25" s="123"/>
      <c r="P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584"/>
      <c r="H26" s="318"/>
      <c r="I26" s="318" t="s">
        <v>796</v>
      </c>
      <c r="J26" s="450" t="str">
        <f t="shared" si="4"/>
        <v>Primary Fuel Supply -:- Biomass/Biofuels -:-  -:-  -:- Fruit and vegetables culls</v>
      </c>
      <c r="K26" s="318" t="s">
        <v>796</v>
      </c>
      <c r="L26" s="123" t="str">
        <f t="shared" si="2"/>
        <v>PJ</v>
      </c>
      <c r="M26" s="123" t="str">
        <f t="shared" si="3"/>
        <v>PJa</v>
      </c>
      <c r="N26" s="123"/>
      <c r="O26" s="123"/>
      <c r="P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584"/>
      <c r="H27" s="318"/>
      <c r="I27" s="318" t="s">
        <v>798</v>
      </c>
      <c r="J27" s="450" t="str">
        <f t="shared" si="4"/>
        <v>Primary Fuel Supply -:- Biomass/Biofuels -:-  -:-  -:- Municipal Solid Waste</v>
      </c>
      <c r="K27" s="318" t="s">
        <v>798</v>
      </c>
      <c r="L27" s="123" t="str">
        <f t="shared" si="2"/>
        <v>PJ</v>
      </c>
      <c r="M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584"/>
      <c r="H28" s="318"/>
      <c r="I28" s="318" t="s">
        <v>800</v>
      </c>
      <c r="J28" s="450" t="str">
        <f t="shared" si="4"/>
        <v>Primary Fuel Supply -:- Biomass/Biofuels -:-  -:-  -:- Animal Manure</v>
      </c>
      <c r="K28" s="318" t="s">
        <v>800</v>
      </c>
      <c r="L28" s="123" t="str">
        <f t="shared" si="2"/>
        <v>PJ</v>
      </c>
      <c r="M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584"/>
      <c r="H29" s="318"/>
      <c r="I29" s="318" t="s">
        <v>802</v>
      </c>
      <c r="J29" s="450" t="str">
        <f t="shared" si="4"/>
        <v>Primary Fuel Supply -:- Biomass/Biofuels -:-  -:-  -:- Waste Oil</v>
      </c>
      <c r="K29" s="318" t="s">
        <v>802</v>
      </c>
      <c r="L29" s="123" t="str">
        <f t="shared" si="2"/>
        <v>PJ</v>
      </c>
      <c r="M29" s="123" t="str">
        <f t="shared" si="3"/>
        <v>PJa</v>
      </c>
      <c r="N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584"/>
      <c r="H30" s="318"/>
      <c r="I30" s="318" t="s">
        <v>803</v>
      </c>
      <c r="J30" s="450" t="str">
        <f t="shared" si="4"/>
        <v>Primary Fuel Supply -:- Biomass/Biofuels -:-  -:-  -:- Tallow Waste</v>
      </c>
      <c r="K30" s="318" t="s">
        <v>803</v>
      </c>
      <c r="L30" s="123" t="str">
        <f t="shared" si="2"/>
        <v>PJ</v>
      </c>
      <c r="M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584"/>
      <c r="H31" s="319"/>
      <c r="I31" s="319" t="s">
        <v>812</v>
      </c>
      <c r="J31" s="450" t="str">
        <f t="shared" si="4"/>
        <v>Primary Fuel Supply -:- Biomass/Biofuels -:-  -:-  -:- Domestic supply of current wood in use</v>
      </c>
      <c r="K31" s="123" t="s">
        <v>812</v>
      </c>
      <c r="L31" s="123" t="str">
        <f t="shared" si="2"/>
        <v>PJ</v>
      </c>
      <c r="M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584"/>
      <c r="H32" s="319"/>
      <c r="I32" s="319" t="str">
        <f>+I31</f>
        <v>Domestic supply of current wood in use</v>
      </c>
      <c r="J32" s="450" t="str">
        <f t="shared" si="4"/>
        <v>Primary Fuel Supply -:- Biomass/Biofuels -:-  -:-  -:- Domestic supply of current wood in use</v>
      </c>
      <c r="K32" s="123" t="str">
        <f>+K31</f>
        <v>Domestic supply of current wood in use</v>
      </c>
      <c r="L32" s="123" t="str">
        <f t="shared" si="2"/>
        <v>PJ</v>
      </c>
      <c r="M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584"/>
      <c r="H33" s="319"/>
      <c r="I33" s="319" t="str">
        <f>+"Biogas production refinery from "&amp;E7</f>
        <v>Biogas production refinery from Forest residues and woody wastes</v>
      </c>
      <c r="J33" s="450" t="str">
        <f t="shared" si="4"/>
        <v>Primary Fuel Supply -:- Biomass/Biofuels -:-  -:-  -:- Biogas production refinery from Forest residues and woody wastes</v>
      </c>
      <c r="K33" s="123" t="str">
        <f>+"Biogas production refinery from "&amp;H7</f>
        <v>Biogas production refinery from Forest residues and woody wastes</v>
      </c>
      <c r="L33" s="123" t="str">
        <f t="shared" si="2"/>
        <v>PJ</v>
      </c>
      <c r="M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584"/>
      <c r="H34" s="319"/>
      <c r="I34" s="319" t="str">
        <f>+"Biogas production refinery from "&amp;E8</f>
        <v>Biogas production refinery from Agricultural wastes (straws, stover, vegetable culls)</v>
      </c>
      <c r="J34" s="450" t="str">
        <f t="shared" si="4"/>
        <v>Primary Fuel Supply -:- Biomass/Biofuels -:-  -:-  -:- Biogas production refinery from Agricultural wastes (straws, stover, vegetable culls)</v>
      </c>
      <c r="K34" s="123" t="str">
        <f>+"Biogas production refinery from "&amp;H8</f>
        <v>Biogas production refinery from Agricultural wastes (straws, stover, vegetable culls)</v>
      </c>
      <c r="L34" s="123" t="str">
        <f t="shared" si="2"/>
        <v>PJ</v>
      </c>
      <c r="M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584"/>
      <c r="H35" s="319"/>
      <c r="I35" s="319" t="str">
        <f>+"Biogas production refinery from "&amp;E9</f>
        <v>Biogas production refinery from Municipal solid waste</v>
      </c>
      <c r="J35" s="450" t="str">
        <f t="shared" si="4"/>
        <v>Primary Fuel Supply -:- Biomass/Biofuels -:-  -:-  -:- Biogas production refinery from Municipal solid waste</v>
      </c>
      <c r="K35" s="123" t="str">
        <f>+"Biogas production refinery from "&amp;H9</f>
        <v>Biogas production refinery from Municipal solid waste</v>
      </c>
      <c r="L35" s="123" t="str">
        <f t="shared" si="2"/>
        <v>PJ</v>
      </c>
      <c r="M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584"/>
      <c r="H36" s="319"/>
      <c r="I36" s="319" t="str">
        <f>+"Biogas production refinery from "&amp;E10</f>
        <v>Biogas production refinery from Animal manure</v>
      </c>
      <c r="J36" s="450" t="str">
        <f t="shared" si="4"/>
        <v>Primary Fuel Supply -:- Biomass/Biofuels -:-  -:-  -:- Biogas production refinery from Animal manure</v>
      </c>
      <c r="K36" s="123" t="str">
        <f>+"Biogas production refinery from "&amp;H10</f>
        <v>Biogas production refinery from Animal manure</v>
      </c>
      <c r="L36" s="123" t="str">
        <f t="shared" si="2"/>
        <v>PJ</v>
      </c>
      <c r="M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584"/>
      <c r="H37" s="319"/>
      <c r="I37" s="319" t="s">
        <v>574</v>
      </c>
      <c r="J37" s="450" t="str">
        <f t="shared" si="4"/>
        <v>Primary Fuel Supply -:- Biomass/Biofuels -:-  -:-  -:- Biogas to natural gas</v>
      </c>
      <c r="K37" s="123" t="s">
        <v>574</v>
      </c>
      <c r="L37" s="123" t="str">
        <f t="shared" si="2"/>
        <v>PJ</v>
      </c>
      <c r="M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584"/>
      <c r="H38" s="319"/>
      <c r="I38" s="319" t="s">
        <v>577</v>
      </c>
      <c r="J38" s="450" t="str">
        <f t="shared" si="4"/>
        <v>Primary Fuel Supply -:- Biomass/Biofuels -:-  -:-  -:- Production of wood pellets from wood waste</v>
      </c>
      <c r="K38" s="123" t="s">
        <v>577</v>
      </c>
      <c r="L38" s="123" t="str">
        <f t="shared" si="2"/>
        <v>PJ</v>
      </c>
      <c r="M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584"/>
      <c r="H39" s="319"/>
      <c r="I39" s="319" t="s">
        <v>578</v>
      </c>
      <c r="J39" s="450" t="str">
        <f t="shared" si="4"/>
        <v>Primary Fuel Supply -:- Biomass/Biofuels -:-  -:-  -:- Production of biodiesel from woodwaste</v>
      </c>
      <c r="K39" s="123" t="s">
        <v>578</v>
      </c>
      <c r="L39" s="123" t="str">
        <f t="shared" si="2"/>
        <v>PJ</v>
      </c>
      <c r="M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584"/>
      <c r="H40" s="319"/>
      <c r="I40" s="319" t="s">
        <v>579</v>
      </c>
      <c r="J40" s="450" t="str">
        <f t="shared" si="4"/>
        <v>Primary Fuel Supply -:- Biomass/Biofuels -:-  -:-  -:- Production of bioliquids (ethanol) from woodwaste</v>
      </c>
      <c r="K40" s="123" t="s">
        <v>579</v>
      </c>
      <c r="L40" s="123" t="str">
        <f t="shared" si="2"/>
        <v>PJ</v>
      </c>
      <c r="M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584"/>
      <c r="H41" s="319"/>
      <c r="I41" s="319" t="s">
        <v>815</v>
      </c>
      <c r="J41" s="450" t="str">
        <f t="shared" si="4"/>
        <v>Primary Fuel Supply -:- Biomass/Biofuels -:-  -:-  -:- Production of biodiesel from waste oiles</v>
      </c>
      <c r="K41" s="123" t="s">
        <v>815</v>
      </c>
      <c r="L41" s="123" t="str">
        <f t="shared" si="2"/>
        <v>PJ</v>
      </c>
      <c r="M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584"/>
      <c r="H42" s="319"/>
      <c r="I42" s="319" t="s">
        <v>817</v>
      </c>
      <c r="J42" s="450" t="str">
        <f t="shared" si="4"/>
        <v>Primary Fuel Supply -:- Biomass/Biofuels -:-  -:-  -:- Production of drop-in fuels from woodwaste</v>
      </c>
      <c r="K42" s="123" t="s">
        <v>817</v>
      </c>
      <c r="L42" s="123" t="str">
        <f t="shared" si="2"/>
        <v>PJ</v>
      </c>
      <c r="M42" s="123" t="s">
        <v>572</v>
      </c>
      <c r="AD42"/>
      <c r="AE42"/>
      <c r="AF42" s="481"/>
      <c r="AG42" s="481"/>
    </row>
    <row r="43" spans="1:33" ht="18" customHeight="1">
      <c r="B43" s="450" t="s">
        <v>87</v>
      </c>
      <c r="D43" s="123" t="s">
        <v>635</v>
      </c>
      <c r="E43" s="103" t="s">
        <v>893</v>
      </c>
      <c r="F43" s="103" t="s">
        <v>894</v>
      </c>
      <c r="G43" s="584"/>
      <c r="H43" s="319"/>
      <c r="I43" s="319" t="s">
        <v>636</v>
      </c>
      <c r="J43" s="450" t="str">
        <f t="shared" si="4"/>
        <v>Primary Fuel Supply -:- Biomass/Biofuels -:-  -:-  -:- Waste wood to fuel wood</v>
      </c>
      <c r="K43" s="123" t="s">
        <v>636</v>
      </c>
      <c r="L43" s="123" t="str">
        <f t="shared" si="2"/>
        <v>PJ</v>
      </c>
      <c r="M43" s="123" t="str">
        <f>$I$7&amp;"a"</f>
        <v>PJa</v>
      </c>
      <c r="AD43"/>
      <c r="AE43"/>
      <c r="AF43"/>
      <c r="AG43"/>
    </row>
    <row r="44" spans="1:33" ht="18" customHeight="1">
      <c r="B44" s="450" t="s">
        <v>58</v>
      </c>
      <c r="D44" s="123" t="s">
        <v>835</v>
      </c>
      <c r="E44" s="103" t="s">
        <v>893</v>
      </c>
      <c r="F44" s="103" t="s">
        <v>894</v>
      </c>
      <c r="G44" s="584"/>
      <c r="H44" s="319"/>
      <c r="I44" s="319" t="s">
        <v>840</v>
      </c>
      <c r="J44" s="450" t="str">
        <f t="shared" si="4"/>
        <v>Primary Fuel Supply -:- Biomass/Biofuels -:-  -:-  -:- On-Site wood supply</v>
      </c>
      <c r="K44" s="123" t="s">
        <v>840</v>
      </c>
      <c r="L44" s="123" t="s">
        <v>69</v>
      </c>
      <c r="M44" s="123" t="s">
        <v>537</v>
      </c>
      <c r="AD44"/>
      <c r="AE44"/>
      <c r="AF44"/>
      <c r="AG44"/>
    </row>
    <row r="45" spans="1:33" ht="18" customHeight="1">
      <c r="B45" s="450" t="s">
        <v>58</v>
      </c>
      <c r="D45" s="123" t="s">
        <v>848</v>
      </c>
      <c r="E45" s="103" t="s">
        <v>893</v>
      </c>
      <c r="F45" s="103" t="s">
        <v>894</v>
      </c>
      <c r="G45" s="584"/>
      <c r="H45" s="319"/>
      <c r="I45" s="319" t="s">
        <v>849</v>
      </c>
      <c r="J45" s="450" t="str">
        <f t="shared" si="4"/>
        <v>Primary Fuel Supply -:- Biomass/Biofuels -:-  -:-  -:- Residual woody biomass tranche 2</v>
      </c>
      <c r="K45" s="318" t="s">
        <v>793</v>
      </c>
      <c r="L45" s="123" t="str">
        <f>$I$7</f>
        <v>PJ</v>
      </c>
      <c r="M45" s="123" t="str">
        <f>$I$7&amp;"a"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2024-04-04T23:33:27Z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