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32C8891A-AFB3-41BF-A231-628433FAF67A}" xr6:coauthVersionLast="47" xr6:coauthVersionMax="47" xr10:uidLastSave="{00000000-0000-0000-0000-000000000000}"/>
  <bookViews>
    <workbookView xWindow="38280" yWindow="-120" windowWidth="38640" windowHeight="21120" tabRatio="732" activeTab="4"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36" l="1"/>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P19" i="161"/>
  <c r="P20" i="161"/>
  <c r="P21" i="161"/>
  <c r="P22" i="161"/>
  <c r="P23" i="161"/>
  <c r="P18" i="161"/>
  <c r="AA28" i="163"/>
  <c r="AA27" i="163"/>
  <c r="AA26" i="163"/>
  <c r="AA25" i="163"/>
  <c r="AA24" i="163"/>
  <c r="AA23" i="163"/>
  <c r="AA22" i="163"/>
  <c r="AA21" i="163"/>
  <c r="AA20" i="163"/>
  <c r="AA19" i="163"/>
  <c r="AA18" i="163"/>
  <c r="AA17" i="163"/>
  <c r="AA16" i="163"/>
  <c r="AA15" i="163"/>
  <c r="AA14" i="163"/>
  <c r="AA13" i="163"/>
  <c r="AA12" i="163"/>
  <c r="AA11" i="163"/>
  <c r="AA10" i="163"/>
  <c r="AA9" i="163"/>
  <c r="AA8" i="163"/>
  <c r="AA7" i="163"/>
  <c r="AA6" i="163"/>
  <c r="R12" i="147"/>
  <c r="Q20" i="136"/>
  <c r="T19" i="136"/>
  <c r="S19" i="136"/>
  <c r="Q19" i="136"/>
  <c r="T18" i="136"/>
  <c r="S18" i="136"/>
  <c r="Q18" i="136"/>
  <c r="I18" i="136"/>
  <c r="K18" i="136" s="1"/>
  <c r="T17" i="136"/>
  <c r="S17" i="136"/>
  <c r="Q17" i="136"/>
  <c r="I17" i="136"/>
  <c r="K17" i="136" s="1"/>
  <c r="T16" i="136"/>
  <c r="S16" i="136"/>
  <c r="Q16" i="136"/>
  <c r="T15" i="136"/>
  <c r="S15" i="136"/>
  <c r="Q15" i="136"/>
  <c r="T14" i="136"/>
  <c r="S14" i="136"/>
  <c r="Q14" i="136"/>
  <c r="T13" i="136"/>
  <c r="S13" i="136"/>
  <c r="Q13" i="136"/>
  <c r="I13" i="136"/>
  <c r="I14" i="136" s="1"/>
  <c r="I15" i="136" s="1"/>
  <c r="I16" i="136" s="1"/>
  <c r="P6" i="136"/>
  <c r="P5" i="136"/>
  <c r="K5" i="136"/>
  <c r="T34" i="137"/>
  <c r="T35" i="137"/>
  <c r="S34" i="137"/>
  <c r="S35" i="137"/>
  <c r="Q34" i="137"/>
  <c r="Q35" i="137"/>
  <c r="Q21" i="137"/>
  <c r="Q22" i="137"/>
  <c r="Q23" i="137"/>
  <c r="Q24" i="137"/>
  <c r="Q25" i="137"/>
  <c r="Q26" i="137"/>
  <c r="Q27" i="137"/>
  <c r="Q28" i="137"/>
  <c r="Q29" i="137"/>
  <c r="Q30" i="137"/>
  <c r="Q31" i="137"/>
  <c r="Q32" i="137"/>
  <c r="Q33" i="137"/>
  <c r="Q36" i="137"/>
  <c r="Q37" i="137"/>
  <c r="Q38" i="137"/>
  <c r="Q39" i="137"/>
  <c r="Q40" i="137"/>
  <c r="Q41" i="137"/>
  <c r="Q42" i="137"/>
  <c r="Q20" i="137"/>
  <c r="P6" i="137"/>
  <c r="J17" i="132"/>
  <c r="J18" i="132"/>
  <c r="J19" i="132"/>
  <c r="J20" i="132"/>
  <c r="J21" i="132"/>
  <c r="J16" i="132"/>
  <c r="I36" i="164"/>
  <c r="J36" i="164" s="1"/>
  <c r="I35" i="164"/>
  <c r="J35" i="164" s="1"/>
  <c r="I34" i="164"/>
  <c r="J34" i="164" s="1"/>
  <c r="I33" i="164"/>
  <c r="J33" i="164" s="1"/>
  <c r="I32" i="164"/>
  <c r="J32" i="164" s="1"/>
  <c r="J24" i="164"/>
  <c r="J25" i="164"/>
  <c r="J26" i="164"/>
  <c r="J27" i="164"/>
  <c r="J28" i="164"/>
  <c r="J29" i="164"/>
  <c r="J30" i="164"/>
  <c r="J31" i="164"/>
  <c r="J37" i="164"/>
  <c r="J38" i="164"/>
  <c r="J39" i="164"/>
  <c r="J40" i="164"/>
  <c r="J41" i="164"/>
  <c r="J42" i="164"/>
  <c r="J43" i="164"/>
  <c r="J44" i="164"/>
  <c r="J45" i="164"/>
  <c r="J23" i="164"/>
  <c r="I19" i="136" l="1"/>
  <c r="F60" i="164" l="1"/>
  <c r="D52" i="164" l="1"/>
  <c r="D24" i="164"/>
  <c r="V41" i="164" l="1"/>
  <c r="V33" i="164" l="1"/>
  <c r="V34" i="164"/>
  <c r="V35" i="164"/>
  <c r="V32" i="164"/>
  <c r="N61" i="164" l="1"/>
  <c r="O61" i="164"/>
  <c r="P61" i="164"/>
  <c r="Q61" i="164"/>
  <c r="M61" i="164"/>
  <c r="U24" i="163" l="1"/>
  <c r="U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M43" i="164"/>
  <c r="L43" i="164"/>
  <c r="L42" i="164"/>
  <c r="L41" i="164"/>
  <c r="L40" i="164"/>
  <c r="D40" i="164"/>
  <c r="L39" i="164"/>
  <c r="D39" i="164"/>
  <c r="L38" i="164"/>
  <c r="D38" i="164"/>
  <c r="AF37" i="164"/>
  <c r="AF40" i="164" s="1"/>
  <c r="L37" i="164"/>
  <c r="Y36" i="164"/>
  <c r="L36" i="164"/>
  <c r="K36" i="164"/>
  <c r="D36" i="164"/>
  <c r="B66" i="164" s="1"/>
  <c r="Y35" i="164"/>
  <c r="L35" i="164"/>
  <c r="K35" i="164"/>
  <c r="D35" i="164"/>
  <c r="Y34" i="164"/>
  <c r="L34" i="164"/>
  <c r="K34" i="164"/>
  <c r="D34" i="164"/>
  <c r="B68" i="164" s="1"/>
  <c r="Y33" i="164"/>
  <c r="L33" i="164"/>
  <c r="K33" i="164"/>
  <c r="D33" i="164"/>
  <c r="B67" i="164" s="1"/>
  <c r="Y32" i="164"/>
  <c r="M32" i="164"/>
  <c r="L32" i="164"/>
  <c r="K32" i="164"/>
  <c r="Y31" i="164"/>
  <c r="M31" i="164"/>
  <c r="L31" i="164"/>
  <c r="D31" i="164"/>
  <c r="B31" i="164"/>
  <c r="Y30" i="164"/>
  <c r="M30" i="164"/>
  <c r="L30" i="164"/>
  <c r="D30" i="164"/>
  <c r="B30" i="164"/>
  <c r="Y29" i="164"/>
  <c r="M29" i="164"/>
  <c r="L29" i="164"/>
  <c r="D29" i="164"/>
  <c r="B29" i="164"/>
  <c r="AF28" i="164"/>
  <c r="AF30" i="164" s="1"/>
  <c r="Y28" i="164"/>
  <c r="M28" i="164"/>
  <c r="L28" i="164"/>
  <c r="D28" i="164"/>
  <c r="Y27" i="164"/>
  <c r="M27" i="164"/>
  <c r="L27" i="164"/>
  <c r="D27" i="164"/>
  <c r="B27" i="164"/>
  <c r="B28" i="164" s="1"/>
  <c r="Y26" i="164"/>
  <c r="M26" i="164"/>
  <c r="L26" i="164"/>
  <c r="D26" i="164"/>
  <c r="B26" i="164"/>
  <c r="Y25" i="164"/>
  <c r="M25" i="164"/>
  <c r="L25" i="164"/>
  <c r="D25" i="164"/>
  <c r="B25" i="164"/>
  <c r="Y24" i="164"/>
  <c r="M24" i="164"/>
  <c r="L24" i="164"/>
  <c r="B24" i="164"/>
  <c r="Y23" i="164"/>
  <c r="M23" i="164"/>
  <c r="L23" i="164"/>
  <c r="D23" i="164"/>
  <c r="B23" i="164"/>
  <c r="Y22" i="164"/>
  <c r="Y21" i="164"/>
  <c r="AF20" i="164"/>
  <c r="AF22" i="164" s="1"/>
  <c r="X14" i="164"/>
  <c r="Y58" i="164" l="1"/>
  <c r="Y61" i="164" s="1"/>
  <c r="AA49" i="164"/>
  <c r="Y53" i="164" s="1"/>
  <c r="Y37" i="164"/>
  <c r="AF39" i="164"/>
  <c r="AF23" i="164"/>
  <c r="AF31" i="164"/>
  <c r="G43" i="163"/>
  <c r="H43" i="163" s="1"/>
  <c r="AG42" i="163"/>
  <c r="Y60" i="164" l="1"/>
  <c r="Y51" i="164"/>
  <c r="AE36" i="163"/>
  <c r="AE38" i="163" s="1"/>
  <c r="AD36" i="163"/>
  <c r="AD38" i="163" s="1"/>
  <c r="AC36" i="163"/>
  <c r="AC38" i="163" s="1"/>
  <c r="AB12" i="163"/>
  <c r="U12" i="163"/>
  <c r="AB11" i="163"/>
  <c r="U11" i="163"/>
  <c r="AB10" i="163"/>
  <c r="U10" i="163"/>
  <c r="AB9" i="163"/>
  <c r="U9" i="163"/>
  <c r="AB8" i="163"/>
  <c r="U8" i="163"/>
  <c r="AB7" i="163"/>
  <c r="U7" i="163"/>
  <c r="AB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S18" i="161" s="1"/>
  <c r="D2" i="161"/>
  <c r="C2" i="161"/>
  <c r="J5" i="161" s="1"/>
  <c r="B2" i="161"/>
  <c r="R20" i="161" l="1"/>
  <c r="R23" i="161"/>
  <c r="S23" i="161"/>
  <c r="R22" i="161"/>
  <c r="O12" i="161"/>
  <c r="O10" i="161"/>
  <c r="R21" i="161"/>
  <c r="J20" i="161"/>
  <c r="S21" i="161"/>
  <c r="O5" i="161"/>
  <c r="O7" i="161"/>
  <c r="O9" i="161"/>
  <c r="J18" i="161"/>
  <c r="S20" i="161"/>
  <c r="R18" i="161"/>
  <c r="J21" i="161"/>
  <c r="J22" i="161"/>
  <c r="J19" i="161"/>
  <c r="O6" i="161"/>
  <c r="O8" i="161"/>
  <c r="O11" i="161"/>
  <c r="R19" i="161"/>
  <c r="S22" i="161"/>
  <c r="S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L21" i="132" s="1"/>
  <c r="D3" i="132"/>
  <c r="D2" i="132"/>
  <c r="C2" i="132"/>
  <c r="C3" i="132"/>
  <c r="S37" i="137" l="1"/>
  <c r="V48" i="137"/>
  <c r="D31" i="137"/>
  <c r="C38" i="137"/>
  <c r="C37" i="137"/>
  <c r="C36" i="137"/>
  <c r="C35" i="137"/>
  <c r="C34" i="137"/>
  <c r="C33" i="137"/>
  <c r="I10" i="132"/>
  <c r="D30" i="137"/>
  <c r="D29" i="137"/>
  <c r="D28" i="137"/>
  <c r="D27" i="137"/>
  <c r="D26" i="137"/>
  <c r="T29" i="137"/>
  <c r="T24" i="137"/>
  <c r="S42" i="137"/>
  <c r="T40" i="137"/>
  <c r="S27" i="137"/>
  <c r="T39" i="137"/>
  <c r="S39" i="137"/>
  <c r="T26" i="137"/>
  <c r="T30" i="137"/>
  <c r="S26" i="137"/>
  <c r="S30" i="137"/>
  <c r="S29" i="137"/>
  <c r="T23" i="137"/>
  <c r="S23" i="137"/>
  <c r="T22" i="137"/>
  <c r="T38" i="137"/>
  <c r="S22" i="137"/>
  <c r="S32" i="137"/>
  <c r="S38" i="137"/>
  <c r="S25" i="137"/>
  <c r="T42" i="137"/>
  <c r="S24" i="137"/>
  <c r="T27" i="137"/>
  <c r="S40" i="137"/>
  <c r="T32" i="137"/>
  <c r="T21" i="137"/>
  <c r="T31" i="137"/>
  <c r="T37" i="137"/>
  <c r="T25" i="137"/>
  <c r="T28" i="137"/>
  <c r="S28" i="137"/>
  <c r="T41" i="137"/>
  <c r="S41" i="137"/>
  <c r="T33" i="137"/>
  <c r="S33" i="137"/>
  <c r="S21" i="137"/>
  <c r="S31"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U12" i="147"/>
  <c r="E11" i="147"/>
  <c r="G2" i="147"/>
  <c r="E2" i="147"/>
  <c r="T12" i="147" s="1"/>
  <c r="M17" i="132"/>
  <c r="F32" i="132"/>
  <c r="I20" i="137"/>
  <c r="B16" i="132"/>
  <c r="D17" i="132" s="1"/>
  <c r="C2" i="137"/>
  <c r="I36" i="137"/>
  <c r="I27" i="137"/>
  <c r="K33" i="137" s="1"/>
  <c r="B31" i="137" s="1"/>
  <c r="B20" i="132"/>
  <c r="B18" i="132"/>
  <c r="D19" i="132" s="1"/>
  <c r="B36" i="132" s="1"/>
  <c r="D9" i="132"/>
  <c r="N32" i="132"/>
  <c r="E32" i="132"/>
  <c r="M20" i="132"/>
  <c r="M18" i="132"/>
  <c r="L16" i="132"/>
  <c r="L18" i="132"/>
  <c r="M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L20" i="132"/>
  <c r="I8" i="133"/>
  <c r="V13" i="133"/>
  <c r="J8" i="133"/>
  <c r="H8" i="133"/>
  <c r="U14" i="133"/>
  <c r="D8" i="133"/>
  <c r="V10" i="133"/>
  <c r="V12" i="133"/>
  <c r="F8" i="133"/>
  <c r="K14" i="133"/>
  <c r="K8" i="133"/>
  <c r="B12" i="147"/>
  <c r="T8" i="133"/>
  <c r="S8" i="133"/>
  <c r="H14" i="133"/>
  <c r="N14" i="133"/>
  <c r="D14" i="133"/>
  <c r="V11" i="133"/>
  <c r="T20" i="137"/>
  <c r="V6" i="133"/>
  <c r="T36" i="137"/>
  <c r="F14" i="133"/>
  <c r="F12" i="147"/>
  <c r="B34" i="132"/>
  <c r="G14" i="133"/>
  <c r="E17" i="137"/>
  <c r="I9" i="132"/>
  <c r="M19" i="132"/>
  <c r="L19" i="132"/>
  <c r="S36" i="137"/>
  <c r="U48" i="137"/>
  <c r="S20" i="137"/>
  <c r="V5" i="133"/>
  <c r="D33" i="132"/>
  <c r="C37" i="132"/>
  <c r="D35" i="132"/>
  <c r="D18" i="132"/>
  <c r="D16" i="132"/>
  <c r="B33" i="132" s="1"/>
  <c r="L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37" authorId="3" shapeId="0" xr:uid="{00000000-0006-0000-0600-00000A000000}">
      <text>
        <r>
          <rPr>
            <b/>
            <sz val="9"/>
            <color indexed="81"/>
            <rFont val="Tahoma"/>
            <family val="2"/>
          </rPr>
          <t>Chiraag Ishwar:</t>
        </r>
        <r>
          <rPr>
            <sz val="9"/>
            <color indexed="81"/>
            <rFont val="Tahoma"/>
            <family val="2"/>
          </rPr>
          <t xml:space="preserve">
includes on site proportion of wood increas</t>
        </r>
      </text>
    </comment>
    <comment ref="F60"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V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X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<sst xmlns="http://schemas.openxmlformats.org/spreadsheetml/2006/main" count="2768" uniqueCount="789">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</sst>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0" fillId="128" borderId="0" xfId="0"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zoomScale="70" zoomScaleNormal="70" workbookViewId="0">
      <selection activeCell="O13" sqref="O13"/>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22.42578125" bestFit="1" customWidth="1"/>
    <col min="22" max="22" width="16.28515625" bestFit="1" customWidth="1"/>
    <col min="23" max="23" width="22.5703125" bestFit="1" customWidth="1"/>
    <col min="24" max="24" width="19.5703125" bestFit="1" customWidth="1"/>
    <col min="25" max="25" width="61.42578125" bestFit="1" customWidth="1"/>
    <col min="26" max="26" width="13" bestFit="1" customWidth="1"/>
    <col min="27" max="27" width="88.7109375" bestFit="1" customWidth="1"/>
    <col min="28" max="28" width="9.28515625" bestFit="1" customWidth="1"/>
  </cols>
  <sheetData>
    <row r="2" spans="3:33">
      <c r="C2" s="102" t="s">
        <v>14</v>
      </c>
      <c r="D2" s="102"/>
      <c r="E2" s="103"/>
      <c r="F2" s="103"/>
      <c r="G2" s="103"/>
      <c r="H2" s="103"/>
      <c r="I2" s="103"/>
      <c r="J2" s="103"/>
      <c r="K2" s="103"/>
      <c r="O2" s="102"/>
      <c r="P2" s="103"/>
      <c r="Q2" s="103"/>
      <c r="R2" s="103"/>
      <c r="S2" s="102" t="s">
        <v>15</v>
      </c>
      <c r="U2" s="103"/>
      <c r="V2" s="103"/>
    </row>
    <row r="3" spans="3:33">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728</v>
      </c>
      <c r="Y3" s="104" t="s">
        <v>732</v>
      </c>
      <c r="Z3" s="104" t="s">
        <v>727</v>
      </c>
      <c r="AA3" s="104" t="s">
        <v>2</v>
      </c>
      <c r="AB3" s="104" t="s">
        <v>733</v>
      </c>
      <c r="AC3" s="104" t="s">
        <v>16</v>
      </c>
      <c r="AD3" s="104" t="s">
        <v>17</v>
      </c>
      <c r="AE3" s="104" t="s">
        <v>18</v>
      </c>
      <c r="AF3" s="104" t="s">
        <v>19</v>
      </c>
      <c r="AG3" s="104" t="s">
        <v>20</v>
      </c>
    </row>
    <row r="4" spans="3:33"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106"/>
      <c r="AB4" s="409" t="s">
        <v>22</v>
      </c>
      <c r="AC4" s="409" t="s">
        <v>23</v>
      </c>
      <c r="AD4" s="409" t="s">
        <v>24</v>
      </c>
      <c r="AE4" s="409" t="s">
        <v>43</v>
      </c>
      <c r="AF4" s="409" t="s">
        <v>42</v>
      </c>
      <c r="AG4" s="409" t="s">
        <v>25</v>
      </c>
    </row>
    <row r="5" spans="3:33" ht="13.5" thickBot="1">
      <c r="C5" s="99" t="s">
        <v>65</v>
      </c>
      <c r="D5" s="99"/>
      <c r="E5" s="99" t="s">
        <v>484</v>
      </c>
      <c r="F5" s="532" t="s">
        <v>782</v>
      </c>
      <c r="G5" s="535"/>
      <c r="H5" s="99" t="str">
        <f xml:space="preserve"> _xlfn.CONCAT(F5, " -:- ", G5 )</f>
        <v xml:space="preserve">Green Hydrogen -:- </v>
      </c>
      <c r="I5" s="99" t="s">
        <v>485</v>
      </c>
      <c r="J5" s="99" t="s">
        <v>69</v>
      </c>
      <c r="K5" s="99" t="s">
        <v>463</v>
      </c>
      <c r="L5" s="103" t="s">
        <v>92</v>
      </c>
      <c r="M5" s="99"/>
      <c r="N5" s="99"/>
      <c r="S5" s="409" t="s">
        <v>73</v>
      </c>
      <c r="T5" s="409"/>
      <c r="U5" s="409"/>
      <c r="V5" s="106"/>
      <c r="W5" s="106"/>
      <c r="X5" s="106"/>
      <c r="Y5" s="106"/>
      <c r="Z5" s="106"/>
      <c r="AA5" s="106"/>
      <c r="AB5" s="409"/>
      <c r="AC5" s="409"/>
      <c r="AD5" s="409"/>
      <c r="AE5" s="409"/>
      <c r="AF5" s="409"/>
      <c r="AG5" s="409"/>
    </row>
    <row r="6" spans="3:33">
      <c r="C6" s="99" t="s">
        <v>65</v>
      </c>
      <c r="D6" s="99"/>
      <c r="E6" s="99" t="s">
        <v>486</v>
      </c>
      <c r="F6" s="532" t="s">
        <v>782</v>
      </c>
      <c r="G6" s="535"/>
      <c r="H6" s="99" t="str">
        <f t="shared" ref="H6:H16" si="0" xml:space="preserve"> _xlfn.CONCAT(F6, " -:- ", G6 )</f>
        <v xml:space="preserve">Green Hydrogen -:- </v>
      </c>
      <c r="I6" s="99" t="s">
        <v>487</v>
      </c>
      <c r="J6" s="99" t="s">
        <v>69</v>
      </c>
      <c r="K6" s="99" t="s">
        <v>463</v>
      </c>
      <c r="L6" s="103" t="s">
        <v>92</v>
      </c>
      <c r="M6" s="99"/>
      <c r="N6" s="99"/>
      <c r="S6" s="103" t="s">
        <v>87</v>
      </c>
      <c r="T6" s="103"/>
      <c r="U6" s="103" t="str">
        <f>+C33</f>
        <v>SUP_ELC-PEMC-H2</v>
      </c>
      <c r="V6" s="528" t="s">
        <v>782</v>
      </c>
      <c r="W6" s="528" t="s">
        <v>783</v>
      </c>
      <c r="X6" s="529" t="s">
        <v>784</v>
      </c>
      <c r="Y6" s="528" t="s">
        <v>785</v>
      </c>
      <c r="Z6" s="528" t="s">
        <v>75</v>
      </c>
      <c r="AA6" s="103" t="str">
        <f t="shared" ref="AA6:AA28" si="1" xml:space="preserve"> _xlfn.CONCAT( V6, " -:- ", W6, " -:- ", X6, " -:- ", Y6, " -:- ", Z6 )</f>
        <v>Green Hydrogen -:- Green Hydrogen Production -:- Green Hydrogen Fuel -:- PEM Electrolyser -:- Electricity</v>
      </c>
      <c r="AB6" s="103" t="str">
        <f>+D33</f>
        <v>H2 production from PEM electrolysis - centralised</v>
      </c>
      <c r="AC6" s="103" t="s">
        <v>69</v>
      </c>
      <c r="AD6" s="103" t="s">
        <v>430</v>
      </c>
      <c r="AE6" s="103" t="s">
        <v>92</v>
      </c>
      <c r="AF6" s="103"/>
      <c r="AG6" s="103"/>
    </row>
    <row r="7" spans="3:33">
      <c r="C7" s="99" t="s">
        <v>65</v>
      </c>
      <c r="D7" s="99"/>
      <c r="E7" s="99" t="s">
        <v>437</v>
      </c>
      <c r="F7" s="532" t="s">
        <v>782</v>
      </c>
      <c r="G7" s="535"/>
      <c r="H7" s="99" t="str">
        <f t="shared" si="0"/>
        <v xml:space="preserve">Green Hydrogen -:- </v>
      </c>
      <c r="I7" s="99" t="s">
        <v>488</v>
      </c>
      <c r="J7" s="99" t="s">
        <v>69</v>
      </c>
      <c r="K7" s="99" t="s">
        <v>463</v>
      </c>
      <c r="L7" s="103" t="s">
        <v>92</v>
      </c>
      <c r="M7" s="99"/>
      <c r="N7" s="99"/>
      <c r="S7" s="103" t="s">
        <v>87</v>
      </c>
      <c r="U7" t="str">
        <f>+C35</f>
        <v>SUP_ELC-PEMD-H2</v>
      </c>
      <c r="V7" s="103" t="s">
        <v>729</v>
      </c>
      <c r="W7" s="103" t="s">
        <v>427</v>
      </c>
      <c r="Y7" t="s">
        <v>543</v>
      </c>
      <c r="Z7" s="103"/>
      <c r="AA7" s="103" t="str">
        <f t="shared" si="1"/>
        <v xml:space="preserve">Primary Fuel Supply -:- Hydrogen -:-  -:- H2 production from PEM electrolysis - decentralised -:- </v>
      </c>
      <c r="AB7" t="str">
        <f>+D35</f>
        <v>H2 production from PEM electrolysis - decentralised</v>
      </c>
      <c r="AC7" s="103" t="s">
        <v>69</v>
      </c>
      <c r="AD7" s="103" t="s">
        <v>430</v>
      </c>
      <c r="AE7" s="103" t="s">
        <v>92</v>
      </c>
    </row>
    <row r="8" spans="3:33">
      <c r="C8" s="99" t="s">
        <v>65</v>
      </c>
      <c r="D8" s="99"/>
      <c r="E8" s="99" t="s">
        <v>473</v>
      </c>
      <c r="F8" s="533" t="s">
        <v>52</v>
      </c>
      <c r="G8" s="533"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Y8" t="s">
        <v>544</v>
      </c>
      <c r="Z8" s="103"/>
      <c r="AA8" s="103" t="str">
        <f t="shared" si="1"/>
        <v xml:space="preserve">Primary Fuel Supply -:- Hydrogen -:-  -:- H2 production from SOEC electrolysis - centralised -:- </v>
      </c>
      <c r="AB8" t="str">
        <f>+D36</f>
        <v>H2 production from SOEC electrolysis - centralised</v>
      </c>
      <c r="AC8" s="103" t="s">
        <v>69</v>
      </c>
      <c r="AD8" s="103" t="s">
        <v>430</v>
      </c>
      <c r="AE8" s="103" t="s">
        <v>92</v>
      </c>
    </row>
    <row r="9" spans="3:33">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Y9" t="s">
        <v>545</v>
      </c>
      <c r="Z9" s="103"/>
      <c r="AA9" s="103" t="str">
        <f t="shared" si="1"/>
        <v xml:space="preserve">Primary Fuel Supply -:- Hydrogen -:-  -:- H2 production from SOEC electrolysis - decentralised -:- </v>
      </c>
      <c r="AB9" t="str">
        <f>+D38</f>
        <v>H2 production from SOEC electrolysis - decentralised</v>
      </c>
      <c r="AC9" s="103" t="s">
        <v>69</v>
      </c>
      <c r="AD9" s="103" t="s">
        <v>430</v>
      </c>
      <c r="AE9" s="103" t="s">
        <v>92</v>
      </c>
    </row>
    <row r="10" spans="3:33">
      <c r="C10" s="99" t="s">
        <v>65</v>
      </c>
      <c r="D10" s="144"/>
      <c r="E10" s="99" t="s">
        <v>492</v>
      </c>
      <c r="F10" s="534" t="s">
        <v>782</v>
      </c>
      <c r="G10" s="532"/>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Y10" t="s">
        <v>546</v>
      </c>
      <c r="Z10" s="103"/>
      <c r="AA10" s="103" t="str">
        <f t="shared" si="1"/>
        <v xml:space="preserve">Primary Fuel Supply -:- Hydrogen -:-  -:- H2 methanisation to natural gas (CO2 from DAC) -:- </v>
      </c>
      <c r="AB10" t="str">
        <f>+D39</f>
        <v>H2 methanisation to natural gas (CO2 from DAC)</v>
      </c>
      <c r="AC10" s="103" t="s">
        <v>69</v>
      </c>
      <c r="AD10" s="103" t="s">
        <v>430</v>
      </c>
      <c r="AE10" s="103" t="s">
        <v>92</v>
      </c>
    </row>
    <row r="11" spans="3:33">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Y11" t="s">
        <v>547</v>
      </c>
      <c r="Z11" s="103"/>
      <c r="AA11" s="103" t="str">
        <f t="shared" si="1"/>
        <v xml:space="preserve">Primary Fuel Supply -:- Hydrogen -:-  -:- H2 methanisation to natural gas (CO2 from CCS) -:- </v>
      </c>
      <c r="AB11" t="str">
        <f>+D41</f>
        <v>H2 methanisation to natural gas (CO2 from CCS)</v>
      </c>
      <c r="AC11" s="103" t="s">
        <v>69</v>
      </c>
      <c r="AD11" s="103" t="s">
        <v>430</v>
      </c>
      <c r="AE11" s="103" t="s">
        <v>92</v>
      </c>
    </row>
    <row r="12" spans="3:33">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Y12" t="s">
        <v>548</v>
      </c>
      <c r="Z12" s="103"/>
      <c r="AA12" s="103" t="str">
        <f t="shared" si="1"/>
        <v xml:space="preserve">Primary Fuel Supply -:- Hydrogen -:-  -:- H2 production from natural gas (steam methane reforming with CCS) -:- </v>
      </c>
      <c r="AB12" t="str">
        <f>+D42</f>
        <v>H2 production from natural gas (steam methane reforming with CCS)</v>
      </c>
      <c r="AC12" s="103" t="s">
        <v>69</v>
      </c>
      <c r="AD12" s="103" t="s">
        <v>430</v>
      </c>
      <c r="AE12" s="103" t="s">
        <v>92</v>
      </c>
    </row>
    <row r="13" spans="3:33">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Y13" t="s">
        <v>501</v>
      </c>
      <c r="Z13" s="103"/>
      <c r="AA13" s="103" t="str">
        <f t="shared" si="1"/>
        <v xml:space="preserve">Primary Fuel Supply -:- Hydrogen -:-  -:- Direct air capture costs -:- </v>
      </c>
      <c r="AB13" t="s">
        <v>501</v>
      </c>
      <c r="AC13" s="103" t="s">
        <v>86</v>
      </c>
      <c r="AD13" s="103" t="s">
        <v>502</v>
      </c>
      <c r="AE13" s="103"/>
    </row>
    <row r="14" spans="3:33">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Y14" t="s">
        <v>506</v>
      </c>
      <c r="Z14" s="103"/>
      <c r="AA14" s="103" t="str">
        <f t="shared" si="1"/>
        <v xml:space="preserve">Primary Fuel Supply -:- Hydrogen -:-  -:- Hydrogen supply to transport sector (centralized) -:- </v>
      </c>
      <c r="AB14" t="s">
        <v>506</v>
      </c>
      <c r="AC14" s="103" t="s">
        <v>69</v>
      </c>
      <c r="AD14" s="103" t="s">
        <v>106</v>
      </c>
      <c r="AE14" s="103" t="s">
        <v>92</v>
      </c>
    </row>
    <row r="15" spans="3:33">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Y15" t="s">
        <v>508</v>
      </c>
      <c r="Z15" s="103"/>
      <c r="AA15" s="103" t="str">
        <f t="shared" si="1"/>
        <v xml:space="preserve">Primary Fuel Supply -:- Hydrogen -:-  -:- Hydrogen supply to transport sector (decentralized) -:- </v>
      </c>
      <c r="AB15" t="s">
        <v>508</v>
      </c>
      <c r="AC15" s="103" t="s">
        <v>69</v>
      </c>
      <c r="AD15" s="103" t="s">
        <v>106</v>
      </c>
      <c r="AE15" s="103" t="s">
        <v>92</v>
      </c>
    </row>
    <row r="16" spans="3:33">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Y16" t="s">
        <v>510</v>
      </c>
      <c r="Z16" s="103"/>
      <c r="AA16" s="103" t="str">
        <f t="shared" si="1"/>
        <v xml:space="preserve">Primary Fuel Supply -:- Hydrogen -:-  -:- Hydrogen supply to industry sector (centralized) -:- </v>
      </c>
      <c r="AB16" t="s">
        <v>510</v>
      </c>
      <c r="AC16" s="103" t="s">
        <v>69</v>
      </c>
      <c r="AD16" s="103" t="s">
        <v>106</v>
      </c>
      <c r="AE16" s="103" t="s">
        <v>92</v>
      </c>
    </row>
    <row r="17" spans="3:35">
      <c r="S17" s="103" t="s">
        <v>87</v>
      </c>
      <c r="U17" t="s">
        <v>511</v>
      </c>
      <c r="V17" s="103" t="s">
        <v>729</v>
      </c>
      <c r="W17" s="103" t="s">
        <v>427</v>
      </c>
      <c r="Y17" t="s">
        <v>512</v>
      </c>
      <c r="Z17" s="103"/>
      <c r="AA17" s="103" t="str">
        <f t="shared" si="1"/>
        <v xml:space="preserve">Primary Fuel Supply -:- Hydrogen -:-  -:- Hydrogen supply to industry sector (decentralized) -:- </v>
      </c>
      <c r="AB17" t="s">
        <v>512</v>
      </c>
      <c r="AC17" s="103" t="s">
        <v>69</v>
      </c>
      <c r="AD17" s="103" t="s">
        <v>106</v>
      </c>
      <c r="AE17" s="103" t="s">
        <v>92</v>
      </c>
    </row>
    <row r="18" spans="3:35">
      <c r="S18" s="103" t="s">
        <v>87</v>
      </c>
      <c r="U18" t="s">
        <v>513</v>
      </c>
      <c r="V18" s="103" t="s">
        <v>729</v>
      </c>
      <c r="W18" s="103" t="s">
        <v>427</v>
      </c>
      <c r="Y18" t="s">
        <v>514</v>
      </c>
      <c r="Z18" s="103"/>
      <c r="AA18" s="103" t="str">
        <f t="shared" si="1"/>
        <v xml:space="preserve">Primary Fuel Supply -:- Hydrogen -:-  -:- Hydrogen supply to power sector (centralized) -:- </v>
      </c>
      <c r="AB18" t="s">
        <v>514</v>
      </c>
      <c r="AC18" s="103" t="s">
        <v>69</v>
      </c>
      <c r="AD18" s="103" t="s">
        <v>106</v>
      </c>
      <c r="AE18" s="103" t="s">
        <v>92</v>
      </c>
    </row>
    <row r="19" spans="3:35">
      <c r="S19" s="103" t="s">
        <v>87</v>
      </c>
      <c r="U19" t="s">
        <v>515</v>
      </c>
      <c r="V19" s="103" t="s">
        <v>729</v>
      </c>
      <c r="W19" s="103" t="s">
        <v>427</v>
      </c>
      <c r="Y19" t="s">
        <v>516</v>
      </c>
      <c r="Z19" s="103"/>
      <c r="AA19" s="103" t="str">
        <f t="shared" si="1"/>
        <v xml:space="preserve">Primary Fuel Supply -:- Hydrogen -:-  -:- Hydrogen supply to commercial sector (centralized) -:- </v>
      </c>
      <c r="AB19" t="s">
        <v>516</v>
      </c>
      <c r="AC19" s="103" t="s">
        <v>69</v>
      </c>
      <c r="AD19" s="103" t="s">
        <v>106</v>
      </c>
      <c r="AE19" s="103" t="s">
        <v>92</v>
      </c>
    </row>
    <row r="20" spans="3:35">
      <c r="S20" s="103" t="s">
        <v>87</v>
      </c>
      <c r="U20" t="s">
        <v>517</v>
      </c>
      <c r="V20" s="103" t="s">
        <v>729</v>
      </c>
      <c r="W20" s="103" t="s">
        <v>427</v>
      </c>
      <c r="Y20" t="s">
        <v>518</v>
      </c>
      <c r="Z20" s="103"/>
      <c r="AA20" s="103" t="str">
        <f t="shared" si="1"/>
        <v xml:space="preserve">Primary Fuel Supply -:- Hydrogen -:-  -:- Hydrogen supply to commercial sector (decentralized) -:- </v>
      </c>
      <c r="AB20" t="s">
        <v>518</v>
      </c>
      <c r="AC20" s="103" t="s">
        <v>69</v>
      </c>
      <c r="AD20" s="103" t="s">
        <v>106</v>
      </c>
      <c r="AE20" s="103" t="s">
        <v>92</v>
      </c>
    </row>
    <row r="21" spans="3:35">
      <c r="S21" s="103" t="s">
        <v>87</v>
      </c>
      <c r="U21" t="s">
        <v>519</v>
      </c>
      <c r="V21" s="103" t="s">
        <v>729</v>
      </c>
      <c r="W21" s="103" t="s">
        <v>427</v>
      </c>
      <c r="Y21" t="s">
        <v>520</v>
      </c>
      <c r="Z21" s="103"/>
      <c r="AA21" s="103" t="str">
        <f t="shared" si="1"/>
        <v xml:space="preserve">Primary Fuel Supply -:- Hydrogen -:-  -:- Hydrogen supply to residential sector (centralized) -:- </v>
      </c>
      <c r="AB21" t="s">
        <v>520</v>
      </c>
      <c r="AC21" s="103" t="s">
        <v>69</v>
      </c>
      <c r="AD21" s="103" t="s">
        <v>106</v>
      </c>
      <c r="AE21" s="103" t="s">
        <v>92</v>
      </c>
    </row>
    <row r="22" spans="3:35">
      <c r="S22" s="103" t="s">
        <v>87</v>
      </c>
      <c r="U22" t="s">
        <v>521</v>
      </c>
      <c r="V22" s="103" t="s">
        <v>729</v>
      </c>
      <c r="W22" s="103" t="s">
        <v>427</v>
      </c>
      <c r="Y22" t="s">
        <v>522</v>
      </c>
      <c r="Z22" s="103"/>
      <c r="AA22" s="103" t="str">
        <f t="shared" si="1"/>
        <v xml:space="preserve">Primary Fuel Supply -:- Hydrogen -:-  -:- Hydrogen supply to residential sector (decentralized) -:- </v>
      </c>
      <c r="AB22" t="s">
        <v>522</v>
      </c>
      <c r="AC22" s="103" t="s">
        <v>69</v>
      </c>
      <c r="AD22" s="103" t="s">
        <v>106</v>
      </c>
      <c r="AE22" s="103" t="s">
        <v>92</v>
      </c>
    </row>
    <row r="23" spans="3:35">
      <c r="S23" s="103" t="s">
        <v>87</v>
      </c>
      <c r="U23" t="str">
        <f>+C84</f>
        <v>FTE_AGRH2R</v>
      </c>
      <c r="V23" s="103" t="s">
        <v>729</v>
      </c>
      <c r="W23" s="103" t="s">
        <v>427</v>
      </c>
      <c r="Y23" t="s">
        <v>686</v>
      </c>
      <c r="Z23" s="103"/>
      <c r="AA23" s="103" t="str">
        <f t="shared" si="1"/>
        <v xml:space="preserve">Primary Fuel Supply -:- Hydrogen -:-  -:- Hydrogen supply to Agriculture sector (centralized) -:- </v>
      </c>
      <c r="AB23" t="s">
        <v>686</v>
      </c>
      <c r="AC23" s="103" t="s">
        <v>69</v>
      </c>
      <c r="AD23" s="103" t="s">
        <v>106</v>
      </c>
      <c r="AE23" s="103" t="s">
        <v>92</v>
      </c>
    </row>
    <row r="24" spans="3:35">
      <c r="S24" s="103" t="s">
        <v>87</v>
      </c>
      <c r="U24" t="str">
        <f>+C85</f>
        <v>FTE_AGRH2D</v>
      </c>
      <c r="V24" s="103" t="s">
        <v>729</v>
      </c>
      <c r="W24" s="103" t="s">
        <v>427</v>
      </c>
      <c r="Y24" t="s">
        <v>687</v>
      </c>
      <c r="Z24" s="103"/>
      <c r="AA24" s="103" t="str">
        <f t="shared" si="1"/>
        <v xml:space="preserve">Primary Fuel Supply -:- Hydrogen -:-  -:- Hydrogen supply to agriculture sector (decentralized) -:- </v>
      </c>
      <c r="AB24" t="s">
        <v>687</v>
      </c>
      <c r="AC24" s="103" t="s">
        <v>69</v>
      </c>
      <c r="AD24" s="103" t="s">
        <v>106</v>
      </c>
      <c r="AE24" s="103" t="s">
        <v>92</v>
      </c>
    </row>
    <row r="25" spans="3:35">
      <c r="S25" s="103" t="s">
        <v>474</v>
      </c>
      <c r="U25" t="s">
        <v>523</v>
      </c>
      <c r="V25" s="103" t="s">
        <v>729</v>
      </c>
      <c r="W25" s="103" t="s">
        <v>427</v>
      </c>
      <c r="Y25" t="s">
        <v>524</v>
      </c>
      <c r="Z25" s="103"/>
      <c r="AA25" s="103" t="str">
        <f t="shared" si="1"/>
        <v xml:space="preserve">Primary Fuel Supply -:- Hydrogen -:-  -:- Natural gas T&amp;D to power &amp; heat sectors -:- </v>
      </c>
      <c r="AB25" t="s">
        <v>524</v>
      </c>
      <c r="AC25" s="103" t="s">
        <v>69</v>
      </c>
      <c r="AD25" s="103" t="s">
        <v>430</v>
      </c>
      <c r="AE25" s="103" t="s">
        <v>92</v>
      </c>
    </row>
    <row r="26" spans="3:35">
      <c r="S26" s="103" t="s">
        <v>706</v>
      </c>
      <c r="U26" t="s">
        <v>525</v>
      </c>
      <c r="V26" s="103" t="s">
        <v>729</v>
      </c>
      <c r="W26" s="103" t="s">
        <v>427</v>
      </c>
      <c r="Y26" t="s">
        <v>526</v>
      </c>
      <c r="Z26" s="103"/>
      <c r="AA26" s="103" t="str">
        <f t="shared" si="1"/>
        <v xml:space="preserve">Primary Fuel Supply -:- Hydrogen -:-  -:- New Pipeline (NI and SI) -:- </v>
      </c>
      <c r="AB26" t="s">
        <v>526</v>
      </c>
      <c r="AC26" s="103" t="s">
        <v>69</v>
      </c>
      <c r="AD26" s="103" t="s">
        <v>430</v>
      </c>
      <c r="AE26" s="103" t="s">
        <v>92</v>
      </c>
    </row>
    <row r="27" spans="3:35">
      <c r="S27" s="103" t="s">
        <v>474</v>
      </c>
      <c r="U27" t="s">
        <v>527</v>
      </c>
      <c r="V27" s="103" t="s">
        <v>729</v>
      </c>
      <c r="W27" s="103" t="s">
        <v>427</v>
      </c>
      <c r="Y27" t="s">
        <v>528</v>
      </c>
      <c r="Z27" s="103"/>
      <c r="AA27" s="103" t="str">
        <f t="shared" si="1"/>
        <v xml:space="preserve">Primary Fuel Supply -:- Hydrogen -:-  -:- Blending Hydrogen with Natural gas (only NI) -:- </v>
      </c>
      <c r="AB27" t="s">
        <v>528</v>
      </c>
      <c r="AC27" s="103" t="s">
        <v>69</v>
      </c>
      <c r="AD27" s="103" t="s">
        <v>430</v>
      </c>
      <c r="AE27" s="103" t="s">
        <v>92</v>
      </c>
    </row>
    <row r="28" spans="3:35">
      <c r="S28" s="103" t="s">
        <v>87</v>
      </c>
      <c r="U28" t="s">
        <v>529</v>
      </c>
      <c r="V28" s="103" t="s">
        <v>729</v>
      </c>
      <c r="W28" s="103" t="s">
        <v>427</v>
      </c>
      <c r="Y28" t="s">
        <v>530</v>
      </c>
      <c r="Z28" s="103"/>
      <c r="AA28" s="103" t="str">
        <f t="shared" si="1"/>
        <v xml:space="preserve">Primary Fuel Supply -:- Hydrogen -:-  -:- Tube Trailer (NI and SI) -:- </v>
      </c>
      <c r="AB28" t="s">
        <v>530</v>
      </c>
      <c r="AC28" s="103" t="s">
        <v>69</v>
      </c>
      <c r="AD28" s="103" t="s">
        <v>704</v>
      </c>
      <c r="AE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M6" sqref="M6"/>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8" style="99" bestFit="1" customWidth="1"/>
    <col min="19"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727</v>
      </c>
      <c r="N3" s="104" t="s">
        <v>728</v>
      </c>
      <c r="O3" s="104" t="s">
        <v>3</v>
      </c>
      <c r="P3" s="104" t="s">
        <v>731</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2</v>
      </c>
      <c r="S9" s="104" t="s">
        <v>733</v>
      </c>
      <c r="T9" s="104" t="s">
        <v>16</v>
      </c>
      <c r="U9" s="104" t="s">
        <v>17</v>
      </c>
      <c r="V9" s="104" t="s">
        <v>18</v>
      </c>
      <c r="W9" s="104" t="s">
        <v>19</v>
      </c>
      <c r="X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t="s">
        <v>22</v>
      </c>
      <c r="T10" s="106" t="s">
        <v>23</v>
      </c>
      <c r="U10" s="106" t="s">
        <v>24</v>
      </c>
      <c r="V10" s="106" t="s">
        <v>43</v>
      </c>
      <c r="W10" s="106" t="s">
        <v>42</v>
      </c>
      <c r="X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771</v>
      </c>
      <c r="Q12" s="103"/>
      <c r="R12" s="103" t="str">
        <f xml:space="preserve"> _xlfn.CONCAT( M12, " -:- ", N12, " -:- ", O12, " -:- ", P12, " -:- ", Q12 )</f>
        <v xml:space="preserve">Primary Fuel Supply -:- Refinery -:-  -:- Oil production -:- </v>
      </c>
      <c r="S12" s="103"/>
      <c r="T12" s="103" t="str">
        <f>$E$2</f>
        <v>PJ</v>
      </c>
      <c r="U12" s="103" t="str">
        <f>$F$2</f>
        <v>Pja</v>
      </c>
      <c r="V12" s="103"/>
      <c r="W12" s="103" t="s">
        <v>110</v>
      </c>
      <c r="X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E10" sqref="E10:M13"/>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2"/>
      <c r="E161" s="565">
        <v>2016</v>
      </c>
      <c r="F161" s="565"/>
      <c r="G161" s="565"/>
      <c r="H161" s="565"/>
      <c r="I161" s="565"/>
      <c r="J161" s="565"/>
      <c r="K161" s="565"/>
      <c r="L161" s="565"/>
      <c r="M161" s="565"/>
      <c r="N161" s="565"/>
      <c r="O161" s="565"/>
      <c r="P161" s="566"/>
    </row>
    <row r="162" spans="4:16" ht="12.75">
      <c r="D162" s="563"/>
      <c r="E162" s="567" t="s">
        <v>223</v>
      </c>
      <c r="F162" s="565"/>
      <c r="G162" s="565"/>
      <c r="H162" s="565"/>
      <c r="I162" s="565"/>
      <c r="J162" s="566"/>
      <c r="K162" s="567" t="s">
        <v>224</v>
      </c>
      <c r="L162" s="565"/>
      <c r="M162" s="565"/>
      <c r="N162" s="565"/>
      <c r="O162" s="568" t="s">
        <v>225</v>
      </c>
      <c r="P162" s="569"/>
    </row>
    <row r="163" spans="4:16" ht="12.75">
      <c r="D163" s="563"/>
      <c r="E163" s="572" t="s">
        <v>198</v>
      </c>
      <c r="F163" s="573"/>
      <c r="G163" s="572" t="s">
        <v>226</v>
      </c>
      <c r="H163" s="573"/>
      <c r="I163" s="574" t="s">
        <v>158</v>
      </c>
      <c r="J163" s="573"/>
      <c r="K163" s="572" t="s">
        <v>216</v>
      </c>
      <c r="L163" s="574"/>
      <c r="M163" s="572" t="s">
        <v>215</v>
      </c>
      <c r="N163" s="574"/>
      <c r="O163" s="570"/>
      <c r="P163" s="571"/>
    </row>
    <row r="164" spans="4:16" ht="25.5">
      <c r="D164" s="564"/>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58" t="s">
        <v>150</v>
      </c>
      <c r="E30" s="558"/>
      <c r="F30" s="558"/>
      <c r="G30" s="558"/>
      <c r="H30" s="558"/>
      <c r="I30" s="536" t="s">
        <v>151</v>
      </c>
      <c r="J30" s="536"/>
      <c r="K30" s="536"/>
      <c r="L30" s="536"/>
      <c r="M30" s="536"/>
      <c r="N30" s="536"/>
      <c r="O30" s="536"/>
      <c r="P30" s="536"/>
      <c r="Q30" s="58" t="s">
        <v>52</v>
      </c>
      <c r="R30" s="537" t="s">
        <v>152</v>
      </c>
      <c r="S30" s="537"/>
      <c r="T30" s="537"/>
      <c r="U30" s="537"/>
      <c r="V30" s="537"/>
      <c r="W30" s="537"/>
      <c r="X30" s="537"/>
      <c r="Y30" s="538"/>
      <c r="Z30" s="77"/>
      <c r="AA30" s="59" t="s">
        <v>75</v>
      </c>
      <c r="AB30" s="60" t="s">
        <v>153</v>
      </c>
      <c r="AC30" s="539"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3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48" t="s">
        <v>330</v>
      </c>
      <c r="B45" s="548"/>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49">
        <v>2015</v>
      </c>
      <c r="B46" s="550"/>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51" t="s">
        <v>439</v>
      </c>
      <c r="B47" s="552"/>
      <c r="C47" s="380"/>
      <c r="D47" s="555" t="s">
        <v>150</v>
      </c>
      <c r="E47" s="556"/>
      <c r="F47" s="556"/>
      <c r="G47" s="556"/>
      <c r="H47" s="557"/>
      <c r="I47" s="545" t="s">
        <v>151</v>
      </c>
      <c r="J47" s="546"/>
      <c r="K47" s="546"/>
      <c r="L47" s="546"/>
      <c r="M47" s="546"/>
      <c r="N47" s="546"/>
      <c r="O47" s="546"/>
      <c r="P47" s="547"/>
      <c r="Q47" s="399" t="s">
        <v>52</v>
      </c>
      <c r="R47" s="540" t="s">
        <v>152</v>
      </c>
      <c r="S47" s="541"/>
      <c r="T47" s="541"/>
      <c r="U47" s="541"/>
      <c r="V47" s="541"/>
      <c r="W47" s="541"/>
      <c r="X47" s="541"/>
      <c r="Y47" s="542"/>
      <c r="Z47" s="381" t="s">
        <v>75</v>
      </c>
      <c r="AA47" s="382" t="s">
        <v>153</v>
      </c>
      <c r="AB47" s="543" t="s">
        <v>154</v>
      </c>
    </row>
    <row r="48" spans="1:29" ht="51" customHeight="1" thickBot="1">
      <c r="A48" s="553"/>
      <c r="B48" s="554"/>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44"/>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9" t="s">
        <v>120</v>
      </c>
      <c r="E5" s="560"/>
      <c r="F5" s="560"/>
      <c r="G5" s="560"/>
      <c r="H5" s="560"/>
      <c r="I5" s="560"/>
      <c r="J5" s="560"/>
      <c r="K5" s="560"/>
      <c r="L5" s="560"/>
      <c r="M5" s="560"/>
      <c r="N5" s="560"/>
      <c r="O5" s="560"/>
      <c r="P5" s="560"/>
      <c r="Q5" s="56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11" sqref="E1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62" t="str">
        <f>'EB1'!H31</f>
        <v>Coal</v>
      </c>
      <c r="C2" s="162" t="str">
        <f>'EB1'!F32</f>
        <v>COA</v>
      </c>
      <c r="D2" s="162" t="str">
        <f>'EB1'!F31</f>
        <v>Bituminous &amp; Sub-bitum.</v>
      </c>
      <c r="E2" s="162" t="str">
        <f>'EB1'!F27</f>
        <v>PJ</v>
      </c>
      <c r="F2" s="162" t="str">
        <f>'EB1'!D27</f>
        <v>Milion NZD (2015)</v>
      </c>
    </row>
    <row r="3" spans="2:16">
      <c r="B3" s="162"/>
      <c r="C3" s="162" t="str">
        <f>'EB1'!G32</f>
        <v>COL</v>
      </c>
      <c r="D3" s="162" t="str">
        <f>'EB1'!G31</f>
        <v>Lignite</v>
      </c>
      <c r="E3" s="162" t="str">
        <f>'EB1'!F27</f>
        <v>PJ</v>
      </c>
      <c r="F3" s="162"/>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727</v>
      </c>
      <c r="F7" s="104" t="s">
        <v>728</v>
      </c>
      <c r="G7" s="104" t="s">
        <v>3</v>
      </c>
      <c r="H7" s="104" t="s">
        <v>731</v>
      </c>
      <c r="I7" s="104" t="s">
        <v>4</v>
      </c>
      <c r="J7" s="104" t="s">
        <v>8</v>
      </c>
      <c r="K7" s="104" t="s">
        <v>9</v>
      </c>
      <c r="L7" s="104" t="s">
        <v>10</v>
      </c>
      <c r="M7" s="104" t="s">
        <v>12</v>
      </c>
    </row>
    <row r="8" spans="2:16" ht="24.75" thickBot="1">
      <c r="B8" s="106" t="s">
        <v>37</v>
      </c>
      <c r="C8" s="106" t="s">
        <v>31</v>
      </c>
      <c r="D8" s="106" t="s">
        <v>26</v>
      </c>
      <c r="E8" s="106"/>
      <c r="F8" s="106"/>
      <c r="G8" s="106"/>
      <c r="H8" s="106" t="s">
        <v>27</v>
      </c>
      <c r="I8" s="106" t="s">
        <v>4</v>
      </c>
      <c r="J8" s="106" t="s">
        <v>40</v>
      </c>
      <c r="K8" s="106" t="s">
        <v>41</v>
      </c>
      <c r="L8" s="106" t="s">
        <v>28</v>
      </c>
      <c r="M8" s="106" t="s">
        <v>29</v>
      </c>
    </row>
    <row r="9" spans="2:16">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6">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725</v>
      </c>
      <c r="F13" s="104" t="s">
        <v>726</v>
      </c>
      <c r="G13" s="104" t="s">
        <v>728</v>
      </c>
      <c r="H13" s="104" t="s">
        <v>732</v>
      </c>
      <c r="I13" s="104" t="s">
        <v>727</v>
      </c>
      <c r="J13" s="104" t="s">
        <v>2</v>
      </c>
      <c r="K13" s="104" t="s">
        <v>733</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729</v>
      </c>
      <c r="F16" s="103" t="s">
        <v>150</v>
      </c>
      <c r="G16" s="103"/>
      <c r="H16" s="103" t="s">
        <v>734</v>
      </c>
      <c r="I16" s="103"/>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729</v>
      </c>
      <c r="F17" s="103" t="s">
        <v>150</v>
      </c>
      <c r="G17" s="103"/>
      <c r="H17" s="103" t="s">
        <v>735</v>
      </c>
      <c r="I17" s="103"/>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729</v>
      </c>
      <c r="F18" s="103" t="s">
        <v>150</v>
      </c>
      <c r="G18" s="103"/>
      <c r="H18" s="103" t="s">
        <v>736</v>
      </c>
      <c r="I18" s="103"/>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729</v>
      </c>
      <c r="F19" s="103" t="s">
        <v>150</v>
      </c>
      <c r="G19" s="103"/>
      <c r="H19" s="103" t="s">
        <v>737</v>
      </c>
      <c r="I19" s="103"/>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729</v>
      </c>
      <c r="F20" s="103" t="s">
        <v>150</v>
      </c>
      <c r="G20" s="103"/>
      <c r="H20" s="103" t="s">
        <v>738</v>
      </c>
      <c r="I20" s="103"/>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729</v>
      </c>
      <c r="F21" s="103" t="s">
        <v>150</v>
      </c>
      <c r="H21" s="103" t="s">
        <v>739</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tabSelected="1" zoomScale="85" zoomScaleNormal="85" workbookViewId="0">
      <selection activeCell="R7" sqref="R7"/>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44.28515625" style="99" customWidth="1"/>
    <col min="17" max="17" width="62.7109375" style="99" bestFit="1" customWidth="1"/>
    <col min="18" max="18" width="26.42578125" style="99" bestFit="1" customWidth="1"/>
    <col min="19"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727</v>
      </c>
      <c r="M3" s="104" t="s">
        <v>728</v>
      </c>
      <c r="N3" s="104" t="s">
        <v>3</v>
      </c>
      <c r="O3" s="104" t="s">
        <v>731</v>
      </c>
      <c r="P3" s="104" t="s">
        <v>4</v>
      </c>
      <c r="Q3" s="104" t="s">
        <v>8</v>
      </c>
      <c r="R3" s="104" t="s">
        <v>9</v>
      </c>
      <c r="S3" s="104" t="s">
        <v>10</v>
      </c>
      <c r="T3" s="104" t="s">
        <v>12</v>
      </c>
    </row>
    <row r="4" spans="2:23" ht="24.75" thickBot="1">
      <c r="I4" s="106" t="s">
        <v>37</v>
      </c>
      <c r="J4" s="106" t="s">
        <v>31</v>
      </c>
      <c r="K4" s="106" t="s">
        <v>26</v>
      </c>
      <c r="L4" s="106"/>
      <c r="M4" s="106"/>
      <c r="N4" s="106"/>
      <c r="O4" s="106" t="s">
        <v>27</v>
      </c>
      <c r="P4" s="106" t="s">
        <v>4</v>
      </c>
      <c r="Q4" s="106" t="s">
        <v>40</v>
      </c>
      <c r="R4" s="106" t="s">
        <v>41</v>
      </c>
      <c r="S4" s="106" t="s">
        <v>28</v>
      </c>
      <c r="T4" s="106" t="s">
        <v>29</v>
      </c>
    </row>
    <row r="5" spans="2:23">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3">
      <c r="I6" s="103" t="s">
        <v>65</v>
      </c>
      <c r="J6" s="103"/>
      <c r="K6" s="103" t="s">
        <v>750</v>
      </c>
      <c r="L6" s="103" t="s">
        <v>750</v>
      </c>
      <c r="M6" s="103"/>
      <c r="N6" s="103" t="str">
        <f xml:space="preserve"> _xlfn.CONCAT(L6, " -:- ", M6 )</f>
        <v xml:space="preserve">LNG -:- </v>
      </c>
      <c r="O6" s="103"/>
      <c r="P6" s="103" t="str">
        <f>$E$2</f>
        <v>PJ</v>
      </c>
    </row>
    <row r="7" spans="2:23">
      <c r="D7" s="107"/>
      <c r="F7" s="107"/>
      <c r="I7" s="99" t="s">
        <v>146</v>
      </c>
      <c r="K7" s="99" t="s">
        <v>751</v>
      </c>
      <c r="L7" s="103"/>
      <c r="M7" s="103"/>
      <c r="N7" s="103" t="str">
        <f t="shared" ref="N7:P7" si="0" xml:space="preserve"> _xlfn.CONCAT(L7, " -:- ", M7 )</f>
        <v xml:space="preserve"> -:- </v>
      </c>
      <c r="O7" s="99" t="s">
        <v>752</v>
      </c>
      <c r="P7" s="99" t="s">
        <v>86</v>
      </c>
      <c r="Q7" s="99" t="s">
        <v>752</v>
      </c>
      <c r="R7" s="99" t="s">
        <v>86</v>
      </c>
    </row>
    <row r="8" spans="2:23">
      <c r="B8" s="108"/>
      <c r="C8" s="109"/>
      <c r="D8" s="108"/>
      <c r="E8" s="110"/>
      <c r="F8" s="110"/>
      <c r="G8" s="110"/>
    </row>
    <row r="9" spans="2:23" ht="12.75" thickBot="1">
      <c r="B9" s="111"/>
      <c r="C9" s="111"/>
      <c r="D9" s="111"/>
      <c r="E9" s="111"/>
      <c r="F9" s="111"/>
      <c r="G9" s="111"/>
      <c r="I9" s="102" t="s">
        <v>15</v>
      </c>
      <c r="J9" s="102"/>
      <c r="K9" s="103"/>
      <c r="L9" s="103"/>
      <c r="M9" s="103"/>
      <c r="N9" s="103"/>
      <c r="O9" s="103"/>
      <c r="P9" s="103"/>
      <c r="Q9" s="103"/>
    </row>
    <row r="10" spans="2:23"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2</v>
      </c>
      <c r="R10" s="104" t="s">
        <v>733</v>
      </c>
      <c r="S10" s="104" t="s">
        <v>16</v>
      </c>
      <c r="T10" s="104" t="s">
        <v>17</v>
      </c>
      <c r="U10" s="104" t="s">
        <v>18</v>
      </c>
      <c r="V10" s="104" t="s">
        <v>19</v>
      </c>
      <c r="W10" s="104" t="s">
        <v>20</v>
      </c>
    </row>
    <row r="11" spans="2:23" ht="48.75" thickBot="1">
      <c r="E11" s="114"/>
      <c r="F11" s="247"/>
      <c r="G11" s="114"/>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E12" s="117"/>
      <c r="F12" s="247"/>
      <c r="G12" s="114"/>
      <c r="I12" s="106" t="s">
        <v>73</v>
      </c>
      <c r="J12" s="113"/>
      <c r="K12" s="113"/>
      <c r="L12" s="113"/>
      <c r="M12" s="113"/>
      <c r="N12" s="113"/>
      <c r="O12" s="113"/>
      <c r="P12" s="113"/>
      <c r="Q12" s="113"/>
      <c r="R12" s="113"/>
      <c r="S12" s="113"/>
      <c r="T12" s="113"/>
      <c r="U12" s="113"/>
      <c r="V12" s="113"/>
      <c r="W12" s="113"/>
    </row>
    <row r="13" spans="2:23">
      <c r="E13" s="117"/>
      <c r="F13" s="247"/>
      <c r="G13" s="114"/>
      <c r="I13" s="103" t="str">
        <f>[3]EB1!$B$5</f>
        <v>MIN</v>
      </c>
      <c r="J13" s="103"/>
      <c r="K13" s="99" t="s">
        <v>356</v>
      </c>
      <c r="L13" s="99" t="s">
        <v>729</v>
      </c>
      <c r="M13" s="99" t="s">
        <v>52</v>
      </c>
      <c r="O13" s="99" t="s">
        <v>753</v>
      </c>
      <c r="Q13" s="103" t="str">
        <f xml:space="preserve"> _xlfn.CONCAT( L13, " -:- ", M13, " -:- ", N13, " -:- ", O13, " -:- ", P13 )</f>
        <v xml:space="preserve">Primary Fuel Supply -:- Natural Gas -:-  -:- Mining - Natural Gas Tranche 1 -:- </v>
      </c>
      <c r="R13" s="115" t="s">
        <v>754</v>
      </c>
      <c r="S13" s="103" t="str">
        <f>$E$2</f>
        <v>PJ</v>
      </c>
      <c r="T13" s="103" t="str">
        <f>$E$2&amp;"a"</f>
        <v>PJa</v>
      </c>
      <c r="U13" s="103"/>
      <c r="V13" s="103"/>
      <c r="W13" s="103"/>
    </row>
    <row r="14" spans="2:23">
      <c r="F14" s="118"/>
      <c r="I14" s="103" t="str">
        <f>+I13</f>
        <v>MIN</v>
      </c>
      <c r="K14" s="99" t="s">
        <v>755</v>
      </c>
      <c r="L14" s="99" t="s">
        <v>729</v>
      </c>
      <c r="M14" s="99" t="s">
        <v>52</v>
      </c>
      <c r="O14" s="99" t="s">
        <v>756</v>
      </c>
      <c r="Q14" s="103" t="str">
        <f t="shared" ref="Q14:Q20" si="1" xml:space="preserve"> _xlfn.CONCAT( L14, " -:- ", M14, " -:- ", N14, " -:- ", O14, " -:- ", P14 )</f>
        <v xml:space="preserve">Primary Fuel Supply -:- Natural Gas -:-  -:- Mining - Natural Gas Tranche 2 -:- </v>
      </c>
      <c r="R14" s="115" t="s">
        <v>757</v>
      </c>
      <c r="S14" s="103" t="str">
        <f t="shared" ref="S14:S16" si="2">$E$2</f>
        <v>PJ</v>
      </c>
      <c r="T14" s="103" t="str">
        <f t="shared" ref="T14:T16" si="3">$E$2&amp;"a"</f>
        <v>PJa</v>
      </c>
      <c r="U14" s="103"/>
      <c r="V14" s="103"/>
      <c r="W14" s="103"/>
    </row>
    <row r="15" spans="2:23">
      <c r="I15" s="103" t="str">
        <f t="shared" ref="I15:I16" si="4">+I14</f>
        <v>MIN</v>
      </c>
      <c r="K15" s="99" t="s">
        <v>758</v>
      </c>
      <c r="L15" s="99" t="s">
        <v>729</v>
      </c>
      <c r="M15" s="99" t="s">
        <v>52</v>
      </c>
      <c r="O15" s="99" t="s">
        <v>759</v>
      </c>
      <c r="Q15" s="103" t="str">
        <f t="shared" si="1"/>
        <v xml:space="preserve">Primary Fuel Supply -:- Natural Gas -:-  -:- Mining - Natural Gas Tranche 3 -:- </v>
      </c>
      <c r="R15" s="115" t="s">
        <v>760</v>
      </c>
      <c r="S15" s="103" t="str">
        <f t="shared" si="2"/>
        <v>PJ</v>
      </c>
      <c r="T15" s="103" t="str">
        <f t="shared" si="3"/>
        <v>PJa</v>
      </c>
      <c r="U15" s="103"/>
      <c r="V15" s="103"/>
      <c r="W15" s="103"/>
    </row>
    <row r="16" spans="2:23">
      <c r="I16" s="103" t="str">
        <f t="shared" si="4"/>
        <v>MIN</v>
      </c>
      <c r="K16" s="99" t="s">
        <v>761</v>
      </c>
      <c r="L16" s="99" t="s">
        <v>729</v>
      </c>
      <c r="M16" s="99" t="s">
        <v>52</v>
      </c>
      <c r="O16" s="99" t="s">
        <v>762</v>
      </c>
      <c r="Q16" s="103" t="str">
        <f t="shared" si="1"/>
        <v xml:space="preserve">Primary Fuel Supply -:- Natural Gas -:-  -:- Mining - Natural Gas Tranche 4 -:- </v>
      </c>
      <c r="R16" s="115" t="s">
        <v>763</v>
      </c>
      <c r="S16" s="103" t="str">
        <f t="shared" si="2"/>
        <v>PJ</v>
      </c>
      <c r="T16" s="103" t="str">
        <f t="shared" si="3"/>
        <v>PJa</v>
      </c>
    </row>
    <row r="17" spans="2:25">
      <c r="I17" s="103" t="str">
        <f>[3]EB1!$B$6</f>
        <v>IMP</v>
      </c>
      <c r="J17" s="103"/>
      <c r="K17" s="103" t="str">
        <f>$I$17&amp;$K$6&amp;1</f>
        <v>IMPLNG1</v>
      </c>
      <c r="L17" s="99" t="s">
        <v>729</v>
      </c>
      <c r="M17" s="99" t="s">
        <v>52</v>
      </c>
      <c r="O17" s="99" t="s">
        <v>764</v>
      </c>
      <c r="Q17" s="103" t="str">
        <f t="shared" si="1"/>
        <v xml:space="preserve">Primary Fuel Supply -:- Natural Gas -:-  -:- Import - LNG -:- </v>
      </c>
      <c r="R17" s="115"/>
      <c r="S17" s="103" t="str">
        <f>$E$2</f>
        <v>PJ</v>
      </c>
      <c r="T17" s="103" t="str">
        <f>$E$2&amp;"a"</f>
        <v>PJa</v>
      </c>
    </row>
    <row r="18" spans="2:25">
      <c r="I18" s="103" t="str">
        <f>[3]EB1!B7</f>
        <v>EXP</v>
      </c>
      <c r="J18" s="103"/>
      <c r="K18" s="103" t="str">
        <f>$I$18&amp;$C$2&amp;1</f>
        <v>EXPNGA1</v>
      </c>
      <c r="L18" s="99" t="s">
        <v>729</v>
      </c>
      <c r="M18" s="99" t="s">
        <v>52</v>
      </c>
      <c r="O18" s="99" t="s">
        <v>765</v>
      </c>
      <c r="Q18" s="103" t="str">
        <f t="shared" si="1"/>
        <v xml:space="preserve">Primary Fuel Supply -:- Natural Gas -:-  -:- Export - Natural Gas -:- </v>
      </c>
      <c r="R18" s="115"/>
      <c r="S18" s="103" t="str">
        <f>$E$2</f>
        <v>PJ</v>
      </c>
      <c r="T18" s="103" t="str">
        <f>$E$2&amp;"a"</f>
        <v>PJa</v>
      </c>
    </row>
    <row r="19" spans="2:25">
      <c r="I19" s="103" t="str">
        <f>+I18</f>
        <v>EXP</v>
      </c>
      <c r="K19" s="99" t="s">
        <v>766</v>
      </c>
      <c r="L19" s="99" t="s">
        <v>729</v>
      </c>
      <c r="M19" s="99" t="s">
        <v>52</v>
      </c>
      <c r="O19" s="99" t="s">
        <v>767</v>
      </c>
      <c r="Q19" s="103" t="str">
        <f t="shared" si="1"/>
        <v xml:space="preserve">Primary Fuel Supply -:- Natural Gas -:-  -:- Non Energy Use of Natural Gas -:- </v>
      </c>
      <c r="S19" s="103" t="str">
        <f t="shared" ref="S19" si="5">$E$2</f>
        <v>PJ</v>
      </c>
      <c r="T19" s="103" t="str">
        <f t="shared" ref="T19" si="6">$E$2&amp;"a"</f>
        <v>PJa</v>
      </c>
    </row>
    <row r="20" spans="2:25">
      <c r="B20" s="99" t="s">
        <v>193</v>
      </c>
      <c r="I20" s="103" t="s">
        <v>87</v>
      </c>
      <c r="K20" s="99" t="s">
        <v>768</v>
      </c>
      <c r="L20" s="99" t="s">
        <v>729</v>
      </c>
      <c r="M20" s="99" t="s">
        <v>52</v>
      </c>
      <c r="O20" s="99" t="s">
        <v>769</v>
      </c>
      <c r="Q20" s="103" t="str">
        <f t="shared" si="1"/>
        <v xml:space="preserve">Primary Fuel Supply -:- Natural Gas -:-  -:- LNG Port -:- </v>
      </c>
      <c r="R20" s="99" t="s">
        <v>770</v>
      </c>
      <c r="S20" s="103" t="s">
        <v>69</v>
      </c>
      <c r="T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W69"/>
  <sheetViews>
    <sheetView topLeftCell="G1" zoomScale="70" zoomScaleNormal="70" workbookViewId="0">
      <selection activeCell="Q16" sqref="Q16"/>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52" style="120" bestFit="1" customWidth="1"/>
    <col min="17" max="17" width="31.7109375" style="120" bestFit="1" customWidth="1"/>
    <col min="18" max="18" width="19.42578125" style="120" bestFit="1" customWidth="1"/>
    <col min="19" max="19" width="21.85546875"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30"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30"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30"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3"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126" t="s">
        <v>2</v>
      </c>
      <c r="R17" s="125" t="s">
        <v>733</v>
      </c>
      <c r="S17" s="125" t="s">
        <v>16</v>
      </c>
      <c r="T17" s="125" t="s">
        <v>17</v>
      </c>
      <c r="U17" s="125" t="s">
        <v>18</v>
      </c>
      <c r="V17" s="125" t="s">
        <v>19</v>
      </c>
      <c r="W17" s="125" t="s">
        <v>20</v>
      </c>
    </row>
    <row r="18" spans="2:23"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t="s">
        <v>22</v>
      </c>
      <c r="S18" s="127" t="s">
        <v>23</v>
      </c>
      <c r="T18" s="127" t="s">
        <v>24</v>
      </c>
      <c r="U18" s="127" t="s">
        <v>43</v>
      </c>
      <c r="V18" s="127" t="s">
        <v>42</v>
      </c>
      <c r="W18" s="127" t="s">
        <v>25</v>
      </c>
    </row>
    <row r="19" spans="2:23"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row>
    <row r="20" spans="2:23"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c r="Q20" s="103" t="str">
        <f xml:space="preserve"> _xlfn.CONCAT( L20, " -:- ", M20, " -:- ", N20, " -:- ", O20, " -:- ", P20 )</f>
        <v xml:space="preserve">Primary Fuel Supply -:- Petroleum -:-  -:-  -:- </v>
      </c>
      <c r="R20" s="124"/>
      <c r="S20" s="124" t="str">
        <f>$E$2</f>
        <v>PJ</v>
      </c>
      <c r="T20" s="124" t="str">
        <f>$E$2&amp;"a"</f>
        <v>PJa</v>
      </c>
      <c r="U20" s="124"/>
      <c r="V20" s="124"/>
      <c r="W20" s="124"/>
    </row>
    <row r="21" spans="2:23"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c r="Q21" s="103" t="str">
        <f t="shared" ref="Q21:Q35" si="4" xml:space="preserve"> _xlfn.CONCAT( L21, " -:- ", M21, " -:- ", N21, " -:- ", O21, " -:- ", P21 )</f>
        <v xml:space="preserve">Primary Fuel Supply -:- Petroleum -:-  -:-  -:- </v>
      </c>
      <c r="R21" s="124"/>
      <c r="S21" s="124" t="str">
        <f t="shared" ref="S21:S26" si="5">$E$2</f>
        <v>PJ</v>
      </c>
      <c r="T21" s="124" t="str">
        <f t="shared" ref="T21:T26" si="6">$E$2&amp;"a"</f>
        <v>PJa</v>
      </c>
      <c r="U21" s="124"/>
      <c r="V21" s="124"/>
      <c r="W21" s="124"/>
    </row>
    <row r="22" spans="2:23"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c r="Q22" s="103" t="str">
        <f t="shared" si="4"/>
        <v xml:space="preserve">Primary Fuel Supply -:- Petroleum -:-  -:-  -:- </v>
      </c>
      <c r="R22" s="124"/>
      <c r="S22" s="124" t="str">
        <f t="shared" si="5"/>
        <v>PJ</v>
      </c>
      <c r="T22" s="124" t="str">
        <f t="shared" si="6"/>
        <v>PJa</v>
      </c>
      <c r="U22" s="124"/>
      <c r="V22" s="124"/>
      <c r="W22" s="124"/>
    </row>
    <row r="23" spans="2:23"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c r="Q23" s="103" t="str">
        <f t="shared" si="4"/>
        <v xml:space="preserve">Primary Fuel Supply -:- Petroleum -:-  -:-  -:- </v>
      </c>
      <c r="R23" s="124"/>
      <c r="S23" s="124" t="str">
        <f t="shared" si="5"/>
        <v>PJ</v>
      </c>
      <c r="T23" s="124" t="str">
        <f t="shared" si="6"/>
        <v>PJa</v>
      </c>
      <c r="U23" s="124"/>
      <c r="V23" s="124"/>
      <c r="W23" s="124"/>
    </row>
    <row r="24" spans="2:23"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c r="Q24" s="103" t="str">
        <f t="shared" si="4"/>
        <v xml:space="preserve">Primary Fuel Supply -:- Petroleum -:-  -:-  -:- </v>
      </c>
      <c r="R24" s="124"/>
      <c r="S24" s="124" t="str">
        <f t="shared" si="5"/>
        <v>PJ</v>
      </c>
      <c r="T24" s="124" t="str">
        <f t="shared" si="6"/>
        <v>PJa</v>
      </c>
      <c r="U24" s="124"/>
      <c r="V24" s="124"/>
      <c r="W24" s="124"/>
    </row>
    <row r="25" spans="2:23" ht="13.5" customHeight="1">
      <c r="B25" s="120" t="str">
        <f t="shared" si="1"/>
        <v>IMPOIL1</v>
      </c>
      <c r="D25" s="124" t="str">
        <f>$K5</f>
        <v>OILD</v>
      </c>
      <c r="E25" s="133"/>
      <c r="F25" s="134">
        <v>15</v>
      </c>
      <c r="I25" s="124"/>
      <c r="J25" s="103"/>
      <c r="K25" s="124" t="str">
        <f t="shared" si="3"/>
        <v>MINJET1</v>
      </c>
      <c r="L25" s="120" t="s">
        <v>729</v>
      </c>
      <c r="M25" s="120" t="s">
        <v>747</v>
      </c>
      <c r="N25" s="103"/>
      <c r="O25" s="103"/>
      <c r="P25" s="103"/>
      <c r="Q25" s="103" t="str">
        <f t="shared" si="4"/>
        <v xml:space="preserve">Primary Fuel Supply -:- Petroleum -:-  -:-  -:- </v>
      </c>
      <c r="R25" s="124"/>
      <c r="S25" s="124" t="str">
        <f t="shared" si="5"/>
        <v>PJ</v>
      </c>
      <c r="T25" s="124" t="str">
        <f t="shared" si="6"/>
        <v>PJa</v>
      </c>
      <c r="U25" s="124"/>
      <c r="V25" s="124"/>
      <c r="W25" s="124"/>
    </row>
    <row r="26" spans="2:23"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c r="Q26" s="103" t="str">
        <f t="shared" si="4"/>
        <v xml:space="preserve">Primary Fuel Supply -:- Petroleum -:-  -:-  -:- </v>
      </c>
      <c r="R26" s="124"/>
      <c r="S26" s="124" t="str">
        <f t="shared" si="5"/>
        <v>PJ</v>
      </c>
      <c r="T26" s="124" t="str">
        <f t="shared" si="6"/>
        <v>PJa</v>
      </c>
      <c r="U26" s="124"/>
      <c r="V26" s="124"/>
      <c r="W26" s="124"/>
    </row>
    <row r="27" spans="2:23"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c r="Q27" s="103" t="str">
        <f t="shared" si="4"/>
        <v xml:space="preserve">Primary Fuel Supply -:- Petroleum -:-  -:-  -:- </v>
      </c>
      <c r="R27" s="124"/>
      <c r="S27" s="124" t="str">
        <f>$E$2</f>
        <v>PJ</v>
      </c>
      <c r="T27" s="124" t="str">
        <f>$E$2&amp;"a"</f>
        <v>PJa</v>
      </c>
      <c r="U27" s="124"/>
      <c r="V27" s="124"/>
      <c r="W27" s="124"/>
    </row>
    <row r="28" spans="2:23"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c r="Q28" s="103" t="str">
        <f t="shared" si="4"/>
        <v xml:space="preserve">Primary Fuel Supply -:- Petroleum -:-  -:-  -:- </v>
      </c>
      <c r="R28" s="124"/>
      <c r="S28" s="124" t="str">
        <f>$E$2</f>
        <v>PJ</v>
      </c>
      <c r="T28" s="124" t="str">
        <f>$E$2&amp;"a"</f>
        <v>PJa</v>
      </c>
      <c r="U28" s="124"/>
      <c r="V28" s="124"/>
      <c r="W28" s="124"/>
    </row>
    <row r="29" spans="2:23"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c r="Q29" s="103" t="str">
        <f t="shared" si="4"/>
        <v xml:space="preserve">Primary Fuel Supply -:- Petroleum -:-  -:-  -:- </v>
      </c>
      <c r="R29" s="124"/>
      <c r="S29" s="124" t="str">
        <f t="shared" ref="S29:S35" si="9">$E$2</f>
        <v>PJ</v>
      </c>
      <c r="T29" s="124" t="str">
        <f t="shared" ref="T29:T35" si="10">$E$2&amp;"a"</f>
        <v>PJa</v>
      </c>
      <c r="U29" s="124"/>
      <c r="V29" s="124"/>
      <c r="W29" s="124"/>
    </row>
    <row r="30" spans="2:23"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c r="Q30" s="103" t="str">
        <f t="shared" si="4"/>
        <v xml:space="preserve">Primary Fuel Supply -:- Petroleum -:-  -:-  -:- </v>
      </c>
      <c r="R30" s="124"/>
      <c r="S30" s="124" t="str">
        <f t="shared" si="9"/>
        <v>PJ</v>
      </c>
      <c r="T30" s="124" t="str">
        <f t="shared" si="10"/>
        <v>PJa</v>
      </c>
      <c r="U30" s="124"/>
      <c r="V30" s="124"/>
      <c r="W30" s="124"/>
    </row>
    <row r="31" spans="2:23"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c r="Q31" s="103" t="str">
        <f t="shared" si="4"/>
        <v xml:space="preserve">Primary Fuel Supply -:- Petroleum -:-  -:-  -:- </v>
      </c>
      <c r="R31" s="124"/>
      <c r="S31" s="124" t="str">
        <f t="shared" si="9"/>
        <v>PJ</v>
      </c>
      <c r="T31" s="124" t="str">
        <f t="shared" si="10"/>
        <v>PJa</v>
      </c>
      <c r="U31" s="124"/>
      <c r="V31" s="124"/>
    </row>
    <row r="32" spans="2:23"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c r="Q32" s="103" t="str">
        <f t="shared" si="4"/>
        <v xml:space="preserve">Primary Fuel Supply -:- Petroleum -:-  -:-  -:- </v>
      </c>
      <c r="R32" s="124"/>
      <c r="S32" s="124" t="str">
        <f t="shared" si="9"/>
        <v>PJ</v>
      </c>
      <c r="T32" s="124" t="str">
        <f t="shared" si="10"/>
        <v>PJa</v>
      </c>
      <c r="U32" s="124"/>
      <c r="V32" s="124"/>
    </row>
    <row r="33" spans="2:22"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c r="Q33" s="103" t="str">
        <f t="shared" si="4"/>
        <v xml:space="preserve">Primary Fuel Supply -:- Petroleum -:-  -:-  -:- </v>
      </c>
      <c r="R33" s="124"/>
      <c r="S33" s="124" t="str">
        <f t="shared" si="9"/>
        <v>PJ</v>
      </c>
      <c r="T33" s="124" t="str">
        <f t="shared" si="10"/>
        <v>PJa</v>
      </c>
      <c r="U33" s="124"/>
      <c r="V33" s="124"/>
    </row>
    <row r="34" spans="2:22" ht="13.5" customHeight="1">
      <c r="B34" s="120" t="str">
        <f t="shared" si="11"/>
        <v>EXPPET1</v>
      </c>
      <c r="C34" s="124" t="str">
        <f t="shared" si="12"/>
        <v>PET</v>
      </c>
      <c r="E34" s="133"/>
      <c r="F34" s="134">
        <v>30</v>
      </c>
      <c r="K34" s="124" t="s">
        <v>748</v>
      </c>
      <c r="L34" s="120" t="s">
        <v>729</v>
      </c>
      <c r="M34" s="120" t="s">
        <v>747</v>
      </c>
      <c r="Q34" s="103" t="str">
        <f t="shared" si="4"/>
        <v xml:space="preserve">Primary Fuel Supply -:- Petroleum -:-  -:-  -:- </v>
      </c>
      <c r="S34" s="124" t="str">
        <f t="shared" si="9"/>
        <v>PJ</v>
      </c>
      <c r="T34" s="124" t="str">
        <f t="shared" si="10"/>
        <v>PJa</v>
      </c>
    </row>
    <row r="35" spans="2:22" ht="13.5" customHeight="1">
      <c r="B35" s="120" t="str">
        <f t="shared" si="11"/>
        <v>EXPDSL1</v>
      </c>
      <c r="C35" s="124" t="str">
        <f t="shared" si="12"/>
        <v>DSL</v>
      </c>
      <c r="E35" s="133"/>
      <c r="F35" s="134">
        <v>30</v>
      </c>
      <c r="K35" s="124" t="s">
        <v>749</v>
      </c>
      <c r="L35" s="120" t="s">
        <v>729</v>
      </c>
      <c r="M35" s="120" t="s">
        <v>747</v>
      </c>
      <c r="Q35" s="103" t="str">
        <f t="shared" si="4"/>
        <v xml:space="preserve">Primary Fuel Supply -:- Petroleum -:-  -:-  -:- </v>
      </c>
      <c r="S35" s="124" t="str">
        <f t="shared" si="9"/>
        <v>PJ</v>
      </c>
      <c r="T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c r="Q36" s="103" t="str">
        <f t="shared" ref="Q36:Q42" si="14" xml:space="preserve"> _xlfn.CONCAT( L36, " -:- ", M36, " -:- ", N36, " -:- ", O36, " -:- ", P36 )</f>
        <v xml:space="preserve">Primary Fuel Supply -:- Petroleum -:-  -:-  -:- </v>
      </c>
      <c r="R36" s="124"/>
      <c r="S36" s="124" t="str">
        <f>$E$2</f>
        <v>PJ</v>
      </c>
      <c r="T36" s="124" t="str">
        <f>$E$2&amp;"a"</f>
        <v>PJa</v>
      </c>
      <c r="U36" s="124"/>
      <c r="V36" s="124"/>
    </row>
    <row r="37" spans="2:22" ht="13.5" customHeight="1">
      <c r="B37" s="120" t="str">
        <f t="shared" si="11"/>
        <v>EXPJET1</v>
      </c>
      <c r="C37" s="124" t="str">
        <f t="shared" si="12"/>
        <v>JET</v>
      </c>
      <c r="E37" s="133"/>
      <c r="F37" s="134">
        <v>30</v>
      </c>
      <c r="J37" s="103"/>
      <c r="K37" s="124" t="str">
        <f t="shared" si="13"/>
        <v>EXPLPG1</v>
      </c>
      <c r="L37" s="120" t="s">
        <v>729</v>
      </c>
      <c r="M37" s="120" t="s">
        <v>747</v>
      </c>
      <c r="N37" s="103"/>
      <c r="O37" s="103"/>
      <c r="P37" s="103"/>
      <c r="Q37" s="103" t="str">
        <f t="shared" si="14"/>
        <v xml:space="preserve">Primary Fuel Supply -:- Petroleum -:-  -:-  -:- </v>
      </c>
      <c r="R37" s="124"/>
      <c r="S37" s="124" t="str">
        <f t="shared" ref="S37:S42" si="15">$E$2</f>
        <v>PJ</v>
      </c>
      <c r="T37" s="124" t="str">
        <f t="shared" ref="T37:T42" si="16">$E$2&amp;"a"</f>
        <v>PJa</v>
      </c>
    </row>
    <row r="38" spans="2:22" ht="13.5" customHeight="1">
      <c r="B38" s="120" t="str">
        <f t="shared" si="11"/>
        <v>EXPOTH1</v>
      </c>
      <c r="C38" s="124" t="str">
        <f t="shared" si="12"/>
        <v>OTH</v>
      </c>
      <c r="E38" s="133"/>
      <c r="F38" s="134">
        <v>30</v>
      </c>
      <c r="J38" s="103"/>
      <c r="K38" s="124" t="str">
        <f t="shared" si="13"/>
        <v>EXPPET1</v>
      </c>
      <c r="L38" s="120" t="s">
        <v>729</v>
      </c>
      <c r="M38" s="120" t="s">
        <v>747</v>
      </c>
      <c r="N38" s="103"/>
      <c r="O38" s="103"/>
      <c r="P38" s="103"/>
      <c r="Q38" s="103" t="str">
        <f t="shared" si="14"/>
        <v xml:space="preserve">Primary Fuel Supply -:- Petroleum -:-  -:-  -:- </v>
      </c>
      <c r="R38" s="124"/>
      <c r="S38" s="124" t="str">
        <f t="shared" si="15"/>
        <v>PJ</v>
      </c>
      <c r="T38" s="124" t="str">
        <f t="shared" si="16"/>
        <v>PJa</v>
      </c>
    </row>
    <row r="39" spans="2:22" ht="13.5" customHeight="1">
      <c r="J39" s="103"/>
      <c r="K39" s="124" t="str">
        <f t="shared" si="13"/>
        <v>EXPDSL1</v>
      </c>
      <c r="L39" s="120" t="s">
        <v>729</v>
      </c>
      <c r="M39" s="120" t="s">
        <v>747</v>
      </c>
      <c r="N39" s="103"/>
      <c r="O39" s="103"/>
      <c r="P39" s="103"/>
      <c r="Q39" s="103" t="str">
        <f t="shared" si="14"/>
        <v xml:space="preserve">Primary Fuel Supply -:- Petroleum -:-  -:-  -:- </v>
      </c>
      <c r="R39" s="124"/>
      <c r="S39" s="124" t="str">
        <f t="shared" si="15"/>
        <v>PJ</v>
      </c>
      <c r="T39" s="124" t="str">
        <f t="shared" si="16"/>
        <v>PJa</v>
      </c>
    </row>
    <row r="40" spans="2:22" ht="13.5" customHeight="1">
      <c r="J40" s="103"/>
      <c r="K40" s="124" t="str">
        <f t="shared" si="13"/>
        <v>EXPFOL1</v>
      </c>
      <c r="L40" s="120" t="s">
        <v>729</v>
      </c>
      <c r="M40" s="120" t="s">
        <v>747</v>
      </c>
      <c r="N40" s="103"/>
      <c r="O40" s="103"/>
      <c r="P40" s="103"/>
      <c r="Q40" s="103" t="str">
        <f t="shared" si="14"/>
        <v xml:space="preserve">Primary Fuel Supply -:- Petroleum -:-  -:-  -:- </v>
      </c>
      <c r="R40" s="124"/>
      <c r="S40" s="124" t="str">
        <f t="shared" si="15"/>
        <v>PJ</v>
      </c>
      <c r="T40" s="124" t="str">
        <f t="shared" si="16"/>
        <v>PJa</v>
      </c>
    </row>
    <row r="41" spans="2:22" ht="13.5" customHeight="1">
      <c r="J41" s="103"/>
      <c r="K41" s="124" t="str">
        <f t="shared" si="13"/>
        <v>EXPJET1</v>
      </c>
      <c r="L41" s="120" t="s">
        <v>729</v>
      </c>
      <c r="M41" s="120" t="s">
        <v>747</v>
      </c>
      <c r="N41" s="103"/>
      <c r="O41" s="103"/>
      <c r="P41" s="103"/>
      <c r="Q41" s="103" t="str">
        <f t="shared" si="14"/>
        <v xml:space="preserve">Primary Fuel Supply -:- Petroleum -:-  -:-  -:- </v>
      </c>
      <c r="R41" s="124"/>
      <c r="S41" s="124" t="str">
        <f t="shared" si="15"/>
        <v>PJ</v>
      </c>
      <c r="T41" s="124" t="str">
        <f t="shared" si="16"/>
        <v>PJa</v>
      </c>
    </row>
    <row r="42" spans="2:22" ht="13.5" customHeight="1">
      <c r="J42" s="103"/>
      <c r="K42" s="124" t="str">
        <f t="shared" si="13"/>
        <v>EXPOTH1</v>
      </c>
      <c r="L42" s="120" t="s">
        <v>729</v>
      </c>
      <c r="M42" s="120" t="s">
        <v>747</v>
      </c>
      <c r="N42" s="103"/>
      <c r="O42" s="103"/>
      <c r="P42" s="103"/>
      <c r="Q42" s="103" t="str">
        <f t="shared" si="14"/>
        <v xml:space="preserve">Primary Fuel Supply -:- Petroleum -:-  -:-  -:- </v>
      </c>
      <c r="R42" s="124"/>
      <c r="S42" s="124" t="str">
        <f t="shared" si="15"/>
        <v>PJ</v>
      </c>
      <c r="T42" s="124" t="str">
        <f t="shared" si="16"/>
        <v>PJa</v>
      </c>
    </row>
    <row r="43" spans="2:22" ht="13.5" customHeight="1">
      <c r="Q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L3" sqref="L3"/>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333" bestFit="1" customWidth="1"/>
    <col min="18" max="18" width="10.42578125" style="333" bestFit="1" customWidth="1"/>
    <col min="19" max="16384" width="8.85546875" style="333"/>
  </cols>
  <sheetData>
    <row r="1" spans="2:22" ht="24">
      <c r="B1" s="100" t="s">
        <v>66</v>
      </c>
      <c r="C1" s="100" t="s">
        <v>67</v>
      </c>
      <c r="D1" s="100" t="s">
        <v>68</v>
      </c>
      <c r="E1" s="100" t="s">
        <v>70</v>
      </c>
      <c r="F1" s="100" t="s">
        <v>71</v>
      </c>
    </row>
    <row r="2" spans="2:22">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2">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2"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2">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2">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2">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2">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2">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2">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2">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2">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2">
      <c r="D13" s="334"/>
      <c r="Q13" s="99"/>
      <c r="R13" s="99"/>
      <c r="S13" s="99"/>
      <c r="T13" s="99"/>
      <c r="U13" s="99"/>
    </row>
    <row r="14" spans="2:22">
      <c r="E14" s="334"/>
      <c r="H14" s="102" t="s">
        <v>15</v>
      </c>
      <c r="I14" s="102"/>
      <c r="J14" s="103"/>
      <c r="K14" s="103"/>
      <c r="L14" s="103"/>
      <c r="M14" s="103"/>
      <c r="N14" s="103"/>
      <c r="O14" s="103"/>
      <c r="P14" s="103"/>
    </row>
    <row r="15" spans="2:22">
      <c r="B15" s="108"/>
      <c r="C15" s="109"/>
      <c r="D15" s="108"/>
      <c r="E15" s="110"/>
      <c r="F15" s="110"/>
      <c r="H15" s="104" t="s">
        <v>11</v>
      </c>
      <c r="I15" s="105" t="s">
        <v>30</v>
      </c>
      <c r="J15" s="104" t="s">
        <v>1</v>
      </c>
      <c r="K15" s="104" t="s">
        <v>725</v>
      </c>
      <c r="L15" s="104" t="s">
        <v>726</v>
      </c>
      <c r="M15" s="104" t="s">
        <v>728</v>
      </c>
      <c r="N15" s="104" t="s">
        <v>732</v>
      </c>
      <c r="O15" s="104" t="s">
        <v>727</v>
      </c>
      <c r="P15" s="104" t="s">
        <v>2</v>
      </c>
      <c r="Q15" s="104" t="s">
        <v>733</v>
      </c>
      <c r="R15" s="104" t="s">
        <v>16</v>
      </c>
      <c r="S15" s="104" t="s">
        <v>17</v>
      </c>
      <c r="T15" s="104" t="s">
        <v>18</v>
      </c>
      <c r="U15" s="104" t="s">
        <v>19</v>
      </c>
      <c r="V15" s="104" t="s">
        <v>20</v>
      </c>
    </row>
    <row r="16" spans="2:22" ht="48.75" thickBot="1">
      <c r="B16" s="403"/>
      <c r="C16" s="403"/>
      <c r="D16" s="403"/>
      <c r="E16" s="403"/>
      <c r="F16" s="403"/>
      <c r="H16" s="402" t="s">
        <v>38</v>
      </c>
      <c r="I16" s="402" t="s">
        <v>31</v>
      </c>
      <c r="J16" s="402" t="s">
        <v>21</v>
      </c>
      <c r="K16" s="402"/>
      <c r="L16" s="402"/>
      <c r="M16" s="402"/>
      <c r="N16" s="402"/>
      <c r="O16" s="402"/>
      <c r="P16" s="402"/>
      <c r="Q16" s="402" t="s">
        <v>22</v>
      </c>
      <c r="R16" s="402" t="s">
        <v>23</v>
      </c>
      <c r="S16" s="402" t="s">
        <v>24</v>
      </c>
      <c r="T16" s="402" t="s">
        <v>43</v>
      </c>
      <c r="U16" s="402" t="s">
        <v>42</v>
      </c>
      <c r="V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c r="V17" s="405"/>
    </row>
    <row r="18" spans="2:22">
      <c r="E18" s="304"/>
      <c r="F18" s="305"/>
      <c r="H18" s="103" t="str">
        <f>[3]EB1!$B$5</f>
        <v>MIN</v>
      </c>
      <c r="I18" s="103"/>
      <c r="J18" s="103" t="str">
        <f t="shared" ref="J18:J21" si="3">$H$18&amp;C2&amp;1</f>
        <v>MINHYD1</v>
      </c>
      <c r="K18" s="103" t="s">
        <v>729</v>
      </c>
      <c r="L18" s="103" t="s">
        <v>152</v>
      </c>
      <c r="M18" s="103"/>
      <c r="N18" s="103" t="s">
        <v>775</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5"/>
      <c r="F19" s="305"/>
      <c r="H19" s="103"/>
      <c r="I19" s="103"/>
      <c r="J19" s="103" t="str">
        <f t="shared" si="3"/>
        <v>MINGEO1</v>
      </c>
      <c r="K19" s="103" t="s">
        <v>729</v>
      </c>
      <c r="L19" s="103" t="s">
        <v>152</v>
      </c>
      <c r="M19" s="103"/>
      <c r="N19" s="103" t="s">
        <v>776</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5"/>
      <c r="F20" s="305"/>
      <c r="H20" s="103"/>
      <c r="I20" s="103"/>
      <c r="J20" s="103" t="str">
        <f t="shared" si="3"/>
        <v>MINSOL1</v>
      </c>
      <c r="K20" s="103" t="s">
        <v>729</v>
      </c>
      <c r="L20" s="103" t="s">
        <v>152</v>
      </c>
      <c r="M20" s="103"/>
      <c r="N20" s="103" t="s">
        <v>777</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4"/>
      <c r="F21" s="304"/>
      <c r="H21" s="103"/>
      <c r="I21" s="103"/>
      <c r="J21" s="103" t="str">
        <f t="shared" si="3"/>
        <v>MINWIN1</v>
      </c>
      <c r="K21" s="103" t="s">
        <v>729</v>
      </c>
      <c r="L21" s="103" t="s">
        <v>152</v>
      </c>
      <c r="M21" s="103"/>
      <c r="N21" s="103" t="s">
        <v>778</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4"/>
      <c r="F22" s="305"/>
      <c r="I22" s="103"/>
      <c r="J22" s="103" t="str">
        <f>$H$18&amp;C9&amp;1</f>
        <v>MINTID1</v>
      </c>
      <c r="K22" s="103" t="s">
        <v>729</v>
      </c>
      <c r="L22" s="103" t="s">
        <v>152</v>
      </c>
      <c r="M22" s="103"/>
      <c r="N22" s="103" t="s">
        <v>779</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4"/>
      <c r="F23" s="305"/>
      <c r="J23" s="103" t="str">
        <f>$H$18&amp;C10&amp;1</f>
        <v>MINURN1</v>
      </c>
      <c r="K23" s="103" t="s">
        <v>729</v>
      </c>
      <c r="L23" s="103"/>
      <c r="M23" s="103"/>
      <c r="N23" s="103" t="s">
        <v>780</v>
      </c>
      <c r="O23" s="103"/>
      <c r="P23" s="103" t="str">
        <f t="shared" si="6"/>
        <v xml:space="preserve">Primary Fuel Supply -:-  -:-  -:- Mining - Uranium -:- </v>
      </c>
      <c r="Q23" s="103"/>
      <c r="R23" s="103" t="str">
        <f t="shared" si="4"/>
        <v>PJ</v>
      </c>
      <c r="S23" s="103" t="str">
        <f t="shared" si="5"/>
        <v>PJa</v>
      </c>
      <c r="T23" s="103" t="s">
        <v>92</v>
      </c>
      <c r="U23" s="99"/>
      <c r="V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election activeCell="G17" sqref="G17"/>
    </sheetView>
  </sheetViews>
  <sheetFormatPr defaultColWidth="20.85546875" defaultRowHeight="18" customHeight="1"/>
  <cols>
    <col min="1" max="6" width="20.85546875" style="428"/>
    <col min="7" max="8" width="45.7109375" style="428" bestFit="1" customWidth="1"/>
    <col min="9" max="9" width="87.140625" style="428" bestFit="1" customWidth="1"/>
    <col min="10" max="10" width="118.140625" style="428" bestFit="1" customWidth="1"/>
    <col min="11" max="16384" width="20.85546875" style="428"/>
  </cols>
  <sheetData>
    <row r="1" spans="1:32" ht="18" customHeight="1">
      <c r="B1" s="428" t="s">
        <v>576</v>
      </c>
      <c r="E1" s="428" t="s">
        <v>577</v>
      </c>
    </row>
    <row r="4" spans="1:32" ht="18" customHeight="1">
      <c r="B4" s="429" t="s">
        <v>14</v>
      </c>
      <c r="C4" s="429"/>
      <c r="D4" s="323"/>
      <c r="E4" s="323"/>
      <c r="F4" s="323"/>
      <c r="G4" s="323"/>
      <c r="H4" s="323"/>
      <c r="I4" s="323"/>
      <c r="J4" s="323"/>
    </row>
    <row r="5" spans="1:32"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2" ht="18" customHeight="1" thickBot="1">
      <c r="B6" s="432" t="s">
        <v>37</v>
      </c>
      <c r="C6" s="432" t="s">
        <v>31</v>
      </c>
      <c r="D6" s="432" t="s">
        <v>26</v>
      </c>
      <c r="E6" s="432"/>
      <c r="F6" s="432"/>
      <c r="G6" s="432"/>
      <c r="H6" s="432" t="s">
        <v>27</v>
      </c>
      <c r="I6" s="432" t="s">
        <v>4</v>
      </c>
      <c r="J6" s="432" t="s">
        <v>40</v>
      </c>
      <c r="K6" s="432" t="s">
        <v>41</v>
      </c>
      <c r="L6" s="432" t="s">
        <v>28</v>
      </c>
      <c r="M6" s="432" t="s">
        <v>29</v>
      </c>
    </row>
    <row r="7" spans="1:32"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2"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2" ht="18" customHeight="1">
      <c r="D9" s="428" t="s">
        <v>582</v>
      </c>
      <c r="E9" s="428" t="s">
        <v>583</v>
      </c>
      <c r="F9" s="526"/>
      <c r="G9" s="526" t="str">
        <f t="shared" si="0"/>
        <v xml:space="preserve">Municipal solid waste -:- </v>
      </c>
      <c r="H9" s="428" t="s">
        <v>583</v>
      </c>
      <c r="I9" s="428" t="s">
        <v>69</v>
      </c>
      <c r="J9" s="428" t="s">
        <v>463</v>
      </c>
      <c r="K9" s="433" t="s">
        <v>92</v>
      </c>
    </row>
    <row r="10" spans="1:32" ht="18" customHeight="1">
      <c r="D10" s="428" t="s">
        <v>584</v>
      </c>
      <c r="E10" s="428" t="s">
        <v>585</v>
      </c>
      <c r="F10" s="526"/>
      <c r="G10" s="526" t="str">
        <f t="shared" si="0"/>
        <v xml:space="preserve">Animal manure -:- </v>
      </c>
      <c r="H10" s="428" t="s">
        <v>585</v>
      </c>
      <c r="I10" s="428" t="s">
        <v>69</v>
      </c>
      <c r="J10" s="428" t="s">
        <v>463</v>
      </c>
    </row>
    <row r="11" spans="1:32" ht="18" customHeight="1">
      <c r="D11" s="428" t="s">
        <v>586</v>
      </c>
      <c r="E11" s="428" t="s">
        <v>587</v>
      </c>
      <c r="F11" s="526"/>
      <c r="G11" s="526" t="str">
        <f t="shared" si="0"/>
        <v xml:space="preserve">Oil wastes -:- </v>
      </c>
      <c r="H11" s="428" t="s">
        <v>587</v>
      </c>
      <c r="I11" s="428" t="s">
        <v>69</v>
      </c>
      <c r="J11" s="428" t="s">
        <v>463</v>
      </c>
      <c r="AC11" s="320" t="s">
        <v>588</v>
      </c>
      <c r="AD11" s="320"/>
      <c r="AE11" s="320" t="s">
        <v>589</v>
      </c>
      <c r="AF11" s="320">
        <v>288</v>
      </c>
    </row>
    <row r="12" spans="1:32" ht="18" customHeight="1">
      <c r="D12" s="428" t="s">
        <v>590</v>
      </c>
      <c r="E12" s="428" t="s">
        <v>591</v>
      </c>
      <c r="F12" s="526"/>
      <c r="G12" s="526" t="str">
        <f t="shared" si="0"/>
        <v xml:space="preserve">Wood pellet -:- </v>
      </c>
      <c r="H12" s="428" t="s">
        <v>591</v>
      </c>
      <c r="I12" s="428" t="s">
        <v>69</v>
      </c>
      <c r="J12" s="428" t="s">
        <v>463</v>
      </c>
      <c r="W12" s="428" t="s">
        <v>592</v>
      </c>
      <c r="AC12" s="320"/>
      <c r="AD12" s="320"/>
      <c r="AE12" s="320" t="s">
        <v>589</v>
      </c>
      <c r="AF12" s="320">
        <v>256</v>
      </c>
    </row>
    <row r="13" spans="1:32" ht="18" customHeight="1">
      <c r="A13" s="320"/>
      <c r="D13" s="428" t="s">
        <v>593</v>
      </c>
      <c r="E13" s="428" t="s">
        <v>594</v>
      </c>
      <c r="F13" s="526"/>
      <c r="G13" s="526" t="str">
        <f t="shared" si="0"/>
        <v xml:space="preserve">Biodiesel -:- </v>
      </c>
      <c r="H13" s="428" t="s">
        <v>594</v>
      </c>
      <c r="I13" s="428" t="s">
        <v>69</v>
      </c>
      <c r="J13" s="428" t="s">
        <v>463</v>
      </c>
      <c r="AC13" s="320"/>
      <c r="AD13" s="320"/>
      <c r="AE13" s="320" t="s">
        <v>589</v>
      </c>
      <c r="AF13" s="320">
        <v>2139</v>
      </c>
    </row>
    <row r="14" spans="1:32" ht="18" customHeight="1">
      <c r="A14" s="320"/>
      <c r="D14" s="428" t="s">
        <v>182</v>
      </c>
      <c r="E14" s="428" t="s">
        <v>595</v>
      </c>
      <c r="F14" s="526"/>
      <c r="G14" s="526" t="str">
        <f t="shared" si="0"/>
        <v xml:space="preserve">Biomass - wood -:- </v>
      </c>
      <c r="H14" s="428" t="s">
        <v>595</v>
      </c>
      <c r="I14" s="428" t="s">
        <v>69</v>
      </c>
      <c r="J14" s="428" t="s">
        <v>463</v>
      </c>
      <c r="K14" s="428" t="s">
        <v>92</v>
      </c>
      <c r="W14" s="428" t="s">
        <v>596</v>
      </c>
      <c r="X14" s="434">
        <f>80%</f>
        <v>0.8</v>
      </c>
      <c r="AC14" s="320"/>
      <c r="AD14" s="320"/>
      <c r="AE14" s="320" t="s">
        <v>589</v>
      </c>
      <c r="AF14" s="320">
        <v>373</v>
      </c>
    </row>
    <row r="15" spans="1:32" ht="18" customHeight="1">
      <c r="A15" s="320"/>
      <c r="D15" s="428" t="s">
        <v>677</v>
      </c>
      <c r="E15" s="428" t="s">
        <v>786</v>
      </c>
      <c r="F15" s="526"/>
      <c r="G15" s="526" t="str">
        <f t="shared" si="0"/>
        <v xml:space="preserve">Drop-In Diesel -:- </v>
      </c>
      <c r="H15" s="428" t="s">
        <v>680</v>
      </c>
      <c r="I15" s="428" t="s">
        <v>69</v>
      </c>
      <c r="J15" s="428" t="s">
        <v>463</v>
      </c>
      <c r="W15" s="428" t="s">
        <v>597</v>
      </c>
      <c r="X15" s="434">
        <v>0.2</v>
      </c>
      <c r="AC15" s="320"/>
      <c r="AD15" s="320"/>
      <c r="AE15" s="320" t="s">
        <v>589</v>
      </c>
      <c r="AF15" s="320">
        <v>267</v>
      </c>
    </row>
    <row r="16" spans="1:32" ht="18" customHeight="1">
      <c r="D16" s="428" t="s">
        <v>678</v>
      </c>
      <c r="E16" s="428" t="s">
        <v>787</v>
      </c>
      <c r="F16" s="526"/>
      <c r="G16" s="526" t="str">
        <f t="shared" si="0"/>
        <v xml:space="preserve">Drop-In Jet -:- </v>
      </c>
      <c r="H16" s="428" t="s">
        <v>681</v>
      </c>
      <c r="I16" s="428" t="s">
        <v>69</v>
      </c>
      <c r="J16" s="428" t="s">
        <v>463</v>
      </c>
      <c r="AC16" s="320"/>
      <c r="AD16" s="320"/>
      <c r="AE16" s="320" t="s">
        <v>597</v>
      </c>
      <c r="AF16" s="320">
        <v>316</v>
      </c>
    </row>
    <row r="17" spans="2:32" ht="18" customHeight="1">
      <c r="D17" s="428" t="s">
        <v>689</v>
      </c>
      <c r="E17" s="531" t="s">
        <v>171</v>
      </c>
      <c r="F17" s="526"/>
      <c r="G17" s="526" t="str">
        <f t="shared" si="0"/>
        <v xml:space="preserve">Wood -:- </v>
      </c>
      <c r="H17" s="428" t="s">
        <v>693</v>
      </c>
      <c r="I17" s="428" t="s">
        <v>69</v>
      </c>
      <c r="J17" s="428" t="s">
        <v>463</v>
      </c>
      <c r="W17" s="428" t="s">
        <v>598</v>
      </c>
      <c r="X17" s="428">
        <v>66.489999999999995</v>
      </c>
      <c r="AC17" s="320"/>
      <c r="AD17" s="320"/>
      <c r="AE17" s="320" t="s">
        <v>597</v>
      </c>
      <c r="AF17" s="320">
        <v>73</v>
      </c>
    </row>
    <row r="18" spans="2:32" ht="18" customHeight="1">
      <c r="AC18" s="320"/>
      <c r="AD18" s="320"/>
      <c r="AE18" s="320" t="s">
        <v>597</v>
      </c>
      <c r="AF18" s="320">
        <v>149</v>
      </c>
    </row>
    <row r="19" spans="2:32" ht="18" customHeight="1">
      <c r="B19" s="429" t="s">
        <v>15</v>
      </c>
      <c r="C19" s="429"/>
      <c r="D19" s="323"/>
      <c r="E19" s="323"/>
      <c r="F19" s="323"/>
      <c r="G19" s="323"/>
      <c r="H19" s="323"/>
      <c r="I19" s="323"/>
      <c r="J19" s="323"/>
      <c r="W19" s="435"/>
      <c r="X19" s="435" t="s">
        <v>69</v>
      </c>
      <c r="Y19" s="428" t="s">
        <v>69</v>
      </c>
      <c r="Z19" s="435" t="s">
        <v>69</v>
      </c>
      <c r="AA19" s="435" t="s">
        <v>69</v>
      </c>
      <c r="AC19" s="320"/>
      <c r="AD19" s="320"/>
      <c r="AE19" s="320" t="s">
        <v>597</v>
      </c>
      <c r="AF19" s="320">
        <v>263</v>
      </c>
    </row>
    <row r="20" spans="2:32" ht="18" customHeight="1">
      <c r="B20" s="430" t="s">
        <v>11</v>
      </c>
      <c r="C20" s="431" t="s">
        <v>30</v>
      </c>
      <c r="D20" s="431" t="s">
        <v>1</v>
      </c>
      <c r="E20" s="431" t="s">
        <v>725</v>
      </c>
      <c r="F20" s="431" t="s">
        <v>726</v>
      </c>
      <c r="G20" s="431" t="s">
        <v>728</v>
      </c>
      <c r="H20" s="431" t="s">
        <v>732</v>
      </c>
      <c r="I20" s="431" t="s">
        <v>727</v>
      </c>
      <c r="J20" s="431" t="s">
        <v>2</v>
      </c>
      <c r="K20" s="430" t="s">
        <v>2</v>
      </c>
      <c r="L20" s="430" t="s">
        <v>16</v>
      </c>
      <c r="M20" s="430" t="s">
        <v>17</v>
      </c>
      <c r="N20" s="430" t="s">
        <v>18</v>
      </c>
      <c r="O20" s="430" t="s">
        <v>19</v>
      </c>
      <c r="P20" s="430" t="s">
        <v>20</v>
      </c>
      <c r="W20" s="435" t="s">
        <v>599</v>
      </c>
      <c r="X20" s="435">
        <v>2005</v>
      </c>
      <c r="Y20" s="428">
        <v>2015</v>
      </c>
      <c r="Z20" s="435">
        <v>2030</v>
      </c>
      <c r="AA20" s="435">
        <v>2050</v>
      </c>
      <c r="AC20" s="320"/>
      <c r="AD20" s="320"/>
      <c r="AE20" s="320" t="s">
        <v>154</v>
      </c>
      <c r="AF20" s="320">
        <f>SUM(AF11:AF19)</f>
        <v>4124</v>
      </c>
    </row>
    <row r="21" spans="2:32" ht="18" customHeight="1" thickBot="1">
      <c r="B21" s="432" t="s">
        <v>38</v>
      </c>
      <c r="C21" s="432" t="s">
        <v>31</v>
      </c>
      <c r="D21" s="432" t="s">
        <v>21</v>
      </c>
      <c r="E21" s="432"/>
      <c r="F21" s="432"/>
      <c r="G21" s="432"/>
      <c r="H21" s="432"/>
      <c r="I21" s="432"/>
      <c r="J21" s="432"/>
      <c r="K21" s="432" t="s">
        <v>22</v>
      </c>
      <c r="L21" s="432" t="s">
        <v>23</v>
      </c>
      <c r="M21" s="432" t="s">
        <v>24</v>
      </c>
      <c r="N21" s="432" t="s">
        <v>43</v>
      </c>
      <c r="O21" s="432" t="s">
        <v>42</v>
      </c>
      <c r="P21" s="432" t="s">
        <v>25</v>
      </c>
      <c r="W21" s="435" t="s">
        <v>600</v>
      </c>
      <c r="X21" s="435">
        <v>18.3</v>
      </c>
      <c r="Y21" s="428">
        <f>+(X21+Z21)/2</f>
        <v>30.65</v>
      </c>
      <c r="Z21" s="435">
        <v>43</v>
      </c>
      <c r="AA21" s="435">
        <v>36.9</v>
      </c>
      <c r="AC21" s="320"/>
      <c r="AD21" s="320"/>
      <c r="AE21" s="320"/>
      <c r="AF21" s="320"/>
    </row>
    <row r="22" spans="2:32" ht="18" customHeight="1" thickBot="1">
      <c r="B22" s="432" t="s">
        <v>73</v>
      </c>
      <c r="C22" s="432"/>
      <c r="D22" s="432"/>
      <c r="E22" s="432"/>
      <c r="F22" s="432"/>
      <c r="G22" s="432"/>
      <c r="H22" s="432"/>
      <c r="I22" s="432"/>
      <c r="J22" s="432"/>
      <c r="K22" s="432"/>
      <c r="L22" s="432"/>
      <c r="M22" s="432"/>
      <c r="N22" s="432"/>
      <c r="O22" s="432"/>
      <c r="P22" s="432"/>
      <c r="W22" s="435" t="s">
        <v>601</v>
      </c>
      <c r="X22" s="435">
        <v>8.8000000000000007</v>
      </c>
      <c r="Y22" s="428">
        <f t="shared" ref="Y22:Y36" si="1">+(X22+Z22)/2</f>
        <v>10.100000000000001</v>
      </c>
      <c r="Z22" s="435">
        <v>11.4</v>
      </c>
      <c r="AA22" s="435">
        <v>23</v>
      </c>
      <c r="AC22" s="320"/>
      <c r="AD22" s="320"/>
      <c r="AE22" s="436" t="s">
        <v>589</v>
      </c>
      <c r="AF22" s="436">
        <f>SUM(AF11:AF15)/AF20</f>
        <v>0.80577109602327834</v>
      </c>
    </row>
    <row r="23" spans="2:32" ht="18" customHeight="1">
      <c r="B23" s="323" t="str">
        <f>[3]EB1!$B$5</f>
        <v>MIN</v>
      </c>
      <c r="C23" s="323"/>
      <c r="D23" s="323" t="str">
        <f>+B51</f>
        <v>MINWODWST00</v>
      </c>
      <c r="E23" s="103" t="s">
        <v>729</v>
      </c>
      <c r="F23" s="103" t="s">
        <v>730</v>
      </c>
      <c r="G23" s="323"/>
      <c r="H23" s="323"/>
      <c r="I23" s="322" t="s">
        <v>602</v>
      </c>
      <c r="J23" s="526" t="str">
        <f xml:space="preserve"> _xlfn.CONCAT( E23, " -:- ", F23, " -:- ", G23, " -:- ", H23, " -:- ", I23 )</f>
        <v>Primary Fuel Supply -:- Biomass/Biofuels -:-  -:-  -:- Residual Woody Biomass</v>
      </c>
      <c r="K23" s="322" t="s">
        <v>602</v>
      </c>
      <c r="L23" s="323" t="str">
        <f t="shared" ref="L23:L43" si="2">$I$7</f>
        <v>PJ</v>
      </c>
      <c r="M23" s="323" t="str">
        <f t="shared" ref="M23:M32" si="3">$I$7&amp;"a"</f>
        <v>PJa</v>
      </c>
      <c r="N23" s="323"/>
      <c r="O23" s="323"/>
      <c r="P23" s="323"/>
      <c r="W23" s="435" t="s">
        <v>603</v>
      </c>
      <c r="X23" s="435">
        <v>4.4000000000000004</v>
      </c>
      <c r="Y23" s="428">
        <f t="shared" si="1"/>
        <v>3.5500000000000003</v>
      </c>
      <c r="Z23" s="435">
        <v>2.7</v>
      </c>
      <c r="AA23" s="435">
        <v>3.6</v>
      </c>
      <c r="AC23" s="320"/>
      <c r="AD23" s="320"/>
      <c r="AE23" s="436" t="s">
        <v>597</v>
      </c>
      <c r="AF23" s="436">
        <f>SUM(AF16:AF19)/AF20</f>
        <v>0.19422890397672163</v>
      </c>
    </row>
    <row r="24" spans="2:32" ht="18" customHeight="1">
      <c r="B24" s="323" t="str">
        <f>[3]EB1!$B$5</f>
        <v>MIN</v>
      </c>
      <c r="C24" s="323"/>
      <c r="D24" s="323" t="str">
        <f>+B52</f>
        <v>MINWODWST01</v>
      </c>
      <c r="E24" s="103" t="s">
        <v>729</v>
      </c>
      <c r="F24" s="103" t="s">
        <v>730</v>
      </c>
      <c r="G24" s="323"/>
      <c r="H24" s="323"/>
      <c r="I24" s="322" t="s">
        <v>604</v>
      </c>
      <c r="J24" s="526" t="str">
        <f t="shared" ref="J24:J45" si="4" xml:space="preserve"> _xlfn.CONCAT( E24, " -:- ", F24, " -:- ", G24, " -:- ", H24, " -:- ", I24 )</f>
        <v>Primary Fuel Supply -:- Biomass/Biofuels -:-  -:-  -:- Purpose Grown Forests</v>
      </c>
      <c r="K24" s="322" t="s">
        <v>604</v>
      </c>
      <c r="L24" s="323" t="str">
        <f t="shared" si="2"/>
        <v>PJ</v>
      </c>
      <c r="M24" s="323" t="str">
        <f t="shared" si="3"/>
        <v>PJa</v>
      </c>
      <c r="N24" s="323"/>
      <c r="O24" s="323"/>
      <c r="P24" s="323"/>
      <c r="W24" s="435" t="s">
        <v>605</v>
      </c>
      <c r="X24" s="435">
        <v>0.4</v>
      </c>
      <c r="Y24" s="428">
        <f t="shared" si="1"/>
        <v>0.4</v>
      </c>
      <c r="Z24" s="435">
        <v>0.4</v>
      </c>
      <c r="AA24" s="435">
        <v>0.4</v>
      </c>
      <c r="AC24" s="320"/>
      <c r="AD24" s="320"/>
      <c r="AE24" s="320"/>
      <c r="AF24" s="320"/>
    </row>
    <row r="25" spans="2:32" ht="18" customHeight="1">
      <c r="B25" s="323" t="str">
        <f>[3]EB1!$B$5</f>
        <v>MIN</v>
      </c>
      <c r="C25" s="323"/>
      <c r="D25" s="323" t="str">
        <f t="shared" ref="D25:D31" si="5">+B54</f>
        <v>MINAGRWST00</v>
      </c>
      <c r="E25" s="103" t="s">
        <v>729</v>
      </c>
      <c r="F25" s="103" t="s">
        <v>730</v>
      </c>
      <c r="G25" s="323"/>
      <c r="H25" s="323"/>
      <c r="I25" s="322" t="s">
        <v>606</v>
      </c>
      <c r="J25" s="526" t="str">
        <f t="shared" si="4"/>
        <v>Primary Fuel Supply -:- Biomass/Biofuels -:-  -:-  -:- Straw &amp; Stover</v>
      </c>
      <c r="K25" s="322" t="s">
        <v>606</v>
      </c>
      <c r="L25" s="323" t="str">
        <f t="shared" si="2"/>
        <v>PJ</v>
      </c>
      <c r="M25" s="323" t="str">
        <f t="shared" si="3"/>
        <v>PJa</v>
      </c>
      <c r="N25" s="323"/>
      <c r="O25" s="323"/>
      <c r="P25" s="323"/>
      <c r="W25" s="435" t="s">
        <v>607</v>
      </c>
      <c r="X25" s="435">
        <v>9.1</v>
      </c>
      <c r="Y25" s="428">
        <f t="shared" si="1"/>
        <v>9.1</v>
      </c>
      <c r="Z25" s="435">
        <v>9.1</v>
      </c>
      <c r="AA25" s="435">
        <v>9.1</v>
      </c>
      <c r="AC25" s="320" t="s">
        <v>608</v>
      </c>
      <c r="AD25" s="320"/>
      <c r="AE25" s="320"/>
      <c r="AF25" s="320"/>
    </row>
    <row r="26" spans="2:32" ht="18" customHeight="1">
      <c r="B26" s="323" t="str">
        <f>[3]EB1!$B$5</f>
        <v>MIN</v>
      </c>
      <c r="C26" s="323"/>
      <c r="D26" s="323" t="str">
        <f t="shared" si="5"/>
        <v>MINAGRWST01</v>
      </c>
      <c r="E26" s="103" t="s">
        <v>729</v>
      </c>
      <c r="F26" s="103" t="s">
        <v>730</v>
      </c>
      <c r="G26" s="323"/>
      <c r="H26" s="323"/>
      <c r="I26" s="322" t="s">
        <v>609</v>
      </c>
      <c r="J26" s="526" t="str">
        <f t="shared" si="4"/>
        <v>Primary Fuel Supply -:- Biomass/Biofuels -:-  -:-  -:- Fruit and vegetables culls</v>
      </c>
      <c r="K26" s="322" t="s">
        <v>609</v>
      </c>
      <c r="L26" s="323" t="str">
        <f t="shared" si="2"/>
        <v>PJ</v>
      </c>
      <c r="M26" s="323" t="str">
        <f t="shared" si="3"/>
        <v>PJa</v>
      </c>
      <c r="N26" s="323"/>
      <c r="O26" s="323"/>
      <c r="P26" s="323"/>
      <c r="W26" s="435" t="s">
        <v>610</v>
      </c>
      <c r="X26" s="435">
        <v>3.8</v>
      </c>
      <c r="Y26" s="428">
        <f t="shared" si="1"/>
        <v>3.8</v>
      </c>
      <c r="Z26" s="435">
        <v>3.8</v>
      </c>
      <c r="AA26" s="435">
        <v>3.9</v>
      </c>
      <c r="AC26" s="320" t="s">
        <v>611</v>
      </c>
      <c r="AD26" s="320"/>
      <c r="AE26" s="320" t="s">
        <v>589</v>
      </c>
      <c r="AF26" s="320">
        <v>56650</v>
      </c>
    </row>
    <row r="27" spans="2:32" ht="18" customHeight="1">
      <c r="B27" s="323" t="str">
        <f>[3]EB1!$B$5</f>
        <v>MIN</v>
      </c>
      <c r="D27" s="428" t="str">
        <f t="shared" si="5"/>
        <v>MINMNCWST00</v>
      </c>
      <c r="E27" s="103" t="s">
        <v>729</v>
      </c>
      <c r="F27" s="103" t="s">
        <v>730</v>
      </c>
      <c r="I27" s="322" t="s">
        <v>612</v>
      </c>
      <c r="J27" s="526" t="str">
        <f t="shared" si="4"/>
        <v>Primary Fuel Supply -:- Biomass/Biofuels -:-  -:-  -:- Municipal Solid Waste</v>
      </c>
      <c r="K27" s="322" t="s">
        <v>612</v>
      </c>
      <c r="L27" s="323" t="str">
        <f t="shared" si="2"/>
        <v>PJ</v>
      </c>
      <c r="M27" s="323" t="str">
        <f t="shared" si="3"/>
        <v>PJa</v>
      </c>
      <c r="W27" s="435" t="s">
        <v>613</v>
      </c>
      <c r="X27" s="435">
        <v>1.5</v>
      </c>
      <c r="Y27" s="428">
        <f t="shared" si="1"/>
        <v>1.5</v>
      </c>
      <c r="Z27" s="435">
        <v>1.5</v>
      </c>
      <c r="AA27" s="435">
        <v>1.6</v>
      </c>
      <c r="AC27" s="320"/>
      <c r="AD27" s="320"/>
      <c r="AE27" s="320" t="s">
        <v>597</v>
      </c>
      <c r="AF27" s="320">
        <v>40400</v>
      </c>
    </row>
    <row r="28" spans="2:32" ht="18" customHeight="1">
      <c r="B28" s="323" t="str">
        <f>+B27</f>
        <v>MIN</v>
      </c>
      <c r="D28" s="428" t="str">
        <f t="shared" si="5"/>
        <v>MINANMMNR00</v>
      </c>
      <c r="E28" s="103" t="s">
        <v>729</v>
      </c>
      <c r="F28" s="103" t="s">
        <v>730</v>
      </c>
      <c r="I28" s="322" t="s">
        <v>614</v>
      </c>
      <c r="J28" s="526" t="str">
        <f t="shared" si="4"/>
        <v>Primary Fuel Supply -:- Biomass/Biofuels -:-  -:-  -:- Animal Manure</v>
      </c>
      <c r="K28" s="322" t="s">
        <v>614</v>
      </c>
      <c r="L28" s="323" t="str">
        <f t="shared" si="2"/>
        <v>PJ</v>
      </c>
      <c r="M28" s="323" t="str">
        <f t="shared" si="3"/>
        <v>PJa</v>
      </c>
      <c r="W28" s="435" t="s">
        <v>615</v>
      </c>
      <c r="X28" s="435">
        <v>0.9</v>
      </c>
      <c r="Y28" s="428">
        <f t="shared" si="1"/>
        <v>1</v>
      </c>
      <c r="Z28" s="435">
        <v>1.1000000000000001</v>
      </c>
      <c r="AA28" s="435">
        <v>1.2</v>
      </c>
      <c r="AC28" s="320"/>
      <c r="AD28" s="320"/>
      <c r="AE28" s="320" t="s">
        <v>154</v>
      </c>
      <c r="AF28" s="320">
        <f>SUM(AF26:AF27)</f>
        <v>97050</v>
      </c>
    </row>
    <row r="29" spans="2:32" ht="18" customHeight="1">
      <c r="B29" s="323" t="str">
        <f>[3]EB1!$B$5</f>
        <v>MIN</v>
      </c>
      <c r="D29" s="428" t="str">
        <f t="shared" si="5"/>
        <v>MINOILWST00</v>
      </c>
      <c r="E29" s="103" t="s">
        <v>729</v>
      </c>
      <c r="F29" s="103" t="s">
        <v>730</v>
      </c>
      <c r="I29" s="322" t="s">
        <v>616</v>
      </c>
      <c r="J29" s="526" t="str">
        <f t="shared" si="4"/>
        <v>Primary Fuel Supply -:- Biomass/Biofuels -:-  -:-  -:- Waste Oil</v>
      </c>
      <c r="K29" s="322" t="s">
        <v>616</v>
      </c>
      <c r="L29" s="323" t="str">
        <f t="shared" si="2"/>
        <v>PJ</v>
      </c>
      <c r="M29" s="323" t="str">
        <f t="shared" si="3"/>
        <v>PJa</v>
      </c>
      <c r="N29" s="433"/>
      <c r="S29" s="428" t="s">
        <v>694</v>
      </c>
      <c r="W29" s="435" t="s">
        <v>617</v>
      </c>
      <c r="X29" s="435">
        <v>2.8</v>
      </c>
      <c r="Y29" s="428">
        <f t="shared" si="1"/>
        <v>2.8499999999999996</v>
      </c>
      <c r="Z29" s="435">
        <v>2.9</v>
      </c>
      <c r="AA29" s="435">
        <v>2.9</v>
      </c>
      <c r="AC29" s="320"/>
      <c r="AD29" s="320"/>
      <c r="AE29" s="320"/>
      <c r="AF29" s="320"/>
    </row>
    <row r="30" spans="2:32" ht="18" customHeight="1">
      <c r="B30" s="323" t="str">
        <f>[3]EB1!$B$5</f>
        <v>MIN</v>
      </c>
      <c r="D30" s="428" t="str">
        <f t="shared" si="5"/>
        <v>MINOILWST01</v>
      </c>
      <c r="E30" s="103" t="s">
        <v>729</v>
      </c>
      <c r="F30" s="103" t="s">
        <v>730</v>
      </c>
      <c r="I30" s="322" t="s">
        <v>618</v>
      </c>
      <c r="J30" s="526" t="str">
        <f t="shared" si="4"/>
        <v>Primary Fuel Supply -:- Biomass/Biofuels -:-  -:-  -:- Tallow Waste</v>
      </c>
      <c r="K30" s="322" t="s">
        <v>618</v>
      </c>
      <c r="L30" s="323" t="str">
        <f t="shared" si="2"/>
        <v>PJ</v>
      </c>
      <c r="M30" s="323" t="str">
        <f t="shared" si="3"/>
        <v>PJa</v>
      </c>
      <c r="S30" s="428" t="s">
        <v>695</v>
      </c>
      <c r="W30" s="435" t="s">
        <v>619</v>
      </c>
      <c r="X30" s="435">
        <v>1.5</v>
      </c>
      <c r="Y30" s="428">
        <f t="shared" si="1"/>
        <v>1.5</v>
      </c>
      <c r="Z30" s="435">
        <v>1.5</v>
      </c>
      <c r="AA30" s="435">
        <v>1.6</v>
      </c>
      <c r="AC30" s="320"/>
      <c r="AD30" s="320"/>
      <c r="AE30" s="436" t="s">
        <v>589</v>
      </c>
      <c r="AF30" s="436">
        <f>AF26/AF28</f>
        <v>0.58371973209685724</v>
      </c>
    </row>
    <row r="31" spans="2:32" ht="18" customHeight="1">
      <c r="B31" s="323" t="str">
        <f>[3]EB1!$B$5</f>
        <v>MIN</v>
      </c>
      <c r="D31" s="428" t="str">
        <f t="shared" si="5"/>
        <v>MINWODSUPCUR00</v>
      </c>
      <c r="E31" s="103" t="s">
        <v>729</v>
      </c>
      <c r="F31" s="103" t="s">
        <v>730</v>
      </c>
      <c r="I31" s="323" t="s">
        <v>620</v>
      </c>
      <c r="J31" s="526" t="str">
        <f t="shared" si="4"/>
        <v>Primary Fuel Supply -:- Biomass/Biofuels -:-  -:-  -:- Domestic supply of current wood in use</v>
      </c>
      <c r="K31" s="323" t="s">
        <v>620</v>
      </c>
      <c r="L31" s="323" t="str">
        <f t="shared" si="2"/>
        <v>PJ</v>
      </c>
      <c r="M31" s="323" t="str">
        <f t="shared" si="3"/>
        <v>PJa</v>
      </c>
      <c r="S31" s="428" t="s">
        <v>30</v>
      </c>
      <c r="T31" s="428" t="s">
        <v>696</v>
      </c>
      <c r="U31" s="428">
        <v>2018</v>
      </c>
      <c r="W31" s="435" t="s">
        <v>621</v>
      </c>
      <c r="X31" s="435">
        <v>0.1</v>
      </c>
      <c r="Y31" s="428">
        <f t="shared" si="1"/>
        <v>0.1</v>
      </c>
      <c r="Z31" s="435">
        <v>0.1</v>
      </c>
      <c r="AA31" s="435">
        <v>0.1</v>
      </c>
      <c r="AC31" s="320"/>
      <c r="AD31" s="320"/>
      <c r="AE31" s="436" t="s">
        <v>597</v>
      </c>
      <c r="AF31" s="436">
        <f>AF27/AF28</f>
        <v>0.41628026790314271</v>
      </c>
    </row>
    <row r="32" spans="2:32" ht="18" customHeight="1">
      <c r="B32" s="323" t="s">
        <v>781</v>
      </c>
      <c r="D32" s="428" t="s">
        <v>622</v>
      </c>
      <c r="E32" s="103" t="s">
        <v>729</v>
      </c>
      <c r="F32" s="103" t="s">
        <v>730</v>
      </c>
      <c r="I32" s="323" t="str">
        <f>+I31</f>
        <v>Domestic supply of current wood in use</v>
      </c>
      <c r="J32" s="526" t="str">
        <f t="shared" si="4"/>
        <v>Primary Fuel Supply -:- Biomass/Biofuels -:-  -:-  -:- Domestic supply of current wood in use</v>
      </c>
      <c r="K32" s="323" t="str">
        <f>+K31</f>
        <v>Domestic supply of current wood in use</v>
      </c>
      <c r="L32" s="323" t="str">
        <f t="shared" si="2"/>
        <v>PJ</v>
      </c>
      <c r="M32" s="323" t="str">
        <f t="shared" si="3"/>
        <v>PJa</v>
      </c>
      <c r="S32" s="428" t="s">
        <v>589</v>
      </c>
      <c r="T32" s="428" t="s">
        <v>697</v>
      </c>
      <c r="U32" s="428">
        <v>40.085199119999999</v>
      </c>
      <c r="V32" s="428">
        <f>U32*0.88</f>
        <v>35.274975225600002</v>
      </c>
      <c r="W32" s="435" t="s">
        <v>623</v>
      </c>
      <c r="X32" s="435">
        <v>0.04</v>
      </c>
      <c r="Y32" s="428">
        <f t="shared" si="1"/>
        <v>0.02</v>
      </c>
      <c r="Z32" s="435">
        <v>0</v>
      </c>
      <c r="AA32" s="435">
        <v>0.1</v>
      </c>
      <c r="AC32" s="320"/>
      <c r="AD32" s="320"/>
      <c r="AE32" s="320"/>
      <c r="AF32" s="320"/>
    </row>
    <row r="33" spans="1:32" ht="18" customHeight="1">
      <c r="B33" s="428" t="s">
        <v>87</v>
      </c>
      <c r="D33" s="428" t="str">
        <f>+"REF_"&amp;D7</f>
        <v>REF_WODWST</v>
      </c>
      <c r="E33" s="103" t="s">
        <v>729</v>
      </c>
      <c r="F33" s="103" t="s">
        <v>730</v>
      </c>
      <c r="I33" s="323" t="str">
        <f>+"Biogas production refinery from "&amp;E7</f>
        <v>Biogas production refinery from Forest residues and woody wastes</v>
      </c>
      <c r="J33" s="526" t="str">
        <f t="shared" si="4"/>
        <v>Primary Fuel Supply -:- Biomass/Biofuels -:-  -:-  -:- Biogas production refinery from Forest residues and woody wastes</v>
      </c>
      <c r="K33" s="323" t="str">
        <f>+"Biogas production refinery from "&amp;H7</f>
        <v>Biogas production refinery from Forest residues and woody wastes</v>
      </c>
      <c r="L33" s="323" t="str">
        <f t="shared" si="2"/>
        <v>PJ</v>
      </c>
      <c r="M33" s="323" t="s">
        <v>624</v>
      </c>
      <c r="S33" s="428" t="s">
        <v>589</v>
      </c>
      <c r="T33" s="428" t="s">
        <v>698</v>
      </c>
      <c r="U33" s="428">
        <v>40.085199119999999</v>
      </c>
      <c r="V33" s="428">
        <f t="shared" ref="V33:V35" si="6">U33*0.88</f>
        <v>35.274975225600002</v>
      </c>
      <c r="W33" s="435" t="s">
        <v>625</v>
      </c>
      <c r="X33" s="435">
        <v>0.5</v>
      </c>
      <c r="Y33" s="428">
        <f t="shared" si="1"/>
        <v>0.5</v>
      </c>
      <c r="Z33" s="435">
        <v>0.5</v>
      </c>
      <c r="AA33" s="435">
        <v>0.6</v>
      </c>
      <c r="AC33" s="320"/>
      <c r="AD33" s="320"/>
      <c r="AE33" s="320"/>
      <c r="AF33" s="320"/>
    </row>
    <row r="34" spans="1:32" ht="18" customHeight="1">
      <c r="B34" s="428" t="s">
        <v>87</v>
      </c>
      <c r="D34" s="428" t="str">
        <f>+"REF_"&amp;D8</f>
        <v>REF_AGRWST</v>
      </c>
      <c r="E34" s="103" t="s">
        <v>729</v>
      </c>
      <c r="F34" s="103" t="s">
        <v>730</v>
      </c>
      <c r="I34" s="323" t="str">
        <f>+"Biogas production refinery from "&amp;E8</f>
        <v>Biogas production refinery from Agricultural wastes (straws, stover, vegetable culls)</v>
      </c>
      <c r="J34" s="526" t="str">
        <f t="shared" si="4"/>
        <v>Primary Fuel Supply -:- Biomass/Biofuels -:-  -:-  -:- Biogas production refinery from Agricultural wastes (straws, stover, vegetable culls)</v>
      </c>
      <c r="K34" s="323" t="str">
        <f>+"Biogas production refinery from "&amp;H8</f>
        <v>Biogas production refinery from Agricultural wastes (straws, stover, vegetable culls)</v>
      </c>
      <c r="L34" s="323" t="str">
        <f t="shared" si="2"/>
        <v>PJ</v>
      </c>
      <c r="M34" s="323" t="s">
        <v>624</v>
      </c>
      <c r="S34" s="428" t="s">
        <v>597</v>
      </c>
      <c r="T34" s="428" t="s">
        <v>697</v>
      </c>
      <c r="U34" s="428">
        <v>3.6183305880000001</v>
      </c>
      <c r="V34" s="428">
        <f t="shared" si="6"/>
        <v>3.1841309174400001</v>
      </c>
      <c r="W34" s="435" t="s">
        <v>626</v>
      </c>
      <c r="X34" s="435">
        <v>0.6</v>
      </c>
      <c r="Y34" s="428">
        <f t="shared" si="1"/>
        <v>0.6</v>
      </c>
      <c r="Z34" s="435">
        <v>0.6</v>
      </c>
      <c r="AA34" s="435">
        <v>0.7</v>
      </c>
      <c r="AC34" s="320" t="s">
        <v>627</v>
      </c>
      <c r="AD34" s="320"/>
      <c r="AE34" s="320"/>
      <c r="AF34" s="320"/>
    </row>
    <row r="35" spans="1:32" ht="18" customHeight="1">
      <c r="B35" s="428" t="s">
        <v>474</v>
      </c>
      <c r="D35" s="428" t="str">
        <f>+"REF_"&amp;D9</f>
        <v>REF_MNCWST</v>
      </c>
      <c r="E35" s="103" t="s">
        <v>729</v>
      </c>
      <c r="F35" s="103" t="s">
        <v>730</v>
      </c>
      <c r="I35" s="323" t="str">
        <f>+"Biogas production refinery from "&amp;E9</f>
        <v>Biogas production refinery from Municipal solid waste</v>
      </c>
      <c r="J35" s="526" t="str">
        <f t="shared" si="4"/>
        <v>Primary Fuel Supply -:- Biomass/Biofuels -:-  -:-  -:- Biogas production refinery from Municipal solid waste</v>
      </c>
      <c r="K35" s="323" t="str">
        <f>+"Biogas production refinery from "&amp;H9</f>
        <v>Biogas production refinery from Municipal solid waste</v>
      </c>
      <c r="L35" s="323" t="str">
        <f t="shared" si="2"/>
        <v>PJ</v>
      </c>
      <c r="M35" s="323" t="s">
        <v>624</v>
      </c>
      <c r="S35" s="428" t="s">
        <v>597</v>
      </c>
      <c r="T35" s="428" t="s">
        <v>698</v>
      </c>
      <c r="U35" s="428">
        <v>3.6183305880000001</v>
      </c>
      <c r="V35" s="428">
        <f t="shared" si="6"/>
        <v>3.1841309174400001</v>
      </c>
      <c r="W35" s="435" t="s">
        <v>628</v>
      </c>
      <c r="X35" s="435">
        <v>0.2</v>
      </c>
      <c r="Y35" s="428">
        <f t="shared" si="1"/>
        <v>0.2</v>
      </c>
      <c r="Z35" s="435">
        <v>0.2</v>
      </c>
      <c r="AA35" s="435">
        <v>0.2</v>
      </c>
      <c r="AC35" s="320" t="s">
        <v>629</v>
      </c>
      <c r="AD35" s="320"/>
      <c r="AE35" s="320" t="s">
        <v>589</v>
      </c>
      <c r="AF35" s="320">
        <v>2.16</v>
      </c>
    </row>
    <row r="36" spans="1:32" ht="18" customHeight="1">
      <c r="B36" s="428" t="s">
        <v>87</v>
      </c>
      <c r="D36" s="428" t="str">
        <f>+"REF_"&amp;D10</f>
        <v>REF_ANMMNR</v>
      </c>
      <c r="E36" s="103" t="s">
        <v>729</v>
      </c>
      <c r="F36" s="103" t="s">
        <v>730</v>
      </c>
      <c r="I36" s="323" t="str">
        <f>+"Biogas production refinery from "&amp;E10</f>
        <v>Biogas production refinery from Animal manure</v>
      </c>
      <c r="J36" s="526" t="str">
        <f t="shared" si="4"/>
        <v>Primary Fuel Supply -:- Biomass/Biofuels -:-  -:-  -:- Biogas production refinery from Animal manure</v>
      </c>
      <c r="K36" s="323" t="str">
        <f>+"Biogas production refinery from "&amp;H10</f>
        <v>Biogas production refinery from Animal manure</v>
      </c>
      <c r="L36" s="323" t="str">
        <f t="shared" si="2"/>
        <v>PJ</v>
      </c>
      <c r="M36" s="323" t="s">
        <v>624</v>
      </c>
      <c r="W36" s="435" t="s">
        <v>630</v>
      </c>
      <c r="X36" s="435">
        <v>4.5</v>
      </c>
      <c r="Y36" s="428">
        <f t="shared" si="1"/>
        <v>4.5</v>
      </c>
      <c r="Z36" s="435">
        <v>4.5</v>
      </c>
      <c r="AA36" s="435">
        <v>4.5</v>
      </c>
      <c r="AC36" s="320"/>
      <c r="AD36" s="320"/>
      <c r="AE36" s="320" t="s">
        <v>597</v>
      </c>
      <c r="AF36" s="320">
        <v>0.69</v>
      </c>
    </row>
    <row r="37" spans="1:32" ht="18" customHeight="1">
      <c r="B37" s="428" t="s">
        <v>474</v>
      </c>
      <c r="D37" s="428" t="s">
        <v>631</v>
      </c>
      <c r="E37" s="103" t="s">
        <v>729</v>
      </c>
      <c r="F37" s="103" t="s">
        <v>730</v>
      </c>
      <c r="I37" s="323" t="s">
        <v>632</v>
      </c>
      <c r="J37" s="526" t="str">
        <f t="shared" si="4"/>
        <v>Primary Fuel Supply -:- Biomass/Biofuels -:-  -:-  -:- Biogas to natural gas</v>
      </c>
      <c r="K37" s="323" t="s">
        <v>632</v>
      </c>
      <c r="L37" s="323" t="str">
        <f t="shared" si="2"/>
        <v>PJ</v>
      </c>
      <c r="M37" s="323" t="s">
        <v>624</v>
      </c>
      <c r="R37" s="428">
        <v>0.78427899999999995</v>
      </c>
      <c r="S37" s="428">
        <v>1.2122930000000001</v>
      </c>
      <c r="T37" s="428">
        <v>1.5635509999999999</v>
      </c>
      <c r="U37" s="428">
        <v>1.8268260000000001</v>
      </c>
      <c r="V37" s="428">
        <v>2.4743819999999999</v>
      </c>
      <c r="W37" s="435" t="s">
        <v>225</v>
      </c>
      <c r="X37" s="435">
        <v>57.3</v>
      </c>
      <c r="Y37" s="428">
        <f>SUM(Y21:Y36)</f>
        <v>70.369999999999976</v>
      </c>
      <c r="Z37" s="435">
        <v>83.1</v>
      </c>
      <c r="AA37" s="435">
        <v>90</v>
      </c>
      <c r="AC37" s="320"/>
      <c r="AD37" s="320"/>
      <c r="AE37" s="320" t="s">
        <v>154</v>
      </c>
      <c r="AF37" s="320">
        <f>SUM(AF35:AF36)</f>
        <v>2.85</v>
      </c>
    </row>
    <row r="38" spans="1:32" ht="18" customHeight="1">
      <c r="B38" s="428" t="s">
        <v>87</v>
      </c>
      <c r="D38" s="428" t="str">
        <f>+B73</f>
        <v>CT_CWODPLT</v>
      </c>
      <c r="E38" s="103" t="s">
        <v>729</v>
      </c>
      <c r="F38" s="103" t="s">
        <v>730</v>
      </c>
      <c r="I38" s="323" t="s">
        <v>633</v>
      </c>
      <c r="J38" s="526" t="str">
        <f t="shared" si="4"/>
        <v>Primary Fuel Supply -:- Biomass/Biofuels -:-  -:-  -:- Production of wood pellets from wood waste</v>
      </c>
      <c r="K38" s="323" t="s">
        <v>633</v>
      </c>
      <c r="L38" s="323" t="str">
        <f t="shared" si="2"/>
        <v>PJ</v>
      </c>
      <c r="M38" s="323" t="s">
        <v>624</v>
      </c>
      <c r="AC38" s="320"/>
      <c r="AD38" s="320"/>
      <c r="AE38" s="320"/>
      <c r="AF38" s="320"/>
    </row>
    <row r="39" spans="1:32" ht="18" customHeight="1">
      <c r="B39" s="428" t="s">
        <v>474</v>
      </c>
      <c r="D39" s="428" t="str">
        <f>+B74</f>
        <v>CT_CWODBDS</v>
      </c>
      <c r="E39" s="103" t="s">
        <v>729</v>
      </c>
      <c r="F39" s="103" t="s">
        <v>730</v>
      </c>
      <c r="I39" s="323" t="s">
        <v>634</v>
      </c>
      <c r="J39" s="526" t="str">
        <f t="shared" si="4"/>
        <v>Primary Fuel Supply -:- Biomass/Biofuels -:-  -:-  -:- Production of biodiesel from woodwaste</v>
      </c>
      <c r="K39" s="323" t="s">
        <v>634</v>
      </c>
      <c r="L39" s="323" t="str">
        <f t="shared" si="2"/>
        <v>PJ</v>
      </c>
      <c r="M39" s="323" t="s">
        <v>624</v>
      </c>
      <c r="AC39" s="320"/>
      <c r="AD39" s="320"/>
      <c r="AE39" s="436" t="s">
        <v>589</v>
      </c>
      <c r="AF39" s="436">
        <f>AF35/AF37</f>
        <v>0.75789473684210529</v>
      </c>
    </row>
    <row r="40" spans="1:32" ht="18" customHeight="1">
      <c r="B40" s="428" t="s">
        <v>87</v>
      </c>
      <c r="D40" s="428" t="str">
        <f>+B75</f>
        <v>CT_CWODETH</v>
      </c>
      <c r="E40" s="103" t="s">
        <v>729</v>
      </c>
      <c r="F40" s="103" t="s">
        <v>730</v>
      </c>
      <c r="I40" s="323" t="s">
        <v>635</v>
      </c>
      <c r="J40" s="526" t="str">
        <f t="shared" si="4"/>
        <v>Primary Fuel Supply -:- Biomass/Biofuels -:-  -:-  -:- Production of bioliquids (ethanol) from woodwaste</v>
      </c>
      <c r="K40" s="323" t="s">
        <v>635</v>
      </c>
      <c r="L40" s="323" t="str">
        <f t="shared" si="2"/>
        <v>PJ</v>
      </c>
      <c r="M40" s="323" t="s">
        <v>624</v>
      </c>
      <c r="AC40" s="320"/>
      <c r="AD40" s="320"/>
      <c r="AE40" s="436" t="s">
        <v>597</v>
      </c>
      <c r="AF40" s="436">
        <f>AF36/AF37</f>
        <v>0.24210526315789471</v>
      </c>
    </row>
    <row r="41" spans="1:32" ht="18" customHeight="1">
      <c r="B41" s="428" t="s">
        <v>87</v>
      </c>
      <c r="D41" s="428" t="s">
        <v>636</v>
      </c>
      <c r="E41" s="103" t="s">
        <v>729</v>
      </c>
      <c r="F41" s="103" t="s">
        <v>730</v>
      </c>
      <c r="I41" s="323" t="s">
        <v>637</v>
      </c>
      <c r="J41" s="526" t="str">
        <f t="shared" si="4"/>
        <v>Primary Fuel Supply -:- Biomass/Biofuels -:-  -:-  -:- Production of biodiesel from waste oiles</v>
      </c>
      <c r="K41" s="323" t="s">
        <v>637</v>
      </c>
      <c r="L41" s="323" t="str">
        <f t="shared" si="2"/>
        <v>PJ</v>
      </c>
      <c r="M41" s="323" t="s">
        <v>624</v>
      </c>
      <c r="V41" s="428">
        <f>3.656+2.27</f>
        <v>5.9260000000000002</v>
      </c>
      <c r="AC41" s="320"/>
      <c r="AD41" s="320"/>
      <c r="AE41" s="436"/>
      <c r="AF41" s="436"/>
    </row>
    <row r="42" spans="1:32" ht="18" customHeight="1">
      <c r="B42" s="428" t="s">
        <v>87</v>
      </c>
      <c r="D42" s="428" t="s">
        <v>638</v>
      </c>
      <c r="E42" s="103" t="s">
        <v>729</v>
      </c>
      <c r="F42" s="103" t="s">
        <v>730</v>
      </c>
      <c r="I42" s="323" t="s">
        <v>639</v>
      </c>
      <c r="J42" s="526" t="str">
        <f t="shared" si="4"/>
        <v>Primary Fuel Supply -:- Biomass/Biofuels -:-  -:-  -:- Production of drop-in fuels from woodwaste</v>
      </c>
      <c r="K42" s="323" t="s">
        <v>639</v>
      </c>
      <c r="L42" s="323" t="str">
        <f t="shared" si="2"/>
        <v>PJ</v>
      </c>
      <c r="M42" s="323" t="s">
        <v>624</v>
      </c>
      <c r="AC42" s="320"/>
      <c r="AD42" s="320"/>
      <c r="AE42" s="436"/>
      <c r="AF42" s="436"/>
    </row>
    <row r="43" spans="1:32" ht="18" customHeight="1">
      <c r="B43" s="428" t="s">
        <v>87</v>
      </c>
      <c r="D43" s="428" t="s">
        <v>640</v>
      </c>
      <c r="E43" s="103" t="s">
        <v>729</v>
      </c>
      <c r="F43" s="103" t="s">
        <v>730</v>
      </c>
      <c r="I43" s="323" t="s">
        <v>641</v>
      </c>
      <c r="J43" s="526" t="str">
        <f t="shared" si="4"/>
        <v>Primary Fuel Supply -:- Biomass/Biofuels -:-  -:-  -:- Waste wood to fuel wood</v>
      </c>
      <c r="K43" s="323" t="s">
        <v>641</v>
      </c>
      <c r="L43" s="323" t="str">
        <f t="shared" si="2"/>
        <v>PJ</v>
      </c>
      <c r="M43" s="323" t="str">
        <f>$I$7&amp;"a"</f>
        <v>PJa</v>
      </c>
      <c r="AC43" s="320"/>
      <c r="AD43" s="320"/>
      <c r="AE43" s="320"/>
      <c r="AF43" s="320"/>
    </row>
    <row r="44" spans="1:32" ht="18" customHeight="1">
      <c r="B44" s="428" t="s">
        <v>58</v>
      </c>
      <c r="D44" s="428" t="s">
        <v>688</v>
      </c>
      <c r="E44" s="103" t="s">
        <v>729</v>
      </c>
      <c r="F44" s="103" t="s">
        <v>730</v>
      </c>
      <c r="I44" s="323" t="s">
        <v>691</v>
      </c>
      <c r="J44" s="526" t="str">
        <f t="shared" si="4"/>
        <v>Primary Fuel Supply -:- Biomass/Biofuels -:-  -:-  -:- On-Site wood supply</v>
      </c>
      <c r="K44" s="323" t="s">
        <v>691</v>
      </c>
      <c r="L44" s="323" t="s">
        <v>69</v>
      </c>
      <c r="M44" s="323" t="s">
        <v>692</v>
      </c>
      <c r="AB44" s="320"/>
      <c r="AC44" s="320"/>
      <c r="AD44" s="320"/>
      <c r="AE44" s="320"/>
    </row>
    <row r="45" spans="1:32" ht="18" customHeight="1">
      <c r="B45" s="428" t="s">
        <v>58</v>
      </c>
      <c r="D45" s="428" t="s">
        <v>702</v>
      </c>
      <c r="E45" s="103" t="s">
        <v>729</v>
      </c>
      <c r="F45" s="103" t="s">
        <v>730</v>
      </c>
      <c r="I45" s="323" t="s">
        <v>703</v>
      </c>
      <c r="J45" s="526" t="str">
        <f t="shared" si="4"/>
        <v>Primary Fuel Supply -:- Biomass/Biofuels -:-  -:-  -:- Residual woody biomass tranche 2</v>
      </c>
      <c r="K45" s="323" t="s">
        <v>703</v>
      </c>
      <c r="L45" s="323" t="s">
        <v>69</v>
      </c>
      <c r="M45" s="323" t="s">
        <v>692</v>
      </c>
      <c r="AB45" s="320"/>
      <c r="AC45" s="320"/>
      <c r="AD45" s="320"/>
      <c r="AE45" s="320"/>
    </row>
    <row r="46" spans="1:32" ht="18" customHeight="1">
      <c r="V46" s="320" t="s">
        <v>642</v>
      </c>
      <c r="W46" s="320"/>
      <c r="X46" s="320"/>
      <c r="Y46" s="320"/>
    </row>
    <row r="47" spans="1:32" ht="18" customHeight="1">
      <c r="B47" s="322"/>
      <c r="C47" s="322"/>
      <c r="D47" s="324" t="s">
        <v>13</v>
      </c>
      <c r="F47" s="324"/>
      <c r="G47" s="322"/>
      <c r="H47" s="322"/>
      <c r="I47" s="322"/>
      <c r="J47" s="322"/>
      <c r="K47" s="322"/>
      <c r="L47" s="322"/>
      <c r="M47" s="322"/>
      <c r="N47" s="322"/>
      <c r="O47" s="322"/>
      <c r="P47" s="322"/>
      <c r="W47" s="320" t="s">
        <v>585</v>
      </c>
      <c r="X47" s="320"/>
      <c r="Y47" s="320" t="s">
        <v>589</v>
      </c>
      <c r="Z47" s="320">
        <f>0.94+0.07+0.313</f>
        <v>1.323</v>
      </c>
    </row>
    <row r="48" spans="1:32"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X48" s="320"/>
      <c r="Y48" s="320"/>
      <c r="Z48" s="320" t="s">
        <v>597</v>
      </c>
      <c r="AA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X49" s="320"/>
      <c r="Y49" s="320"/>
      <c r="Z49" s="320" t="s">
        <v>154</v>
      </c>
      <c r="AA49" s="320">
        <f>SUM(Z47:Z48)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T50" s="438" t="s">
        <v>649</v>
      </c>
      <c r="X50" s="320"/>
      <c r="Y50" s="320"/>
      <c r="Z50" s="320"/>
      <c r="AA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V51" s="320"/>
      <c r="W51" s="320"/>
      <c r="X51" s="436" t="s">
        <v>589</v>
      </c>
      <c r="Y51" s="436">
        <f>Z47/AA49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V52" s="320"/>
      <c r="W52" s="320"/>
      <c r="X52" s="436"/>
      <c r="Y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V53" s="320"/>
      <c r="W53" s="320"/>
      <c r="X53" s="436" t="s">
        <v>597</v>
      </c>
      <c r="Y53" s="436">
        <f>AA48/AA49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V55" s="320" t="s">
        <v>654</v>
      </c>
      <c r="W55" s="320"/>
      <c r="X55" s="320"/>
      <c r="Y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V56" s="320" t="s">
        <v>587</v>
      </c>
      <c r="W56" s="320"/>
      <c r="X56" s="320" t="s">
        <v>589</v>
      </c>
      <c r="Y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V57" s="320"/>
      <c r="W57" s="320"/>
      <c r="X57" s="320" t="s">
        <v>597</v>
      </c>
      <c r="Y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V58" s="320"/>
      <c r="W58" s="320"/>
      <c r="X58" s="320" t="s">
        <v>154</v>
      </c>
      <c r="Y58" s="320">
        <f>SUM(Y56:Y57)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V59" s="320"/>
      <c r="W59" s="320"/>
      <c r="X59" s="320"/>
      <c r="Y59" s="320"/>
    </row>
    <row r="60" spans="1:41" ht="18" customHeight="1">
      <c r="B60" s="323" t="s">
        <v>658</v>
      </c>
      <c r="C60" s="322"/>
      <c r="D60" s="322" t="s">
        <v>182</v>
      </c>
      <c r="E60" s="439"/>
      <c r="F60" s="441">
        <f>F52/3</f>
        <v>3.6033333333333335</v>
      </c>
      <c r="G60" s="439"/>
      <c r="H60" s="439"/>
      <c r="I60" s="439"/>
      <c r="K60" s="440"/>
      <c r="L60" s="525">
        <v>4</v>
      </c>
      <c r="M60" s="440"/>
      <c r="R60" s="428">
        <v>5</v>
      </c>
      <c r="V60" s="320"/>
      <c r="W60" s="320"/>
      <c r="X60" s="436" t="s">
        <v>589</v>
      </c>
      <c r="Y60" s="436">
        <f>Y56/Y58</f>
        <v>0.6260162601626017</v>
      </c>
    </row>
    <row r="61" spans="1:41" ht="18" customHeight="1">
      <c r="B61" s="323" t="s">
        <v>688</v>
      </c>
      <c r="C61" s="322"/>
      <c r="D61" s="322" t="s">
        <v>689</v>
      </c>
      <c r="F61" s="439">
        <v>5</v>
      </c>
      <c r="K61" s="440"/>
      <c r="L61" s="440">
        <v>0</v>
      </c>
      <c r="M61" s="439">
        <f>$L$61+R37</f>
        <v>0.78427899999999995</v>
      </c>
      <c r="N61" s="439">
        <f>$L$61+S37</f>
        <v>1.2122930000000001</v>
      </c>
      <c r="O61" s="439">
        <f>$L$61+T37</f>
        <v>1.5635509999999999</v>
      </c>
      <c r="P61" s="439">
        <f>$L$61+U37</f>
        <v>1.8268260000000001</v>
      </c>
      <c r="Q61" s="439">
        <f>$L$61+V37</f>
        <v>2.4743819999999999</v>
      </c>
      <c r="R61" s="428">
        <v>5</v>
      </c>
      <c r="V61" s="320"/>
      <c r="W61" s="320"/>
      <c r="X61" s="436" t="s">
        <v>597</v>
      </c>
      <c r="Y61" s="436">
        <f>Y57/Y58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85" zoomScaleNormal="85" workbookViewId="0">
      <selection activeCell="C13" sqref="C13:BA25"/>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2024-04-04T23:33:25Z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