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bRES_TMPL\"/>
    </mc:Choice>
  </mc:AlternateContent>
  <xr:revisionPtr revIDLastSave="0" documentId="13_ncr:1_{17B8EBF1-FD3C-491A-BC89-DDBEBAC7D61E}" xr6:coauthVersionLast="47" xr6:coauthVersionMax="47" xr10:uidLastSave="{00000000-0000-0000-0000-000000000000}"/>
  <bookViews>
    <workbookView xWindow="33825" yWindow="-18480" windowWidth="29040" windowHeight="17520" xr2:uid="{00000000-000D-0000-FFFF-FFFF00000000}"/>
  </bookViews>
  <sheets>
    <sheet name="Documentation" sheetId="7" r:id="rId1"/>
    <sheet name="ELC_newtech_TUI" sheetId="6" r:id="rId2"/>
    <sheet name="OLD_ELC" sheetId="4" r:id="rId3"/>
    <sheet name="ELC_CCS" sheetId="5" r:id="rId4"/>
  </sheets>
  <externalReferences>
    <externalReference r:id="rId5"/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2" i="6" l="1"/>
  <c r="I121" i="6"/>
  <c r="I120" i="6"/>
  <c r="I119" i="6"/>
  <c r="I117" i="6"/>
  <c r="I116" i="6"/>
  <c r="I115" i="6"/>
  <c r="I114" i="6"/>
  <c r="I113" i="6"/>
  <c r="I112" i="6"/>
  <c r="I111" i="6"/>
  <c r="I110" i="6"/>
  <c r="I109" i="6"/>
  <c r="I108" i="6"/>
  <c r="I107" i="6"/>
  <c r="I105" i="6"/>
  <c r="I104" i="6"/>
  <c r="I103" i="6"/>
  <c r="I102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J123" i="6" l="1"/>
  <c r="C123" i="6"/>
  <c r="J122" i="6"/>
  <c r="C122" i="6"/>
  <c r="J121" i="6"/>
  <c r="C121" i="6"/>
  <c r="J120" i="6"/>
  <c r="C120" i="6"/>
  <c r="J119" i="6"/>
  <c r="C119" i="6"/>
  <c r="J118" i="6"/>
  <c r="C118" i="6"/>
  <c r="J117" i="6"/>
  <c r="C117" i="6"/>
  <c r="J116" i="6"/>
  <c r="C116" i="6"/>
  <c r="J115" i="6"/>
  <c r="C115" i="6"/>
  <c r="J114" i="6"/>
  <c r="C114" i="6"/>
  <c r="J113" i="6"/>
  <c r="C113" i="6"/>
  <c r="J112" i="6"/>
  <c r="C112" i="6"/>
  <c r="J111" i="6"/>
  <c r="C111" i="6"/>
  <c r="J110" i="6"/>
  <c r="C110" i="6"/>
  <c r="J109" i="6"/>
  <c r="C109" i="6"/>
  <c r="J108" i="6"/>
  <c r="C108" i="6"/>
  <c r="J107" i="6"/>
  <c r="C107" i="6"/>
  <c r="J106" i="6"/>
  <c r="C106" i="6"/>
  <c r="J105" i="6"/>
  <c r="C105" i="6"/>
  <c r="J104" i="6"/>
  <c r="C104" i="6"/>
  <c r="J103" i="6"/>
  <c r="C103" i="6"/>
  <c r="J102" i="6"/>
  <c r="C102" i="6"/>
  <c r="J101" i="6"/>
  <c r="C101" i="6"/>
  <c r="J100" i="6"/>
  <c r="C100" i="6"/>
  <c r="J99" i="6"/>
  <c r="C99" i="6"/>
  <c r="J98" i="6"/>
  <c r="C98" i="6"/>
  <c r="J97" i="6"/>
  <c r="C97" i="6"/>
  <c r="J96" i="6"/>
  <c r="C96" i="6"/>
  <c r="J95" i="6"/>
  <c r="C95" i="6"/>
  <c r="J94" i="6"/>
  <c r="C94" i="6"/>
  <c r="J93" i="6"/>
  <c r="C93" i="6"/>
  <c r="J92" i="6"/>
  <c r="C92" i="6"/>
  <c r="J91" i="6"/>
  <c r="J90" i="6"/>
  <c r="C90" i="6"/>
  <c r="J89" i="6"/>
  <c r="C89" i="6"/>
  <c r="J88" i="6"/>
  <c r="C88" i="6"/>
  <c r="J87" i="6"/>
  <c r="C87" i="6"/>
  <c r="J86" i="6"/>
  <c r="C86" i="6"/>
  <c r="J85" i="6"/>
  <c r="C85" i="6"/>
  <c r="J84" i="6"/>
  <c r="C84" i="6"/>
  <c r="J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E39" i="5" l="1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<sst xmlns="http://schemas.openxmlformats.org/spreadsheetml/2006/main" count="1422" uniqueCount="379">
  <si>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</si>
  <si>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</si>
  <si>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</si>
  <si>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</si>
  <si>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</si>
  <si>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</si>
  <si>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</si>
  <si>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</si>
  <si>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</si>
  <si>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</si>
  <si>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</si>
  <si>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</si>
  <si>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</si>
  <si>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</si>
  <si>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</si>
  <si>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</si>
  <si>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</si>
  <si>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</si>
  <si>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</si>
  <si>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</si>
  <si>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</si>
  <si>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</si>
  <si>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</si>
  <si>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</si>
  <si>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</si>
  <si>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</si>
  <si>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</si>
  <si>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</si>
  <si>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</si>
  <si>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</si>
  <si>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</si>
  <si>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</si>
  <si>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</si>
  <si>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</si>
  <si>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</si>
  <si>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</si>
  <si>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</si>
  <si>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</si>
  <si>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</si>
  <si>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</si>
  <si>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</si>
  <si>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</si>
  <si>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</si>
  <si>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</si>
  <si>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</si>
  <si>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</si>
  <si>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</si>
  <si>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</si>
  <si>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</si>
  <si>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</si>
  <si>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</si>
  <si>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</si>
  <si>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</si>
  <si>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</si>
  <si>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</si>
  <si>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</si>
  <si>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</si>
  <si>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</si>
  <si>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</si>
  <si>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</si>
  <si>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</si>
  <si>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</si>
  <si>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</si>
  <si>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</si>
  <si>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</si>
  <si>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</si>
  <si>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</si>
  <si>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</si>
  <si>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</si>
  <si>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</si>
  <si>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</si>
  <si>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</si>
  <si>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</si>
  <si>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</si>
  <si>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</si>
  <si>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</si>
  <si>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</si>
  <si>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</si>
  <si>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</si>
  <si>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</si>
  <si>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</si>
  <si>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</si>
  <si>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</si>
  <si>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</si>
  <si>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</si>
  <si>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</si>
  <si>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</si>
  <si>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</si>
  <si>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</si>
  <si>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</si>
  <si>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</si>
  <si>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</si>
  <si>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</si>
  <si>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</si>
  <si>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</si>
  <si>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</si>
  <si>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</si>
  <si>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</si>
  <si>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</si>
  <si>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</si>
  <si>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</si>
  <si>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</si>
  <si>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</si>
  <si>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</si>
  <si>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</si>
  <si>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</si>
  <si>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</si>
  <si>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</si>
  <si>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</si>
  <si>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</si>
  <si>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</si>
  <si>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</si>
  <si>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</si>
  <si>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</si>
  <si>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</si>
  <si>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</si>
  <si>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</si>
  <si>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</si>
  <si>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</si>
  <si>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</si>
  <si>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</si>
  <si>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</si>
  <si>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</si>
  <si>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</si>
  <si>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</si>
  <si>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</si>
  <si>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</si>
  <si>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</si>
  <si>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</si>
  <si>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</si>
  <si>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</si>
  <si>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</si>
  <si>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</si>
  <si>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</si>
  <si>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</si>
  <si>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</si>
  <si>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</si>
  <si>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</si>
  <si>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</si>
  <si>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</si>
  <si>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</si>
  <si>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</si>
  <si>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</si>
  <si>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</si>
  <si>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</si>
  <si>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</si>
  <si>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</si>
  <si>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</si>
  <si>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</si>
  <si>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</si>
  <si>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</si>
  <si>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</si>
  <si>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</si>
  <si>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</si>
  <si>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</si>
  <si>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</si>
  <si>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</si>
  <si>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</si>
  <si>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</si>
  <si>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</si>
  <si>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</si>
  <si>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</si>
  <si>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</si>
  <si>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</si>
  <si>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</si>
  <si>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</si>
  <si>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</si>
  <si>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</si>
  <si>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</si>
  <si>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</si>
  <si>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</si>
  <si>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</si>
  <si>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</si>
  <si>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</si>
  <si>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</si>
  <si>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</si>
  <si>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</si>
  <si>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</si>
  <si>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</si>
  <si>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</si>
  <si>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</si>
  <si>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</si>
  <si>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</si>
  <si>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</si>
  <si>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</si>
  <si>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</si>
  <si>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</si>
  <si>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</si>
  <si>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</si>
  <si>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</si>
  <si>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</si>
  <si>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</si>
  <si>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</si>
  <si>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</si>
  <si>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</si>
  <si>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</si>
  <si>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</si>
  <si>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</si>
  <si>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</si>
  <si>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</si>
  <si>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</si>
  <si>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</si>
  <si>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</si>
  <si>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</si>
  <si>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</si>
  <si>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</si>
  <si>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</si>
  <si>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</si>
  <si>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</si>
  <si>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</si>
  <si>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</si>
  <si>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</si>
  <si>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</si>
  <si>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</si>
  <si>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</si>
  <si>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</si>
  <si>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</si>
  <si>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</si>
  <si>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</si>
  <si>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</si>
  <si>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</si>
  <si>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</si>
  <si>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</si>
  <si>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</si>
  <si>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</si>
  <si>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</si>
  <si>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</si>
  <si>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</si>
  <si>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</si>
  <si>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</si>
  <si>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</si>
  <si>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</si>
  <si>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</si>
  <si>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</si>
  <si>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</si>
  <si>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</si>
  <si>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</si>
  <si>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</si>
  <si>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</si>
  <si>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</si>
  <si>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</si>
  <si>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</si>
  <si>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</si>
  <si>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</si>
  <si>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</si>
  <si>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</si>
  <si>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</si>
  <si>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</si>
  <si>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</si>
  <si>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</si>
  <si>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</si>
  <si>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</si>
  <si>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</si>
  <si>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</si>
  <si>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</si>
  <si>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</si>
  <si>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</si>
  <si>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</si>
  <si>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</si>
  <si>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</si>
  <si>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</si>
  <si>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</si>
  <si>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</si>
  <si>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</si>
  <si>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</si>
  <si>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</si>
  <si>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</si>
  <si>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</si>
  <si>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</si>
  <si>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</si>
  <si>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</si>
  <si>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</si>
  <si>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</si>
  <si>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</si>
  <si>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</si>
  <si>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</si>
  <si>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</si>
  <si>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</si>
  <si>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</si>
  <si>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</si>
  <si>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</si>
  <si>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</si>
  <si>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</si>
  <si>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</si>
  <si>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</si>
  <si>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</si>
  <si>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</si>
  <si>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</si>
  <si>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</si>
  <si>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</si>
  <si>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</si>
  <si>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</si>
  <si>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</si>
  <si>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</si>
  <si>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</si>
  <si>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</si>
  <si>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</si>
  <si>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</si>
  <si>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</si>
  <si>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</si>
  <si>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</si>
  <si>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</si>
  <si>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</si>
  <si>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</si>
  <si>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</si>
  <si>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</si>
  <si>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</si>
  <si>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</si>
  <si>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</si>
  <si>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</si>
  <si>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</si>
  <si>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</si>
  <si>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</si>
  <si>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</si>
  <si>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</si>
  <si>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</si>
  <si>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</si>
  <si>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</si>
  <si>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</si>
  <si>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</si>
  <si>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</si>
  <si>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</si>
  <si>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</si>
  <si>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</si>
  <si>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</si>
  <si>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</si>
  <si>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</si>
  <si>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</si>
  <si>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</si>
  <si>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</si>
  <si>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</si>
  <si>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</si>
  <si>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</si>
  <si>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</si>
  <si>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</si>
  <si>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</si>
  <si>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</si>
  <si>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</si>
  <si>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</si>
  <si>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</si>
  <si>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</si>
  <si>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</si>
  <si>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</si>
  <si>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</si>
  <si>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</si>
  <si>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</si>
  <si>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</si>
  <si>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</si>
  <si>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</si>
  <si>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</si>
  <si>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</si>
  <si>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</si>
  <si>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</si>
  <si>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</si>
  <si>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</si>
  <si>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</si>
  <si>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</si>
  <si>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</si>
  <si>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</si>
  <si>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</si>
  <si>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</si>
  <si>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</si>
  <si>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</si>
  <si>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</si>
  <si>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</si>
  <si>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</si>
  <si>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</si>
  <si>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</si>
  <si>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</si>
  <si>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</si>
  <si>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</si>
  <si>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</si>
  <si>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</si>
  <si>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</si>
  <si>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</si>
  <si>
    <t>ELC_newtech_KEA: Technology definitions and parameters</t>
  </si>
  <si>
    <t>OLD_ELC: Deprecated</t>
  </si>
  <si>
    <t>ELC_CCS: CCS technology parameters</t>
  </si>
  <si>
    <t>Workbook: Future Technologies for Electricity Sector in the Tui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</si>
</sst>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eeda\git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ation"/>
      <sheetName val="ELC_newtech_KEA"/>
      <sheetName val="OLD_ELC"/>
      <sheetName val="ELC_CCS"/>
    </sheetNames>
    <sheetDataSet>
      <sheetData sheetId="0"/>
      <sheetData sheetId="1"/>
      <sheetData sheetId="2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1DE-D99F-4236-A55C-1534AA692358}">
  <dimension ref="A1:A4"/>
  <sheetViews>
    <sheetView tabSelected="1" workbookViewId="0">
      <selection activeCell="H12" sqref="H12"/>
    </sheetView>
  </sheetViews>
  <sheetFormatPr defaultRowHeight="12.75"/>
  <sheetData>
    <row r="1" spans="1:1">
      <c r="A1" t="s">
        <v>378</v>
      </c>
    </row>
    <row r="2" spans="1:1">
      <c r="A2" t="s">
        <v>375</v>
      </c>
    </row>
    <row r="3" spans="1:1">
      <c r="A3" t="s">
        <v>376</v>
      </c>
    </row>
    <row r="4" spans="1:1">
      <c r="A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zoomScale="90" workbookViewId="0">
      <pane xSplit="2" ySplit="8" topLeftCell="C81" activePane="bottomRight" state="frozen"/>
      <selection pane="topRight" activeCell="C1" sqref="C1"/>
      <selection pane="bottomLeft" activeCell="A9" sqref="A9"/>
      <selection pane="bottomRight" activeCell="I98" sqref="I98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7.85546875" style="58" customWidth="1"/>
    <col min="7" max="7" width="22" style="96" customWidth="1"/>
    <col min="8" max="8" width="13.42578125" style="58" bestFit="1" customWidth="1"/>
    <col min="9" max="9" width="34.140625" style="58" customWidth="1"/>
    <col min="10" max="10" width="28.28515625" style="58" customWidth="1"/>
    <col min="11" max="11" width="12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51.7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5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2</v>
      </c>
      <c r="J81" s="87" t="s">
        <v>331</v>
      </c>
      <c r="K81" s="87" t="s">
        <v>20</v>
      </c>
      <c r="L81" s="87" t="s">
        <v>21</v>
      </c>
      <c r="M81" s="87" t="s">
        <v>22</v>
      </c>
      <c r="N81" s="87" t="s">
        <v>23</v>
      </c>
      <c r="O81" s="87" t="s">
        <v>24</v>
      </c>
    </row>
    <row r="82" spans="2:15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 t="s">
        <v>34</v>
      </c>
      <c r="K82" s="8" t="s">
        <v>35</v>
      </c>
      <c r="L82" s="8" t="s">
        <v>36</v>
      </c>
      <c r="M82" s="8" t="s">
        <v>37</v>
      </c>
      <c r="N82" s="8" t="s">
        <v>38</v>
      </c>
      <c r="O82" s="8" t="s">
        <v>39</v>
      </c>
    </row>
    <row r="83" spans="2:15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95" t="str">
        <f xml:space="preserve"> _xlfn.CONCAT( D83, " -:- ", E83, " -:- ", F83, " -:- ", G83, " -:- ", H83 )</f>
        <v>Electricity -:- Hydro -:- Electricity Production -:- Hydro Dam (New) -:- Hydro</v>
      </c>
      <c r="J83" s="88" t="str">
        <f t="shared" ref="J83:J123" si="0">+C9</f>
        <v>New dam hydro</v>
      </c>
      <c r="K83" s="88" t="s">
        <v>60</v>
      </c>
      <c r="L83" s="88" t="s">
        <v>61</v>
      </c>
      <c r="M83" s="88" t="s">
        <v>62</v>
      </c>
      <c r="N83" s="88"/>
      <c r="O83" s="88" t="s">
        <v>63</v>
      </c>
    </row>
    <row r="84" spans="2:15">
      <c r="B84" s="88" t="s">
        <v>57</v>
      </c>
      <c r="C84" s="88" t="str">
        <f t="shared" ref="C84:C99" si="1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95" t="str">
        <f xml:space="preserve"> _xlfn.CONCAT( D84, " -:- ", E84, " -:- ", F84, " -:- ", G84, " -:- ", H84 )</f>
        <v>Electricity -:- Thermal -:- Electricity Production -:- Coal: SCPC - 2018 -:- Coal</v>
      </c>
      <c r="J84" s="88" t="str">
        <f t="shared" si="0"/>
        <v>Coal: SCPC - 2018</v>
      </c>
      <c r="K84" s="88" t="s">
        <v>60</v>
      </c>
      <c r="L84" s="88" t="s">
        <v>61</v>
      </c>
      <c r="M84" s="88" t="s">
        <v>62</v>
      </c>
      <c r="N84" s="88"/>
      <c r="O84" s="88" t="s">
        <v>63</v>
      </c>
    </row>
    <row r="85" spans="2:15">
      <c r="B85" s="88" t="s">
        <v>57</v>
      </c>
      <c r="C85" s="88" t="str">
        <f t="shared" si="1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95" t="str">
        <f t="shared" ref="I85:I122" si="2" xml:space="preserve"> _xlfn.CONCAT( D85, " -:- ", E85, " -:- ", F85, " -:- ", G85, " -:- ", H85 )</f>
        <v>Electricity -:- Thermal -:- Electricity Production -:- Lignite: SCPC - 2018 -:- Lignite</v>
      </c>
      <c r="J85" s="88" t="str">
        <f t="shared" si="0"/>
        <v>Lignite: SCPC - 2018</v>
      </c>
      <c r="K85" s="88" t="s">
        <v>60</v>
      </c>
      <c r="L85" s="88" t="s">
        <v>61</v>
      </c>
      <c r="M85" s="88" t="s">
        <v>62</v>
      </c>
      <c r="N85" s="88"/>
      <c r="O85" s="88" t="s">
        <v>63</v>
      </c>
    </row>
    <row r="86" spans="2:15">
      <c r="B86" s="88" t="s">
        <v>57</v>
      </c>
      <c r="C86" s="88" t="str">
        <f t="shared" si="1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95" t="str">
        <f t="shared" si="2"/>
        <v>Electricity -:- Thermal -:- Electricity Production -:- Combined Cycle Gas Turbine (New) -:- Natural Gas</v>
      </c>
      <c r="J86" s="88" t="str">
        <f t="shared" si="0"/>
        <v>Natural Gas: GTCC - 2018</v>
      </c>
      <c r="K86" s="88" t="s">
        <v>60</v>
      </c>
      <c r="L86" s="88" t="s">
        <v>61</v>
      </c>
      <c r="M86" s="88" t="s">
        <v>62</v>
      </c>
      <c r="N86" s="88"/>
      <c r="O86" s="88" t="s">
        <v>63</v>
      </c>
    </row>
    <row r="87" spans="2:15">
      <c r="B87" s="88" t="s">
        <v>57</v>
      </c>
      <c r="C87" s="88" t="str">
        <f t="shared" si="1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95" t="str">
        <f t="shared" si="2"/>
        <v>Electricity -:- Thermal -:- Electricity Production -:- Open Cycle Gas Turbine (New) -:- Natural Gas</v>
      </c>
      <c r="J87" s="88" t="str">
        <f t="shared" si="0"/>
        <v>Natural Gas: OCGT</v>
      </c>
      <c r="K87" s="88" t="s">
        <v>60</v>
      </c>
      <c r="L87" s="88" t="s">
        <v>61</v>
      </c>
      <c r="M87" s="88" t="s">
        <v>62</v>
      </c>
      <c r="N87" s="88"/>
      <c r="O87" s="88" t="s">
        <v>63</v>
      </c>
    </row>
    <row r="88" spans="2:15">
      <c r="B88" s="88" t="s">
        <v>57</v>
      </c>
      <c r="C88" s="88" t="str">
        <f t="shared" si="1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95" t="str">
        <f t="shared" si="2"/>
        <v>Electricity -:- Solar -:- Electricity Production -:- Solar (Grid-scale Fixed Mount) -:- Solar</v>
      </c>
      <c r="J88" s="88" t="str">
        <f t="shared" si="0"/>
        <v>Solar PV: ground-utility 2018 - fixed</v>
      </c>
      <c r="K88" s="88" t="s">
        <v>60</v>
      </c>
      <c r="L88" s="88" t="s">
        <v>61</v>
      </c>
      <c r="M88" s="88" t="s">
        <v>62</v>
      </c>
      <c r="N88" s="88"/>
      <c r="O88" s="88" t="s">
        <v>63</v>
      </c>
    </row>
    <row r="89" spans="2:15">
      <c r="B89" s="88" t="s">
        <v>57</v>
      </c>
      <c r="C89" s="88" t="str">
        <f t="shared" si="1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95" t="str">
        <f t="shared" si="2"/>
        <v>Electricity -:- Solar -:- Electricity Production -:- Solar (Grid-scale Tracking Mount) -:- Solar</v>
      </c>
      <c r="J89" s="88" t="str">
        <f t="shared" si="0"/>
        <v>Solar PV: ground-utility 2018 - tracking</v>
      </c>
      <c r="K89" s="88" t="s">
        <v>60</v>
      </c>
      <c r="L89" s="88" t="s">
        <v>61</v>
      </c>
      <c r="M89" s="88" t="s">
        <v>62</v>
      </c>
      <c r="N89" s="88"/>
      <c r="O89" s="88" t="s">
        <v>63</v>
      </c>
    </row>
    <row r="90" spans="2:15">
      <c r="B90" s="88" t="s">
        <v>57</v>
      </c>
      <c r="C90" s="88" t="str">
        <f t="shared" si="1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95" t="str">
        <f t="shared" si="2"/>
        <v>Electricity -:- Solar -:- Electricity Production -:- Solar (Gound Distributed) -:- Solar</v>
      </c>
      <c r="J90" s="88" t="str">
        <f t="shared" si="0"/>
        <v>Solar PV: ground 2018 - Distributed</v>
      </c>
      <c r="K90" s="88" t="s">
        <v>60</v>
      </c>
      <c r="L90" s="88" t="s">
        <v>61</v>
      </c>
      <c r="M90" s="88" t="s">
        <v>62</v>
      </c>
      <c r="N90" s="88"/>
      <c r="O90" s="88" t="s">
        <v>63</v>
      </c>
    </row>
    <row r="91" spans="2:15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95" t="str">
        <f t="shared" si="2"/>
        <v>Electricity -:- Solar -:- Electricity Production -:- Solar (Ground Industrial) -:- Solar</v>
      </c>
      <c r="J91" s="88" t="str">
        <f t="shared" si="0"/>
        <v>Solar PV: ground, industrial, on-site</v>
      </c>
      <c r="K91" s="88" t="s">
        <v>60</v>
      </c>
      <c r="L91" s="88" t="s">
        <v>61</v>
      </c>
      <c r="M91" s="88" t="s">
        <v>62</v>
      </c>
      <c r="N91" s="88"/>
      <c r="O91" s="88" t="s">
        <v>63</v>
      </c>
    </row>
    <row r="92" spans="2:15">
      <c r="B92" s="88" t="s">
        <v>57</v>
      </c>
      <c r="C92" s="88" t="str">
        <f t="shared" si="1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95" t="str">
        <f t="shared" si="2"/>
        <v>Electricity -:- Solar -:- Electricity Production -:- Solar (Commercial Rooftop) -:- Solar</v>
      </c>
      <c r="J92" s="88" t="str">
        <f t="shared" si="0"/>
        <v>Solar PV: commercial building 2018</v>
      </c>
      <c r="K92" s="88" t="s">
        <v>60</v>
      </c>
      <c r="L92" s="88" t="s">
        <v>61</v>
      </c>
      <c r="M92" s="88" t="s">
        <v>62</v>
      </c>
      <c r="N92" s="88"/>
      <c r="O92" s="88" t="s">
        <v>63</v>
      </c>
    </row>
    <row r="93" spans="2:15">
      <c r="B93" s="88" t="s">
        <v>57</v>
      </c>
      <c r="C93" s="88" t="str">
        <f t="shared" si="1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95" t="str">
        <f t="shared" si="2"/>
        <v>Electricity -:- Solar -:- Electricity Production -:- Solar (Residential Rooftop) -:- Solar</v>
      </c>
      <c r="J93" s="88" t="str">
        <f t="shared" si="0"/>
        <v>Solar PV: residential building 2018</v>
      </c>
      <c r="K93" s="88" t="s">
        <v>60</v>
      </c>
      <c r="L93" s="88" t="s">
        <v>61</v>
      </c>
      <c r="M93" s="88" t="s">
        <v>62</v>
      </c>
      <c r="N93" s="88"/>
      <c r="O93" s="88" t="s">
        <v>63</v>
      </c>
    </row>
    <row r="94" spans="2:15">
      <c r="B94" s="88" t="s">
        <v>57</v>
      </c>
      <c r="C94" s="88" t="str">
        <f t="shared" si="1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95" t="str">
        <f t="shared" si="2"/>
        <v>Electricity -:- Wind -:- Electricity Production -:- Wind (Distributed) -:- Wind</v>
      </c>
      <c r="J94" s="88" t="str">
        <f t="shared" si="0"/>
        <v>Wind: Wind-onshore-small distributed - 2018</v>
      </c>
      <c r="K94" s="88" t="s">
        <v>60</v>
      </c>
      <c r="L94" s="88" t="s">
        <v>61</v>
      </c>
      <c r="M94" s="88" t="s">
        <v>62</v>
      </c>
      <c r="N94" s="88"/>
      <c r="O94" s="88" t="s">
        <v>63</v>
      </c>
    </row>
    <row r="95" spans="2:15">
      <c r="B95" s="88" t="s">
        <v>57</v>
      </c>
      <c r="C95" s="88" t="str">
        <f t="shared" si="1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95" t="str">
        <f t="shared" si="2"/>
        <v>Electricity -:- Wind -:- Electricity Production -:- Wind (Consented) -:- Wind</v>
      </c>
      <c r="J95" s="88" t="str">
        <f t="shared" si="0"/>
        <v>Wind: Wind-onshore - 2018 - (includes all consented)</v>
      </c>
      <c r="K95" s="88" t="s">
        <v>60</v>
      </c>
      <c r="L95" s="88" t="s">
        <v>61</v>
      </c>
      <c r="M95" s="88" t="s">
        <v>62</v>
      </c>
      <c r="N95" s="88"/>
      <c r="O95" s="88" t="s">
        <v>63</v>
      </c>
    </row>
    <row r="96" spans="2:15">
      <c r="B96" s="88" t="s">
        <v>57</v>
      </c>
      <c r="C96" s="88" t="str">
        <f t="shared" si="1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95" t="str">
        <f t="shared" si="2"/>
        <v>Electricity -:- Wind -:- Electricity Production -:- Wind (High Capacity Factor) -:- Wind</v>
      </c>
      <c r="J96" s="88" t="str">
        <f t="shared" si="0"/>
        <v>Wind: Wind-onshore - 2018 - High CF</v>
      </c>
      <c r="K96" s="88" t="s">
        <v>60</v>
      </c>
      <c r="L96" s="88" t="s">
        <v>61</v>
      </c>
      <c r="M96" s="88" t="s">
        <v>62</v>
      </c>
      <c r="N96" s="88"/>
      <c r="O96" s="88" t="s">
        <v>63</v>
      </c>
    </row>
    <row r="97" spans="2:15">
      <c r="B97" s="88" t="s">
        <v>57</v>
      </c>
      <c r="C97" s="88" t="str">
        <f t="shared" si="1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95" t="str">
        <f t="shared" si="2"/>
        <v>Electricity -:- Wind -:- Electricity Production -:- Wind (Low Capacity Factor) -:- Wind</v>
      </c>
      <c r="J97" s="88" t="str">
        <f t="shared" si="0"/>
        <v>Wind: Wind-onshore - 2018 - Low CF</v>
      </c>
      <c r="K97" s="88" t="s">
        <v>60</v>
      </c>
      <c r="L97" s="88" t="s">
        <v>61</v>
      </c>
      <c r="M97" s="88" t="s">
        <v>62</v>
      </c>
      <c r="N97" s="88"/>
      <c r="O97" s="88" t="s">
        <v>63</v>
      </c>
    </row>
    <row r="98" spans="2:15">
      <c r="B98" s="88" t="s">
        <v>57</v>
      </c>
      <c r="C98" s="88" t="str">
        <f t="shared" si="1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95" t="str">
        <f t="shared" si="2"/>
        <v>Electricity -:- Wind -:- Electricity Production -:- Wind (Fixed) -:- Wind</v>
      </c>
      <c r="J98" s="88" t="str">
        <f t="shared" si="0"/>
        <v>Wind: Wind-offshore-fixed - 2018</v>
      </c>
      <c r="K98" s="88" t="s">
        <v>60</v>
      </c>
      <c r="L98" s="88" t="s">
        <v>61</v>
      </c>
      <c r="M98" s="88" t="s">
        <v>62</v>
      </c>
      <c r="N98" s="88"/>
      <c r="O98" s="88" t="s">
        <v>63</v>
      </c>
    </row>
    <row r="99" spans="2:15">
      <c r="B99" s="88" t="s">
        <v>57</v>
      </c>
      <c r="C99" s="88" t="str">
        <f t="shared" si="1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95" t="str">
        <f t="shared" si="2"/>
        <v>Electricity -:- Wind -:- Electricity Production -:- Wind (Floating) -:- Wind</v>
      </c>
      <c r="J99" s="88" t="str">
        <f t="shared" si="0"/>
        <v>Wind: Wind-offshore-floating- 2018</v>
      </c>
      <c r="K99" s="88" t="s">
        <v>60</v>
      </c>
      <c r="L99" s="88" t="s">
        <v>61</v>
      </c>
      <c r="M99" s="88" t="s">
        <v>62</v>
      </c>
      <c r="N99" s="88"/>
      <c r="O99" s="88" t="s">
        <v>63</v>
      </c>
    </row>
    <row r="100" spans="2:15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95" t="str">
        <f t="shared" si="2"/>
        <v>Electricity -:- Geothermal -:- Electricity Production -:- Geothermal (Consented) -:- Geothermal</v>
      </c>
      <c r="J100" s="88" t="str">
        <f t="shared" si="0"/>
        <v>Geothermal Consented, Large Flash</v>
      </c>
      <c r="K100" s="88" t="s">
        <v>60</v>
      </c>
      <c r="L100" s="88" t="s">
        <v>61</v>
      </c>
      <c r="M100" s="88" t="s">
        <v>62</v>
      </c>
      <c r="N100" s="88"/>
      <c r="O100" s="88" t="s">
        <v>63</v>
      </c>
    </row>
    <row r="101" spans="2:15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95"/>
      <c r="J101" s="88" t="str">
        <f t="shared" si="0"/>
        <v>Geothermal Consented, Large Binary</v>
      </c>
      <c r="K101" s="88" t="s">
        <v>60</v>
      </c>
      <c r="L101" s="88" t="s">
        <v>61</v>
      </c>
      <c r="M101" s="88" t="s">
        <v>62</v>
      </c>
      <c r="N101" s="88"/>
      <c r="O101" s="88" t="s">
        <v>63</v>
      </c>
    </row>
    <row r="102" spans="2:15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95" t="str">
        <f t="shared" si="2"/>
        <v>Electricity -:- Geothermal -:- Electricity Production -:- Geothermal (Consented) -:- Geothermal</v>
      </c>
      <c r="J102" s="88" t="str">
        <f t="shared" si="0"/>
        <v>Geothermal Consented, Binary</v>
      </c>
      <c r="K102" s="88" t="s">
        <v>60</v>
      </c>
      <c r="L102" s="88" t="s">
        <v>61</v>
      </c>
      <c r="M102" s="88" t="s">
        <v>62</v>
      </c>
      <c r="N102" s="88"/>
      <c r="O102" s="88" t="s">
        <v>63</v>
      </c>
    </row>
    <row r="103" spans="2:15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95" t="str">
        <f t="shared" si="2"/>
        <v>Electricity -:- Geothermal -:- Electricity Production -:- Geothermal (Other) -:- Geothermal</v>
      </c>
      <c r="J103" s="88" t="str">
        <f t="shared" si="0"/>
        <v>Geothermal Binary</v>
      </c>
      <c r="K103" s="88" t="s">
        <v>60</v>
      </c>
      <c r="L103" s="88" t="s">
        <v>61</v>
      </c>
      <c r="M103" s="88" t="s">
        <v>62</v>
      </c>
      <c r="N103" s="88"/>
      <c r="O103" s="88" t="s">
        <v>63</v>
      </c>
    </row>
    <row r="104" spans="2:15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95" t="str">
        <f t="shared" si="2"/>
        <v>Electricity -:- Geothermal -:- Electricity Production -:- Geothermal (Other) -:- Geothermal</v>
      </c>
      <c r="J104" s="88" t="str">
        <f t="shared" si="0"/>
        <v>Geothermal Flash</v>
      </c>
      <c r="K104" s="88" t="s">
        <v>60</v>
      </c>
      <c r="L104" s="88" t="s">
        <v>61</v>
      </c>
      <c r="M104" s="88" t="s">
        <v>62</v>
      </c>
      <c r="N104" s="88"/>
      <c r="O104" s="88" t="s">
        <v>63</v>
      </c>
    </row>
    <row r="105" spans="2:15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95" t="str">
        <f t="shared" si="2"/>
        <v>Electricity -:- Tidal -:- Electricity Production -:- Tidal Power 2018 -:- Tidal</v>
      </c>
      <c r="J105" s="88" t="str">
        <f t="shared" si="0"/>
        <v>Tidal Power 2018</v>
      </c>
      <c r="K105" s="88" t="s">
        <v>60</v>
      </c>
      <c r="L105" s="88" t="s">
        <v>61</v>
      </c>
      <c r="M105" s="88" t="s">
        <v>62</v>
      </c>
      <c r="N105" s="88"/>
      <c r="O105" s="88" t="s">
        <v>63</v>
      </c>
    </row>
    <row r="106" spans="2:15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95"/>
      <c r="J106" s="88" t="str">
        <f t="shared" si="0"/>
        <v>Concentrated Solar power 2018</v>
      </c>
      <c r="K106" s="88" t="s">
        <v>60</v>
      </c>
      <c r="L106" s="88" t="s">
        <v>61</v>
      </c>
      <c r="M106" s="88" t="s">
        <v>62</v>
      </c>
      <c r="N106" s="88"/>
      <c r="O106" s="88" t="s">
        <v>63</v>
      </c>
    </row>
    <row r="107" spans="2:15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95" t="str">
        <f t="shared" si="2"/>
        <v>Electricity -:- Biogas -:- Electricity Production -:- Biogas 2018 -:- Biogas</v>
      </c>
      <c r="J107" s="88" t="str">
        <f t="shared" si="0"/>
        <v>Biogas 2018</v>
      </c>
      <c r="K107" s="88" t="s">
        <v>60</v>
      </c>
      <c r="L107" s="88" t="s">
        <v>61</v>
      </c>
      <c r="M107" s="88" t="s">
        <v>62</v>
      </c>
      <c r="N107" s="88"/>
      <c r="O107" s="88" t="s">
        <v>63</v>
      </c>
    </row>
    <row r="108" spans="2:15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95" t="str">
        <f t="shared" si="2"/>
        <v>Electricity -:- Thermal -:- Electricity Production -:- Oil Plants 2018 -:- Oil</v>
      </c>
      <c r="J108" s="88" t="str">
        <f t="shared" si="0"/>
        <v>Oil Plants 2018</v>
      </c>
      <c r="K108" s="88" t="s">
        <v>60</v>
      </c>
      <c r="L108" s="88" t="s">
        <v>61</v>
      </c>
      <c r="M108" s="88" t="s">
        <v>62</v>
      </c>
      <c r="N108" s="88"/>
      <c r="O108" s="88" t="s">
        <v>63</v>
      </c>
    </row>
    <row r="109" spans="2:15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95" t="str">
        <f t="shared" si="2"/>
        <v>Electricity -:- Wood -:- Electricity Production -:- New Wood Power 2018 -:- Wood</v>
      </c>
      <c r="J109" s="88" t="str">
        <f t="shared" si="0"/>
        <v>New Wood Power 2018</v>
      </c>
      <c r="K109" s="88" t="s">
        <v>60</v>
      </c>
      <c r="L109" s="88" t="s">
        <v>61</v>
      </c>
      <c r="M109" s="88" t="s">
        <v>62</v>
      </c>
      <c r="N109" s="88"/>
      <c r="O109" s="88" t="s">
        <v>63</v>
      </c>
    </row>
    <row r="110" spans="2:15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95" t="str">
        <f t="shared" si="2"/>
        <v>Electricity -:- Bioliquid -:- Electricity Production -:- Bioliquid Power 2018 -:- Bioliquid</v>
      </c>
      <c r="J110" s="88" t="str">
        <f t="shared" si="0"/>
        <v>Bioliquid Power 2018</v>
      </c>
      <c r="K110" s="88" t="s">
        <v>60</v>
      </c>
      <c r="L110" s="88" t="s">
        <v>61</v>
      </c>
      <c r="M110" s="88" t="s">
        <v>62</v>
      </c>
      <c r="N110" s="88"/>
      <c r="O110" s="88" t="s">
        <v>63</v>
      </c>
    </row>
    <row r="111" spans="2:15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95" t="str">
        <f t="shared" si="2"/>
        <v>Electricity -:- Nuclear -:- Electricity Production -:- Nuclear: Gen2 (LWR) - 2018 -:- Nuclear</v>
      </c>
      <c r="J111" s="88" t="str">
        <f t="shared" si="0"/>
        <v>Nuclear: Gen2 (LWR) - 2018</v>
      </c>
      <c r="K111" s="88" t="s">
        <v>60</v>
      </c>
      <c r="L111" s="88" t="s">
        <v>61</v>
      </c>
      <c r="M111" s="88" t="s">
        <v>62</v>
      </c>
      <c r="N111" s="88"/>
      <c r="O111" s="88" t="s">
        <v>63</v>
      </c>
    </row>
    <row r="112" spans="2:15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95" t="str">
        <f t="shared" si="2"/>
        <v>Electricity -:- Nuclear -:- Electricity Production -:- Nuclear: Gen3 (EPR) - 2030 -:- Nuclear</v>
      </c>
      <c r="J112" s="88" t="str">
        <f t="shared" si="0"/>
        <v>Nuclear: Gen3 (EPR) - 2030</v>
      </c>
      <c r="K112" s="88" t="s">
        <v>60</v>
      </c>
      <c r="L112" s="88" t="s">
        <v>61</v>
      </c>
      <c r="M112" s="88" t="s">
        <v>62</v>
      </c>
      <c r="N112" s="88"/>
      <c r="O112" s="88" t="s">
        <v>63</v>
      </c>
    </row>
    <row r="113" spans="2:15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95" t="str">
        <f t="shared" si="2"/>
        <v>Electricity -:- Nuclear -:- Electricity Production -:- Nuclear: Gen4 (FBR) - 2050 -:- Nuclear</v>
      </c>
      <c r="J113" s="88" t="str">
        <f t="shared" si="0"/>
        <v>Nuclear: Gen4 (FBR) - 2050</v>
      </c>
      <c r="K113" s="88" t="s">
        <v>60</v>
      </c>
      <c r="L113" s="88" t="s">
        <v>61</v>
      </c>
      <c r="M113" s="88" t="s">
        <v>62</v>
      </c>
      <c r="N113" s="88"/>
      <c r="O113" s="88" t="s">
        <v>63</v>
      </c>
    </row>
    <row r="114" spans="2:15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95" t="str">
        <f t="shared" si="2"/>
        <v>Electricity -:- Thermal -:- Electricity Production -:- Steam Boiler -:- Waste Incineration</v>
      </c>
      <c r="J114" s="88" t="str">
        <f t="shared" si="0"/>
        <v>Waste incenerator 2018</v>
      </c>
      <c r="K114" s="88" t="s">
        <v>60</v>
      </c>
      <c r="L114" s="88" t="s">
        <v>61</v>
      </c>
      <c r="M114" s="88" t="s">
        <v>62</v>
      </c>
      <c r="N114" s="88"/>
      <c r="O114" s="88" t="s">
        <v>63</v>
      </c>
    </row>
    <row r="115" spans="2:15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95" t="str">
        <f t="shared" si="2"/>
        <v>Electricity -:- Hydro -:- Electricity Production -:- Hydro Run of River (New &gt;30MW) -:- Hydro</v>
      </c>
      <c r="J115" s="88" t="str">
        <f t="shared" si="0"/>
        <v>New run of river hydro &lt;50 MW</v>
      </c>
      <c r="K115" s="88" t="s">
        <v>60</v>
      </c>
      <c r="L115" s="88" t="s">
        <v>61</v>
      </c>
      <c r="M115" s="88" t="s">
        <v>62</v>
      </c>
      <c r="N115" s="88"/>
      <c r="O115" s="88" t="s">
        <v>63</v>
      </c>
    </row>
    <row r="116" spans="2:15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368</v>
      </c>
      <c r="F116" s="88" t="s">
        <v>334</v>
      </c>
      <c r="G116" s="95" t="s">
        <v>369</v>
      </c>
      <c r="H116" s="88" t="s">
        <v>333</v>
      </c>
      <c r="I116" s="95" t="str">
        <f t="shared" si="2"/>
        <v>Electricity -:- hydro -:- Electricity Production -:- Hydro Run of River (New &lt;30MW) -:- Hydro</v>
      </c>
      <c r="J116" s="88" t="str">
        <f t="shared" si="0"/>
        <v>New run of river hydro &gt;50 MW</v>
      </c>
      <c r="K116" s="88" t="s">
        <v>60</v>
      </c>
      <c r="L116" s="88" t="s">
        <v>61</v>
      </c>
      <c r="M116" s="88" t="s">
        <v>62</v>
      </c>
      <c r="N116" s="88"/>
      <c r="O116" s="88" t="s">
        <v>63</v>
      </c>
    </row>
    <row r="117" spans="2:15">
      <c r="B117" s="88" t="s">
        <v>228</v>
      </c>
      <c r="C117" s="88" t="str">
        <f t="shared" si="4"/>
        <v>EBAT-Li-Ion</v>
      </c>
      <c r="D117" s="88" t="s">
        <v>332</v>
      </c>
      <c r="E117" s="88" t="s">
        <v>370</v>
      </c>
      <c r="F117" s="88" t="s">
        <v>334</v>
      </c>
      <c r="G117" s="95" t="s">
        <v>371</v>
      </c>
      <c r="H117" s="88" t="s">
        <v>332</v>
      </c>
      <c r="I117" s="95" t="str">
        <f t="shared" si="2"/>
        <v>Electricity -:- Electricity Storage -:- Electricity Production -:- Lithium Ion Battery  -:- Electricity</v>
      </c>
      <c r="J117" s="88" t="str">
        <f t="shared" si="0"/>
        <v xml:space="preserve">Battery storage (Li-Ion) </v>
      </c>
      <c r="K117" s="88" t="s">
        <v>60</v>
      </c>
      <c r="L117" s="88" t="s">
        <v>61</v>
      </c>
      <c r="M117" s="88" t="s">
        <v>62</v>
      </c>
      <c r="N117" s="88"/>
      <c r="O117" s="88" t="s">
        <v>63</v>
      </c>
    </row>
    <row r="118" spans="2:15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95"/>
      <c r="J118" s="88" t="str">
        <f t="shared" si="0"/>
        <v xml:space="preserve">Battery storage (Lead-Acid) </v>
      </c>
      <c r="K118" s="88" t="s">
        <v>60</v>
      </c>
      <c r="L118" s="88" t="s">
        <v>61</v>
      </c>
      <c r="M118" s="88" t="s">
        <v>62</v>
      </c>
      <c r="N118" s="88"/>
      <c r="O118" s="88" t="s">
        <v>63</v>
      </c>
    </row>
    <row r="119" spans="2:15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370</v>
      </c>
      <c r="F119" s="88" t="s">
        <v>334</v>
      </c>
      <c r="G119" s="95" t="s">
        <v>372</v>
      </c>
      <c r="H119" s="88" t="s">
        <v>333</v>
      </c>
      <c r="I119" s="95" t="str">
        <f t="shared" si="2"/>
        <v>Electricity -:- Electricity Storage -:- Electricity Production -:- Large Pumped Storage -:- Hydro</v>
      </c>
      <c r="J119" s="88" t="str">
        <f t="shared" si="0"/>
        <v>Hydro pumped storage - Large - representing Lake onslow scheme</v>
      </c>
      <c r="K119" s="88" t="s">
        <v>60</v>
      </c>
      <c r="L119" s="88" t="s">
        <v>61</v>
      </c>
      <c r="M119" s="88" t="s">
        <v>243</v>
      </c>
      <c r="N119" s="88"/>
      <c r="O119" s="88" t="s">
        <v>63</v>
      </c>
    </row>
    <row r="120" spans="2:15">
      <c r="B120" s="88" t="s">
        <v>228</v>
      </c>
      <c r="C120" s="88" t="str">
        <f t="shared" si="5"/>
        <v>EHYDPUMPSTG_S</v>
      </c>
      <c r="D120" s="88" t="s">
        <v>332</v>
      </c>
      <c r="E120" s="88" t="s">
        <v>370</v>
      </c>
      <c r="F120" s="88" t="s">
        <v>334</v>
      </c>
      <c r="G120" s="95" t="s">
        <v>373</v>
      </c>
      <c r="H120" s="88" t="s">
        <v>333</v>
      </c>
      <c r="I120" s="95" t="str">
        <f t="shared" si="2"/>
        <v>Electricity -:- Electricity Storage -:- Electricity Production -:- Small Pumped Storage -:- Hydro</v>
      </c>
      <c r="J120" s="88" t="str">
        <f t="shared" si="0"/>
        <v>hydro pumped storage generic - small</v>
      </c>
      <c r="K120" s="88" t="s">
        <v>60</v>
      </c>
      <c r="L120" s="88" t="s">
        <v>61</v>
      </c>
      <c r="M120" s="88" t="s">
        <v>62</v>
      </c>
      <c r="N120" s="88"/>
      <c r="O120" s="88" t="s">
        <v>63</v>
      </c>
    </row>
    <row r="121" spans="2:15">
      <c r="B121" s="88" t="s">
        <v>228</v>
      </c>
      <c r="C121" s="88" t="str">
        <f t="shared" si="5"/>
        <v>EBATUTILION</v>
      </c>
      <c r="D121" s="88" t="s">
        <v>332</v>
      </c>
      <c r="E121" s="88" t="s">
        <v>370</v>
      </c>
      <c r="F121" s="88" t="s">
        <v>334</v>
      </c>
      <c r="G121" s="95" t="s">
        <v>371</v>
      </c>
      <c r="H121" s="88" t="s">
        <v>332</v>
      </c>
      <c r="I121" s="95" t="str">
        <f t="shared" si="2"/>
        <v>Electricity -:- Electricity Storage -:- Electricity Production -:- Lithium Ion Battery  -:- Electricity</v>
      </c>
      <c r="J121" s="88" t="str">
        <f t="shared" si="0"/>
        <v>Battery Storage - utility scale (Li-ion Batteries)</v>
      </c>
      <c r="K121" s="88" t="s">
        <v>60</v>
      </c>
      <c r="L121" s="88" t="s">
        <v>61</v>
      </c>
      <c r="M121" s="88" t="s">
        <v>62</v>
      </c>
      <c r="N121" s="88"/>
      <c r="O121" s="88" t="s">
        <v>63</v>
      </c>
    </row>
    <row r="122" spans="2:15">
      <c r="B122" s="88" t="s">
        <v>228</v>
      </c>
      <c r="C122" s="88" t="str">
        <f t="shared" si="5"/>
        <v>EBATUTIFLOW</v>
      </c>
      <c r="D122" s="88" t="s">
        <v>332</v>
      </c>
      <c r="E122" s="88" t="s">
        <v>370</v>
      </c>
      <c r="F122" s="88" t="s">
        <v>334</v>
      </c>
      <c r="G122" s="95" t="s">
        <v>374</v>
      </c>
      <c r="H122" s="88" t="s">
        <v>332</v>
      </c>
      <c r="I122" s="95" t="str">
        <f t="shared" si="2"/>
        <v>Electricity -:- Electricity Storage -:- Electricity Production -:- Flow Battery -:- Electricity</v>
      </c>
      <c r="J122" s="88" t="str">
        <f t="shared" si="0"/>
        <v>Battery Storage - utility scale (Flow Batteries)</v>
      </c>
      <c r="K122" s="88" t="s">
        <v>60</v>
      </c>
      <c r="L122" s="88" t="s">
        <v>61</v>
      </c>
      <c r="M122" s="88" t="s">
        <v>62</v>
      </c>
      <c r="N122" s="88"/>
      <c r="O122" s="88" t="s">
        <v>63</v>
      </c>
    </row>
    <row r="123" spans="2:15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95"/>
      <c r="J123" s="88" t="str">
        <f t="shared" si="0"/>
        <v>Hydrogen peaker</v>
      </c>
      <c r="K123" s="88" t="s">
        <v>60</v>
      </c>
      <c r="L123" s="88" t="s">
        <v>61</v>
      </c>
      <c r="M123" s="88" t="s">
        <v>62</v>
      </c>
      <c r="N123" s="88"/>
      <c r="O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workbookViewId="0">
      <selection activeCell="K6" sqref="K6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V16">
        <v>1.49</v>
      </c>
    </row>
    <row r="19" spans="3:22">
      <c r="C19" s="17"/>
      <c r="D19" s="18" t="s">
        <v>0</v>
      </c>
      <c r="O19" t="s">
        <v>227</v>
      </c>
    </row>
    <row r="20" spans="3:22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O20" s="38"/>
      <c r="P20" s="38"/>
      <c r="Q20" s="38" t="s">
        <v>161</v>
      </c>
      <c r="R20" s="38" t="s">
        <v>162</v>
      </c>
      <c r="S20" s="38" t="s">
        <v>163</v>
      </c>
    </row>
    <row r="21" spans="3:22" ht="15">
      <c r="C21" s="20" t="s">
        <v>164</v>
      </c>
      <c r="D21" s="20" t="s">
        <v>165</v>
      </c>
      <c r="E21" s="22">
        <f>+Q21*Q30*1000</f>
        <v>39000</v>
      </c>
      <c r="F21" s="39">
        <f>+Q22/H21</f>
        <v>0.4019307692307692</v>
      </c>
      <c r="G21" s="39">
        <f>+Q23/H21</f>
        <v>1.5407692307692308E-2</v>
      </c>
      <c r="H21" s="22">
        <f>+Q21*1000</f>
        <v>1300</v>
      </c>
      <c r="I21" s="22">
        <f>+H21</f>
        <v>1300</v>
      </c>
      <c r="J21" s="22">
        <v>3</v>
      </c>
      <c r="K21" s="22">
        <v>30</v>
      </c>
      <c r="O21" s="38" t="s">
        <v>166</v>
      </c>
      <c r="P21" s="38" t="s">
        <v>167</v>
      </c>
      <c r="Q21" s="38">
        <v>1.3</v>
      </c>
      <c r="R21" s="38">
        <v>4</v>
      </c>
      <c r="S21" s="38">
        <v>5.3</v>
      </c>
    </row>
    <row r="22" spans="3:22" ht="15">
      <c r="C22" s="20" t="s">
        <v>168</v>
      </c>
      <c r="D22" s="20" t="s">
        <v>165</v>
      </c>
      <c r="E22" s="22">
        <f>+R21*R30*1000</f>
        <v>120000</v>
      </c>
      <c r="F22" s="39">
        <f>+R22/H22</f>
        <v>0.2020525</v>
      </c>
      <c r="G22" s="39">
        <f>+R23/H22</f>
        <v>7.2424999999999998E-3</v>
      </c>
      <c r="H22" s="22">
        <f>+R21*1000</f>
        <v>4000</v>
      </c>
      <c r="I22" s="22">
        <f>+H22</f>
        <v>4000</v>
      </c>
      <c r="J22" s="22">
        <v>3</v>
      </c>
      <c r="K22" s="22">
        <v>30</v>
      </c>
      <c r="O22" s="53" t="s">
        <v>216</v>
      </c>
      <c r="P22" s="38" t="s">
        <v>169</v>
      </c>
      <c r="Q22" s="55">
        <f>+Q40-Q39</f>
        <v>522.51</v>
      </c>
      <c r="R22" s="55">
        <f>+R40-R39</f>
        <v>808.21</v>
      </c>
      <c r="S22" s="38">
        <f>+Q22+R22</f>
        <v>1330.72</v>
      </c>
      <c r="V22" s="40">
        <f>280/224</f>
        <v>1.25</v>
      </c>
    </row>
    <row r="23" spans="3:22" ht="15">
      <c r="C23" s="20"/>
      <c r="D23" s="20"/>
      <c r="E23" s="22"/>
      <c r="F23" s="22"/>
      <c r="G23" s="22"/>
      <c r="H23" s="22"/>
      <c r="I23" s="22"/>
      <c r="J23" s="22"/>
      <c r="K23" s="22"/>
      <c r="O23" s="38" t="s">
        <v>170</v>
      </c>
      <c r="P23" s="53" t="s">
        <v>173</v>
      </c>
      <c r="Q23" s="56">
        <f>+Q25+Q26</f>
        <v>20.03</v>
      </c>
      <c r="R23" s="56">
        <f>+R25+R26</f>
        <v>28.97</v>
      </c>
      <c r="S23" s="38">
        <f t="shared" ref="S23:S24" si="0">+Q23+R23</f>
        <v>49</v>
      </c>
    </row>
    <row r="24" spans="3:22" ht="15">
      <c r="O24" s="38" t="s">
        <v>171</v>
      </c>
      <c r="P24" s="38" t="s">
        <v>169</v>
      </c>
      <c r="Q24" s="38"/>
      <c r="R24" s="38"/>
      <c r="S24" s="38">
        <f t="shared" si="0"/>
        <v>0</v>
      </c>
      <c r="T24">
        <f>+Q24/Q21/Q30/1000</f>
        <v>0</v>
      </c>
      <c r="U24">
        <f>+R24/R21/R30/1000</f>
        <v>0</v>
      </c>
    </row>
    <row r="25" spans="3:22" ht="15">
      <c r="O25" s="38" t="s">
        <v>172</v>
      </c>
      <c r="P25" s="38" t="s">
        <v>173</v>
      </c>
      <c r="Q25" s="54">
        <v>15.44</v>
      </c>
      <c r="R25" s="54">
        <v>13.2</v>
      </c>
      <c r="S25" s="38">
        <v>28.64</v>
      </c>
    </row>
    <row r="26" spans="3:22" ht="15">
      <c r="O26" s="38" t="s">
        <v>174</v>
      </c>
      <c r="P26" s="38" t="s">
        <v>173</v>
      </c>
      <c r="Q26" s="54">
        <v>4.59</v>
      </c>
      <c r="R26" s="54">
        <v>15.77</v>
      </c>
      <c r="S26" s="38">
        <v>20.36</v>
      </c>
    </row>
    <row r="27" spans="3:22" ht="15">
      <c r="C27" s="41" t="s">
        <v>19</v>
      </c>
      <c r="D27" s="42"/>
      <c r="E27" s="42"/>
      <c r="F27" s="42"/>
      <c r="G27" s="42"/>
      <c r="H27" s="42"/>
      <c r="I27" s="42"/>
      <c r="J27" s="42"/>
      <c r="O27" s="38"/>
      <c r="P27" s="38"/>
      <c r="Q27" s="38"/>
      <c r="R27" s="38"/>
      <c r="S27" s="38"/>
    </row>
    <row r="28" spans="3:22" ht="15">
      <c r="C28" s="43" t="s">
        <v>17</v>
      </c>
      <c r="D28" s="43" t="s">
        <v>1</v>
      </c>
      <c r="E28" s="43" t="s">
        <v>2</v>
      </c>
      <c r="F28" s="43" t="s">
        <v>20</v>
      </c>
      <c r="G28" s="43" t="s">
        <v>21</v>
      </c>
      <c r="H28" s="43" t="s">
        <v>22</v>
      </c>
      <c r="I28" s="43" t="s">
        <v>23</v>
      </c>
      <c r="J28" s="43" t="s">
        <v>24</v>
      </c>
      <c r="O28" s="38"/>
      <c r="P28" s="38"/>
      <c r="Q28" s="38"/>
      <c r="R28" s="38"/>
      <c r="S28" s="38"/>
    </row>
    <row r="29" spans="3:22" ht="15">
      <c r="C29" s="43" t="s">
        <v>175</v>
      </c>
      <c r="D29" s="43" t="s">
        <v>33</v>
      </c>
      <c r="E29" s="43" t="s">
        <v>34</v>
      </c>
      <c r="F29" s="43" t="s">
        <v>35</v>
      </c>
      <c r="G29" s="43" t="s">
        <v>36</v>
      </c>
      <c r="H29" s="43" t="s">
        <v>176</v>
      </c>
      <c r="I29" s="43" t="s">
        <v>177</v>
      </c>
      <c r="J29" s="43" t="s">
        <v>39</v>
      </c>
      <c r="O29" s="38"/>
      <c r="P29" s="38"/>
      <c r="Q29" s="38" t="s">
        <v>178</v>
      </c>
      <c r="R29" s="38" t="s">
        <v>179</v>
      </c>
      <c r="S29" s="38"/>
    </row>
    <row r="30" spans="3:22" ht="15">
      <c r="C30" s="16" t="s">
        <v>57</v>
      </c>
      <c r="D30" s="16" t="str">
        <f>+C5</f>
        <v>EHCO_CCS30</v>
      </c>
      <c r="E30" s="16" t="str">
        <f>+D5</f>
        <v>Coal: SCPC-post CCS - 2030</v>
      </c>
      <c r="F30" s="16" t="s">
        <v>60</v>
      </c>
      <c r="G30" s="16" t="s">
        <v>61</v>
      </c>
      <c r="H30" s="16" t="s">
        <v>62</v>
      </c>
      <c r="I30" s="16"/>
      <c r="J30" s="16" t="s">
        <v>63</v>
      </c>
      <c r="O30" s="38" t="s">
        <v>5</v>
      </c>
      <c r="P30" s="38" t="s">
        <v>180</v>
      </c>
      <c r="Q30" s="38">
        <v>30</v>
      </c>
      <c r="R30" s="38">
        <v>30</v>
      </c>
    </row>
    <row r="31" spans="3:22">
      <c r="C31" s="16" t="s">
        <v>57</v>
      </c>
      <c r="D31" s="16" t="str">
        <f>+C8</f>
        <v>EHCOL_CCS30</v>
      </c>
      <c r="E31" s="16" t="str">
        <f>+D8</f>
        <v>Lignite: SCPC-post CCS - 2030</v>
      </c>
      <c r="F31" s="16" t="s">
        <v>60</v>
      </c>
      <c r="G31" s="16" t="s">
        <v>61</v>
      </c>
      <c r="H31" s="16" t="s">
        <v>62</v>
      </c>
      <c r="I31" s="16"/>
      <c r="J31" s="16" t="s">
        <v>63</v>
      </c>
    </row>
    <row r="32" spans="3:22">
      <c r="C32" s="16" t="s">
        <v>57</v>
      </c>
      <c r="D32" s="16" t="str">
        <f>+C11</f>
        <v>ENGA_CCS30</v>
      </c>
      <c r="E32" s="16" t="str">
        <f>+D11</f>
        <v>Natural Gas: GTCC-post CCS - 2030</v>
      </c>
      <c r="F32" s="16" t="s">
        <v>60</v>
      </c>
      <c r="G32" s="16" t="s">
        <v>61</v>
      </c>
      <c r="H32" s="16" t="s">
        <v>62</v>
      </c>
      <c r="I32" s="16"/>
      <c r="J32" s="16" t="s">
        <v>63</v>
      </c>
    </row>
    <row r="33" spans="3:18">
      <c r="C33" s="16" t="s">
        <v>181</v>
      </c>
      <c r="D33" s="16" t="str">
        <f>+C21</f>
        <v>CCS_Store1</v>
      </c>
      <c r="E33" s="16" t="s">
        <v>182</v>
      </c>
      <c r="F33" s="16" t="s">
        <v>183</v>
      </c>
      <c r="G33" s="16" t="s">
        <v>184</v>
      </c>
      <c r="H33" s="16"/>
      <c r="I33" s="16"/>
      <c r="J33" s="16"/>
      <c r="O33" t="s">
        <v>218</v>
      </c>
      <c r="Q33" t="s">
        <v>219</v>
      </c>
      <c r="R33" t="s">
        <v>219</v>
      </c>
    </row>
    <row r="34" spans="3:18">
      <c r="C34" s="16" t="s">
        <v>181</v>
      </c>
      <c r="D34" s="16" t="str">
        <f>+C22</f>
        <v>CCS_Store2</v>
      </c>
      <c r="E34" s="16" t="s">
        <v>182</v>
      </c>
      <c r="F34" s="16" t="s">
        <v>183</v>
      </c>
      <c r="G34" s="16" t="s">
        <v>184</v>
      </c>
      <c r="H34" s="16"/>
      <c r="I34" s="16"/>
      <c r="J34" s="16"/>
      <c r="Q34" t="s">
        <v>217</v>
      </c>
      <c r="R34" t="s">
        <v>217</v>
      </c>
    </row>
    <row r="35" spans="3:18">
      <c r="O35" t="s">
        <v>220</v>
      </c>
      <c r="Q35">
        <v>318.08999999999997</v>
      </c>
      <c r="R35">
        <v>136.16</v>
      </c>
    </row>
    <row r="36" spans="3:18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O36" t="s">
        <v>221</v>
      </c>
      <c r="Q36">
        <v>49.83</v>
      </c>
      <c r="R36">
        <v>184</v>
      </c>
    </row>
    <row r="37" spans="3:18">
      <c r="C37" s="46" t="s">
        <v>9</v>
      </c>
      <c r="D37" s="47" t="s">
        <v>185</v>
      </c>
      <c r="E37" s="46" t="s">
        <v>7</v>
      </c>
      <c r="F37" s="46" t="s">
        <v>10</v>
      </c>
      <c r="G37" s="48" t="s">
        <v>11</v>
      </c>
      <c r="H37" s="48" t="s">
        <v>12</v>
      </c>
      <c r="I37" s="48" t="s">
        <v>13</v>
      </c>
      <c r="J37" s="48" t="s">
        <v>14</v>
      </c>
      <c r="K37" s="48" t="s">
        <v>15</v>
      </c>
      <c r="O37" t="s">
        <v>225</v>
      </c>
      <c r="Q37">
        <v>136.59</v>
      </c>
      <c r="R37">
        <v>478.05</v>
      </c>
    </row>
    <row r="38" spans="3:18" ht="34.5" thickBot="1">
      <c r="C38" s="49" t="s">
        <v>186</v>
      </c>
      <c r="D38" s="50" t="s">
        <v>187</v>
      </c>
      <c r="E38" s="49" t="s">
        <v>26</v>
      </c>
      <c r="F38" s="49" t="s">
        <v>27</v>
      </c>
      <c r="G38" s="49" t="s">
        <v>11</v>
      </c>
      <c r="H38" s="49" t="s">
        <v>188</v>
      </c>
      <c r="I38" s="49" t="s">
        <v>189</v>
      </c>
      <c r="J38" s="49" t="s">
        <v>30</v>
      </c>
      <c r="K38" s="49" t="s">
        <v>31</v>
      </c>
      <c r="O38" t="s">
        <v>222</v>
      </c>
      <c r="Q38">
        <v>18</v>
      </c>
      <c r="R38">
        <v>10</v>
      </c>
    </row>
    <row r="39" spans="3:18">
      <c r="C39" t="s">
        <v>314</v>
      </c>
      <c r="E39" t="str">
        <f>+D22</f>
        <v>COseq</v>
      </c>
      <c r="F39" t="s">
        <v>190</v>
      </c>
      <c r="G39" t="s">
        <v>183</v>
      </c>
      <c r="O39" t="s">
        <v>223</v>
      </c>
      <c r="Q39">
        <v>40.880000000000003</v>
      </c>
      <c r="R39">
        <v>134.41</v>
      </c>
    </row>
    <row r="40" spans="3:18">
      <c r="O40" t="s">
        <v>224</v>
      </c>
      <c r="Q40">
        <v>563.39</v>
      </c>
      <c r="R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2024-03-01T02:00:01Z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