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CBFB19A7-2351-46EB-B774-E7DD3A0E8FB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ELC_newtech_KEA" sheetId="7" r:id="rId1"/>
    <sheet name="OLD_ELC" sheetId="4" r:id="rId2"/>
    <sheet name="ELC_CCS" sheetId="5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7" l="1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3" i="7"/>
  <c r="I104" i="7"/>
  <c r="I105" i="7"/>
  <c r="I108" i="7"/>
  <c r="I109" i="7"/>
  <c r="I110" i="7"/>
  <c r="I111" i="7"/>
  <c r="I112" i="7"/>
  <c r="I113" i="7"/>
  <c r="I114" i="7"/>
  <c r="I115" i="7"/>
  <c r="I116" i="7"/>
  <c r="I117" i="7"/>
  <c r="I118" i="7"/>
  <c r="I120" i="7"/>
  <c r="I121" i="7"/>
  <c r="I122" i="7"/>
  <c r="I123" i="7"/>
  <c r="I85" i="7"/>
  <c r="I84" i="7"/>
  <c r="J85" i="7"/>
  <c r="J84" i="7" l="1"/>
  <c r="F66" i="7" l="1"/>
  <c r="K12" i="5"/>
  <c r="J12" i="5"/>
  <c r="J124" i="7" l="1"/>
  <c r="C124" i="7"/>
  <c r="J123" i="7"/>
  <c r="C123" i="7"/>
  <c r="J122" i="7"/>
  <c r="C122" i="7"/>
  <c r="J121" i="7"/>
  <c r="C121" i="7"/>
  <c r="J120" i="7"/>
  <c r="C120" i="7"/>
  <c r="J119" i="7"/>
  <c r="C119" i="7"/>
  <c r="J118" i="7"/>
  <c r="C118" i="7"/>
  <c r="J117" i="7"/>
  <c r="C117" i="7"/>
  <c r="J116" i="7"/>
  <c r="C116" i="7"/>
  <c r="J115" i="7"/>
  <c r="C115" i="7"/>
  <c r="J114" i="7"/>
  <c r="C114" i="7"/>
  <c r="J113" i="7"/>
  <c r="C113" i="7"/>
  <c r="J112" i="7"/>
  <c r="C112" i="7"/>
  <c r="J111" i="7"/>
  <c r="C111" i="7"/>
  <c r="J110" i="7"/>
  <c r="C110" i="7"/>
  <c r="J109" i="7"/>
  <c r="C109" i="7"/>
  <c r="J108" i="7"/>
  <c r="C108" i="7"/>
  <c r="J107" i="7"/>
  <c r="C107" i="7"/>
  <c r="J106" i="7"/>
  <c r="C106" i="7"/>
  <c r="J105" i="7"/>
  <c r="C105" i="7"/>
  <c r="J104" i="7"/>
  <c r="C104" i="7"/>
  <c r="J103" i="7"/>
  <c r="C103" i="7"/>
  <c r="J102" i="7"/>
  <c r="C102" i="7"/>
  <c r="J101" i="7"/>
  <c r="C101" i="7"/>
  <c r="J100" i="7"/>
  <c r="C100" i="7"/>
  <c r="J99" i="7"/>
  <c r="C99" i="7"/>
  <c r="J98" i="7"/>
  <c r="C98" i="7"/>
  <c r="J97" i="7"/>
  <c r="C97" i="7"/>
  <c r="J96" i="7"/>
  <c r="C96" i="7"/>
  <c r="J95" i="7"/>
  <c r="C95" i="7"/>
  <c r="J94" i="7"/>
  <c r="C94" i="7"/>
  <c r="J93" i="7"/>
  <c r="C93" i="7"/>
  <c r="J92" i="7"/>
  <c r="C92" i="7"/>
  <c r="J91" i="7"/>
  <c r="C91" i="7"/>
  <c r="J90" i="7"/>
  <c r="C90" i="7"/>
  <c r="J89" i="7"/>
  <c r="C89" i="7"/>
  <c r="J88" i="7"/>
  <c r="C88" i="7"/>
  <c r="J87" i="7"/>
  <c r="C87" i="7"/>
  <c r="J86" i="7"/>
  <c r="C86" i="7"/>
  <c r="C85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22" i="5" l="1"/>
  <c r="R22" i="5"/>
  <c r="R23" i="5"/>
  <c r="Q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K9" i="5" s="1"/>
  <c r="O8" i="5"/>
  <c r="J9" i="5" s="1"/>
  <c r="P5" i="5"/>
  <c r="K6" i="5" s="1"/>
  <c r="O5" i="5"/>
  <c r="AX5" i="5" l="1"/>
  <c r="AS5" i="5" s="1"/>
  <c r="J7" i="5" s="1"/>
  <c r="J6" i="5"/>
  <c r="E39" i="5"/>
  <c r="D34" i="5"/>
  <c r="D33" i="5"/>
  <c r="E32" i="5"/>
  <c r="D32" i="5"/>
  <c r="E31" i="5"/>
  <c r="D31" i="5"/>
  <c r="E30" i="5"/>
  <c r="D30" i="5"/>
  <c r="U24" i="5"/>
  <c r="T24" i="5"/>
  <c r="S24" i="5"/>
  <c r="S23" i="5"/>
  <c r="V22" i="5"/>
  <c r="S22" i="5"/>
  <c r="H22" i="5"/>
  <c r="E22" i="5"/>
  <c r="H21" i="5"/>
  <c r="F21" i="5" s="1"/>
  <c r="E21" i="5"/>
  <c r="F13" i="5"/>
  <c r="AY11" i="5"/>
  <c r="AT11" i="5" s="1"/>
  <c r="K13" i="5" s="1"/>
  <c r="AX11" i="5"/>
  <c r="AS11" i="5" s="1"/>
  <c r="J13" i="5" s="1"/>
  <c r="AW11" i="5"/>
  <c r="F10" i="5"/>
  <c r="AY8" i="5"/>
  <c r="AT8" i="5" s="1"/>
  <c r="K10" i="5" s="1"/>
  <c r="AX8" i="5"/>
  <c r="AS8" i="5" s="1"/>
  <c r="J10" i="5" s="1"/>
  <c r="AW8" i="5"/>
  <c r="F7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<sst xmlns="http://schemas.openxmlformats.org/spreadsheetml/2006/main" count="1418" uniqueCount="375">
  <si>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</si>
  <si>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</si>
  <si>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</si>
  <si>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</si>
  <si>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</si>
  <si>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</si>
  <si>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</si>
  <si>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</si>
  <si>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</si>
  <si>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</si>
  <si>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</si>
  <si>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</si>
  <si>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</si>
  <si>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</si>
  <si>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</si>
  <si>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</si>
  <si>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</si>
  <si>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</si>
  <si>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</si>
  <si>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</si>
  <si>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</si>
  <si>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</si>
  <si>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</si>
  <si>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</si>
  <si>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</si>
  <si>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</si>
  <si>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</si>
  <si>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</si>
  <si>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</si>
  <si>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</si>
  <si>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</si>
  <si>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</si>
  <si>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</si>
  <si>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</si>
  <si>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</si>
  <si>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</si>
  <si>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</si>
  <si>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</si>
  <si>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</si>
  <si>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</si>
  <si>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</si>
  <si>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</si>
  <si>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</si>
  <si>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</si>
  <si>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</si>
  <si>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</si>
  <si>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</si>
  <si>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</si>
  <si>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</si>
  <si>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</si>
  <si>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</si>
  <si>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</si>
  <si>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</si>
  <si>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</si>
  <si>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</si>
  <si>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</si>
  <si>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</si>
  <si>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</si>
  <si>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</si>
  <si>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</si>
  <si>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</si>
  <si>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</si>
  <si>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</si>
  <si>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</si>
  <si>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</si>
  <si>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</si>
  <si>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</si>
  <si>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</si>
  <si>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</si>
  <si>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</si>
  <si>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</si>
  <si>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</si>
  <si>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</si>
  <si>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</si>
  <si>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</si>
  <si>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</si>
  <si>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</si>
  <si>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</si>
  <si>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</si>
  <si>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</si>
  <si>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</si>
  <si>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</si>
  <si>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</si>
  <si>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</si>
  <si>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</si>
  <si>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</si>
  <si>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</si>
  <si>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</si>
  <si>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</si>
  <si>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</si>
  <si>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</si>
  <si>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</si>
  <si>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</si>
  <si>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</si>
  <si>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</si>
  <si>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</si>
  <si>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</si>
  <si>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</si>
  <si>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</si>
  <si>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</si>
  <si>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</si>
  <si>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</si>
  <si>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</si>
  <si>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</si>
  <si>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</si>
  <si>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</si>
  <si>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</si>
  <si>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</si>
  <si>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</si>
  <si>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</si>
  <si>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</si>
  <si>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</si>
  <si>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</si>
  <si>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</si>
  <si>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</si>
  <si>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</si>
  <si>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</si>
  <si>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</si>
  <si>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</si>
  <si>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</si>
  <si>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</si>
  <si>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</si>
  <si>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</si>
  <si>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</si>
  <si>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</si>
  <si>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</si>
  <si>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</si>
  <si>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</si>
  <si>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</si>
  <si>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</si>
  <si>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</si>
  <si>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</si>
  <si>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</si>
  <si>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</si>
  <si>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</si>
  <si>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</si>
  <si>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</si>
  <si>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</si>
  <si>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</si>
  <si>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</si>
  <si>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</si>
  <si>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</si>
  <si>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</si>
  <si>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</si>
  <si>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</si>
  <si>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</si>
  <si>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</si>
  <si>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</si>
  <si>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</si>
  <si>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</si>
  <si>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</si>
  <si>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</si>
  <si>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</si>
  <si>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</si>
  <si>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</si>
  <si>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</si>
  <si>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</si>
  <si>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</si>
  <si>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</si>
  <si>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</si>
  <si>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</si>
  <si>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</si>
  <si>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</si>
  <si>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</si>
  <si>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</si>
  <si>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</si>
  <si>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</si>
  <si>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</si>
  <si>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</si>
  <si>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</si>
  <si>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</si>
  <si>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</si>
  <si>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</si>
  <si>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</si>
  <si>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</si>
  <si>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</si>
  <si>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</si>
  <si>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</si>
  <si>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</si>
  <si>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</si>
  <si>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</si>
  <si>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</si>
  <si>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</si>
  <si>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</si>
  <si>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</si>
  <si>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</si>
  <si>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</si>
  <si>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</si>
  <si>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</si>
  <si>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</si>
  <si>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</si>
  <si>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</si>
  <si>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</si>
  <si>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</si>
  <si>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</si>
  <si>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</si>
  <si>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</si>
  <si>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</si>
  <si>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</si>
  <si>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</si>
  <si>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</si>
  <si>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</si>
  <si>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</si>
  <si>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</si>
  <si>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</si>
  <si>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</si>
  <si>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</si>
  <si>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</si>
  <si>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</si>
  <si>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</si>
  <si>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</si>
  <si>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</si>
  <si>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</si>
  <si>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</si>
  <si>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</si>
  <si>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</si>
  <si>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</si>
  <si>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</si>
  <si>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</si>
  <si>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</si>
  <si>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</si>
  <si>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</si>
  <si>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</si>
  <si>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</si>
  <si>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</si>
  <si>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</si>
  <si>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</si>
  <si>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</si>
  <si>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</si>
  <si>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</si>
  <si>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</si>
  <si>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</si>
  <si>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</si>
  <si>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</si>
  <si>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</si>
  <si>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</si>
  <si>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</si>
  <si>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</si>
  <si>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</si>
  <si>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</si>
  <si>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</si>
  <si>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</si>
  <si>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</si>
  <si>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</si>
  <si>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</si>
  <si>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</si>
  <si>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</si>
  <si>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</si>
  <si>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</si>
  <si>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</si>
  <si>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</si>
  <si>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</si>
  <si>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</si>
  <si>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</si>
  <si>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</si>
  <si>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</si>
  <si>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</si>
  <si>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</si>
  <si>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</si>
  <si>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</si>
  <si>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</si>
  <si>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</si>
  <si>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</si>
  <si>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</si>
  <si>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</si>
  <si>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</si>
  <si>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</si>
  <si>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</si>
  <si>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</si>
  <si>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</si>
  <si>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</si>
  <si>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</si>
  <si>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</si>
  <si>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</si>
  <si>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</si>
  <si>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</si>
  <si>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</si>
  <si>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</si>
  <si>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</si>
  <si>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</si>
  <si>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</si>
  <si>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</si>
  <si>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</si>
  <si>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</si>
  <si>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</si>
  <si>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</si>
  <si>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</si>
  <si>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</si>
  <si>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</si>
  <si>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</si>
  <si>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</si>
  <si>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</si>
  <si>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</si>
  <si>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</si>
  <si>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</si>
  <si>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</si>
  <si>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</si>
  <si>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</si>
  <si>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</si>
  <si>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</si>
  <si>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</si>
  <si>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</si>
  <si>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</si>
  <si>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</si>
  <si>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</si>
  <si>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</si>
  <si>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</si>
  <si>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</si>
  <si>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</si>
  <si>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</si>
  <si>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</si>
  <si>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</si>
  <si>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</si>
  <si>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</si>
  <si>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</si>
  <si>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</si>
  <si>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</si>
  <si>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</si>
  <si>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</si>
  <si>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</si>
  <si>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</si>
  <si>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</si>
  <si>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</si>
  <si>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**FLO_Cost is the charging cost by timeslice so vice versa to the above. There are probably better ways of constructing a constraint like this, but I can't get them working.</t>
  </si>
  <si>
    <t>SUM-WK-D,SUM-WE-D,SPR-WK-D,SPR-WE-D,FAL-WK-D,FAL-WE-D,WIN-WK-D,WIN-WE-D,SUM-WK-P,SUM-WE-P,SPR-WK-P,SPR-WE-P,FAL-WK-P,FAL-WE-P,WIN-WK-P,WIN-WE-P</t>
  </si>
  <si>
    <t>FLO_COST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</si>
  <si>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</si>
  <si>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</si>
  <si>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</si>
  <si>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</si>
  <si>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</si>
  <si>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</si>
  <si>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</si>
  <si>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</si>
  <si>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Thermal</t>
  </si>
  <si>
    <t>Solar</t>
  </si>
  <si>
    <t>Wind</t>
  </si>
  <si>
    <t>Geothermal</t>
  </si>
  <si>
    <t>Tidal</t>
  </si>
  <si>
    <t>Biogas</t>
  </si>
  <si>
    <t>Wood</t>
  </si>
  <si>
    <t>Bioliquid</t>
  </si>
  <si>
    <t>Nuclear</t>
  </si>
  <si>
    <t>hydro</t>
  </si>
  <si>
    <t>Electricity Storage</t>
  </si>
  <si>
    <t>Coal</t>
  </si>
  <si>
    <t>Lignite</t>
  </si>
  <si>
    <t>Oil</t>
  </si>
  <si>
    <t>Electricity Production</t>
  </si>
  <si>
    <t>Hydro Dam (New)</t>
  </si>
  <si>
    <t>Combined Cycle Gas Turbine (New)</t>
  </si>
  <si>
    <t>Natural Gas</t>
  </si>
  <si>
    <t>Open Cycle Gas Turbine (New)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</si>
  <si>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</si>
  <si>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</si>
  <si>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</si>
  <si>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</si>
  <si>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</si>
  <si>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</si>
  <si>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</si>
  <si>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</si>
  <si>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</si>
  <si>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</si>
  <si>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</si>
  <si>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</si>
  <si>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 (Consented)</t>
  </si>
  <si>
    <t>Geothermal (Other)</t>
  </si>
  <si>
    <t>Steam Boiler</t>
  </si>
  <si>
    <t>Waste Incineration</t>
  </si>
  <si>
    <t>Hydro Run of River (New &gt;30MW)</t>
  </si>
  <si>
    <t>Hydro Run of River (New &lt;30MW)</t>
  </si>
  <si>
    <t xml:space="preserve">Lithium Ion Battery </t>
  </si>
  <si>
    <t>Large Pumped Storage</t>
  </si>
  <si>
    <t>Small Pumped Storage</t>
  </si>
  <si>
    <t>Flow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</si>
</sst>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9">
    <xf numFmtId="0" fontId="0" fillId="0" borderId="0"/>
    <xf numFmtId="0" fontId="11" fillId="0" borderId="0"/>
    <xf numFmtId="0" fontId="9" fillId="0" borderId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8" applyNumberFormat="0" applyAlignment="0" applyProtection="0"/>
    <xf numFmtId="0" fontId="26" fillId="10" borderId="9" applyNumberFormat="0" applyAlignment="0" applyProtection="0"/>
    <xf numFmtId="0" fontId="27" fillId="10" borderId="8" applyNumberFormat="0" applyAlignment="0" applyProtection="0"/>
    <xf numFmtId="0" fontId="28" fillId="0" borderId="10" applyNumberFormat="0" applyFill="0" applyAlignment="0" applyProtection="0"/>
    <xf numFmtId="0" fontId="29" fillId="11" borderId="11" applyNumberFormat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8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8" fillId="27" borderId="0" applyNumberFormat="0" applyBorder="0" applyAlignment="0" applyProtection="0"/>
    <xf numFmtId="0" fontId="3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3" fillId="3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33" fillId="4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3" fillId="41" borderId="0" applyNumberFormat="0" applyBorder="0" applyAlignment="0" applyProtection="0"/>
    <xf numFmtId="0" fontId="8" fillId="30" borderId="0" applyNumberFormat="0" applyBorder="0" applyAlignment="0" applyProtection="0"/>
    <xf numFmtId="0" fontId="33" fillId="42" borderId="0" applyNumberFormat="0" applyBorder="0" applyAlignment="0" applyProtection="0"/>
    <xf numFmtId="0" fontId="8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3" fillId="44" borderId="0" applyNumberFormat="0" applyBorder="0" applyAlignment="0" applyProtection="0"/>
    <xf numFmtId="0" fontId="8" fillId="19" borderId="0" applyNumberFormat="0" applyBorder="0" applyAlignment="0" applyProtection="0"/>
    <xf numFmtId="0" fontId="33" fillId="45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3" fillId="43" borderId="0" applyNumberFormat="0" applyBorder="0" applyAlignment="0" applyProtection="0"/>
    <xf numFmtId="0" fontId="8" fillId="31" borderId="0" applyNumberFormat="0" applyBorder="0" applyAlignment="0" applyProtection="0"/>
    <xf numFmtId="0" fontId="33" fillId="4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46" fillId="55" borderId="13" applyNumberFormat="0" applyAlignment="0" applyProtection="0"/>
    <xf numFmtId="0" fontId="4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56" borderId="8" applyNumberFormat="0" applyAlignment="0" applyProtection="0"/>
    <xf numFmtId="0" fontId="44" fillId="0" borderId="15" applyNumberFormat="0" applyFill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3" fillId="58" borderId="17" applyNumberFormat="0" applyFont="0" applyAlignment="0" applyProtection="0"/>
    <xf numFmtId="0" fontId="52" fillId="0" borderId="18">
      <alignment horizontal="left" vertical="center" wrapText="1" indent="2"/>
    </xf>
    <xf numFmtId="166" fontId="11" fillId="0" borderId="0" applyFont="0" applyFill="0" applyBorder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7" fillId="0" borderId="19" applyNumberFormat="0" applyFill="0" applyAlignment="0" applyProtection="0"/>
    <xf numFmtId="0" fontId="3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57" fillId="9" borderId="8" applyNumberFormat="0" applyAlignment="0" applyProtection="0"/>
    <xf numFmtId="0" fontId="56" fillId="9" borderId="8" applyNumberFormat="0" applyAlignment="0" applyProtection="0"/>
    <xf numFmtId="0" fontId="58" fillId="9" borderId="8" applyNumberFormat="0" applyAlignment="0" applyProtection="0"/>
    <xf numFmtId="0" fontId="35" fillId="3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59" fillId="8" borderId="0" applyNumberFormat="0" applyBorder="0" applyAlignment="0" applyProtection="0"/>
    <xf numFmtId="0" fontId="45" fillId="5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8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61" borderId="17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9" fillId="39" borderId="0" applyNumberFormat="0" applyBorder="0" applyAlignment="0" applyProtection="0"/>
    <xf numFmtId="0" fontId="35" fillId="38" borderId="0" applyNumberFormat="0" applyBorder="0" applyAlignment="0" applyProtection="0"/>
    <xf numFmtId="0" fontId="46" fillId="55" borderId="13" applyNumberFormat="0" applyAlignment="0" applyProtection="0"/>
    <xf numFmtId="0" fontId="11" fillId="0" borderId="0"/>
    <xf numFmtId="0" fontId="11" fillId="0" borderId="0"/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0" fillId="0" borderId="0"/>
    <xf numFmtId="9" fontId="11" fillId="0" borderId="0" applyFont="0" applyFill="0" applyBorder="0" applyAlignment="0" applyProtection="0"/>
    <xf numFmtId="0" fontId="8" fillId="0" borderId="0"/>
    <xf numFmtId="0" fontId="7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1" fillId="24" borderId="0" applyNumberFormat="0" applyBorder="0" applyAlignment="0" applyProtection="0"/>
    <xf numFmtId="0" fontId="2" fillId="26" borderId="0" applyNumberFormat="0" applyBorder="0" applyAlignment="0" applyProtection="0"/>
    <xf numFmtId="0" fontId="31" fillId="28" borderId="0" applyNumberFormat="0" applyBorder="0" applyAlignment="0" applyProtection="0"/>
    <xf numFmtId="0" fontId="31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5" fillId="0" borderId="0">
      <alignment vertical="top"/>
    </xf>
    <xf numFmtId="0" fontId="11" fillId="0" borderId="0">
      <alignment vertical="top"/>
    </xf>
    <xf numFmtId="0" fontId="79" fillId="0" borderId="0"/>
    <xf numFmtId="0" fontId="33" fillId="0" borderId="0"/>
    <xf numFmtId="0" fontId="80" fillId="0" borderId="0" applyNumberFormat="0" applyFill="0" applyBorder="0" applyAlignment="0" applyProtection="0">
      <alignment vertical="top"/>
      <protection locked="0"/>
    </xf>
    <xf numFmtId="171" fontId="11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70" fontId="33" fillId="0" borderId="0"/>
    <xf numFmtId="170" fontId="33" fillId="0" borderId="0"/>
    <xf numFmtId="170" fontId="33" fillId="0" borderId="0"/>
    <xf numFmtId="0" fontId="11" fillId="0" borderId="0"/>
    <xf numFmtId="170" fontId="33" fillId="0" borderId="0"/>
    <xf numFmtId="0" fontId="11" fillId="0" borderId="0"/>
    <xf numFmtId="0" fontId="81" fillId="0" borderId="0"/>
    <xf numFmtId="171" fontId="33" fillId="0" borderId="0"/>
    <xf numFmtId="170" fontId="33" fillId="0" borderId="0"/>
    <xf numFmtId="0" fontId="75" fillId="0" borderId="0"/>
    <xf numFmtId="171" fontId="75" fillId="0" borderId="0"/>
    <xf numFmtId="170" fontId="33" fillId="0" borderId="0"/>
    <xf numFmtId="0" fontId="11" fillId="0" borderId="0" applyBorder="0"/>
    <xf numFmtId="171" fontId="11" fillId="0" borderId="0" applyBorder="0"/>
    <xf numFmtId="0" fontId="11" fillId="0" borderId="0"/>
    <xf numFmtId="171" fontId="11" fillId="0" borderId="0"/>
    <xf numFmtId="0" fontId="77" fillId="0" borderId="0"/>
    <xf numFmtId="0" fontId="77" fillId="0" borderId="0"/>
    <xf numFmtId="0" fontId="75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165" fontId="84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165" fontId="33" fillId="7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7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165" fontId="33" fillId="7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165" fontId="33" fillId="7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7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165" fontId="33" fillId="7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165" fontId="33" fillId="7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165" fontId="33" fillId="8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8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165" fontId="33" fillId="8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165" fontId="33" fillId="8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165" fontId="33" fillId="8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8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8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165" fontId="33" fillId="7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165" fontId="33" fillId="8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8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165" fontId="33" fillId="89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8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165" fontId="34" fillId="9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6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8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165" fontId="34" fillId="9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165" fontId="34" fillId="86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9" borderId="0" applyNumberFormat="0" applyBorder="0" applyAlignment="0" applyProtection="0"/>
    <xf numFmtId="165" fontId="34" fillId="59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9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3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5" borderId="0" applyNumberFormat="0" applyBorder="0" applyAlignment="0" applyProtection="0"/>
    <xf numFmtId="165" fontId="34" fillId="5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8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165" fontId="34" fillId="8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165" fontId="34" fillId="93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8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94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165" fontId="34" fillId="95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92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96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165" fontId="34" fillId="9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6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98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165" fontId="34" fillId="9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165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10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5" fontId="85" fillId="0" borderId="0"/>
    <xf numFmtId="165" fontId="51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8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6" borderId="14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65" fontId="3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5" borderId="14" applyNumberFormat="0" applyAlignment="0" applyProtection="0"/>
    <xf numFmtId="0" fontId="36" fillId="55" borderId="14" applyNumberFormat="0" applyAlignment="0" applyProtection="0"/>
    <xf numFmtId="165" fontId="36" fillId="55" borderId="14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36" fillId="55" borderId="14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4" fontId="3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Border="0"/>
    <xf numFmtId="165" fontId="11" fillId="0" borderId="0" applyBorder="0"/>
    <xf numFmtId="165" fontId="11" fillId="0" borderId="0" applyBorder="0"/>
    <xf numFmtId="165" fontId="14" fillId="0" borderId="0"/>
    <xf numFmtId="165" fontId="14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11" fillId="0" borderId="0">
      <alignment horizontal="center"/>
    </xf>
    <xf numFmtId="165" fontId="11" fillId="0" borderId="0">
      <alignment wrapText="1"/>
    </xf>
    <xf numFmtId="165" fontId="69" fillId="0" borderId="0"/>
    <xf numFmtId="165" fontId="68" fillId="0" borderId="0"/>
    <xf numFmtId="165" fontId="68" fillId="0" borderId="0"/>
    <xf numFmtId="165" fontId="68" fillId="0" borderId="0"/>
    <xf numFmtId="165" fontId="68" fillId="0" borderId="0"/>
    <xf numFmtId="165" fontId="91" fillId="0" borderId="0"/>
    <xf numFmtId="44" fontId="75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68" fillId="0" borderId="0" applyFont="0" applyFill="0" applyBorder="0" applyAlignment="0" applyProtection="0"/>
    <xf numFmtId="178" fontId="92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93" fillId="0" borderId="0"/>
    <xf numFmtId="165" fontId="94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77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165" fontId="39" fillId="10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29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30" applyNumberFormat="0" applyFill="0" applyAlignment="0" applyProtection="0"/>
    <xf numFmtId="165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165" fontId="95" fillId="0" borderId="3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3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21" applyNumberFormat="0" applyFill="0" applyAlignment="0" applyProtection="0"/>
    <xf numFmtId="165" fontId="96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32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3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4" applyNumberFormat="0" applyFill="0" applyAlignment="0" applyProtection="0"/>
    <xf numFmtId="165" fontId="97" fillId="0" borderId="3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5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9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3" fontId="78" fillId="104" borderId="0"/>
    <xf numFmtId="174" fontId="78" fillId="104" borderId="0"/>
    <xf numFmtId="175" fontId="78" fillId="104" borderId="0"/>
    <xf numFmtId="165" fontId="11" fillId="104" borderId="0">
      <protection locked="0"/>
    </xf>
    <xf numFmtId="178" fontId="11" fillId="104" borderId="0">
      <protection locked="0"/>
    </xf>
    <xf numFmtId="176" fontId="11" fillId="104" borderId="0">
      <protection locked="0"/>
    </xf>
    <xf numFmtId="177" fontId="11" fillId="104" borderId="0">
      <protection locked="0"/>
    </xf>
    <xf numFmtId="17" fontId="11" fillId="104" borderId="0">
      <protection locked="0"/>
    </xf>
    <xf numFmtId="20" fontId="11" fillId="104" borderId="0"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42" borderId="14" applyNumberFormat="0" applyAlignment="0" applyProtection="0"/>
    <xf numFmtId="0" fontId="43" fillId="42" borderId="14" applyNumberFormat="0" applyAlignment="0" applyProtection="0"/>
    <xf numFmtId="165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165" fontId="11" fillId="104" borderId="0">
      <protection locked="0"/>
    </xf>
    <xf numFmtId="165" fontId="11" fillId="104" borderId="0">
      <protection locked="0"/>
    </xf>
    <xf numFmtId="165" fontId="14" fillId="104" borderId="0">
      <protection locked="0"/>
    </xf>
    <xf numFmtId="165" fontId="11" fillId="104" borderId="0">
      <alignment horizontal="center"/>
      <protection locked="0"/>
    </xf>
    <xf numFmtId="165" fontId="11" fillId="104" borderId="0">
      <protection locked="0"/>
    </xf>
    <xf numFmtId="165" fontId="11" fillId="104" borderId="0"/>
    <xf numFmtId="165" fontId="11" fillId="104" borderId="0">
      <alignment wrapText="1"/>
      <protection locked="0"/>
    </xf>
    <xf numFmtId="165" fontId="69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91" fillId="104" borderId="0">
      <protection locked="0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8" fillId="0" borderId="36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98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173" fontId="6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1" fillId="0" borderId="0"/>
    <xf numFmtId="165" fontId="11" fillId="0" borderId="0"/>
    <xf numFmtId="0" fontId="75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9" fillId="0" borderId="0"/>
    <xf numFmtId="165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8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165" fontId="92" fillId="106" borderId="17" applyNumberForma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179" fontId="82" fillId="0" borderId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165" fontId="46" fillId="74" borderId="13" applyNumberFormat="0" applyAlignment="0" applyProtection="0"/>
    <xf numFmtId="165" fontId="46" fillId="74" borderId="13" applyNumberFormat="0" applyAlignment="0" applyProtection="0"/>
    <xf numFmtId="165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5" borderId="13" applyNumberFormat="0" applyAlignment="0" applyProtection="0"/>
    <xf numFmtId="0" fontId="46" fillId="55" borderId="13" applyNumberFormat="0" applyAlignment="0" applyProtection="0"/>
    <xf numFmtId="165" fontId="46" fillId="55" borderId="13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74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9" fontId="92" fillId="0" borderId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5" fillId="0" borderId="0" applyFont="0" applyFill="0" applyBorder="0" applyAlignment="0" applyProtection="0"/>
    <xf numFmtId="16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65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65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92" fillId="108" borderId="0" applyNumberForma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77" fillId="107" borderId="0" applyNumberFormat="0" applyFont="0" applyBorder="0" applyAlignment="0" applyProtection="0"/>
    <xf numFmtId="173" fontId="1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10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103" fillId="79" borderId="24" applyProtection="0">
      <alignment horizontal="center" vertical="center"/>
    </xf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3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50" fillId="0" borderId="0">
      <alignment horizontal="center"/>
    </xf>
    <xf numFmtId="165" fontId="105" fillId="80" borderId="0"/>
    <xf numFmtId="165" fontId="106" fillId="111" borderId="0"/>
    <xf numFmtId="165" fontId="105" fillId="80" borderId="0"/>
    <xf numFmtId="165" fontId="105" fillId="73" borderId="0"/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79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57" fillId="9" borderId="8" applyNumberFormat="0" applyAlignment="0" applyProtection="0"/>
    <xf numFmtId="43" fontId="11" fillId="0" borderId="0" applyFont="0" applyFill="0" applyBorder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9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1" fillId="0" borderId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17" fontId="11" fillId="104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5" fillId="0" borderId="28" applyFont="0" applyAlignment="0">
      <alignment vertical="top" wrapText="1"/>
    </xf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1" fillId="0" borderId="0" applyFont="0" applyFill="0" applyBorder="0" applyAlignment="0" applyProtection="0"/>
    <xf numFmtId="0" fontId="27" fillId="56" borderId="8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6" fillId="9" borderId="8" applyNumberFormat="0" applyAlignment="0" applyProtection="0"/>
    <xf numFmtId="0" fontId="58" fillId="9" borderId="8" applyNumberFormat="0" applyAlignment="0" applyProtection="0"/>
    <xf numFmtId="0" fontId="59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0" fillId="0" borderId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30" borderId="0" applyNumberFormat="0" applyBorder="0" applyAlignment="0" applyProtection="0"/>
  </cellStyleXfs>
  <cellXfs count="95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3" borderId="1" xfId="1" applyFill="1" applyBorder="1" applyAlignment="1">
      <alignment horizontal="left" wrapText="1"/>
    </xf>
    <xf numFmtId="0" fontId="11" fillId="3" borderId="4" xfId="1" applyFill="1" applyBorder="1" applyAlignment="1">
      <alignment horizontal="left" wrapText="1"/>
    </xf>
    <xf numFmtId="0" fontId="0" fillId="4" borderId="0" xfId="0" applyFill="1"/>
    <xf numFmtId="0" fontId="14" fillId="2" borderId="3" xfId="0" applyFont="1" applyFill="1" applyBorder="1" applyAlignment="1">
      <alignment vertical="center"/>
    </xf>
    <xf numFmtId="0" fontId="11" fillId="3" borderId="1" xfId="1" applyFill="1" applyBorder="1" applyAlignment="1">
      <alignment horizontal="center" wrapText="1"/>
    </xf>
    <xf numFmtId="0" fontId="12" fillId="5" borderId="0" xfId="0" applyFont="1" applyFill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7" fontId="63" fillId="68" borderId="25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69" borderId="25" xfId="0" applyFont="1" applyFill="1" applyBorder="1" applyAlignment="1">
      <alignment horizontal="center" vertical="center"/>
    </xf>
    <xf numFmtId="0" fontId="63" fillId="68" borderId="25" xfId="0" applyFont="1" applyFill="1" applyBorder="1" applyAlignment="1">
      <alignment horizontal="center" vertical="center"/>
    </xf>
    <xf numFmtId="0" fontId="63" fillId="68" borderId="25" xfId="0" applyFont="1" applyFill="1" applyBorder="1"/>
    <xf numFmtId="0" fontId="65" fillId="68" borderId="25" xfId="0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 vertical="center"/>
    </xf>
    <xf numFmtId="1" fontId="63" fillId="68" borderId="25" xfId="0" applyNumberFormat="1" applyFont="1" applyFill="1" applyBorder="1" applyAlignment="1">
      <alignment horizontal="center" vertical="center"/>
    </xf>
    <xf numFmtId="2" fontId="66" fillId="68" borderId="25" xfId="0" applyNumberFormat="1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/>
    </xf>
    <xf numFmtId="168" fontId="63" fillId="68" borderId="25" xfId="0" applyNumberFormat="1" applyFont="1" applyFill="1" applyBorder="1" applyAlignment="1">
      <alignment horizontal="center" vertical="center"/>
    </xf>
    <xf numFmtId="169" fontId="63" fillId="68" borderId="25" xfId="0" applyNumberFormat="1" applyFont="1" applyFill="1" applyBorder="1" applyAlignment="1">
      <alignment horizontal="center" vertical="center"/>
    </xf>
    <xf numFmtId="0" fontId="63" fillId="68" borderId="0" xfId="0" applyFont="1" applyFill="1" applyAlignment="1">
      <alignment horizontal="center" vertical="center"/>
    </xf>
    <xf numFmtId="0" fontId="63" fillId="68" borderId="0" xfId="0" applyFont="1" applyFill="1"/>
    <xf numFmtId="0" fontId="65" fillId="68" borderId="0" xfId="0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 vertical="center"/>
    </xf>
    <xf numFmtId="1" fontId="63" fillId="68" borderId="0" xfId="0" applyNumberFormat="1" applyFont="1" applyFill="1" applyAlignment="1">
      <alignment horizontal="center" vertical="center"/>
    </xf>
    <xf numFmtId="2" fontId="66" fillId="68" borderId="0" xfId="0" applyNumberFormat="1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/>
    </xf>
    <xf numFmtId="168" fontId="63" fillId="68" borderId="0" xfId="0" applyNumberFormat="1" applyFont="1" applyFill="1" applyAlignment="1">
      <alignment horizontal="center" vertical="center"/>
    </xf>
    <xf numFmtId="169" fontId="63" fillId="68" borderId="0" xfId="0" applyNumberFormat="1" applyFont="1" applyFill="1" applyAlignment="1">
      <alignment horizontal="center" vertical="center"/>
    </xf>
    <xf numFmtId="0" fontId="7" fillId="0" borderId="0" xfId="4674"/>
    <xf numFmtId="168" fontId="65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4" fillId="0" borderId="0" xfId="0" applyNumberFormat="1" applyFont="1" applyAlignment="1">
      <alignment horizontal="center" vertical="center"/>
    </xf>
    <xf numFmtId="167" fontId="63" fillId="0" borderId="0" xfId="0" applyNumberFormat="1" applyFont="1" applyAlignment="1">
      <alignment horizontal="center" vertical="center"/>
    </xf>
    <xf numFmtId="167" fontId="63" fillId="69" borderId="25" xfId="0" applyNumberFormat="1" applyFont="1" applyFill="1" applyBorder="1" applyAlignment="1">
      <alignment horizontal="center" vertical="center"/>
    </xf>
    <xf numFmtId="167" fontId="67" fillId="0" borderId="0" xfId="0" applyNumberFormat="1" applyFont="1"/>
    <xf numFmtId="167" fontId="68" fillId="0" borderId="0" xfId="0" applyNumberFormat="1" applyFont="1"/>
    <xf numFmtId="167" fontId="51" fillId="2" borderId="3" xfId="0" applyNumberFormat="1" applyFont="1" applyFill="1" applyBorder="1"/>
    <xf numFmtId="167" fontId="51" fillId="2" borderId="2" xfId="0" applyNumberFormat="1" applyFont="1" applyFill="1" applyBorder="1"/>
    <xf numFmtId="167" fontId="51" fillId="2" borderId="3" xfId="0" applyNumberFormat="1" applyFont="1" applyFill="1" applyBorder="1" applyAlignment="1">
      <alignment horizontal="left"/>
    </xf>
    <xf numFmtId="167" fontId="68" fillId="3" borderId="1" xfId="1" quotePrefix="1" applyNumberFormat="1" applyFont="1" applyFill="1" applyBorder="1" applyAlignment="1">
      <alignment horizontal="left" wrapText="1"/>
    </xf>
    <xf numFmtId="167" fontId="68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9" fillId="0" borderId="0" xfId="0" applyFont="1"/>
    <xf numFmtId="0" fontId="5" fillId="0" borderId="0" xfId="4674" applyFont="1"/>
    <xf numFmtId="2" fontId="7" fillId="70" borderId="0" xfId="4674" applyNumberFormat="1" applyFill="1"/>
    <xf numFmtId="1" fontId="7" fillId="0" borderId="0" xfId="4674" applyNumberFormat="1"/>
    <xf numFmtId="2" fontId="7" fillId="71" borderId="0" xfId="4674" applyNumberFormat="1" applyFill="1"/>
    <xf numFmtId="0" fontId="17" fillId="0" borderId="0" xfId="1" applyFont="1"/>
    <xf numFmtId="0" fontId="11" fillId="0" borderId="0" xfId="1"/>
    <xf numFmtId="0" fontId="16" fillId="0" borderId="0" xfId="1" applyFont="1"/>
    <xf numFmtId="0" fontId="10" fillId="0" borderId="0" xfId="1" applyFont="1" applyAlignment="1">
      <alignment horizontal="left"/>
    </xf>
    <xf numFmtId="0" fontId="10" fillId="0" borderId="0" xfId="1" applyFont="1"/>
    <xf numFmtId="0" fontId="12" fillId="5" borderId="0" xfId="1" applyFont="1" applyFill="1" applyAlignment="1">
      <alignment horizontal="left"/>
    </xf>
    <xf numFmtId="0" fontId="14" fillId="2" borderId="3" xfId="1" applyFont="1" applyFill="1" applyBorder="1" applyAlignment="1">
      <alignment vertical="center"/>
    </xf>
    <xf numFmtId="0" fontId="14" fillId="2" borderId="3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1" fillId="3" borderId="3" xfId="1" applyFill="1" applyBorder="1" applyAlignment="1">
      <alignment horizontal="center" wrapText="1"/>
    </xf>
    <xf numFmtId="0" fontId="11" fillId="0" borderId="23" xfId="1" applyBorder="1"/>
    <xf numFmtId="0" fontId="69" fillId="0" borderId="23" xfId="1" applyFont="1" applyBorder="1"/>
    <xf numFmtId="1" fontId="11" fillId="0" borderId="23" xfId="1" applyNumberFormat="1" applyBorder="1"/>
    <xf numFmtId="0" fontId="11" fillId="0" borderId="26" xfId="1" applyBorder="1"/>
    <xf numFmtId="0" fontId="11" fillId="72" borderId="23" xfId="1" applyFill="1" applyBorder="1"/>
    <xf numFmtId="0" fontId="69" fillId="72" borderId="23" xfId="1" applyFont="1" applyFill="1" applyBorder="1"/>
    <xf numFmtId="1" fontId="11" fillId="72" borderId="23" xfId="1" applyNumberFormat="1" applyFill="1" applyBorder="1"/>
    <xf numFmtId="0" fontId="11" fillId="0" borderId="0" xfId="4730"/>
    <xf numFmtId="0" fontId="69" fillId="0" borderId="0" xfId="1" applyFont="1"/>
    <xf numFmtId="1" fontId="11" fillId="0" borderId="0" xfId="1" applyNumberFormat="1"/>
    <xf numFmtId="2" fontId="11" fillId="0" borderId="0" xfId="1" applyNumberFormat="1"/>
    <xf numFmtId="0" fontId="14" fillId="2" borderId="3" xfId="1" applyFont="1" applyFill="1" applyBorder="1"/>
    <xf numFmtId="0" fontId="14" fillId="2" borderId="3" xfId="1" applyFont="1" applyFill="1" applyBorder="1" applyAlignment="1">
      <alignment horizontal="left"/>
    </xf>
    <xf numFmtId="0" fontId="11" fillId="4" borderId="0" xfId="1" applyFill="1"/>
    <xf numFmtId="0" fontId="14" fillId="2" borderId="2" xfId="1" applyFont="1" applyFill="1" applyBorder="1"/>
    <xf numFmtId="167" fontId="63" fillId="68" borderId="25" xfId="1" applyNumberFormat="1" applyFont="1" applyFill="1" applyBorder="1" applyAlignment="1">
      <alignment horizontal="center" vertical="center"/>
    </xf>
    <xf numFmtId="1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/>
    </xf>
    <xf numFmtId="0" fontId="3" fillId="0" borderId="23" xfId="4732" applyBorder="1"/>
    <xf numFmtId="0" fontId="3" fillId="0" borderId="0" xfId="4732"/>
    <xf numFmtId="0" fontId="70" fillId="72" borderId="23" xfId="4732" applyFont="1" applyFill="1" applyBorder="1"/>
    <xf numFmtId="0" fontId="70" fillId="72" borderId="0" xfId="4732" applyFont="1" applyFill="1"/>
    <xf numFmtId="1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/>
    </xf>
    <xf numFmtId="167" fontId="63" fillId="112" borderId="25" xfId="1" applyNumberFormat="1" applyFont="1" applyFill="1" applyBorder="1" applyAlignment="1">
      <alignment horizontal="center" vertical="center"/>
    </xf>
    <xf numFmtId="167" fontId="63" fillId="68" borderId="25" xfId="1" applyNumberFormat="1" applyFont="1" applyFill="1" applyBorder="1" applyAlignment="1">
      <alignment horizontal="left" vertical="center"/>
    </xf>
  </cellXfs>
  <cellStyles count="53989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8" xr:uid="{7C21DAC0-BFF0-4EAD-A32D-93B06A0C5CC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4 2" xfId="53987" xr:uid="{ABC5E315-F196-4707-A3FD-B179D074F316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24"/>
  <sheetViews>
    <sheetView tabSelected="1" zoomScale="80" zoomScaleNormal="80" workbookViewId="0">
      <pane xSplit="2" ySplit="8" topLeftCell="C84" activePane="bottomRight" state="frozen"/>
      <selection pane="topRight" activeCell="C1" sqref="C1"/>
      <selection pane="bottomLeft" activeCell="A9" sqref="A9"/>
      <selection pane="bottomRight" activeCell="D4" sqref="D4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19.28515625" style="58" customWidth="1"/>
    <col min="5" max="5" width="24.85546875" style="58" customWidth="1"/>
    <col min="6" max="6" width="19.5703125" style="58" customWidth="1"/>
    <col min="7" max="7" width="27.85546875" style="58" customWidth="1"/>
    <col min="8" max="8" width="15.85546875" style="58" customWidth="1"/>
    <col min="9" max="9" width="29.85546875" style="58" customWidth="1"/>
    <col min="10" max="10" width="49.140625" style="58" customWidth="1"/>
    <col min="11" max="11" width="11.42578125" style="58" customWidth="1"/>
    <col min="12" max="12" width="12" style="58" customWidth="1"/>
    <col min="13" max="15" width="13.140625" style="58" customWidth="1"/>
    <col min="16" max="16" width="9.85546875" style="58" customWidth="1"/>
    <col min="17" max="17" width="13.140625" style="58" customWidth="1"/>
    <col min="18" max="23" width="11.28515625" style="58" customWidth="1"/>
    <col min="24" max="28" width="12.5703125" style="58" customWidth="1"/>
    <col min="29" max="33" width="14.5703125" style="58" customWidth="1"/>
    <col min="34" max="34" width="13.140625" style="58" customWidth="1"/>
    <col min="35" max="35" width="13.85546875" style="58" customWidth="1"/>
    <col min="36" max="36" width="11.42578125" style="58" customWidth="1"/>
    <col min="37" max="16384" width="9.140625" style="58"/>
  </cols>
  <sheetData>
    <row r="2" spans="2:45" ht="23.25">
      <c r="B2" s="57" t="s">
        <v>56</v>
      </c>
    </row>
    <row r="3" spans="2:45" ht="15.75">
      <c r="B3" s="59"/>
    </row>
    <row r="4" spans="2:45" ht="15.75">
      <c r="B4" s="59"/>
    </row>
    <row r="5" spans="2:45">
      <c r="G5" s="60"/>
      <c r="H5" s="61"/>
      <c r="I5" s="61"/>
      <c r="J5" s="61"/>
    </row>
    <row r="6" spans="2:45" ht="18">
      <c r="B6" s="62" t="s">
        <v>244</v>
      </c>
      <c r="G6" s="61" t="s">
        <v>0</v>
      </c>
      <c r="I6" s="61"/>
      <c r="J6" s="61"/>
    </row>
    <row r="7" spans="2:45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63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/>
      <c r="AR7" s="65"/>
      <c r="AS7" s="65" t="s">
        <v>246</v>
      </c>
    </row>
    <row r="8" spans="2:45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66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/>
      <c r="AR8" s="66"/>
      <c r="AS8" s="66" t="s">
        <v>249</v>
      </c>
    </row>
    <row r="9" spans="2:45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67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7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0.88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67"/>
      <c r="AP9" s="67"/>
      <c r="AQ9" s="67"/>
      <c r="AR9" s="86"/>
      <c r="AS9" s="86"/>
    </row>
    <row r="10" spans="2:45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67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7"/>
      <c r="R10" s="67">
        <v>1653.7</v>
      </c>
      <c r="S10" s="67">
        <v>1653.7</v>
      </c>
      <c r="T10" s="67"/>
      <c r="U10" s="67">
        <v>1653.7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7"/>
      <c r="AI10" s="67">
        <v>602</v>
      </c>
      <c r="AJ10" s="67">
        <v>551</v>
      </c>
      <c r="AK10" s="67">
        <v>525</v>
      </c>
      <c r="AL10" s="67"/>
      <c r="AM10" s="67">
        <v>3</v>
      </c>
      <c r="AN10" s="67"/>
      <c r="AO10" s="67"/>
      <c r="AP10" s="67"/>
      <c r="AQ10" s="67"/>
      <c r="AR10" s="86"/>
      <c r="AS10" s="86"/>
    </row>
    <row r="11" spans="2:45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67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7"/>
      <c r="R11" s="67">
        <v>3651</v>
      </c>
      <c r="S11" s="67">
        <v>3339</v>
      </c>
      <c r="T11" s="67"/>
      <c r="U11" s="67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7"/>
      <c r="AI11" s="67">
        <v>628</v>
      </c>
      <c r="AJ11" s="67">
        <v>574</v>
      </c>
      <c r="AK11" s="67">
        <v>548</v>
      </c>
      <c r="AL11" s="67"/>
      <c r="AM11" s="67">
        <v>3</v>
      </c>
      <c r="AN11" s="67"/>
      <c r="AO11" s="67"/>
      <c r="AP11" s="67"/>
      <c r="AQ11" s="67"/>
      <c r="AR11" s="86"/>
      <c r="AS11" s="86"/>
    </row>
    <row r="12" spans="2:45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67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7"/>
      <c r="R12" s="67">
        <v>1438</v>
      </c>
      <c r="S12" s="67">
        <v>1401</v>
      </c>
      <c r="T12" s="67"/>
      <c r="U12" s="67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7"/>
      <c r="AI12" s="67">
        <v>25</v>
      </c>
      <c r="AJ12" s="67">
        <v>25</v>
      </c>
      <c r="AK12" s="67">
        <v>25</v>
      </c>
      <c r="AL12" s="67"/>
      <c r="AM12" s="67">
        <v>3</v>
      </c>
      <c r="AN12" s="67"/>
      <c r="AO12" s="67"/>
      <c r="AP12" s="67"/>
      <c r="AQ12" s="67"/>
      <c r="AR12" s="86"/>
      <c r="AS12" s="86"/>
    </row>
    <row r="13" spans="2:45" ht="15">
      <c r="B13" s="67" t="s">
        <v>75</v>
      </c>
      <c r="C13" s="67" t="s">
        <v>308</v>
      </c>
      <c r="D13" s="68"/>
      <c r="E13" s="67" t="s">
        <v>120</v>
      </c>
      <c r="F13" s="67" t="s">
        <v>117</v>
      </c>
      <c r="G13" s="67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7"/>
      <c r="R13" s="67">
        <v>963.46</v>
      </c>
      <c r="S13" s="67">
        <v>938.67</v>
      </c>
      <c r="T13" s="67"/>
      <c r="U13" s="67">
        <v>938.67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7"/>
      <c r="AI13" s="67">
        <v>25</v>
      </c>
      <c r="AJ13" s="67">
        <v>25</v>
      </c>
      <c r="AK13" s="67">
        <v>25</v>
      </c>
      <c r="AL13" s="67"/>
      <c r="AM13" s="67">
        <v>3</v>
      </c>
      <c r="AN13" s="67"/>
      <c r="AO13" s="67"/>
      <c r="AP13" s="67"/>
      <c r="AQ13" s="67"/>
      <c r="AR13" s="86"/>
      <c r="AS13" s="86"/>
    </row>
    <row r="14" spans="2:45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67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7"/>
      <c r="R14" s="69">
        <v>1280.3303000000001</v>
      </c>
      <c r="S14" s="69">
        <v>658.82596000000001</v>
      </c>
      <c r="T14" s="69">
        <v>565.88136999999995</v>
      </c>
      <c r="U14" s="69">
        <v>516.31092000000001</v>
      </c>
      <c r="V14" s="67"/>
      <c r="W14" s="69"/>
      <c r="X14" s="67">
        <v>26.834299999999999</v>
      </c>
      <c r="Y14" s="67">
        <v>14.01107</v>
      </c>
      <c r="Z14" s="67">
        <v>11.521850000000001</v>
      </c>
      <c r="AA14" s="67"/>
      <c r="AB14" s="67"/>
      <c r="AC14" s="67"/>
      <c r="AD14" s="67"/>
      <c r="AE14" s="67"/>
      <c r="AF14" s="67"/>
      <c r="AG14" s="67"/>
      <c r="AH14" s="67"/>
      <c r="AI14" s="69">
        <v>215</v>
      </c>
      <c r="AJ14" s="69">
        <v>162</v>
      </c>
      <c r="AK14" s="69">
        <v>142</v>
      </c>
      <c r="AL14" s="67"/>
      <c r="AM14" s="67">
        <v>2</v>
      </c>
      <c r="AN14" s="67"/>
      <c r="AO14" s="67"/>
      <c r="AP14" s="67"/>
      <c r="AQ14" s="67"/>
      <c r="AR14" s="86"/>
      <c r="AS14" s="86">
        <v>350</v>
      </c>
    </row>
    <row r="15" spans="2:45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67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7"/>
      <c r="R15" s="69">
        <v>1564.8481999999999</v>
      </c>
      <c r="S15" s="69">
        <v>805.23172999999997</v>
      </c>
      <c r="T15" s="69">
        <v>691.63279</v>
      </c>
      <c r="U15" s="69">
        <v>631.04668000000004</v>
      </c>
      <c r="V15" s="67"/>
      <c r="W15" s="69"/>
      <c r="X15" s="67">
        <v>26.834299999999999</v>
      </c>
      <c r="Y15" s="67">
        <v>14.01107</v>
      </c>
      <c r="Z15" s="67">
        <v>11.521850000000001</v>
      </c>
      <c r="AA15" s="67"/>
      <c r="AB15" s="67"/>
      <c r="AC15" s="67"/>
      <c r="AD15" s="67"/>
      <c r="AE15" s="67"/>
      <c r="AF15" s="67"/>
      <c r="AG15" s="67"/>
      <c r="AH15" s="67"/>
      <c r="AI15" s="69">
        <v>215</v>
      </c>
      <c r="AJ15" s="69">
        <v>162</v>
      </c>
      <c r="AK15" s="69">
        <v>142</v>
      </c>
      <c r="AL15" s="67"/>
      <c r="AM15" s="67">
        <v>2</v>
      </c>
      <c r="AN15" s="67"/>
      <c r="AO15" s="67"/>
      <c r="AP15" s="67"/>
      <c r="AQ15" s="67"/>
      <c r="AR15" s="86"/>
      <c r="AS15" s="86">
        <v>350</v>
      </c>
    </row>
    <row r="16" spans="2:45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67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7"/>
      <c r="R16" s="69">
        <v>1803.8303000000001</v>
      </c>
      <c r="S16" s="69">
        <v>928.20592999999997</v>
      </c>
      <c r="T16" s="69">
        <v>797.25825999999995</v>
      </c>
      <c r="U16" s="69">
        <v>727.41950999999995</v>
      </c>
      <c r="V16" s="67"/>
      <c r="W16" s="69"/>
      <c r="X16" s="67">
        <v>26.834299999999999</v>
      </c>
      <c r="Y16" s="67">
        <v>14.01107</v>
      </c>
      <c r="Z16" s="67">
        <v>11.521850000000001</v>
      </c>
      <c r="AA16" s="67"/>
      <c r="AB16" s="67"/>
      <c r="AC16" s="67"/>
      <c r="AD16" s="67"/>
      <c r="AE16" s="67"/>
      <c r="AF16" s="67"/>
      <c r="AG16" s="67"/>
      <c r="AH16" s="67"/>
      <c r="AI16" s="69">
        <v>215</v>
      </c>
      <c r="AJ16" s="69">
        <v>162</v>
      </c>
      <c r="AK16" s="69">
        <v>142</v>
      </c>
      <c r="AL16" s="67"/>
      <c r="AM16" s="67">
        <v>2</v>
      </c>
      <c r="AN16" s="67"/>
      <c r="AO16" s="67"/>
      <c r="AP16" s="67"/>
      <c r="AQ16" s="67"/>
      <c r="AR16" s="86"/>
      <c r="AS16" s="86">
        <v>350</v>
      </c>
    </row>
    <row r="17" spans="2:45" ht="15">
      <c r="B17" s="70" t="s">
        <v>261</v>
      </c>
      <c r="C17" s="67" t="s">
        <v>262</v>
      </c>
      <c r="D17" s="68" t="s">
        <v>255</v>
      </c>
      <c r="E17" s="67" t="s">
        <v>121</v>
      </c>
      <c r="F17" s="67" t="s">
        <v>263</v>
      </c>
      <c r="G17" s="67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7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9">
        <v>215</v>
      </c>
      <c r="AJ17" s="69">
        <v>162</v>
      </c>
      <c r="AK17" s="69">
        <v>142</v>
      </c>
      <c r="AL17" s="67"/>
      <c r="AM17" s="67">
        <v>2</v>
      </c>
      <c r="AN17" s="67"/>
      <c r="AO17" s="67"/>
      <c r="AP17" s="67"/>
      <c r="AQ17" s="67"/>
      <c r="AR17" s="86"/>
      <c r="AS17" s="86"/>
    </row>
    <row r="18" spans="2:45" ht="15">
      <c r="B18" s="67" t="s">
        <v>231</v>
      </c>
      <c r="C18" s="67" t="s">
        <v>264</v>
      </c>
      <c r="D18" s="68" t="s">
        <v>255</v>
      </c>
      <c r="E18" s="67" t="s">
        <v>121</v>
      </c>
      <c r="F18" s="67" t="s">
        <v>229</v>
      </c>
      <c r="G18" s="67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7"/>
      <c r="R18" s="69">
        <v>2809.6689000000001</v>
      </c>
      <c r="S18" s="69">
        <v>1221.4658999999999</v>
      </c>
      <c r="T18" s="69"/>
      <c r="U18" s="69">
        <v>934.65016000000003</v>
      </c>
      <c r="V18" s="67"/>
      <c r="W18" s="69"/>
      <c r="X18" s="67">
        <v>25.747199999999999</v>
      </c>
      <c r="Y18" s="67">
        <v>10.63923</v>
      </c>
      <c r="Z18" s="67">
        <v>8.1621439999999996</v>
      </c>
      <c r="AA18" s="67"/>
      <c r="AB18" s="67"/>
      <c r="AC18" s="67"/>
      <c r="AD18" s="67"/>
      <c r="AE18" s="67"/>
      <c r="AF18" s="67"/>
      <c r="AG18" s="67"/>
      <c r="AH18" s="67"/>
      <c r="AI18" s="69">
        <v>215</v>
      </c>
      <c r="AJ18" s="69">
        <v>162</v>
      </c>
      <c r="AK18" s="69">
        <v>142</v>
      </c>
      <c r="AL18" s="67"/>
      <c r="AM18" s="67">
        <v>2</v>
      </c>
      <c r="AN18" s="67"/>
      <c r="AO18" s="67"/>
      <c r="AP18" s="67"/>
      <c r="AQ18" s="67"/>
      <c r="AR18" s="86"/>
      <c r="AS18" s="86"/>
    </row>
    <row r="19" spans="2:45" ht="15">
      <c r="B19" s="67" t="s">
        <v>265</v>
      </c>
      <c r="C19" s="67" t="s">
        <v>266</v>
      </c>
      <c r="D19" s="68" t="s">
        <v>255</v>
      </c>
      <c r="E19" s="67" t="s">
        <v>121</v>
      </c>
      <c r="F19" s="67" t="s">
        <v>229</v>
      </c>
      <c r="G19" s="67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7"/>
      <c r="R19" s="69">
        <v>3344.2806</v>
      </c>
      <c r="S19" s="69">
        <v>1231.3801000000001</v>
      </c>
      <c r="T19" s="69"/>
      <c r="U19" s="69">
        <v>939.07893999999999</v>
      </c>
      <c r="V19" s="67"/>
      <c r="W19" s="69"/>
      <c r="X19" s="67">
        <v>31.468800000000002</v>
      </c>
      <c r="Y19" s="67">
        <v>12.064870000000001</v>
      </c>
      <c r="Z19" s="67">
        <v>9.2009450000000008</v>
      </c>
      <c r="AA19" s="67"/>
      <c r="AB19" s="67"/>
      <c r="AC19" s="67"/>
      <c r="AD19" s="67"/>
      <c r="AE19" s="67"/>
      <c r="AF19" s="67"/>
      <c r="AG19" s="67"/>
      <c r="AH19" s="67">
        <v>183</v>
      </c>
      <c r="AI19" s="67"/>
      <c r="AJ19" s="67"/>
      <c r="AK19" s="67"/>
      <c r="AL19" s="67"/>
      <c r="AM19" s="67">
        <v>2</v>
      </c>
      <c r="AN19" s="67"/>
      <c r="AO19" s="67"/>
      <c r="AP19" s="67"/>
      <c r="AQ19" s="67"/>
      <c r="AR19" s="86"/>
      <c r="AS19" s="86"/>
    </row>
    <row r="20" spans="2:45" ht="15">
      <c r="B20" s="67" t="s">
        <v>267</v>
      </c>
      <c r="C20" s="67" t="s">
        <v>268</v>
      </c>
      <c r="D20" s="68" t="s">
        <v>255</v>
      </c>
      <c r="E20" s="67" t="s">
        <v>122</v>
      </c>
      <c r="F20" s="67" t="s">
        <v>260</v>
      </c>
      <c r="G20" s="67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7"/>
      <c r="R20" s="67">
        <v>2322</v>
      </c>
      <c r="S20" s="69">
        <v>1737</v>
      </c>
      <c r="T20" s="69"/>
      <c r="U20" s="69">
        <v>1414.4266</v>
      </c>
      <c r="V20" s="67"/>
      <c r="W20" s="67"/>
      <c r="X20" s="67">
        <v>64.376019999999997</v>
      </c>
      <c r="Y20" s="67">
        <v>58.035499999999999</v>
      </c>
      <c r="Z20" s="67">
        <v>49.330179999999999</v>
      </c>
      <c r="AA20" s="67"/>
      <c r="AB20" s="67"/>
      <c r="AC20" s="67"/>
      <c r="AD20" s="67"/>
      <c r="AE20" s="67"/>
      <c r="AF20" s="67"/>
      <c r="AG20" s="67"/>
      <c r="AH20" s="67">
        <v>183</v>
      </c>
      <c r="AI20" s="67"/>
      <c r="AJ20" s="67"/>
      <c r="AK20" s="67"/>
      <c r="AL20" s="67"/>
      <c r="AM20" s="67">
        <v>2</v>
      </c>
      <c r="AN20" s="67"/>
      <c r="AO20" s="67"/>
      <c r="AP20" s="67"/>
      <c r="AQ20" s="67"/>
      <c r="AR20" s="86"/>
      <c r="AS20" s="86"/>
    </row>
    <row r="21" spans="2:45" ht="15">
      <c r="B21" s="67" t="s">
        <v>269</v>
      </c>
      <c r="C21" s="67" t="s">
        <v>270</v>
      </c>
      <c r="D21" s="68" t="s">
        <v>255</v>
      </c>
      <c r="E21" s="67" t="s">
        <v>122</v>
      </c>
      <c r="F21" s="67" t="s">
        <v>117</v>
      </c>
      <c r="G21" s="67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7"/>
      <c r="R21" s="67">
        <v>2017</v>
      </c>
      <c r="S21" s="69">
        <v>1509</v>
      </c>
      <c r="T21" s="69"/>
      <c r="U21" s="69">
        <v>1229</v>
      </c>
      <c r="V21" s="67"/>
      <c r="W21" s="67"/>
      <c r="X21" s="67">
        <v>64.376019999999997</v>
      </c>
      <c r="Y21" s="67">
        <v>58.035499999999999</v>
      </c>
      <c r="Z21" s="67">
        <v>49.330179999999999</v>
      </c>
      <c r="AA21" s="67"/>
      <c r="AB21" s="67"/>
      <c r="AC21" s="67"/>
      <c r="AD21" s="67"/>
      <c r="AE21" s="67"/>
      <c r="AF21" s="67"/>
      <c r="AG21" s="67"/>
      <c r="AH21" s="67">
        <v>183</v>
      </c>
      <c r="AI21" s="67"/>
      <c r="AJ21" s="67"/>
      <c r="AK21" s="67"/>
      <c r="AL21" s="67"/>
      <c r="AM21" s="67">
        <v>2</v>
      </c>
      <c r="AN21" s="67"/>
      <c r="AO21" s="67"/>
      <c r="AP21" s="67"/>
      <c r="AQ21" s="67"/>
      <c r="AR21" s="86"/>
      <c r="AS21" s="86"/>
    </row>
    <row r="22" spans="2:45" ht="15">
      <c r="B22" s="67" t="s">
        <v>271</v>
      </c>
      <c r="C22" s="67" t="s">
        <v>272</v>
      </c>
      <c r="D22" s="68" t="s">
        <v>255</v>
      </c>
      <c r="E22" s="67" t="s">
        <v>122</v>
      </c>
      <c r="F22" s="67" t="s">
        <v>117</v>
      </c>
      <c r="G22" s="67">
        <v>2020</v>
      </c>
      <c r="H22" s="67">
        <v>1</v>
      </c>
      <c r="I22" s="67"/>
      <c r="J22" s="67"/>
      <c r="K22" s="67"/>
      <c r="L22" s="67"/>
      <c r="M22" s="67"/>
      <c r="N22" s="67"/>
      <c r="O22" s="67">
        <v>25</v>
      </c>
      <c r="P22" s="67">
        <v>31.536000000000001</v>
      </c>
      <c r="Q22" s="67"/>
      <c r="R22" s="67">
        <v>2089</v>
      </c>
      <c r="S22" s="69">
        <v>1563</v>
      </c>
      <c r="T22" s="69"/>
      <c r="U22" s="69">
        <v>1273</v>
      </c>
      <c r="V22" s="67"/>
      <c r="W22" s="67"/>
      <c r="X22" s="67">
        <v>64.376019999999997</v>
      </c>
      <c r="Y22" s="67">
        <v>58.035499999999999</v>
      </c>
      <c r="Z22" s="67">
        <v>49.330179999999999</v>
      </c>
      <c r="AA22" s="67"/>
      <c r="AB22" s="67"/>
      <c r="AC22" s="67"/>
      <c r="AD22" s="67"/>
      <c r="AE22" s="67"/>
      <c r="AF22" s="67"/>
      <c r="AG22" s="67"/>
      <c r="AH22" s="67">
        <v>183</v>
      </c>
      <c r="AI22" s="67"/>
      <c r="AJ22" s="67"/>
      <c r="AK22" s="67"/>
      <c r="AL22" s="67"/>
      <c r="AM22" s="67">
        <v>2</v>
      </c>
      <c r="AN22" s="67"/>
      <c r="AO22" s="67"/>
      <c r="AP22" s="67"/>
      <c r="AQ22" s="67"/>
      <c r="AR22" s="86"/>
      <c r="AS22" s="86"/>
    </row>
    <row r="23" spans="2:45" ht="15">
      <c r="B23" s="67" t="s">
        <v>273</v>
      </c>
      <c r="C23" s="67" t="s">
        <v>274</v>
      </c>
      <c r="D23" s="68" t="s">
        <v>255</v>
      </c>
      <c r="E23" s="67" t="s">
        <v>122</v>
      </c>
      <c r="F23" s="67" t="s">
        <v>117</v>
      </c>
      <c r="G23" s="67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7"/>
      <c r="R23" s="67">
        <v>1989</v>
      </c>
      <c r="S23" s="69">
        <v>1488</v>
      </c>
      <c r="T23" s="69"/>
      <c r="U23" s="69">
        <v>1211</v>
      </c>
      <c r="V23" s="67"/>
      <c r="W23" s="67"/>
      <c r="X23" s="67">
        <v>64.376019999999997</v>
      </c>
      <c r="Y23" s="67">
        <v>58.035499999999999</v>
      </c>
      <c r="Z23" s="67">
        <v>49.330179999999999</v>
      </c>
      <c r="AA23" s="67"/>
      <c r="AB23" s="67"/>
      <c r="AC23" s="67"/>
      <c r="AD23" s="67"/>
      <c r="AE23" s="67"/>
      <c r="AF23" s="67"/>
      <c r="AG23" s="67"/>
      <c r="AH23" s="67">
        <v>183</v>
      </c>
      <c r="AI23" s="67"/>
      <c r="AJ23" s="67"/>
      <c r="AK23" s="67"/>
      <c r="AL23" s="67"/>
      <c r="AM23" s="67">
        <v>2</v>
      </c>
      <c r="AN23" s="67"/>
      <c r="AO23" s="67"/>
      <c r="AP23" s="67"/>
      <c r="AQ23" s="67"/>
      <c r="AR23" s="86"/>
      <c r="AS23" s="86"/>
    </row>
    <row r="24" spans="2:45" ht="15">
      <c r="B24" s="67" t="s">
        <v>275</v>
      </c>
      <c r="C24" s="67" t="s">
        <v>276</v>
      </c>
      <c r="D24" s="68" t="s">
        <v>255</v>
      </c>
      <c r="E24" s="67" t="s">
        <v>122</v>
      </c>
      <c r="F24" s="67" t="s">
        <v>117</v>
      </c>
      <c r="G24" s="67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7"/>
      <c r="R24" s="67">
        <v>6681</v>
      </c>
      <c r="S24" s="69">
        <v>4138</v>
      </c>
      <c r="T24" s="69"/>
      <c r="U24" s="69">
        <v>3105</v>
      </c>
      <c r="V24" s="67"/>
      <c r="W24" s="67"/>
      <c r="X24" s="67">
        <v>179.52269999999999</v>
      </c>
      <c r="Y24" s="67">
        <v>100.9426</v>
      </c>
      <c r="Z24" s="67">
        <v>76.628320000000002</v>
      </c>
      <c r="AA24" s="67"/>
      <c r="AB24" s="67"/>
      <c r="AC24" s="67"/>
      <c r="AD24" s="67"/>
      <c r="AE24" s="67"/>
      <c r="AF24" s="67"/>
      <c r="AG24" s="67"/>
      <c r="AH24" s="87"/>
      <c r="AI24" s="67">
        <v>636.57000000000005</v>
      </c>
      <c r="AJ24" s="87"/>
      <c r="AK24" s="67">
        <v>74</v>
      </c>
      <c r="AL24" s="67"/>
      <c r="AM24" s="67">
        <v>2</v>
      </c>
      <c r="AN24" s="67"/>
      <c r="AO24" s="67"/>
      <c r="AP24" s="67"/>
      <c r="AQ24" s="67"/>
      <c r="AR24" s="86"/>
      <c r="AS24" s="86"/>
    </row>
    <row r="25" spans="2:45" ht="15">
      <c r="B25" s="67" t="s">
        <v>277</v>
      </c>
      <c r="C25" s="67" t="s">
        <v>278</v>
      </c>
      <c r="D25" s="68" t="s">
        <v>255</v>
      </c>
      <c r="E25" s="67" t="s">
        <v>122</v>
      </c>
      <c r="F25" s="67" t="s">
        <v>117</v>
      </c>
      <c r="G25" s="67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7"/>
      <c r="R25" s="67">
        <v>9803</v>
      </c>
      <c r="S25" s="69">
        <v>4978</v>
      </c>
      <c r="T25" s="69"/>
      <c r="U25" s="69">
        <v>3549</v>
      </c>
      <c r="V25" s="67"/>
      <c r="W25" s="67"/>
      <c r="X25" s="67">
        <v>143.07929999999999</v>
      </c>
      <c r="Y25" s="67">
        <v>86.927530000000004</v>
      </c>
      <c r="Z25" s="67">
        <v>62.434150000000002</v>
      </c>
      <c r="AA25" s="67"/>
      <c r="AB25" s="67"/>
      <c r="AC25" s="67"/>
      <c r="AD25" s="67"/>
      <c r="AE25" s="67"/>
      <c r="AF25" s="67"/>
      <c r="AG25" s="67"/>
      <c r="AH25" s="87"/>
      <c r="AI25" s="67">
        <v>636.57000000000005</v>
      </c>
      <c r="AJ25" s="67"/>
      <c r="AK25" s="67">
        <v>45</v>
      </c>
      <c r="AL25" s="67"/>
      <c r="AM25" s="67">
        <v>2</v>
      </c>
      <c r="AN25" s="67"/>
      <c r="AO25" s="67"/>
      <c r="AP25" s="67"/>
      <c r="AQ25" s="67"/>
      <c r="AR25" s="86"/>
      <c r="AS25" s="86"/>
    </row>
    <row r="26" spans="2:45" ht="15">
      <c r="B26" s="67" t="s">
        <v>279</v>
      </c>
      <c r="C26" s="67" t="s">
        <v>280</v>
      </c>
      <c r="D26" s="68" t="s">
        <v>255</v>
      </c>
      <c r="E26" s="67" t="s">
        <v>123</v>
      </c>
      <c r="F26" s="67" t="s">
        <v>117</v>
      </c>
      <c r="G26" s="67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7">
        <v>4734</v>
      </c>
      <c r="R26" s="67"/>
      <c r="S26" s="67"/>
      <c r="T26" s="67"/>
      <c r="U26" s="67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67">
        <v>1029.5899999999999</v>
      </c>
      <c r="AI26" s="67">
        <v>1029.5899999999999</v>
      </c>
      <c r="AJ26" s="67">
        <v>496.17</v>
      </c>
      <c r="AK26" s="67"/>
      <c r="AL26" s="67"/>
      <c r="AM26" s="67">
        <v>3</v>
      </c>
      <c r="AN26" s="67"/>
      <c r="AO26" s="67">
        <v>16.666666670000001</v>
      </c>
      <c r="AP26" s="67"/>
      <c r="AQ26" s="67"/>
      <c r="AR26" s="86"/>
      <c r="AS26" s="86"/>
    </row>
    <row r="27" spans="2:45" ht="15">
      <c r="B27" s="67" t="s">
        <v>312</v>
      </c>
      <c r="C27" s="67" t="s">
        <v>281</v>
      </c>
      <c r="D27" s="68" t="s">
        <v>255</v>
      </c>
      <c r="E27" s="67" t="s">
        <v>123</v>
      </c>
      <c r="F27" s="67" t="s">
        <v>117</v>
      </c>
      <c r="G27" s="67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7">
        <v>6028</v>
      </c>
      <c r="R27" s="67"/>
      <c r="S27" s="67"/>
      <c r="T27" s="67"/>
      <c r="U27" s="67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67">
        <v>1029.5899999999999</v>
      </c>
      <c r="AI27" s="67">
        <v>1029.5899999999999</v>
      </c>
      <c r="AJ27" s="67">
        <v>496.17</v>
      </c>
      <c r="AK27" s="67"/>
      <c r="AL27" s="67"/>
      <c r="AM27" s="67">
        <v>3</v>
      </c>
      <c r="AN27" s="67"/>
      <c r="AO27" s="67"/>
      <c r="AP27" s="67"/>
      <c r="AQ27" s="67"/>
      <c r="AR27" s="86"/>
      <c r="AS27" s="86"/>
    </row>
    <row r="28" spans="2:45" ht="15">
      <c r="B28" s="67" t="s">
        <v>282</v>
      </c>
      <c r="C28" s="67" t="s">
        <v>283</v>
      </c>
      <c r="D28" s="68" t="s">
        <v>255</v>
      </c>
      <c r="E28" s="67" t="s">
        <v>123</v>
      </c>
      <c r="F28" s="67" t="s">
        <v>117</v>
      </c>
      <c r="G28" s="67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7">
        <v>7802</v>
      </c>
      <c r="R28" s="67"/>
      <c r="S28" s="67"/>
      <c r="T28" s="67"/>
      <c r="U28" s="67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67">
        <v>1029.5899999999999</v>
      </c>
      <c r="AI28" s="67">
        <v>1029.5899999999999</v>
      </c>
      <c r="AJ28" s="67">
        <v>496.17</v>
      </c>
      <c r="AK28" s="67"/>
      <c r="AL28" s="67"/>
      <c r="AM28" s="67">
        <v>3</v>
      </c>
      <c r="AN28" s="67"/>
      <c r="AO28" s="67"/>
      <c r="AP28" s="67"/>
      <c r="AQ28" s="67"/>
      <c r="AR28" s="86"/>
      <c r="AS28" s="86"/>
    </row>
    <row r="29" spans="2:45" ht="15">
      <c r="B29" s="67" t="s">
        <v>284</v>
      </c>
      <c r="C29" s="67" t="s">
        <v>285</v>
      </c>
      <c r="D29" s="68" t="s">
        <v>255</v>
      </c>
      <c r="E29" s="67" t="s">
        <v>123</v>
      </c>
      <c r="F29" s="67" t="s">
        <v>117</v>
      </c>
      <c r="G29" s="67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7">
        <v>7982</v>
      </c>
      <c r="R29" s="67"/>
      <c r="S29" s="67"/>
      <c r="T29" s="67"/>
      <c r="U29" s="67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67">
        <v>1029.5899999999999</v>
      </c>
      <c r="AI29" s="67">
        <v>1029.5899999999999</v>
      </c>
      <c r="AJ29" s="67">
        <v>496.17</v>
      </c>
      <c r="AK29" s="67"/>
      <c r="AL29" s="67"/>
      <c r="AM29" s="67">
        <v>3</v>
      </c>
      <c r="AN29" s="67"/>
      <c r="AO29" s="67"/>
      <c r="AP29" s="67"/>
      <c r="AQ29" s="67"/>
      <c r="AR29" s="86"/>
      <c r="AS29" s="86"/>
    </row>
    <row r="30" spans="2:45" ht="15">
      <c r="B30" s="67" t="s">
        <v>286</v>
      </c>
      <c r="C30" s="67" t="s">
        <v>287</v>
      </c>
      <c r="D30" s="68" t="s">
        <v>255</v>
      </c>
      <c r="E30" s="67" t="s">
        <v>123</v>
      </c>
      <c r="F30" s="67" t="s">
        <v>117</v>
      </c>
      <c r="G30" s="67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7">
        <v>5648</v>
      </c>
      <c r="R30" s="67"/>
      <c r="S30" s="67"/>
      <c r="T30" s="67"/>
      <c r="U30" s="67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67">
        <v>1029.5899999999999</v>
      </c>
      <c r="AI30" s="67">
        <v>1029.5899999999999</v>
      </c>
      <c r="AJ30" s="67">
        <v>496.17</v>
      </c>
      <c r="AK30" s="67"/>
      <c r="AL30" s="67"/>
      <c r="AM30" s="67">
        <v>3</v>
      </c>
      <c r="AN30" s="67"/>
      <c r="AO30" s="67">
        <v>27.17013889</v>
      </c>
      <c r="AP30" s="67"/>
      <c r="AQ30" s="67"/>
      <c r="AR30" s="86"/>
      <c r="AS30" s="86"/>
    </row>
    <row r="31" spans="2:45" ht="15">
      <c r="B31" s="67" t="s">
        <v>88</v>
      </c>
      <c r="C31" s="67" t="s">
        <v>288</v>
      </c>
      <c r="D31" s="68" t="s">
        <v>211</v>
      </c>
      <c r="E31" s="67" t="s">
        <v>124</v>
      </c>
      <c r="F31" s="67" t="s">
        <v>117</v>
      </c>
      <c r="G31" s="67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7">
        <v>5316</v>
      </c>
      <c r="R31" s="67"/>
      <c r="S31" s="67"/>
      <c r="T31" s="67"/>
      <c r="U31" s="67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7">
        <v>842</v>
      </c>
      <c r="AI31" s="67"/>
      <c r="AJ31" s="67"/>
      <c r="AK31" s="67"/>
      <c r="AL31" s="67"/>
      <c r="AM31" s="67">
        <v>3</v>
      </c>
      <c r="AN31" s="67"/>
      <c r="AO31" s="67"/>
      <c r="AP31" s="67"/>
      <c r="AQ31" s="67"/>
      <c r="AR31" s="86"/>
      <c r="AS31" s="86"/>
    </row>
    <row r="32" spans="2:45" ht="15">
      <c r="B32" s="67" t="s">
        <v>307</v>
      </c>
      <c r="C32" s="67" t="s">
        <v>289</v>
      </c>
      <c r="D32" s="68" t="s">
        <v>211</v>
      </c>
      <c r="E32" s="67" t="s">
        <v>121</v>
      </c>
      <c r="F32" s="67" t="s">
        <v>117</v>
      </c>
      <c r="G32" s="67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7"/>
      <c r="R32" s="67">
        <v>2960</v>
      </c>
      <c r="S32" s="67">
        <v>2600</v>
      </c>
      <c r="T32" s="67"/>
      <c r="U32" s="67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7"/>
      <c r="AI32" s="67">
        <v>759</v>
      </c>
      <c r="AJ32" s="67">
        <v>666</v>
      </c>
      <c r="AK32" s="67">
        <v>615</v>
      </c>
      <c r="AL32" s="67"/>
      <c r="AM32" s="67">
        <v>3</v>
      </c>
      <c r="AN32" s="67"/>
      <c r="AO32" s="67"/>
      <c r="AP32" s="67"/>
      <c r="AQ32" s="67"/>
      <c r="AR32" s="86"/>
      <c r="AS32" s="86"/>
    </row>
    <row r="33" spans="2:45" ht="15">
      <c r="B33" s="67" t="s">
        <v>92</v>
      </c>
      <c r="C33" s="67" t="s">
        <v>290</v>
      </c>
      <c r="D33" s="68" t="s">
        <v>211</v>
      </c>
      <c r="E33" s="67" t="s">
        <v>126</v>
      </c>
      <c r="F33" s="67" t="s">
        <v>117</v>
      </c>
      <c r="G33" s="67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7"/>
      <c r="R33" s="67">
        <v>1267</v>
      </c>
      <c r="S33" s="67">
        <v>1267</v>
      </c>
      <c r="T33" s="67"/>
      <c r="U33" s="67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7"/>
      <c r="AI33" s="67">
        <v>218</v>
      </c>
      <c r="AJ33" s="67">
        <v>218</v>
      </c>
      <c r="AK33" s="67">
        <v>218</v>
      </c>
      <c r="AL33" s="67"/>
      <c r="AM33" s="67">
        <v>1</v>
      </c>
      <c r="AN33" s="67"/>
      <c r="AO33" s="67"/>
      <c r="AP33" s="67"/>
      <c r="AQ33" s="67"/>
      <c r="AR33" s="86"/>
      <c r="AS33" s="86"/>
    </row>
    <row r="34" spans="2:45" ht="15">
      <c r="B34" s="67" t="s">
        <v>94</v>
      </c>
      <c r="C34" s="67" t="s">
        <v>291</v>
      </c>
      <c r="D34" s="68" t="s">
        <v>211</v>
      </c>
      <c r="E34" s="67" t="s">
        <v>127</v>
      </c>
      <c r="F34" s="67" t="s">
        <v>117</v>
      </c>
      <c r="G34" s="67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7">
        <v>2980</v>
      </c>
      <c r="R34" s="67"/>
      <c r="S34" s="67"/>
      <c r="T34" s="67"/>
      <c r="U34" s="67"/>
      <c r="V34" s="67"/>
      <c r="W34" s="67">
        <v>51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7">
        <v>218</v>
      </c>
      <c r="AI34" s="67"/>
      <c r="AJ34" s="67"/>
      <c r="AK34" s="67"/>
      <c r="AL34" s="67"/>
      <c r="AM34" s="67">
        <v>1</v>
      </c>
      <c r="AN34" s="67"/>
      <c r="AO34" s="67"/>
      <c r="AP34" s="67"/>
      <c r="AQ34" s="67"/>
      <c r="AR34" s="86"/>
      <c r="AS34" s="86"/>
    </row>
    <row r="35" spans="2:45" ht="15">
      <c r="B35" s="67" t="s">
        <v>96</v>
      </c>
      <c r="C35" s="67" t="s">
        <v>292</v>
      </c>
      <c r="D35" s="68" t="s">
        <v>211</v>
      </c>
      <c r="E35" s="67" t="s">
        <v>128</v>
      </c>
      <c r="F35" s="67" t="s">
        <v>117</v>
      </c>
      <c r="G35" s="67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7">
        <v>2682</v>
      </c>
      <c r="R35" s="67"/>
      <c r="S35" s="67"/>
      <c r="T35" s="67"/>
      <c r="U35" s="67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7">
        <v>218</v>
      </c>
      <c r="AI35" s="67"/>
      <c r="AJ35" s="67"/>
      <c r="AK35" s="67"/>
      <c r="AL35" s="67"/>
      <c r="AM35" s="67">
        <v>1</v>
      </c>
      <c r="AN35" s="67"/>
      <c r="AO35" s="67"/>
      <c r="AP35" s="67"/>
      <c r="AQ35" s="67"/>
      <c r="AR35" s="86"/>
      <c r="AS35" s="86"/>
    </row>
    <row r="36" spans="2:45" ht="15">
      <c r="B36" s="67" t="s">
        <v>235</v>
      </c>
      <c r="C36" s="67" t="s">
        <v>293</v>
      </c>
      <c r="D36" s="68" t="s">
        <v>211</v>
      </c>
      <c r="E36" s="67" t="s">
        <v>129</v>
      </c>
      <c r="F36" s="67" t="s">
        <v>117</v>
      </c>
      <c r="G36" s="67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7">
        <v>2980</v>
      </c>
      <c r="R36" s="67"/>
      <c r="S36" s="67"/>
      <c r="T36" s="67"/>
      <c r="U36" s="67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7">
        <v>218</v>
      </c>
      <c r="AI36" s="67"/>
      <c r="AJ36" s="67"/>
      <c r="AK36" s="67"/>
      <c r="AL36" s="67"/>
      <c r="AM36" s="67">
        <v>1</v>
      </c>
      <c r="AN36" s="67"/>
      <c r="AO36" s="67"/>
      <c r="AP36" s="67"/>
      <c r="AQ36" s="67"/>
      <c r="AR36" s="86"/>
      <c r="AS36" s="86"/>
    </row>
    <row r="37" spans="2:45" ht="15">
      <c r="B37" s="67" t="s">
        <v>100</v>
      </c>
      <c r="C37" s="67" t="s">
        <v>294</v>
      </c>
      <c r="D37" s="68" t="s">
        <v>115</v>
      </c>
      <c r="E37" s="67" t="s">
        <v>130</v>
      </c>
      <c r="F37" s="67" t="s">
        <v>117</v>
      </c>
      <c r="G37" s="67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7">
        <v>7301</v>
      </c>
      <c r="R37" s="67"/>
      <c r="S37" s="67"/>
      <c r="T37" s="67"/>
      <c r="U37" s="67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7">
        <v>1089</v>
      </c>
      <c r="AI37" s="67"/>
      <c r="AJ37" s="67"/>
      <c r="AK37" s="67"/>
      <c r="AL37" s="67"/>
      <c r="AM37" s="67">
        <v>6</v>
      </c>
      <c r="AN37" s="67"/>
      <c r="AO37" s="67"/>
      <c r="AP37" s="67"/>
      <c r="AQ37" s="67"/>
      <c r="AR37" s="86"/>
      <c r="AS37" s="86"/>
    </row>
    <row r="38" spans="2:45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67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7">
        <v>7748</v>
      </c>
      <c r="R38" s="67"/>
      <c r="S38" s="67"/>
      <c r="T38" s="67"/>
      <c r="U38" s="67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7">
        <v>1089</v>
      </c>
      <c r="AI38" s="67"/>
      <c r="AJ38" s="67"/>
      <c r="AK38" s="67"/>
      <c r="AL38" s="67"/>
      <c r="AM38" s="67">
        <v>6</v>
      </c>
      <c r="AN38" s="67"/>
      <c r="AO38" s="67"/>
      <c r="AP38" s="67"/>
      <c r="AQ38" s="67"/>
      <c r="AR38" s="86"/>
      <c r="AS38" s="86"/>
    </row>
    <row r="39" spans="2:45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67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7">
        <v>8344</v>
      </c>
      <c r="R39" s="67"/>
      <c r="S39" s="67"/>
      <c r="T39" s="67"/>
      <c r="U39" s="67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7">
        <v>1217</v>
      </c>
      <c r="AI39" s="67"/>
      <c r="AJ39" s="67"/>
      <c r="AK39" s="67"/>
      <c r="AL39" s="67"/>
      <c r="AM39" s="67">
        <v>6</v>
      </c>
      <c r="AN39" s="67"/>
      <c r="AO39" s="67"/>
      <c r="AP39" s="67"/>
      <c r="AQ39" s="67"/>
      <c r="AR39" s="86"/>
      <c r="AS39" s="86"/>
    </row>
    <row r="40" spans="2:45" ht="15">
      <c r="B40" s="67" t="s">
        <v>106</v>
      </c>
      <c r="C40" s="67" t="s">
        <v>295</v>
      </c>
      <c r="D40" s="68" t="s">
        <v>115</v>
      </c>
      <c r="E40" s="67" t="s">
        <v>131</v>
      </c>
      <c r="F40" s="67" t="s">
        <v>117</v>
      </c>
      <c r="G40" s="67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7"/>
      <c r="R40" s="67">
        <v>5215</v>
      </c>
      <c r="S40" s="67">
        <v>5215</v>
      </c>
      <c r="T40" s="67"/>
      <c r="U40" s="67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7"/>
      <c r="AI40" s="67">
        <v>897</v>
      </c>
      <c r="AJ40" s="67">
        <v>897</v>
      </c>
      <c r="AK40" s="67">
        <v>897</v>
      </c>
      <c r="AL40" s="67"/>
      <c r="AM40" s="67">
        <v>3</v>
      </c>
      <c r="AN40" s="67"/>
      <c r="AO40" s="67"/>
      <c r="AP40" s="67"/>
      <c r="AQ40" s="67"/>
      <c r="AR40" s="86"/>
      <c r="AS40" s="86"/>
    </row>
    <row r="41" spans="2:45" ht="15">
      <c r="B41" s="67" t="s">
        <v>209</v>
      </c>
      <c r="C41" s="67" t="s">
        <v>309</v>
      </c>
      <c r="D41" s="68" t="s">
        <v>211</v>
      </c>
      <c r="E41" s="67" t="s">
        <v>116</v>
      </c>
      <c r="F41" s="67" t="s">
        <v>117</v>
      </c>
      <c r="G41" s="67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7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0.88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67"/>
      <c r="AP41" s="67"/>
      <c r="AQ41" s="67"/>
      <c r="AR41" s="86"/>
      <c r="AS41" s="86"/>
    </row>
    <row r="42" spans="2:45" ht="15">
      <c r="B42" s="67" t="s">
        <v>296</v>
      </c>
      <c r="C42" s="67" t="s">
        <v>310</v>
      </c>
      <c r="D42" s="68" t="s">
        <v>211</v>
      </c>
      <c r="E42" s="67" t="s">
        <v>116</v>
      </c>
      <c r="F42" s="67" t="s">
        <v>117</v>
      </c>
      <c r="G42" s="67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7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>
        <v>0.88</v>
      </c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67"/>
      <c r="AP42" s="67"/>
      <c r="AQ42" s="67"/>
      <c r="AR42" s="86"/>
      <c r="AS42" s="86"/>
    </row>
    <row r="43" spans="2:45" ht="15">
      <c r="B43" s="71" t="s">
        <v>108</v>
      </c>
      <c r="C43" s="71" t="s">
        <v>109</v>
      </c>
      <c r="D43" s="72" t="s">
        <v>212</v>
      </c>
      <c r="E43" s="71"/>
      <c r="F43" s="71" t="s">
        <v>229</v>
      </c>
      <c r="G43" s="67">
        <v>2020</v>
      </c>
      <c r="H43" s="71"/>
      <c r="I43" s="71"/>
      <c r="J43" s="71"/>
      <c r="K43" s="71"/>
      <c r="L43" s="71"/>
      <c r="M43" s="71"/>
      <c r="N43" s="71"/>
      <c r="O43" s="71">
        <v>10</v>
      </c>
      <c r="P43" s="67">
        <v>31.536000000000001</v>
      </c>
      <c r="Q43" s="73"/>
      <c r="R43" s="73">
        <v>9355</v>
      </c>
      <c r="S43" s="73">
        <v>2236</v>
      </c>
      <c r="T43" s="73">
        <v>1831</v>
      </c>
      <c r="U43" s="73">
        <v>1426</v>
      </c>
      <c r="V43" s="71"/>
      <c r="W43" s="71"/>
      <c r="X43" s="71">
        <v>7.2</v>
      </c>
      <c r="Y43" s="71">
        <v>7.2</v>
      </c>
      <c r="Z43" s="71">
        <v>7.2</v>
      </c>
      <c r="AA43" s="71"/>
      <c r="AB43" s="71"/>
      <c r="AC43" s="71"/>
      <c r="AD43" s="71"/>
      <c r="AE43" s="71"/>
      <c r="AF43" s="71"/>
      <c r="AG43" s="71">
        <v>0.98</v>
      </c>
      <c r="AH43" s="71"/>
      <c r="AI43" s="71"/>
      <c r="AJ43" s="71"/>
      <c r="AK43" s="71"/>
      <c r="AL43" s="71"/>
      <c r="AM43" s="71"/>
      <c r="AN43" s="71">
        <v>0.9</v>
      </c>
      <c r="AO43" s="88"/>
      <c r="AP43" s="88"/>
      <c r="AQ43" s="88"/>
      <c r="AR43" s="88"/>
      <c r="AS43" s="88"/>
    </row>
    <row r="44" spans="2:45" ht="15">
      <c r="B44" s="71" t="s">
        <v>311</v>
      </c>
      <c r="C44" s="71" t="s">
        <v>111</v>
      </c>
      <c r="D44" s="72" t="s">
        <v>212</v>
      </c>
      <c r="E44" s="71"/>
      <c r="F44" s="71" t="s">
        <v>229</v>
      </c>
      <c r="G44" s="67">
        <v>2020</v>
      </c>
      <c r="H44" s="71"/>
      <c r="I44" s="71"/>
      <c r="J44" s="71"/>
      <c r="K44" s="71"/>
      <c r="L44" s="71"/>
      <c r="M44" s="71"/>
      <c r="N44" s="71"/>
      <c r="O44" s="71">
        <v>15</v>
      </c>
      <c r="P44" s="67">
        <v>31.536000000000001</v>
      </c>
      <c r="Q44" s="73"/>
      <c r="R44" s="73">
        <v>1422</v>
      </c>
      <c r="S44" s="73">
        <v>650</v>
      </c>
      <c r="T44" s="73">
        <v>596</v>
      </c>
      <c r="U44" s="73">
        <v>543</v>
      </c>
      <c r="V44" s="71"/>
      <c r="W44" s="71"/>
      <c r="X44" s="71">
        <v>20.2</v>
      </c>
      <c r="Y44" s="71">
        <v>20.2</v>
      </c>
      <c r="Z44" s="71">
        <v>20.2</v>
      </c>
      <c r="AA44" s="71"/>
      <c r="AB44" s="71"/>
      <c r="AC44" s="71"/>
      <c r="AD44" s="71"/>
      <c r="AE44" s="71"/>
      <c r="AF44" s="71"/>
      <c r="AG44" s="71">
        <v>0.98</v>
      </c>
      <c r="AH44" s="71"/>
      <c r="AI44" s="71"/>
      <c r="AJ44" s="71"/>
      <c r="AK44" s="71"/>
      <c r="AL44" s="71"/>
      <c r="AM44" s="71"/>
      <c r="AN44" s="71">
        <v>0.85</v>
      </c>
      <c r="AO44" s="88"/>
      <c r="AP44" s="88"/>
      <c r="AQ44" s="88"/>
      <c r="AR44" s="88"/>
      <c r="AS44" s="88"/>
    </row>
    <row r="45" spans="2:45" ht="15">
      <c r="B45" s="71" t="s">
        <v>202</v>
      </c>
      <c r="C45" s="71" t="s">
        <v>297</v>
      </c>
      <c r="D45" s="68" t="s">
        <v>255</v>
      </c>
      <c r="E45" s="71"/>
      <c r="F45" s="71" t="s">
        <v>117</v>
      </c>
      <c r="G45" s="67">
        <v>2020</v>
      </c>
      <c r="H45" s="71"/>
      <c r="I45" s="71"/>
      <c r="J45" s="71"/>
      <c r="K45" s="71"/>
      <c r="L45" s="71"/>
      <c r="M45" s="71"/>
      <c r="N45" s="71"/>
      <c r="O45" s="74">
        <v>80</v>
      </c>
      <c r="P45" s="67">
        <v>31.536000000000001</v>
      </c>
      <c r="Q45" s="73"/>
      <c r="R45" s="73">
        <v>4615</v>
      </c>
      <c r="S45" s="73">
        <v>4615</v>
      </c>
      <c r="T45" s="73">
        <v>4615</v>
      </c>
      <c r="U45" s="73">
        <v>4615</v>
      </c>
      <c r="V45" s="73"/>
      <c r="W45" s="71"/>
      <c r="X45" s="73">
        <v>4</v>
      </c>
      <c r="Y45" s="73">
        <v>4</v>
      </c>
      <c r="Z45" s="73">
        <v>4</v>
      </c>
      <c r="AA45" s="73"/>
      <c r="AB45" s="71"/>
      <c r="AC45" s="71"/>
      <c r="AD45" s="71"/>
      <c r="AE45" s="71"/>
      <c r="AF45" s="71"/>
      <c r="AG45" s="71">
        <v>0.98</v>
      </c>
      <c r="AH45" s="71"/>
      <c r="AI45" s="71"/>
      <c r="AJ45" s="71"/>
      <c r="AK45" s="71"/>
      <c r="AL45" s="71"/>
      <c r="AM45" s="71">
        <v>7</v>
      </c>
      <c r="AN45" s="71">
        <v>0.72</v>
      </c>
      <c r="AO45" s="88"/>
      <c r="AP45" s="88"/>
      <c r="AQ45" s="88"/>
      <c r="AR45" s="88"/>
      <c r="AS45" s="88"/>
    </row>
    <row r="46" spans="2:45" ht="15">
      <c r="B46" s="71" t="s">
        <v>201</v>
      </c>
      <c r="C46" s="71" t="s">
        <v>298</v>
      </c>
      <c r="D46" s="68" t="s">
        <v>255</v>
      </c>
      <c r="E46" s="71"/>
      <c r="F46" s="71" t="s">
        <v>117</v>
      </c>
      <c r="G46" s="67">
        <v>2020</v>
      </c>
      <c r="H46" s="88"/>
      <c r="I46" s="88"/>
      <c r="J46" s="88"/>
      <c r="K46" s="88"/>
      <c r="L46" s="88"/>
      <c r="M46" s="88"/>
      <c r="N46" s="88"/>
      <c r="O46" s="88">
        <v>80</v>
      </c>
      <c r="P46" s="67">
        <v>31.536000000000001</v>
      </c>
      <c r="Q46" s="88"/>
      <c r="R46" s="88">
        <v>7000</v>
      </c>
      <c r="S46" s="88">
        <v>7000</v>
      </c>
      <c r="T46" s="88">
        <v>7000</v>
      </c>
      <c r="U46" s="89">
        <v>7000</v>
      </c>
      <c r="V46" s="88"/>
      <c r="W46" s="88"/>
      <c r="X46" s="88">
        <v>4</v>
      </c>
      <c r="Y46" s="88">
        <v>4</v>
      </c>
      <c r="Z46" s="88">
        <v>4</v>
      </c>
      <c r="AA46" s="88"/>
      <c r="AB46" s="88"/>
      <c r="AC46" s="88"/>
      <c r="AD46" s="88"/>
      <c r="AE46" s="88"/>
      <c r="AF46" s="88"/>
      <c r="AG46" s="88">
        <v>0.98</v>
      </c>
      <c r="AH46" s="88"/>
      <c r="AI46" s="88"/>
      <c r="AJ46" s="88"/>
      <c r="AK46" s="88"/>
      <c r="AL46" s="88"/>
      <c r="AM46" s="88">
        <v>7</v>
      </c>
      <c r="AN46" s="88">
        <v>0.72</v>
      </c>
      <c r="AO46" s="88"/>
      <c r="AP46" s="88"/>
      <c r="AQ46" s="88"/>
      <c r="AR46" s="88"/>
      <c r="AS46" s="88"/>
    </row>
    <row r="47" spans="2:45" ht="15">
      <c r="B47" s="88" t="s">
        <v>299</v>
      </c>
      <c r="C47" s="71" t="s">
        <v>300</v>
      </c>
      <c r="D47" s="68" t="s">
        <v>255</v>
      </c>
      <c r="E47" s="71"/>
      <c r="F47" s="71" t="s">
        <v>117</v>
      </c>
      <c r="G47" s="67">
        <v>2020</v>
      </c>
      <c r="H47" s="88"/>
      <c r="I47" s="88"/>
      <c r="J47" s="88"/>
      <c r="K47" s="88"/>
      <c r="L47" s="88"/>
      <c r="M47" s="88"/>
      <c r="N47" s="88"/>
      <c r="O47" s="88">
        <v>10</v>
      </c>
      <c r="P47" s="67">
        <v>31.536000000000001</v>
      </c>
      <c r="Q47" s="88"/>
      <c r="R47" s="88">
        <v>6582</v>
      </c>
      <c r="S47" s="88">
        <v>1273</v>
      </c>
      <c r="T47" s="88">
        <v>1056</v>
      </c>
      <c r="U47" s="89">
        <v>840</v>
      </c>
      <c r="V47" s="88"/>
      <c r="W47" s="88"/>
      <c r="X47" s="88">
        <v>7.2</v>
      </c>
      <c r="Y47" s="88">
        <v>7.2</v>
      </c>
      <c r="Z47" s="88">
        <v>7.2</v>
      </c>
      <c r="AA47" s="88"/>
      <c r="AB47" s="88"/>
      <c r="AC47" s="88"/>
      <c r="AD47" s="88"/>
      <c r="AE47" s="88"/>
      <c r="AF47" s="88"/>
      <c r="AG47" s="71">
        <v>0.98</v>
      </c>
      <c r="AH47" s="88"/>
      <c r="AI47" s="88"/>
      <c r="AJ47" s="88"/>
      <c r="AK47" s="88"/>
      <c r="AL47" s="88"/>
      <c r="AM47" s="88"/>
      <c r="AN47" s="88">
        <v>0.9</v>
      </c>
      <c r="AO47" s="88"/>
      <c r="AP47" s="88"/>
      <c r="AQ47" s="88"/>
      <c r="AR47" s="88"/>
      <c r="AS47" s="88"/>
    </row>
    <row r="48" spans="2:45" ht="15">
      <c r="B48" s="88" t="s">
        <v>301</v>
      </c>
      <c r="C48" s="71" t="s">
        <v>302</v>
      </c>
      <c r="D48" s="68" t="s">
        <v>255</v>
      </c>
      <c r="E48" s="71"/>
      <c r="F48" s="71" t="s">
        <v>117</v>
      </c>
      <c r="G48" s="67">
        <v>2020</v>
      </c>
      <c r="H48" s="88"/>
      <c r="I48" s="88"/>
      <c r="J48" s="88"/>
      <c r="K48" s="88"/>
      <c r="L48" s="88"/>
      <c r="M48" s="88"/>
      <c r="N48" s="88"/>
      <c r="O48" s="88">
        <v>14</v>
      </c>
      <c r="P48" s="67">
        <v>31.536000000000001</v>
      </c>
      <c r="Q48" s="88"/>
      <c r="R48" s="88">
        <v>4720</v>
      </c>
      <c r="S48" s="88">
        <v>1585</v>
      </c>
      <c r="T48" s="88">
        <v>1442</v>
      </c>
      <c r="U48" s="88">
        <v>1299</v>
      </c>
      <c r="V48" s="88"/>
      <c r="W48" s="88"/>
      <c r="X48" s="88">
        <v>7.2</v>
      </c>
      <c r="Y48" s="88">
        <v>7.2</v>
      </c>
      <c r="Z48" s="88">
        <v>7.2</v>
      </c>
      <c r="AA48" s="88"/>
      <c r="AB48" s="88"/>
      <c r="AC48" s="88"/>
      <c r="AD48" s="88"/>
      <c r="AE48" s="88"/>
      <c r="AF48" s="88"/>
      <c r="AG48" s="71">
        <v>0.98</v>
      </c>
      <c r="AH48" s="88"/>
      <c r="AI48" s="88"/>
      <c r="AJ48" s="88"/>
      <c r="AK48" s="88"/>
      <c r="AL48" s="88"/>
      <c r="AM48" s="88"/>
      <c r="AN48" s="88">
        <v>0.85</v>
      </c>
      <c r="AO48" s="88"/>
      <c r="AP48" s="88"/>
      <c r="AQ48" s="88"/>
      <c r="AR48" s="88"/>
      <c r="AS48" s="88"/>
    </row>
    <row r="49" spans="2:45" ht="15">
      <c r="B49" s="88" t="s">
        <v>303</v>
      </c>
      <c r="C49" s="71" t="s">
        <v>304</v>
      </c>
      <c r="D49" s="68"/>
      <c r="E49" s="71" t="s">
        <v>305</v>
      </c>
      <c r="F49" s="71" t="s">
        <v>117</v>
      </c>
      <c r="G49" s="67">
        <v>2020</v>
      </c>
      <c r="H49" s="88"/>
      <c r="I49" s="88"/>
      <c r="J49" s="88"/>
      <c r="K49" s="88"/>
      <c r="L49" s="88"/>
      <c r="M49" s="88"/>
      <c r="N49" s="88"/>
      <c r="O49" s="88"/>
      <c r="P49" s="6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71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2:45">
      <c r="D50" s="75"/>
      <c r="R50" s="76"/>
      <c r="S50" s="76"/>
      <c r="T50" s="76"/>
      <c r="U50" s="76"/>
      <c r="V50" s="76"/>
    </row>
    <row r="51" spans="2:45">
      <c r="D51" s="75"/>
      <c r="R51" s="76"/>
      <c r="S51" s="76"/>
      <c r="T51" s="76"/>
      <c r="U51" s="76"/>
      <c r="V51" s="76"/>
    </row>
    <row r="52" spans="2:45">
      <c r="R52" s="76"/>
      <c r="S52" s="76"/>
      <c r="T52" s="76"/>
      <c r="U52" s="76"/>
      <c r="V52" s="76"/>
    </row>
    <row r="53" spans="2:45">
      <c r="AO53" s="58">
        <v>0.9</v>
      </c>
    </row>
    <row r="54" spans="2:45" ht="18">
      <c r="B54" s="62" t="s">
        <v>306</v>
      </c>
      <c r="E54" s="61" t="s">
        <v>0</v>
      </c>
      <c r="F54" s="61"/>
    </row>
    <row r="55" spans="2:45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63">
        <v>2030</v>
      </c>
      <c r="H55" s="63">
        <v>2060</v>
      </c>
      <c r="I55" s="63">
        <v>0</v>
      </c>
    </row>
    <row r="56" spans="2:45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58">
        <v>1</v>
      </c>
      <c r="H56" s="58">
        <v>1</v>
      </c>
      <c r="I56" s="58">
        <v>3</v>
      </c>
    </row>
    <row r="57" spans="2:45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58">
        <v>1</v>
      </c>
      <c r="H57" s="58">
        <v>1</v>
      </c>
      <c r="I57" s="58">
        <v>3</v>
      </c>
    </row>
    <row r="58" spans="2:45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58">
        <v>0.61499999999999999</v>
      </c>
      <c r="H58" s="58">
        <v>0.61499999999999999</v>
      </c>
      <c r="I58" s="58">
        <v>3</v>
      </c>
      <c r="R58" s="77"/>
    </row>
    <row r="59" spans="2:45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58">
        <v>0.8</v>
      </c>
      <c r="H59" s="58">
        <v>0.8</v>
      </c>
      <c r="I59" s="58">
        <v>3</v>
      </c>
    </row>
    <row r="60" spans="2:45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58">
        <v>1</v>
      </c>
      <c r="H60" s="58">
        <v>1</v>
      </c>
      <c r="I60" s="58">
        <v>3</v>
      </c>
    </row>
    <row r="61" spans="2:45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58">
        <v>1</v>
      </c>
      <c r="H61" s="58">
        <v>1</v>
      </c>
      <c r="I61" s="58">
        <v>3</v>
      </c>
    </row>
    <row r="63" spans="2:45" ht="18">
      <c r="B63" s="62" t="s">
        <v>306</v>
      </c>
      <c r="E63" s="61" t="s">
        <v>0</v>
      </c>
      <c r="F63" s="61"/>
    </row>
    <row r="64" spans="2:45">
      <c r="B64" s="63" t="s">
        <v>1</v>
      </c>
      <c r="C64" s="63" t="s">
        <v>7</v>
      </c>
      <c r="D64" s="63" t="s">
        <v>152</v>
      </c>
      <c r="E64" s="63" t="s">
        <v>153</v>
      </c>
      <c r="F64" s="63">
        <v>2020</v>
      </c>
      <c r="G64" s="63">
        <v>0</v>
      </c>
    </row>
    <row r="65" spans="2:9">
      <c r="B65" s="58" t="s">
        <v>108</v>
      </c>
      <c r="C65" s="58" t="s">
        <v>229</v>
      </c>
      <c r="D65" s="58" t="s">
        <v>321</v>
      </c>
      <c r="E65" s="58" t="s">
        <v>320</v>
      </c>
      <c r="F65" s="58">
        <v>999999</v>
      </c>
      <c r="G65" s="58">
        <v>3</v>
      </c>
      <c r="I65" s="58" t="s">
        <v>322</v>
      </c>
    </row>
    <row r="66" spans="2:9">
      <c r="B66" s="58" t="s">
        <v>108</v>
      </c>
      <c r="C66" s="58" t="s">
        <v>229</v>
      </c>
      <c r="D66" s="58" t="s">
        <v>325</v>
      </c>
      <c r="E66" s="58" t="s">
        <v>324</v>
      </c>
      <c r="F66" s="58">
        <f>F65</f>
        <v>999999</v>
      </c>
      <c r="G66" s="58">
        <v>3</v>
      </c>
      <c r="I66" s="58" t="s">
        <v>323</v>
      </c>
    </row>
    <row r="67" spans="2:9">
      <c r="B67" s="58" t="s">
        <v>299</v>
      </c>
      <c r="C67" s="58" t="s">
        <v>229</v>
      </c>
      <c r="D67" s="58" t="s">
        <v>321</v>
      </c>
      <c r="E67" s="58" t="s">
        <v>320</v>
      </c>
      <c r="F67" s="58">
        <v>999999</v>
      </c>
      <c r="G67" s="58">
        <v>3</v>
      </c>
    </row>
    <row r="68" spans="2:9">
      <c r="B68" s="58" t="s">
        <v>299</v>
      </c>
      <c r="C68" s="58" t="s">
        <v>229</v>
      </c>
      <c r="D68" s="58" t="s">
        <v>325</v>
      </c>
      <c r="E68" s="58" t="s">
        <v>324</v>
      </c>
      <c r="F68" s="58">
        <v>999999</v>
      </c>
      <c r="G68" s="58">
        <v>3</v>
      </c>
    </row>
    <row r="69" spans="2:9">
      <c r="B69" s="58" t="s">
        <v>301</v>
      </c>
      <c r="C69" s="58" t="s">
        <v>229</v>
      </c>
      <c r="D69" s="58" t="s">
        <v>321</v>
      </c>
      <c r="E69" s="58" t="s">
        <v>320</v>
      </c>
      <c r="F69" s="58">
        <v>999999</v>
      </c>
      <c r="G69" s="58">
        <v>3</v>
      </c>
    </row>
    <row r="70" spans="2:9">
      <c r="B70" s="58" t="s">
        <v>301</v>
      </c>
      <c r="C70" s="58" t="s">
        <v>229</v>
      </c>
      <c r="D70" s="58" t="s">
        <v>325</v>
      </c>
      <c r="E70" s="58" t="s">
        <v>324</v>
      </c>
      <c r="F70" s="58">
        <v>999999</v>
      </c>
      <c r="G70" s="58">
        <v>3</v>
      </c>
    </row>
    <row r="74" spans="2:9">
      <c r="B74" s="61" t="s">
        <v>8</v>
      </c>
    </row>
    <row r="75" spans="2:9">
      <c r="B75" s="78" t="s">
        <v>9</v>
      </c>
      <c r="C75" s="78" t="s">
        <v>7</v>
      </c>
      <c r="D75" s="78" t="s">
        <v>10</v>
      </c>
      <c r="E75" s="79" t="s">
        <v>11</v>
      </c>
      <c r="F75" s="79" t="s">
        <v>12</v>
      </c>
      <c r="G75" s="79" t="s">
        <v>13</v>
      </c>
      <c r="H75" s="79" t="s">
        <v>14</v>
      </c>
      <c r="I75" s="79" t="s">
        <v>15</v>
      </c>
    </row>
    <row r="76" spans="2:9" ht="26.25" thickBot="1">
      <c r="B76" s="7" t="s">
        <v>25</v>
      </c>
      <c r="C76" s="7" t="s">
        <v>26</v>
      </c>
      <c r="D76" s="7" t="s">
        <v>27</v>
      </c>
      <c r="E76" s="7" t="s">
        <v>11</v>
      </c>
      <c r="F76" s="7" t="s">
        <v>28</v>
      </c>
      <c r="G76" s="7" t="s">
        <v>29</v>
      </c>
      <c r="H76" s="7" t="s">
        <v>30</v>
      </c>
      <c r="I76" s="7" t="s">
        <v>31</v>
      </c>
    </row>
    <row r="77" spans="2:9">
      <c r="B77" s="80"/>
      <c r="C77" s="80"/>
      <c r="D77" s="80"/>
      <c r="E77" s="80"/>
      <c r="F77" s="80"/>
      <c r="G77" s="80"/>
      <c r="H77" s="80"/>
      <c r="I77" s="80"/>
    </row>
    <row r="81" spans="2:15">
      <c r="B81" s="61" t="s">
        <v>19</v>
      </c>
      <c r="C81" s="61"/>
    </row>
    <row r="82" spans="2:15">
      <c r="B82" s="81" t="s">
        <v>17</v>
      </c>
      <c r="C82" s="81" t="s">
        <v>1</v>
      </c>
      <c r="D82" s="81" t="s">
        <v>326</v>
      </c>
      <c r="E82" s="81" t="s">
        <v>327</v>
      </c>
      <c r="F82" s="81" t="s">
        <v>328</v>
      </c>
      <c r="G82" s="81" t="s">
        <v>329</v>
      </c>
      <c r="H82" s="81" t="s">
        <v>330</v>
      </c>
      <c r="I82" s="81" t="s">
        <v>2</v>
      </c>
      <c r="J82" s="81" t="s">
        <v>331</v>
      </c>
      <c r="K82" s="81" t="s">
        <v>20</v>
      </c>
      <c r="L82" s="81" t="s">
        <v>21</v>
      </c>
      <c r="M82" s="81" t="s">
        <v>22</v>
      </c>
      <c r="N82" s="81" t="s">
        <v>23</v>
      </c>
      <c r="O82" s="81" t="s">
        <v>24</v>
      </c>
    </row>
    <row r="83" spans="2:15" ht="39" thickBot="1">
      <c r="B83" s="8" t="s">
        <v>32</v>
      </c>
      <c r="C83" s="8" t="s">
        <v>33</v>
      </c>
      <c r="D83" s="8"/>
      <c r="E83" s="8"/>
      <c r="F83" s="8"/>
      <c r="G83" s="8"/>
      <c r="H83" s="8"/>
      <c r="I83" s="8"/>
      <c r="J83" s="8" t="s">
        <v>34</v>
      </c>
      <c r="K83" s="8" t="s">
        <v>35</v>
      </c>
      <c r="L83" s="8" t="s">
        <v>36</v>
      </c>
      <c r="M83" s="8" t="s">
        <v>37</v>
      </c>
      <c r="N83" s="8" t="s">
        <v>38</v>
      </c>
      <c r="O83" s="8" t="s">
        <v>39</v>
      </c>
    </row>
    <row r="84" spans="2:15">
      <c r="B84" s="82" t="s">
        <v>57</v>
      </c>
      <c r="C84" s="82" t="str">
        <f>+B9</f>
        <v>EHYD-DAM-New20</v>
      </c>
      <c r="D84" s="82" t="s">
        <v>332</v>
      </c>
      <c r="E84" s="82" t="s">
        <v>333</v>
      </c>
      <c r="F84" s="82" t="s">
        <v>348</v>
      </c>
      <c r="G84" s="82" t="s">
        <v>349</v>
      </c>
      <c r="H84" s="82" t="s">
        <v>333</v>
      </c>
      <c r="I84" s="94" t="str">
        <f xml:space="preserve"> _xlfn.CONCAT( D84, " -:- ", E84, " -:- ", F84, " -:- ", G84, " -:- ", H84 )</f>
        <v>Electricity -:- Hydro -:- Electricity Production -:- Hydro Dam (New) -:- Hydro</v>
      </c>
      <c r="J84" s="82" t="str">
        <f>+C9</f>
        <v>New dam hydro</v>
      </c>
      <c r="K84" s="82" t="s">
        <v>60</v>
      </c>
      <c r="L84" s="82" t="s">
        <v>61</v>
      </c>
      <c r="M84" s="82" t="s">
        <v>62</v>
      </c>
      <c r="N84" s="82"/>
      <c r="O84" s="82" t="s">
        <v>63</v>
      </c>
    </row>
    <row r="85" spans="2:15">
      <c r="B85" s="82" t="s">
        <v>57</v>
      </c>
      <c r="C85" s="82" t="str">
        <f t="shared" ref="C85:D100" si="0">+B10</f>
        <v>EHCO_SCPC20</v>
      </c>
      <c r="D85" s="82" t="s">
        <v>332</v>
      </c>
      <c r="E85" s="82" t="s">
        <v>334</v>
      </c>
      <c r="F85" s="82" t="s">
        <v>348</v>
      </c>
      <c r="G85" s="93" t="s">
        <v>250</v>
      </c>
      <c r="H85" s="82" t="s">
        <v>345</v>
      </c>
      <c r="I85" s="94" t="str">
        <f xml:space="preserve"> _xlfn.CONCAT( D85, " -:- ", E85, " -:- ", F85, " -:- ", G85, " -:- ", H85 )</f>
        <v>Electricity -:- Thermal -:- Electricity Production -:- Coal: SCPC - 2018 -:- Coal</v>
      </c>
      <c r="J85" s="82" t="str">
        <f>+C10</f>
        <v>Coal: SCPC - 2018</v>
      </c>
      <c r="K85" s="82" t="s">
        <v>60</v>
      </c>
      <c r="L85" s="82" t="s">
        <v>61</v>
      </c>
      <c r="M85" s="82" t="s">
        <v>62</v>
      </c>
      <c r="N85" s="82"/>
      <c r="O85" s="82" t="s">
        <v>63</v>
      </c>
    </row>
    <row r="86" spans="2:15">
      <c r="B86" s="82" t="s">
        <v>57</v>
      </c>
      <c r="C86" s="82" t="str">
        <f t="shared" si="0"/>
        <v>EHCOL_SCPC20</v>
      </c>
      <c r="D86" s="82" t="s">
        <v>332</v>
      </c>
      <c r="E86" s="82" t="s">
        <v>334</v>
      </c>
      <c r="F86" s="82" t="s">
        <v>348</v>
      </c>
      <c r="G86" s="93" t="s">
        <v>251</v>
      </c>
      <c r="H86" s="82" t="s">
        <v>346</v>
      </c>
      <c r="I86" s="94" t="str">
        <f t="shared" ref="I86:I124" si="1" xml:space="preserve"> _xlfn.CONCAT( D86, " -:- ", E86, " -:- ", F86, " -:- ", G86, " -:- ", H86 )</f>
        <v>Electricity -:- Thermal -:- Electricity Production -:- Lignite: SCPC - 2018 -:- Lignite</v>
      </c>
      <c r="J86" s="82" t="str">
        <f>+C11</f>
        <v>Lignite: SCPC - 2018</v>
      </c>
      <c r="K86" s="82" t="s">
        <v>60</v>
      </c>
      <c r="L86" s="82" t="s">
        <v>61</v>
      </c>
      <c r="M86" s="82" t="s">
        <v>62</v>
      </c>
      <c r="N86" s="82"/>
      <c r="O86" s="82" t="s">
        <v>63</v>
      </c>
    </row>
    <row r="87" spans="2:15">
      <c r="B87" s="82" t="s">
        <v>57</v>
      </c>
      <c r="C87" s="82" t="str">
        <f t="shared" si="0"/>
        <v>ENGA_GTCC20</v>
      </c>
      <c r="D87" s="82" t="s">
        <v>332</v>
      </c>
      <c r="E87" s="82" t="s">
        <v>334</v>
      </c>
      <c r="F87" s="82" t="s">
        <v>348</v>
      </c>
      <c r="G87" s="82" t="s">
        <v>350</v>
      </c>
      <c r="H87" s="82" t="s">
        <v>351</v>
      </c>
      <c r="I87" s="94" t="str">
        <f t="shared" si="1"/>
        <v>Electricity -:- Thermal -:- Electricity Production -:- Combined Cycle Gas Turbine (New) -:- Natural Gas</v>
      </c>
      <c r="J87" s="82" t="str">
        <f>+C12</f>
        <v>Natural Gas: GTCC - 2018</v>
      </c>
      <c r="K87" s="82" t="s">
        <v>60</v>
      </c>
      <c r="L87" s="82" t="s">
        <v>61</v>
      </c>
      <c r="M87" s="82" t="s">
        <v>62</v>
      </c>
      <c r="N87" s="82"/>
      <c r="O87" s="82" t="s">
        <v>63</v>
      </c>
    </row>
    <row r="88" spans="2:15">
      <c r="B88" s="82" t="s">
        <v>57</v>
      </c>
      <c r="C88" s="82" t="str">
        <f t="shared" si="0"/>
        <v>ENGA_GTCCF20</v>
      </c>
      <c r="D88" s="82" t="s">
        <v>332</v>
      </c>
      <c r="E88" s="82" t="s">
        <v>334</v>
      </c>
      <c r="F88" s="82" t="s">
        <v>348</v>
      </c>
      <c r="G88" s="82" t="s">
        <v>352</v>
      </c>
      <c r="H88" s="82" t="s">
        <v>351</v>
      </c>
      <c r="I88" s="94" t="str">
        <f t="shared" si="1"/>
        <v>Electricity -:- Thermal -:- Electricity Production -:- Open Cycle Gas Turbine (New) -:- Natural Gas</v>
      </c>
      <c r="J88" s="82" t="str">
        <f>+C13</f>
        <v>Natural Gas: OCGT</v>
      </c>
      <c r="K88" s="82" t="s">
        <v>60</v>
      </c>
      <c r="L88" s="82" t="s">
        <v>61</v>
      </c>
      <c r="M88" s="82" t="s">
        <v>62</v>
      </c>
      <c r="N88" s="82"/>
      <c r="O88" s="82" t="s">
        <v>63</v>
      </c>
    </row>
    <row r="89" spans="2:15">
      <c r="B89" s="82" t="s">
        <v>57</v>
      </c>
      <c r="C89" s="82" t="str">
        <f t="shared" si="0"/>
        <v>ESOLPVUTIFIX20</v>
      </c>
      <c r="D89" s="82" t="s">
        <v>332</v>
      </c>
      <c r="E89" s="82" t="s">
        <v>335</v>
      </c>
      <c r="F89" s="82" t="s">
        <v>348</v>
      </c>
      <c r="G89" s="82" t="s">
        <v>353</v>
      </c>
      <c r="H89" s="82" t="s">
        <v>335</v>
      </c>
      <c r="I89" s="94" t="str">
        <f t="shared" si="1"/>
        <v>Electricity -:- Solar -:- Electricity Production -:- Solar (Grid-scale Fixed Mount) -:- Solar</v>
      </c>
      <c r="J89" s="82" t="str">
        <f>+C14</f>
        <v>Solar PV: ground-utility 2018 - fixed</v>
      </c>
      <c r="K89" s="82" t="s">
        <v>60</v>
      </c>
      <c r="L89" s="82" t="s">
        <v>61</v>
      </c>
      <c r="M89" s="82" t="s">
        <v>62</v>
      </c>
      <c r="N89" s="82"/>
      <c r="O89" s="82" t="s">
        <v>63</v>
      </c>
    </row>
    <row r="90" spans="2:15">
      <c r="B90" s="82" t="s">
        <v>57</v>
      </c>
      <c r="C90" s="82" t="str">
        <f t="shared" si="0"/>
        <v>ESOLPVUTITRAC20</v>
      </c>
      <c r="D90" s="82" t="s">
        <v>332</v>
      </c>
      <c r="E90" s="82" t="s">
        <v>335</v>
      </c>
      <c r="F90" s="82" t="s">
        <v>348</v>
      </c>
      <c r="G90" s="82" t="s">
        <v>354</v>
      </c>
      <c r="H90" s="82" t="s">
        <v>335</v>
      </c>
      <c r="I90" s="94" t="str">
        <f t="shared" si="1"/>
        <v>Electricity -:- Solar -:- Electricity Production -:- Solar (Grid-scale Tracking Mount) -:- Solar</v>
      </c>
      <c r="J90" s="82" t="str">
        <f>+C15</f>
        <v>Solar PV: ground-utility 2018 - tracking</v>
      </c>
      <c r="K90" s="82" t="s">
        <v>60</v>
      </c>
      <c r="L90" s="82" t="s">
        <v>61</v>
      </c>
      <c r="M90" s="82" t="s">
        <v>62</v>
      </c>
      <c r="N90" s="82"/>
      <c r="O90" s="82" t="s">
        <v>63</v>
      </c>
    </row>
    <row r="91" spans="2:15">
      <c r="B91" s="82" t="s">
        <v>57</v>
      </c>
      <c r="C91" s="82" t="str">
        <f t="shared" si="0"/>
        <v>ESOLPVDISTGR20</v>
      </c>
      <c r="D91" s="82" t="s">
        <v>332</v>
      </c>
      <c r="E91" s="82" t="s">
        <v>335</v>
      </c>
      <c r="F91" s="82" t="s">
        <v>348</v>
      </c>
      <c r="G91" s="82" t="s">
        <v>355</v>
      </c>
      <c r="H91" s="82" t="s">
        <v>335</v>
      </c>
      <c r="I91" s="94" t="str">
        <f t="shared" si="1"/>
        <v>Electricity -:- Solar -:- Electricity Production -:- Solar (Gound Distributed) -:- Solar</v>
      </c>
      <c r="J91" s="82" t="str">
        <f>+C16</f>
        <v>Solar PV: ground 2018 - Distributed</v>
      </c>
      <c r="K91" s="82" t="s">
        <v>60</v>
      </c>
      <c r="L91" s="82" t="s">
        <v>61</v>
      </c>
      <c r="M91" s="82" t="s">
        <v>62</v>
      </c>
      <c r="N91" s="82"/>
      <c r="O91" s="82" t="s">
        <v>63</v>
      </c>
    </row>
    <row r="92" spans="2:15">
      <c r="B92" s="82" t="s">
        <v>57</v>
      </c>
      <c r="C92" s="82" t="str">
        <f t="shared" si="0"/>
        <v>ESOLPVIND20</v>
      </c>
      <c r="D92" s="82" t="s">
        <v>332</v>
      </c>
      <c r="E92" s="82" t="s">
        <v>335</v>
      </c>
      <c r="F92" s="82" t="s">
        <v>348</v>
      </c>
      <c r="G92" s="82" t="s">
        <v>356</v>
      </c>
      <c r="H92" s="82" t="s">
        <v>335</v>
      </c>
      <c r="I92" s="94" t="str">
        <f t="shared" si="1"/>
        <v>Electricity -:- Solar -:- Electricity Production -:- Solar (Ground Industrial) -:- Solar</v>
      </c>
      <c r="J92" s="82" t="str">
        <f>+C17</f>
        <v>Solar PV: ground, industrial, on-site</v>
      </c>
      <c r="K92" s="82" t="s">
        <v>60</v>
      </c>
      <c r="L92" s="82" t="s">
        <v>61</v>
      </c>
      <c r="M92" s="82" t="s">
        <v>62</v>
      </c>
      <c r="N92" s="82"/>
      <c r="O92" s="82" t="s">
        <v>63</v>
      </c>
    </row>
    <row r="93" spans="2:15">
      <c r="B93" s="82" t="s">
        <v>57</v>
      </c>
      <c r="C93" s="82" t="str">
        <f t="shared" si="0"/>
        <v>ESOLPVBCOM20</v>
      </c>
      <c r="D93" s="82" t="s">
        <v>332</v>
      </c>
      <c r="E93" s="82" t="s">
        <v>335</v>
      </c>
      <c r="F93" s="82" t="s">
        <v>348</v>
      </c>
      <c r="G93" s="82" t="s">
        <v>357</v>
      </c>
      <c r="H93" s="82" t="s">
        <v>335</v>
      </c>
      <c r="I93" s="94" t="str">
        <f t="shared" si="1"/>
        <v>Electricity -:- Solar -:- Electricity Production -:- Solar (Commercial Rooftop) -:- Solar</v>
      </c>
      <c r="J93" s="82" t="str">
        <f>+C18</f>
        <v>Solar PV: commercial building 2018</v>
      </c>
      <c r="K93" s="82" t="s">
        <v>60</v>
      </c>
      <c r="L93" s="82" t="s">
        <v>61</v>
      </c>
      <c r="M93" s="82" t="s">
        <v>62</v>
      </c>
      <c r="N93" s="82"/>
      <c r="O93" s="82" t="s">
        <v>63</v>
      </c>
    </row>
    <row r="94" spans="2:15">
      <c r="B94" s="82" t="s">
        <v>57</v>
      </c>
      <c r="C94" s="82" t="str">
        <f t="shared" si="0"/>
        <v>ESOLPVBRES20</v>
      </c>
      <c r="D94" s="82" t="s">
        <v>332</v>
      </c>
      <c r="E94" s="82" t="s">
        <v>335</v>
      </c>
      <c r="F94" s="82" t="s">
        <v>348</v>
      </c>
      <c r="G94" s="82" t="s">
        <v>358</v>
      </c>
      <c r="H94" s="82" t="s">
        <v>335</v>
      </c>
      <c r="I94" s="94" t="str">
        <f t="shared" si="1"/>
        <v>Electricity -:- Solar -:- Electricity Production -:- Solar (Residential Rooftop) -:- Solar</v>
      </c>
      <c r="J94" s="82" t="str">
        <f>+C19</f>
        <v>Solar PV: residential building 2018</v>
      </c>
      <c r="K94" s="82" t="s">
        <v>60</v>
      </c>
      <c r="L94" s="82" t="s">
        <v>61</v>
      </c>
      <c r="M94" s="82" t="s">
        <v>62</v>
      </c>
      <c r="N94" s="82"/>
      <c r="O94" s="82" t="s">
        <v>63</v>
      </c>
    </row>
    <row r="95" spans="2:15">
      <c r="B95" s="82" t="s">
        <v>57</v>
      </c>
      <c r="C95" s="82" t="str">
        <f t="shared" si="0"/>
        <v>EWINDDIST20</v>
      </c>
      <c r="D95" s="82" t="s">
        <v>332</v>
      </c>
      <c r="E95" s="82" t="s">
        <v>336</v>
      </c>
      <c r="F95" s="82" t="s">
        <v>348</v>
      </c>
      <c r="G95" s="82" t="s">
        <v>359</v>
      </c>
      <c r="H95" s="82" t="s">
        <v>336</v>
      </c>
      <c r="I95" s="94" t="str">
        <f t="shared" si="1"/>
        <v>Electricity -:- Wind -:- Electricity Production -:- Wind (Distributed) -:- Wind</v>
      </c>
      <c r="J95" s="82" t="str">
        <f>+C20</f>
        <v>Wind: Wind-onshore-small distributed - 2018</v>
      </c>
      <c r="K95" s="82" t="s">
        <v>60</v>
      </c>
      <c r="L95" s="82" t="s">
        <v>61</v>
      </c>
      <c r="M95" s="82" t="s">
        <v>62</v>
      </c>
      <c r="N95" s="82"/>
      <c r="O95" s="82" t="s">
        <v>63</v>
      </c>
    </row>
    <row r="96" spans="2:15">
      <c r="B96" s="82" t="s">
        <v>57</v>
      </c>
      <c r="C96" s="82" t="str">
        <f t="shared" si="0"/>
        <v>EWINDCONS20</v>
      </c>
      <c r="D96" s="82" t="s">
        <v>332</v>
      </c>
      <c r="E96" s="82" t="s">
        <v>336</v>
      </c>
      <c r="F96" s="82" t="s">
        <v>348</v>
      </c>
      <c r="G96" s="82" t="s">
        <v>360</v>
      </c>
      <c r="H96" s="82" t="s">
        <v>336</v>
      </c>
      <c r="I96" s="94" t="str">
        <f t="shared" si="1"/>
        <v>Electricity -:- Wind -:- Electricity Production -:- Wind (Consented) -:- Wind</v>
      </c>
      <c r="J96" s="82" t="str">
        <f>+C21</f>
        <v>Wind: Wind-onshore - 2018 - (includes all consented)</v>
      </c>
      <c r="K96" s="82" t="s">
        <v>60</v>
      </c>
      <c r="L96" s="82" t="s">
        <v>61</v>
      </c>
      <c r="M96" s="82" t="s">
        <v>62</v>
      </c>
      <c r="N96" s="82"/>
      <c r="O96" s="82" t="s">
        <v>63</v>
      </c>
    </row>
    <row r="97" spans="2:15">
      <c r="B97" s="82" t="s">
        <v>57</v>
      </c>
      <c r="C97" s="82" t="str">
        <f t="shared" si="0"/>
        <v>EWINDHIGHCF20</v>
      </c>
      <c r="D97" s="82" t="s">
        <v>332</v>
      </c>
      <c r="E97" s="82" t="s">
        <v>336</v>
      </c>
      <c r="F97" s="82" t="s">
        <v>348</v>
      </c>
      <c r="G97" s="82" t="s">
        <v>361</v>
      </c>
      <c r="H97" s="82" t="s">
        <v>336</v>
      </c>
      <c r="I97" s="94" t="str">
        <f t="shared" si="1"/>
        <v>Electricity -:- Wind -:- Electricity Production -:- Wind (High Capacity Factor) -:- Wind</v>
      </c>
      <c r="J97" s="82" t="str">
        <f>+C22</f>
        <v>Wind: Wind-onshore - 2018 - High CF</v>
      </c>
      <c r="K97" s="82" t="s">
        <v>60</v>
      </c>
      <c r="L97" s="82" t="s">
        <v>61</v>
      </c>
      <c r="M97" s="82" t="s">
        <v>62</v>
      </c>
      <c r="N97" s="82"/>
      <c r="O97" s="82" t="s">
        <v>63</v>
      </c>
    </row>
    <row r="98" spans="2:15">
      <c r="B98" s="82" t="s">
        <v>57</v>
      </c>
      <c r="C98" s="82" t="str">
        <f t="shared" si="0"/>
        <v>EWINDLOWCF20</v>
      </c>
      <c r="D98" s="82" t="s">
        <v>332</v>
      </c>
      <c r="E98" s="82" t="s">
        <v>336</v>
      </c>
      <c r="F98" s="82" t="s">
        <v>348</v>
      </c>
      <c r="G98" s="82" t="s">
        <v>362</v>
      </c>
      <c r="H98" s="82" t="s">
        <v>336</v>
      </c>
      <c r="I98" s="94" t="str">
        <f t="shared" si="1"/>
        <v>Electricity -:- Wind -:- Electricity Production -:- Wind (Low Capacity Factor) -:- Wind</v>
      </c>
      <c r="J98" s="82" t="str">
        <f>+C23</f>
        <v>Wind: Wind-onshore - 2018 - Low CF</v>
      </c>
      <c r="K98" s="82" t="s">
        <v>60</v>
      </c>
      <c r="L98" s="82" t="s">
        <v>61</v>
      </c>
      <c r="M98" s="82" t="s">
        <v>62</v>
      </c>
      <c r="N98" s="82"/>
      <c r="O98" s="82" t="s">
        <v>63</v>
      </c>
    </row>
    <row r="99" spans="2:15">
      <c r="B99" s="82" t="s">
        <v>57</v>
      </c>
      <c r="C99" s="82" t="str">
        <f t="shared" si="0"/>
        <v>EWINDOFFSFIX20</v>
      </c>
      <c r="D99" s="82" t="s">
        <v>332</v>
      </c>
      <c r="E99" s="82" t="s">
        <v>336</v>
      </c>
      <c r="F99" s="82" t="s">
        <v>348</v>
      </c>
      <c r="G99" s="82" t="s">
        <v>363</v>
      </c>
      <c r="H99" s="82" t="s">
        <v>336</v>
      </c>
      <c r="I99" s="94" t="str">
        <f t="shared" si="1"/>
        <v>Electricity -:- Wind -:- Electricity Production -:- Wind (Fixed) -:- Wind</v>
      </c>
      <c r="J99" s="82" t="str">
        <f>+C24</f>
        <v>Wind: Wind-offshore-fixed - 2018</v>
      </c>
      <c r="K99" s="82" t="s">
        <v>60</v>
      </c>
      <c r="L99" s="82" t="s">
        <v>61</v>
      </c>
      <c r="M99" s="82" t="s">
        <v>62</v>
      </c>
      <c r="N99" s="82"/>
      <c r="O99" s="82" t="s">
        <v>63</v>
      </c>
    </row>
    <row r="100" spans="2:15">
      <c r="B100" s="82" t="s">
        <v>57</v>
      </c>
      <c r="C100" s="82" t="str">
        <f t="shared" si="0"/>
        <v>EWINDOFFSFLOA20</v>
      </c>
      <c r="D100" s="82" t="s">
        <v>332</v>
      </c>
      <c r="E100" s="82" t="s">
        <v>336</v>
      </c>
      <c r="F100" s="82" t="s">
        <v>348</v>
      </c>
      <c r="G100" s="82" t="s">
        <v>364</v>
      </c>
      <c r="H100" s="82" t="s">
        <v>336</v>
      </c>
      <c r="I100" s="94" t="str">
        <f t="shared" si="1"/>
        <v>Electricity -:- Wind -:- Electricity Production -:- Wind (Floating) -:- Wind</v>
      </c>
      <c r="J100" s="82" t="str">
        <f>+C25</f>
        <v>Wind: Wind-offshore-floating- 2018</v>
      </c>
      <c r="K100" s="82" t="s">
        <v>60</v>
      </c>
      <c r="L100" s="82" t="s">
        <v>61</v>
      </c>
      <c r="M100" s="82" t="s">
        <v>62</v>
      </c>
      <c r="N100" s="82"/>
      <c r="O100" s="82" t="s">
        <v>63</v>
      </c>
    </row>
    <row r="101" spans="2:15">
      <c r="B101" s="82" t="s">
        <v>57</v>
      </c>
      <c r="C101" s="82" t="str">
        <f t="shared" ref="C101:D116" si="2">+B26</f>
        <v>EGEOCONSFLSH20</v>
      </c>
      <c r="D101" s="82" t="s">
        <v>332</v>
      </c>
      <c r="E101" s="82" t="s">
        <v>337</v>
      </c>
      <c r="F101" s="82" t="s">
        <v>348</v>
      </c>
      <c r="G101" s="82" t="s">
        <v>365</v>
      </c>
      <c r="H101" s="82" t="s">
        <v>337</v>
      </c>
      <c r="I101" s="94" t="str">
        <f t="shared" si="1"/>
        <v>Electricity -:- Geothermal -:- Electricity Production -:- Geothermal (Consented) -:- Geothermal</v>
      </c>
      <c r="J101" s="82" t="str">
        <f>+C26</f>
        <v>Geothermal Consented, Large Flash</v>
      </c>
      <c r="K101" s="82" t="s">
        <v>60</v>
      </c>
      <c r="L101" s="82" t="s">
        <v>61</v>
      </c>
      <c r="M101" s="82" t="s">
        <v>62</v>
      </c>
      <c r="N101" s="82"/>
      <c r="O101" s="82" t="s">
        <v>63</v>
      </c>
    </row>
    <row r="102" spans="2:15">
      <c r="B102" s="82" t="s">
        <v>66</v>
      </c>
      <c r="C102" s="82" t="str">
        <f t="shared" si="2"/>
        <v>\I:EGEOCONSLBIN20</v>
      </c>
      <c r="D102" s="82"/>
      <c r="E102" s="82"/>
      <c r="F102" s="82"/>
      <c r="G102" s="82"/>
      <c r="H102" s="82"/>
      <c r="I102" s="94"/>
      <c r="J102" s="82" t="str">
        <f>+C27</f>
        <v>Geothermal Consented, Large Binary</v>
      </c>
      <c r="K102" s="82" t="s">
        <v>60</v>
      </c>
      <c r="L102" s="82" t="s">
        <v>61</v>
      </c>
      <c r="M102" s="82" t="s">
        <v>62</v>
      </c>
      <c r="N102" s="82"/>
      <c r="O102" s="82" t="s">
        <v>63</v>
      </c>
    </row>
    <row r="103" spans="2:15">
      <c r="B103" s="82" t="s">
        <v>57</v>
      </c>
      <c r="C103" s="82" t="str">
        <f t="shared" si="2"/>
        <v>EGEOCONSBIN20</v>
      </c>
      <c r="D103" s="82" t="s">
        <v>332</v>
      </c>
      <c r="E103" s="82" t="s">
        <v>337</v>
      </c>
      <c r="F103" s="82" t="s">
        <v>348</v>
      </c>
      <c r="G103" s="82" t="s">
        <v>365</v>
      </c>
      <c r="H103" s="82" t="s">
        <v>337</v>
      </c>
      <c r="I103" s="94" t="str">
        <f t="shared" si="1"/>
        <v>Electricity -:- Geothermal -:- Electricity Production -:- Geothermal (Consented) -:- Geothermal</v>
      </c>
      <c r="J103" s="82" t="str">
        <f>+C28</f>
        <v>Geothermal Consented, Binary</v>
      </c>
      <c r="K103" s="82" t="s">
        <v>60</v>
      </c>
      <c r="L103" s="82" t="s">
        <v>61</v>
      </c>
      <c r="M103" s="82" t="s">
        <v>62</v>
      </c>
      <c r="N103" s="82"/>
      <c r="O103" s="82" t="s">
        <v>63</v>
      </c>
    </row>
    <row r="104" spans="2:15">
      <c r="B104" s="82" t="s">
        <v>57</v>
      </c>
      <c r="C104" s="82" t="str">
        <f t="shared" si="2"/>
        <v>EGEOBIN20</v>
      </c>
      <c r="D104" s="82" t="s">
        <v>332</v>
      </c>
      <c r="E104" s="82" t="s">
        <v>337</v>
      </c>
      <c r="F104" s="82" t="s">
        <v>348</v>
      </c>
      <c r="G104" s="82" t="s">
        <v>366</v>
      </c>
      <c r="H104" s="82" t="s">
        <v>337</v>
      </c>
      <c r="I104" s="94" t="str">
        <f t="shared" si="1"/>
        <v>Electricity -:- Geothermal -:- Electricity Production -:- Geothermal (Other) -:- Geothermal</v>
      </c>
      <c r="J104" s="82" t="str">
        <f>+C29</f>
        <v>Geothermal Binary</v>
      </c>
      <c r="K104" s="82" t="s">
        <v>60</v>
      </c>
      <c r="L104" s="82" t="s">
        <v>61</v>
      </c>
      <c r="M104" s="82" t="s">
        <v>62</v>
      </c>
      <c r="N104" s="82"/>
      <c r="O104" s="82" t="s">
        <v>63</v>
      </c>
    </row>
    <row r="105" spans="2:15">
      <c r="B105" s="82" t="s">
        <v>57</v>
      </c>
      <c r="C105" s="82" t="str">
        <f t="shared" si="2"/>
        <v>EGEOFLSH20</v>
      </c>
      <c r="D105" s="82" t="s">
        <v>332</v>
      </c>
      <c r="E105" s="82" t="s">
        <v>337</v>
      </c>
      <c r="F105" s="82" t="s">
        <v>348</v>
      </c>
      <c r="G105" s="82" t="s">
        <v>366</v>
      </c>
      <c r="H105" s="82" t="s">
        <v>337</v>
      </c>
      <c r="I105" s="94" t="str">
        <f t="shared" si="1"/>
        <v>Electricity -:- Geothermal -:- Electricity Production -:- Geothermal (Other) -:- Geothermal</v>
      </c>
      <c r="J105" s="82" t="str">
        <f>+C30</f>
        <v>Geothermal Flash</v>
      </c>
      <c r="K105" s="82" t="s">
        <v>60</v>
      </c>
      <c r="L105" s="82" t="s">
        <v>61</v>
      </c>
      <c r="M105" s="82" t="s">
        <v>62</v>
      </c>
      <c r="N105" s="82"/>
      <c r="O105" s="82" t="s">
        <v>63</v>
      </c>
    </row>
    <row r="106" spans="2:15">
      <c r="B106" s="82" t="s">
        <v>57</v>
      </c>
      <c r="C106" s="82" t="str">
        <f t="shared" si="2"/>
        <v>ETIDE20</v>
      </c>
      <c r="D106" s="82" t="s">
        <v>332</v>
      </c>
      <c r="E106" s="82" t="s">
        <v>338</v>
      </c>
      <c r="F106" s="82" t="s">
        <v>348</v>
      </c>
      <c r="G106" s="93" t="s">
        <v>288</v>
      </c>
      <c r="H106" s="82" t="s">
        <v>338</v>
      </c>
      <c r="I106" s="94" t="str">
        <f t="shared" si="1"/>
        <v>Electricity -:- Tidal -:- Electricity Production -:- Tidal Power 2018 -:- Tidal</v>
      </c>
      <c r="J106" s="82" t="str">
        <f>+C31</f>
        <v>Tidal Power 2018</v>
      </c>
      <c r="K106" s="82" t="s">
        <v>60</v>
      </c>
      <c r="L106" s="82" t="s">
        <v>61</v>
      </c>
      <c r="M106" s="82" t="s">
        <v>62</v>
      </c>
      <c r="N106" s="82"/>
      <c r="O106" s="82" t="s">
        <v>63</v>
      </c>
    </row>
    <row r="107" spans="2:15">
      <c r="B107" s="82" t="s">
        <v>66</v>
      </c>
      <c r="C107" s="82" t="str">
        <f t="shared" si="2"/>
        <v>\I: ESOLCSP20</v>
      </c>
      <c r="D107" s="82"/>
      <c r="E107" s="82"/>
      <c r="F107" s="82"/>
      <c r="G107" s="82"/>
      <c r="H107" s="82"/>
      <c r="I107" s="94"/>
      <c r="J107" s="82" t="str">
        <f>+C32</f>
        <v>Concentrated Solar power 2018</v>
      </c>
      <c r="K107" s="82" t="s">
        <v>60</v>
      </c>
      <c r="L107" s="82" t="s">
        <v>61</v>
      </c>
      <c r="M107" s="82" t="s">
        <v>62</v>
      </c>
      <c r="N107" s="82"/>
      <c r="O107" s="82" t="s">
        <v>63</v>
      </c>
    </row>
    <row r="108" spans="2:15">
      <c r="B108" s="82" t="s">
        <v>57</v>
      </c>
      <c r="C108" s="82" t="str">
        <f t="shared" si="2"/>
        <v>EBIG20</v>
      </c>
      <c r="D108" s="82" t="s">
        <v>332</v>
      </c>
      <c r="E108" s="82" t="s">
        <v>339</v>
      </c>
      <c r="F108" s="82" t="s">
        <v>348</v>
      </c>
      <c r="G108" s="93" t="s">
        <v>290</v>
      </c>
      <c r="H108" s="82" t="s">
        <v>339</v>
      </c>
      <c r="I108" s="94" t="str">
        <f t="shared" si="1"/>
        <v>Electricity -:- Biogas -:- Electricity Production -:- Biogas 2018 -:- Biogas</v>
      </c>
      <c r="J108" s="82" t="str">
        <f>+C33</f>
        <v>Biogas 2018</v>
      </c>
      <c r="K108" s="82" t="s">
        <v>60</v>
      </c>
      <c r="L108" s="82" t="s">
        <v>61</v>
      </c>
      <c r="M108" s="82" t="s">
        <v>62</v>
      </c>
      <c r="N108" s="82"/>
      <c r="O108" s="82" t="s">
        <v>63</v>
      </c>
    </row>
    <row r="109" spans="2:15">
      <c r="B109" s="82" t="s">
        <v>57</v>
      </c>
      <c r="C109" s="82" t="str">
        <f t="shared" si="2"/>
        <v>EOIL20</v>
      </c>
      <c r="D109" s="82" t="s">
        <v>332</v>
      </c>
      <c r="E109" s="82" t="s">
        <v>334</v>
      </c>
      <c r="F109" s="82" t="s">
        <v>348</v>
      </c>
      <c r="G109" s="93" t="s">
        <v>291</v>
      </c>
      <c r="H109" s="82" t="s">
        <v>347</v>
      </c>
      <c r="I109" s="94" t="str">
        <f t="shared" si="1"/>
        <v>Electricity -:- Thermal -:- Electricity Production -:- Oil Plants 2018 -:- Oil</v>
      </c>
      <c r="J109" s="82" t="str">
        <f>+C34</f>
        <v>Oil Plants 2018</v>
      </c>
      <c r="K109" s="82" t="s">
        <v>60</v>
      </c>
      <c r="L109" s="82" t="s">
        <v>61</v>
      </c>
      <c r="M109" s="82" t="s">
        <v>62</v>
      </c>
      <c r="N109" s="82"/>
      <c r="O109" s="82" t="s">
        <v>63</v>
      </c>
    </row>
    <row r="110" spans="2:15">
      <c r="B110" s="82" t="s">
        <v>57</v>
      </c>
      <c r="C110" s="82" t="str">
        <f t="shared" si="2"/>
        <v>EWOD20</v>
      </c>
      <c r="D110" s="82" t="s">
        <v>332</v>
      </c>
      <c r="E110" s="82" t="s">
        <v>340</v>
      </c>
      <c r="F110" s="82" t="s">
        <v>348</v>
      </c>
      <c r="G110" s="93" t="s">
        <v>292</v>
      </c>
      <c r="H110" s="82" t="s">
        <v>340</v>
      </c>
      <c r="I110" s="94" t="str">
        <f t="shared" si="1"/>
        <v>Electricity -:- Wood -:- Electricity Production -:- New Wood Power 2018 -:- Wood</v>
      </c>
      <c r="J110" s="82" t="str">
        <f>+C35</f>
        <v>New Wood Power 2018</v>
      </c>
      <c r="K110" s="82" t="s">
        <v>60</v>
      </c>
      <c r="L110" s="82" t="s">
        <v>61</v>
      </c>
      <c r="M110" s="82" t="s">
        <v>62</v>
      </c>
      <c r="N110" s="82"/>
      <c r="O110" s="82" t="s">
        <v>63</v>
      </c>
    </row>
    <row r="111" spans="2:15">
      <c r="B111" s="82" t="s">
        <v>57</v>
      </c>
      <c r="C111" s="82" t="str">
        <f t="shared" si="2"/>
        <v>EBIL20</v>
      </c>
      <c r="D111" s="82" t="s">
        <v>332</v>
      </c>
      <c r="E111" s="82" t="s">
        <v>341</v>
      </c>
      <c r="F111" s="82" t="s">
        <v>348</v>
      </c>
      <c r="G111" s="93" t="s">
        <v>293</v>
      </c>
      <c r="H111" s="82" t="s">
        <v>341</v>
      </c>
      <c r="I111" s="94" t="str">
        <f t="shared" si="1"/>
        <v>Electricity -:- Bioliquid -:- Electricity Production -:- Bioliquid Power 2018 -:- Bioliquid</v>
      </c>
      <c r="J111" s="82" t="str">
        <f>+C36</f>
        <v>Bioliquid Power 2018</v>
      </c>
      <c r="K111" s="82" t="s">
        <v>60</v>
      </c>
      <c r="L111" s="82" t="s">
        <v>61</v>
      </c>
      <c r="M111" s="82" t="s">
        <v>62</v>
      </c>
      <c r="N111" s="82"/>
      <c r="O111" s="82" t="s">
        <v>63</v>
      </c>
    </row>
    <row r="112" spans="2:15">
      <c r="B112" s="82" t="s">
        <v>57</v>
      </c>
      <c r="C112" s="82" t="str">
        <f t="shared" si="2"/>
        <v>ENUC_LWR20</v>
      </c>
      <c r="D112" s="82" t="s">
        <v>332</v>
      </c>
      <c r="E112" s="82" t="s">
        <v>342</v>
      </c>
      <c r="F112" s="82" t="s">
        <v>348</v>
      </c>
      <c r="G112" s="93" t="s">
        <v>294</v>
      </c>
      <c r="H112" s="82" t="s">
        <v>342</v>
      </c>
      <c r="I112" s="94" t="str">
        <f t="shared" si="1"/>
        <v>Electricity -:- Nuclear -:- Electricity Production -:- Nuclear: Gen2 (LWR) - 2018 -:- Nuclear</v>
      </c>
      <c r="J112" s="82" t="str">
        <f>+C37</f>
        <v>Nuclear: Gen2 (LWR) - 2018</v>
      </c>
      <c r="K112" s="82" t="s">
        <v>60</v>
      </c>
      <c r="L112" s="82" t="s">
        <v>61</v>
      </c>
      <c r="M112" s="82" t="s">
        <v>62</v>
      </c>
      <c r="N112" s="82"/>
      <c r="O112" s="82" t="s">
        <v>63</v>
      </c>
    </row>
    <row r="113" spans="2:15">
      <c r="B113" s="82" t="s">
        <v>57</v>
      </c>
      <c r="C113" s="82" t="str">
        <f t="shared" si="2"/>
        <v>ENUC_EPR30</v>
      </c>
      <c r="D113" s="82" t="s">
        <v>332</v>
      </c>
      <c r="E113" s="82" t="s">
        <v>342</v>
      </c>
      <c r="F113" s="82" t="s">
        <v>348</v>
      </c>
      <c r="G113" s="93" t="s">
        <v>103</v>
      </c>
      <c r="H113" s="82" t="s">
        <v>342</v>
      </c>
      <c r="I113" s="94" t="str">
        <f t="shared" si="1"/>
        <v>Electricity -:- Nuclear -:- Electricity Production -:- Nuclear: Gen3 (EPR) - 2030 -:- Nuclear</v>
      </c>
      <c r="J113" s="82" t="str">
        <f>+C38</f>
        <v>Nuclear: Gen3 (EPR) - 2030</v>
      </c>
      <c r="K113" s="82" t="s">
        <v>60</v>
      </c>
      <c r="L113" s="82" t="s">
        <v>61</v>
      </c>
      <c r="M113" s="82" t="s">
        <v>62</v>
      </c>
      <c r="N113" s="82"/>
      <c r="O113" s="82" t="s">
        <v>63</v>
      </c>
    </row>
    <row r="114" spans="2:15">
      <c r="B114" s="82" t="s">
        <v>57</v>
      </c>
      <c r="C114" s="82" t="str">
        <f t="shared" si="2"/>
        <v>ENUC_FBR50</v>
      </c>
      <c r="D114" s="82" t="s">
        <v>332</v>
      </c>
      <c r="E114" s="82" t="s">
        <v>342</v>
      </c>
      <c r="F114" s="82" t="s">
        <v>348</v>
      </c>
      <c r="G114" s="93" t="s">
        <v>105</v>
      </c>
      <c r="H114" s="82" t="s">
        <v>342</v>
      </c>
      <c r="I114" s="94" t="str">
        <f t="shared" si="1"/>
        <v>Electricity -:- Nuclear -:- Electricity Production -:- Nuclear: Gen4 (FBR) - 2050 -:- Nuclear</v>
      </c>
      <c r="J114" s="82" t="str">
        <f>+C39</f>
        <v>Nuclear: Gen4 (FBR) - 2050</v>
      </c>
      <c r="K114" s="82" t="s">
        <v>60</v>
      </c>
      <c r="L114" s="82" t="s">
        <v>61</v>
      </c>
      <c r="M114" s="82" t="s">
        <v>62</v>
      </c>
      <c r="N114" s="82"/>
      <c r="O114" s="82" t="s">
        <v>63</v>
      </c>
    </row>
    <row r="115" spans="2:15">
      <c r="B115" s="82" t="s">
        <v>57</v>
      </c>
      <c r="C115" s="82" t="str">
        <f t="shared" si="2"/>
        <v>EWSTINC20</v>
      </c>
      <c r="D115" s="82" t="s">
        <v>332</v>
      </c>
      <c r="E115" s="82" t="s">
        <v>334</v>
      </c>
      <c r="F115" s="82" t="s">
        <v>348</v>
      </c>
      <c r="G115" s="82" t="s">
        <v>367</v>
      </c>
      <c r="H115" s="82" t="s">
        <v>368</v>
      </c>
      <c r="I115" s="94" t="str">
        <f t="shared" si="1"/>
        <v>Electricity -:- Thermal -:- Electricity Production -:- Steam Boiler -:- Waste Incineration</v>
      </c>
      <c r="J115" s="82" t="str">
        <f>+C40</f>
        <v>Waste incenerator 2018</v>
      </c>
      <c r="K115" s="82" t="s">
        <v>60</v>
      </c>
      <c r="L115" s="82" t="s">
        <v>61</v>
      </c>
      <c r="M115" s="82" t="s">
        <v>62</v>
      </c>
      <c r="N115" s="82"/>
      <c r="O115" s="82" t="s">
        <v>63</v>
      </c>
    </row>
    <row r="116" spans="2:15">
      <c r="B116" s="82" t="s">
        <v>57</v>
      </c>
      <c r="C116" s="82" t="str">
        <f t="shared" si="2"/>
        <v>EHYD-RR-New20</v>
      </c>
      <c r="D116" s="82" t="s">
        <v>332</v>
      </c>
      <c r="E116" s="82" t="s">
        <v>333</v>
      </c>
      <c r="F116" s="82" t="s">
        <v>348</v>
      </c>
      <c r="G116" s="82" t="s">
        <v>369</v>
      </c>
      <c r="H116" s="82" t="s">
        <v>333</v>
      </c>
      <c r="I116" s="94" t="str">
        <f t="shared" si="1"/>
        <v>Electricity -:- Hydro -:- Electricity Production -:- Hydro Run of River (New &gt;30MW) -:- Hydro</v>
      </c>
      <c r="J116" s="82" t="str">
        <f>+C41</f>
        <v>New run of river hydro &gt;30 MW</v>
      </c>
      <c r="K116" s="82" t="s">
        <v>60</v>
      </c>
      <c r="L116" s="82" t="s">
        <v>61</v>
      </c>
      <c r="M116" s="82" t="s">
        <v>62</v>
      </c>
      <c r="N116" s="82"/>
      <c r="O116" s="82" t="s">
        <v>63</v>
      </c>
    </row>
    <row r="117" spans="2:15">
      <c r="B117" s="82" t="s">
        <v>57</v>
      </c>
      <c r="C117" s="82" t="str">
        <f t="shared" ref="C117:D118" si="3">+B42</f>
        <v>EHYD-RR-NSmall20</v>
      </c>
      <c r="D117" s="82" t="s">
        <v>332</v>
      </c>
      <c r="E117" s="82" t="s">
        <v>343</v>
      </c>
      <c r="F117" s="82" t="s">
        <v>348</v>
      </c>
      <c r="G117" s="82" t="s">
        <v>370</v>
      </c>
      <c r="H117" s="82" t="s">
        <v>333</v>
      </c>
      <c r="I117" s="94" t="str">
        <f t="shared" si="1"/>
        <v>Electricity -:- hydro -:- Electricity Production -:- Hydro Run of River (New &lt;30MW) -:- Hydro</v>
      </c>
      <c r="J117" s="82" t="str">
        <f>+C42</f>
        <v>New run of river hydro &lt;30 MW</v>
      </c>
      <c r="K117" s="82" t="s">
        <v>60</v>
      </c>
      <c r="L117" s="82" t="s">
        <v>61</v>
      </c>
      <c r="M117" s="82" t="s">
        <v>62</v>
      </c>
      <c r="N117" s="82"/>
      <c r="O117" s="82" t="s">
        <v>63</v>
      </c>
    </row>
    <row r="118" spans="2:15">
      <c r="B118" s="82" t="s">
        <v>228</v>
      </c>
      <c r="C118" s="82" t="str">
        <f t="shared" si="3"/>
        <v>EBAT-Li-Ion</v>
      </c>
      <c r="D118" s="82" t="s">
        <v>332</v>
      </c>
      <c r="E118" s="82" t="s">
        <v>344</v>
      </c>
      <c r="F118" s="82" t="s">
        <v>348</v>
      </c>
      <c r="G118" s="82" t="s">
        <v>371</v>
      </c>
      <c r="H118" s="82" t="s">
        <v>332</v>
      </c>
      <c r="I118" s="94" t="str">
        <f t="shared" si="1"/>
        <v>Electricity -:- Electricity Storage -:- Electricity Production -:- Lithium Ion Battery  -:- Electricity</v>
      </c>
      <c r="J118" s="82" t="str">
        <f>+C43</f>
        <v xml:space="preserve">Battery storage (Li-Ion) </v>
      </c>
      <c r="K118" s="82" t="s">
        <v>60</v>
      </c>
      <c r="L118" s="82" t="s">
        <v>61</v>
      </c>
      <c r="M118" s="82" t="s">
        <v>62</v>
      </c>
      <c r="N118" s="82"/>
      <c r="O118" s="82" t="s">
        <v>63</v>
      </c>
    </row>
    <row r="119" spans="2:15">
      <c r="B119" s="82" t="s">
        <v>66</v>
      </c>
      <c r="C119" s="82" t="str">
        <f>+B44</f>
        <v>\I: EBAT-LA</v>
      </c>
      <c r="D119" s="82"/>
      <c r="E119" s="82"/>
      <c r="F119" s="82"/>
      <c r="G119" s="82"/>
      <c r="H119" s="82"/>
      <c r="I119" s="94"/>
      <c r="J119" s="82" t="str">
        <f>+C44</f>
        <v xml:space="preserve">Battery storage (Lead-Acid) </v>
      </c>
      <c r="K119" s="82" t="s">
        <v>60</v>
      </c>
      <c r="L119" s="82" t="s">
        <v>61</v>
      </c>
      <c r="M119" s="82" t="s">
        <v>62</v>
      </c>
      <c r="N119" s="82"/>
      <c r="O119" s="82" t="s">
        <v>63</v>
      </c>
    </row>
    <row r="120" spans="2:15">
      <c r="B120" s="82" t="s">
        <v>228</v>
      </c>
      <c r="C120" s="82" t="str">
        <f t="shared" ref="C120:D123" si="4">+B45</f>
        <v>EHYDPUMPSTG_L</v>
      </c>
      <c r="D120" s="82" t="s">
        <v>332</v>
      </c>
      <c r="E120" s="82" t="s">
        <v>344</v>
      </c>
      <c r="F120" s="82" t="s">
        <v>348</v>
      </c>
      <c r="G120" s="82" t="s">
        <v>372</v>
      </c>
      <c r="H120" s="82" t="s">
        <v>333</v>
      </c>
      <c r="I120" s="94" t="str">
        <f t="shared" si="1"/>
        <v>Electricity -:- Electricity Storage -:- Electricity Production -:- Large Pumped Storage -:- Hydro</v>
      </c>
      <c r="J120" s="82" t="str">
        <f>+C45</f>
        <v>Hydro pumped storage - Large - representing Lake onslow scheme</v>
      </c>
      <c r="K120" s="82" t="s">
        <v>60</v>
      </c>
      <c r="L120" s="82" t="s">
        <v>61</v>
      </c>
      <c r="M120" s="82" t="s">
        <v>243</v>
      </c>
      <c r="N120" s="82"/>
      <c r="O120" s="82" t="s">
        <v>63</v>
      </c>
    </row>
    <row r="121" spans="2:15">
      <c r="B121" s="82" t="s">
        <v>228</v>
      </c>
      <c r="C121" s="82" t="str">
        <f t="shared" si="4"/>
        <v>EHYDPUMPSTG_S</v>
      </c>
      <c r="D121" s="82" t="s">
        <v>332</v>
      </c>
      <c r="E121" s="82" t="s">
        <v>344</v>
      </c>
      <c r="F121" s="82" t="s">
        <v>348</v>
      </c>
      <c r="G121" s="82" t="s">
        <v>373</v>
      </c>
      <c r="H121" s="82" t="s">
        <v>333</v>
      </c>
      <c r="I121" s="94" t="str">
        <f t="shared" si="1"/>
        <v>Electricity -:- Electricity Storage -:- Electricity Production -:- Small Pumped Storage -:- Hydro</v>
      </c>
      <c r="J121" s="82" t="str">
        <f>+C46</f>
        <v>hydro pumped storage generic - small</v>
      </c>
      <c r="K121" s="82" t="s">
        <v>60</v>
      </c>
      <c r="L121" s="82" t="s">
        <v>61</v>
      </c>
      <c r="M121" s="82" t="s">
        <v>62</v>
      </c>
      <c r="N121" s="82"/>
      <c r="O121" s="82" t="s">
        <v>63</v>
      </c>
    </row>
    <row r="122" spans="2:15">
      <c r="B122" s="82" t="s">
        <v>228</v>
      </c>
      <c r="C122" s="82" t="str">
        <f t="shared" si="4"/>
        <v>EBATUTILION</v>
      </c>
      <c r="D122" s="82" t="s">
        <v>332</v>
      </c>
      <c r="E122" s="82" t="s">
        <v>344</v>
      </c>
      <c r="F122" s="82" t="s">
        <v>348</v>
      </c>
      <c r="G122" s="82" t="s">
        <v>371</v>
      </c>
      <c r="H122" s="82" t="s">
        <v>332</v>
      </c>
      <c r="I122" s="94" t="str">
        <f t="shared" si="1"/>
        <v>Electricity -:- Electricity Storage -:- Electricity Production -:- Lithium Ion Battery  -:- Electricity</v>
      </c>
      <c r="J122" s="82" t="str">
        <f>+C47</f>
        <v>Battery Storage - utility scale (Li-ion Batteries)</v>
      </c>
      <c r="K122" s="82" t="s">
        <v>60</v>
      </c>
      <c r="L122" s="82" t="s">
        <v>61</v>
      </c>
      <c r="M122" s="82" t="s">
        <v>62</v>
      </c>
      <c r="N122" s="82"/>
      <c r="O122" s="82" t="s">
        <v>63</v>
      </c>
    </row>
    <row r="123" spans="2:15">
      <c r="B123" s="82" t="s">
        <v>228</v>
      </c>
      <c r="C123" s="82" t="str">
        <f t="shared" si="4"/>
        <v>EBATUTIFLOW</v>
      </c>
      <c r="D123" s="82" t="s">
        <v>332</v>
      </c>
      <c r="E123" s="82" t="s">
        <v>344</v>
      </c>
      <c r="F123" s="82" t="s">
        <v>348</v>
      </c>
      <c r="G123" s="82" t="s">
        <v>374</v>
      </c>
      <c r="H123" s="82" t="s">
        <v>332</v>
      </c>
      <c r="I123" s="94" t="str">
        <f t="shared" si="1"/>
        <v>Electricity -:- Electricity Storage -:- Electricity Production -:- Flow Battery -:- Electricity</v>
      </c>
      <c r="J123" s="82" t="str">
        <f>+C48</f>
        <v>Battery Storage - utility scale (Flow Batteries)</v>
      </c>
      <c r="K123" s="82" t="s">
        <v>60</v>
      </c>
      <c r="L123" s="82" t="s">
        <v>61</v>
      </c>
      <c r="M123" s="82" t="s">
        <v>62</v>
      </c>
      <c r="N123" s="82"/>
      <c r="O123" s="82" t="s">
        <v>63</v>
      </c>
    </row>
    <row r="124" spans="2:15">
      <c r="B124" s="82" t="s">
        <v>66</v>
      </c>
      <c r="C124" s="82" t="str">
        <f>+B49</f>
        <v>\I: EFCH2PEAK</v>
      </c>
      <c r="D124" s="82"/>
      <c r="E124" s="82"/>
      <c r="F124" s="82"/>
      <c r="G124" s="82"/>
      <c r="H124" s="82"/>
      <c r="I124" s="94"/>
      <c r="J124" s="82" t="str">
        <f>+C49</f>
        <v>Hydrogen peaker</v>
      </c>
      <c r="K124" s="82" t="s">
        <v>60</v>
      </c>
      <c r="L124" s="82" t="s">
        <v>61</v>
      </c>
      <c r="M124" s="82" t="s">
        <v>62</v>
      </c>
      <c r="N124" s="82"/>
      <c r="O124" s="82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topLeftCell="B1" workbookViewId="0">
      <selection activeCell="B4" sqref="B4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11" max="11" width="10.425781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+OLD_ELC!J10-0.1</f>
        <v>0.4</v>
      </c>
      <c r="P5" s="23">
        <f>+OLD_ELC!K10-0.1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+OLD_ELC!J11-0.1</f>
        <v>0.32999999999999996</v>
      </c>
      <c r="P8" s="23">
        <f>+OLD_ELC!K11-0.1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3">
        <v>3891</v>
      </c>
      <c r="V11" s="83">
        <v>3891</v>
      </c>
      <c r="W11" s="83">
        <v>3891</v>
      </c>
      <c r="X11" s="83"/>
      <c r="Y11" s="84"/>
      <c r="Z11" s="83">
        <v>113</v>
      </c>
      <c r="AA11" s="83">
        <v>113</v>
      </c>
      <c r="AB11" s="83">
        <v>113</v>
      </c>
      <c r="AC11" s="83"/>
      <c r="AD11" s="85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0"/>
      <c r="V12" s="90"/>
      <c r="W12" s="90"/>
      <c r="X12" s="90"/>
      <c r="Y12" s="91"/>
      <c r="Z12" s="90"/>
      <c r="AA12" s="90"/>
      <c r="AB12" s="90"/>
      <c r="AC12" s="90"/>
      <c r="AD12" s="92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V16">
        <v>1.49</v>
      </c>
    </row>
    <row r="19" spans="3:22">
      <c r="C19" s="17"/>
      <c r="D19" s="18" t="s">
        <v>0</v>
      </c>
      <c r="O19" t="s">
        <v>227</v>
      </c>
    </row>
    <row r="20" spans="3:22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O20" s="38"/>
      <c r="P20" s="38"/>
      <c r="Q20" s="38" t="s">
        <v>161</v>
      </c>
      <c r="R20" s="38" t="s">
        <v>162</v>
      </c>
      <c r="S20" s="38" t="s">
        <v>163</v>
      </c>
    </row>
    <row r="21" spans="3:22" ht="15">
      <c r="C21" s="20" t="s">
        <v>164</v>
      </c>
      <c r="D21" s="20" t="s">
        <v>165</v>
      </c>
      <c r="E21" s="22">
        <f>+Q21*Q30*1000</f>
        <v>39000</v>
      </c>
      <c r="F21" s="39">
        <f>+Q22/H21</f>
        <v>0.4019307692307692</v>
      </c>
      <c r="G21" s="39">
        <f>+Q23/H21</f>
        <v>1.5407692307692308E-2</v>
      </c>
      <c r="H21" s="22">
        <f>+Q21*1000</f>
        <v>1300</v>
      </c>
      <c r="I21" s="22">
        <f>+H21</f>
        <v>1300</v>
      </c>
      <c r="J21" s="22">
        <v>3</v>
      </c>
      <c r="K21" s="22">
        <v>30</v>
      </c>
      <c r="O21" s="38" t="s">
        <v>166</v>
      </c>
      <c r="P21" s="38" t="s">
        <v>167</v>
      </c>
      <c r="Q21" s="38">
        <v>1.3</v>
      </c>
      <c r="R21" s="38">
        <v>4</v>
      </c>
      <c r="S21" s="38">
        <v>5.3</v>
      </c>
    </row>
    <row r="22" spans="3:22" ht="15">
      <c r="C22" s="20" t="s">
        <v>168</v>
      </c>
      <c r="D22" s="20" t="s">
        <v>165</v>
      </c>
      <c r="E22" s="22">
        <f>+R21*R30*1000</f>
        <v>120000</v>
      </c>
      <c r="F22" s="39">
        <f>+R22/H22</f>
        <v>0.2020525</v>
      </c>
      <c r="G22" s="39">
        <f>+R23/H22</f>
        <v>7.2424999999999998E-3</v>
      </c>
      <c r="H22" s="22">
        <f>+R21*1000</f>
        <v>4000</v>
      </c>
      <c r="I22" s="22">
        <f>+H22</f>
        <v>4000</v>
      </c>
      <c r="J22" s="22">
        <v>3</v>
      </c>
      <c r="K22" s="22">
        <v>30</v>
      </c>
      <c r="O22" s="53" t="s">
        <v>216</v>
      </c>
      <c r="P22" s="38" t="s">
        <v>169</v>
      </c>
      <c r="Q22" s="55">
        <f>+Q40-Q39</f>
        <v>522.51</v>
      </c>
      <c r="R22" s="55">
        <f>+R40-R39</f>
        <v>808.21</v>
      </c>
      <c r="S22" s="38">
        <f>+Q22+R22</f>
        <v>1330.72</v>
      </c>
      <c r="V22" s="40">
        <f>280/224</f>
        <v>1.25</v>
      </c>
    </row>
    <row r="23" spans="3:22" ht="15">
      <c r="C23" s="20"/>
      <c r="D23" s="20"/>
      <c r="E23" s="22"/>
      <c r="F23" s="22"/>
      <c r="G23" s="22"/>
      <c r="H23" s="22"/>
      <c r="I23" s="22"/>
      <c r="J23" s="22"/>
      <c r="K23" s="22"/>
      <c r="O23" s="38" t="s">
        <v>170</v>
      </c>
      <c r="P23" s="53" t="s">
        <v>173</v>
      </c>
      <c r="Q23" s="56">
        <f>+Q25+Q26</f>
        <v>20.03</v>
      </c>
      <c r="R23" s="56">
        <f>+R25+R26</f>
        <v>28.97</v>
      </c>
      <c r="S23" s="38">
        <f t="shared" ref="S23:S24" si="0">+Q23+R23</f>
        <v>49</v>
      </c>
    </row>
    <row r="24" spans="3:22" ht="15">
      <c r="O24" s="38" t="s">
        <v>171</v>
      </c>
      <c r="P24" s="38" t="s">
        <v>169</v>
      </c>
      <c r="Q24" s="38"/>
      <c r="R24" s="38"/>
      <c r="S24" s="38">
        <f t="shared" si="0"/>
        <v>0</v>
      </c>
      <c r="T24">
        <f>+Q24/Q21/Q30/1000</f>
        <v>0</v>
      </c>
      <c r="U24">
        <f>+R24/R21/R30/1000</f>
        <v>0</v>
      </c>
    </row>
    <row r="25" spans="3:22" ht="15">
      <c r="O25" s="38" t="s">
        <v>172</v>
      </c>
      <c r="P25" s="38" t="s">
        <v>173</v>
      </c>
      <c r="Q25" s="54">
        <v>15.44</v>
      </c>
      <c r="R25" s="54">
        <v>13.2</v>
      </c>
      <c r="S25" s="38">
        <v>28.64</v>
      </c>
    </row>
    <row r="26" spans="3:22" ht="15">
      <c r="O26" s="38" t="s">
        <v>174</v>
      </c>
      <c r="P26" s="38" t="s">
        <v>173</v>
      </c>
      <c r="Q26" s="54">
        <v>4.59</v>
      </c>
      <c r="R26" s="54">
        <v>15.77</v>
      </c>
      <c r="S26" s="38">
        <v>20.36</v>
      </c>
    </row>
    <row r="27" spans="3:22" ht="15">
      <c r="C27" s="41" t="s">
        <v>19</v>
      </c>
      <c r="D27" s="42"/>
      <c r="E27" s="42"/>
      <c r="F27" s="42"/>
      <c r="G27" s="42"/>
      <c r="H27" s="42"/>
      <c r="I27" s="42"/>
      <c r="J27" s="42"/>
      <c r="O27" s="38"/>
      <c r="P27" s="38"/>
      <c r="Q27" s="38"/>
      <c r="R27" s="38"/>
      <c r="S27" s="38"/>
    </row>
    <row r="28" spans="3:22" ht="15">
      <c r="C28" s="43" t="s">
        <v>17</v>
      </c>
      <c r="D28" s="43" t="s">
        <v>1</v>
      </c>
      <c r="E28" s="43" t="s">
        <v>2</v>
      </c>
      <c r="F28" s="43" t="s">
        <v>20</v>
      </c>
      <c r="G28" s="43" t="s">
        <v>21</v>
      </c>
      <c r="H28" s="43" t="s">
        <v>22</v>
      </c>
      <c r="I28" s="43" t="s">
        <v>23</v>
      </c>
      <c r="J28" s="43" t="s">
        <v>24</v>
      </c>
      <c r="O28" s="38"/>
      <c r="P28" s="38"/>
      <c r="Q28" s="38"/>
      <c r="R28" s="38"/>
      <c r="S28" s="38"/>
    </row>
    <row r="29" spans="3:22" ht="15">
      <c r="C29" s="43" t="s">
        <v>175</v>
      </c>
      <c r="D29" s="43" t="s">
        <v>33</v>
      </c>
      <c r="E29" s="43" t="s">
        <v>34</v>
      </c>
      <c r="F29" s="43" t="s">
        <v>35</v>
      </c>
      <c r="G29" s="43" t="s">
        <v>36</v>
      </c>
      <c r="H29" s="43" t="s">
        <v>176</v>
      </c>
      <c r="I29" s="43" t="s">
        <v>177</v>
      </c>
      <c r="J29" s="43" t="s">
        <v>39</v>
      </c>
      <c r="O29" s="38"/>
      <c r="P29" s="38"/>
      <c r="Q29" s="38" t="s">
        <v>178</v>
      </c>
      <c r="R29" s="38" t="s">
        <v>179</v>
      </c>
      <c r="S29" s="38"/>
    </row>
    <row r="30" spans="3:22" ht="15">
      <c r="C30" s="16" t="s">
        <v>57</v>
      </c>
      <c r="D30" s="16" t="str">
        <f>+C5</f>
        <v>EHCO_CCS30</v>
      </c>
      <c r="E30" s="16" t="str">
        <f>+D5</f>
        <v>Coal: SCPC-post CCS - 2030</v>
      </c>
      <c r="F30" s="16" t="s">
        <v>60</v>
      </c>
      <c r="G30" s="16" t="s">
        <v>61</v>
      </c>
      <c r="H30" s="16" t="s">
        <v>62</v>
      </c>
      <c r="I30" s="16"/>
      <c r="J30" s="16" t="s">
        <v>63</v>
      </c>
      <c r="O30" s="38" t="s">
        <v>5</v>
      </c>
      <c r="P30" s="38" t="s">
        <v>180</v>
      </c>
      <c r="Q30" s="38">
        <v>30</v>
      </c>
      <c r="R30" s="38">
        <v>30</v>
      </c>
    </row>
    <row r="31" spans="3:22">
      <c r="C31" s="16" t="s">
        <v>57</v>
      </c>
      <c r="D31" s="16" t="str">
        <f>+C8</f>
        <v>EHCOL_CCS30</v>
      </c>
      <c r="E31" s="16" t="str">
        <f>+D8</f>
        <v>Lignite: SCPC-post CCS - 2030</v>
      </c>
      <c r="F31" s="16" t="s">
        <v>60</v>
      </c>
      <c r="G31" s="16" t="s">
        <v>61</v>
      </c>
      <c r="H31" s="16" t="s">
        <v>62</v>
      </c>
      <c r="I31" s="16"/>
      <c r="J31" s="16" t="s">
        <v>63</v>
      </c>
    </row>
    <row r="32" spans="3:22">
      <c r="C32" s="16" t="s">
        <v>57</v>
      </c>
      <c r="D32" s="16" t="str">
        <f>+C11</f>
        <v>ENGA_CCS30</v>
      </c>
      <c r="E32" s="16" t="str">
        <f>+D11</f>
        <v>Natural Gas: GTCC-post CCS - 2030</v>
      </c>
      <c r="F32" s="16" t="s">
        <v>60</v>
      </c>
      <c r="G32" s="16" t="s">
        <v>61</v>
      </c>
      <c r="H32" s="16" t="s">
        <v>62</v>
      </c>
      <c r="I32" s="16"/>
      <c r="J32" s="16" t="s">
        <v>63</v>
      </c>
    </row>
    <row r="33" spans="3:18">
      <c r="C33" s="16" t="s">
        <v>181</v>
      </c>
      <c r="D33" s="16" t="str">
        <f>+C21</f>
        <v>CCS_Store1</v>
      </c>
      <c r="E33" s="16" t="s">
        <v>182</v>
      </c>
      <c r="F33" s="16" t="s">
        <v>183</v>
      </c>
      <c r="G33" s="16" t="s">
        <v>184</v>
      </c>
      <c r="H33" s="16"/>
      <c r="I33" s="16"/>
      <c r="J33" s="16"/>
      <c r="O33" t="s">
        <v>218</v>
      </c>
      <c r="Q33" t="s">
        <v>219</v>
      </c>
      <c r="R33" t="s">
        <v>219</v>
      </c>
    </row>
    <row r="34" spans="3:18">
      <c r="C34" s="16" t="s">
        <v>181</v>
      </c>
      <c r="D34" s="16" t="str">
        <f>+C22</f>
        <v>CCS_Store2</v>
      </c>
      <c r="E34" s="16" t="s">
        <v>182</v>
      </c>
      <c r="F34" s="16" t="s">
        <v>183</v>
      </c>
      <c r="G34" s="16" t="s">
        <v>184</v>
      </c>
      <c r="H34" s="16"/>
      <c r="I34" s="16"/>
      <c r="J34" s="16"/>
      <c r="Q34" t="s">
        <v>217</v>
      </c>
      <c r="R34" t="s">
        <v>217</v>
      </c>
    </row>
    <row r="35" spans="3:18">
      <c r="O35" t="s">
        <v>220</v>
      </c>
      <c r="Q35">
        <v>318.08999999999997</v>
      </c>
      <c r="R35">
        <v>136.16</v>
      </c>
    </row>
    <row r="36" spans="3:18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O36" t="s">
        <v>221</v>
      </c>
      <c r="Q36">
        <v>49.83</v>
      </c>
      <c r="R36">
        <v>184</v>
      </c>
    </row>
    <row r="37" spans="3:18">
      <c r="C37" s="46" t="s">
        <v>9</v>
      </c>
      <c r="D37" s="47" t="s">
        <v>185</v>
      </c>
      <c r="E37" s="46" t="s">
        <v>7</v>
      </c>
      <c r="F37" s="46" t="s">
        <v>10</v>
      </c>
      <c r="G37" s="48" t="s">
        <v>11</v>
      </c>
      <c r="H37" s="48" t="s">
        <v>12</v>
      </c>
      <c r="I37" s="48" t="s">
        <v>13</v>
      </c>
      <c r="J37" s="48" t="s">
        <v>14</v>
      </c>
      <c r="K37" s="48" t="s">
        <v>15</v>
      </c>
      <c r="O37" t="s">
        <v>225</v>
      </c>
      <c r="Q37">
        <v>136.59</v>
      </c>
      <c r="R37">
        <v>478.05</v>
      </c>
    </row>
    <row r="38" spans="3:18" ht="34.5" thickBot="1">
      <c r="C38" s="49" t="s">
        <v>186</v>
      </c>
      <c r="D38" s="50" t="s">
        <v>187</v>
      </c>
      <c r="E38" s="49" t="s">
        <v>26</v>
      </c>
      <c r="F38" s="49" t="s">
        <v>27</v>
      </c>
      <c r="G38" s="49" t="s">
        <v>11</v>
      </c>
      <c r="H38" s="49" t="s">
        <v>188</v>
      </c>
      <c r="I38" s="49" t="s">
        <v>189</v>
      </c>
      <c r="J38" s="49" t="s">
        <v>30</v>
      </c>
      <c r="K38" s="49" t="s">
        <v>31</v>
      </c>
      <c r="O38" t="s">
        <v>222</v>
      </c>
      <c r="Q38">
        <v>18</v>
      </c>
      <c r="R38">
        <v>10</v>
      </c>
    </row>
    <row r="39" spans="3:18">
      <c r="C39" t="s">
        <v>314</v>
      </c>
      <c r="E39" t="str">
        <f>+D22</f>
        <v>COseq</v>
      </c>
      <c r="F39" t="s">
        <v>190</v>
      </c>
      <c r="G39" t="s">
        <v>183</v>
      </c>
      <c r="O39" t="s">
        <v>223</v>
      </c>
      <c r="Q39">
        <v>40.880000000000003</v>
      </c>
      <c r="R39">
        <v>134.41</v>
      </c>
    </row>
    <row r="40" spans="3:18">
      <c r="O40" t="s">
        <v>224</v>
      </c>
      <c r="Q40">
        <v>563.39</v>
      </c>
      <c r="R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