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puglies\Documents\TIMES\Residential sector paper\Inputs to TIMES\"/>
    </mc:Choice>
  </mc:AlternateContent>
  <xr:revisionPtr revIDLastSave="0" documentId="13_ncr:1_{2364C6A7-DDD1-427B-AF0C-34D9AF5AB4AE}" xr6:coauthVersionLast="47" xr6:coauthVersionMax="47" xr10:uidLastSave="{00000000-0000-0000-0000-000000000000}"/>
  <bookViews>
    <workbookView xWindow="-120" yWindow="-120" windowWidth="38640" windowHeight="21240" tabRatio="694" firstSheet="1" activeTab="6" xr2:uid="{00000000-000D-0000-FFFF-FFFF00000000}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9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 localSheetId="6">#REF!</definedName>
    <definedName name="hydro_temp">#REF!</definedName>
    <definedName name="input_05" localSheetId="9">#REF!</definedName>
    <definedName name="input_05" localSheetId="6">#REF!</definedName>
    <definedName name="input_05">#REF!</definedName>
    <definedName name="last" localSheetId="9">#REF!</definedName>
    <definedName name="last" localSheetId="6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 localSheetId="6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 localSheetId="6">#REF!</definedName>
    <definedName name="Technical_Notes_...">#REF!</definedName>
    <definedName name="temp" localSheetId="9">#REF!</definedName>
    <definedName name="temp" localSheetId="6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69" l="1"/>
  <c r="L16" i="166" s="1"/>
  <c r="D7" i="169"/>
  <c r="M16" i="166" s="1"/>
  <c r="E7" i="169"/>
  <c r="F7" i="169"/>
  <c r="G7" i="169"/>
  <c r="H7" i="169"/>
  <c r="L7" i="169" s="1"/>
  <c r="I7" i="169" s="1"/>
  <c r="J7" i="169"/>
  <c r="S7" i="169"/>
  <c r="C8" i="169"/>
  <c r="L17" i="166" s="1"/>
  <c r="D8" i="169"/>
  <c r="M17" i="166" s="1"/>
  <c r="E8" i="169"/>
  <c r="F8" i="169"/>
  <c r="G8" i="169"/>
  <c r="H8" i="169"/>
  <c r="L8" i="169" s="1"/>
  <c r="I8" i="169" s="1"/>
  <c r="J8" i="169"/>
  <c r="O8" i="169"/>
  <c r="P8" i="169"/>
  <c r="C9" i="169"/>
  <c r="L18" i="166" s="1"/>
  <c r="D9" i="169"/>
  <c r="M18" i="166" s="1"/>
  <c r="E9" i="169"/>
  <c r="F9" i="169"/>
  <c r="G9" i="169"/>
  <c r="H9" i="169"/>
  <c r="L9" i="169" s="1"/>
  <c r="I9" i="169" s="1"/>
  <c r="C10" i="169"/>
  <c r="L19" i="166" s="1"/>
  <c r="D10" i="169"/>
  <c r="M19" i="166" s="1"/>
  <c r="E10" i="169"/>
  <c r="F10" i="169"/>
  <c r="G10" i="169"/>
  <c r="H10" i="169"/>
  <c r="L10" i="169" s="1"/>
  <c r="I10" i="169" s="1"/>
  <c r="C11" i="169"/>
  <c r="L20" i="166" s="1"/>
  <c r="D11" i="169"/>
  <c r="M20" i="166" s="1"/>
  <c r="E11" i="169"/>
  <c r="F11" i="169"/>
  <c r="G11" i="169"/>
  <c r="H11" i="169"/>
  <c r="L11" i="169" s="1"/>
  <c r="I11" i="169" s="1"/>
  <c r="J11" i="169"/>
  <c r="C12" i="169"/>
  <c r="L21" i="166" s="1"/>
  <c r="D12" i="169"/>
  <c r="M21" i="166" s="1"/>
  <c r="E12" i="169"/>
  <c r="F12" i="169"/>
  <c r="G12" i="169"/>
  <c r="H12" i="169"/>
  <c r="L12" i="169" s="1"/>
  <c r="I12" i="169" s="1"/>
  <c r="J12" i="169"/>
  <c r="C13" i="169"/>
  <c r="L22" i="166" s="1"/>
  <c r="D13" i="169"/>
  <c r="M22" i="166" s="1"/>
  <c r="E13" i="169"/>
  <c r="F13" i="169"/>
  <c r="G13" i="169"/>
  <c r="H13" i="169"/>
  <c r="L13" i="169" s="1"/>
  <c r="I13" i="169" s="1"/>
  <c r="J13" i="169"/>
  <c r="C14" i="169"/>
  <c r="L23" i="166" s="1"/>
  <c r="D14" i="169"/>
  <c r="M23" i="166" s="1"/>
  <c r="E14" i="169"/>
  <c r="F14" i="169"/>
  <c r="G14" i="169"/>
  <c r="H14" i="169"/>
  <c r="L14" i="169" s="1"/>
  <c r="I14" i="169" s="1"/>
  <c r="J14" i="169"/>
  <c r="O14" i="169"/>
  <c r="C15" i="169"/>
  <c r="L24" i="166" s="1"/>
  <c r="D15" i="169"/>
  <c r="M24" i="166" s="1"/>
  <c r="E15" i="169"/>
  <c r="F15" i="169"/>
  <c r="G15" i="169"/>
  <c r="H15" i="169"/>
  <c r="L15" i="169" s="1"/>
  <c r="I15" i="169" s="1"/>
  <c r="J15" i="169"/>
  <c r="O15" i="169"/>
  <c r="C16" i="169"/>
  <c r="L25" i="166" s="1"/>
  <c r="D16" i="169"/>
  <c r="M25" i="166" s="1"/>
  <c r="E16" i="169"/>
  <c r="F16" i="169"/>
  <c r="G16" i="169"/>
  <c r="H16" i="169"/>
  <c r="L16" i="169" s="1"/>
  <c r="I16" i="169" s="1"/>
  <c r="J16" i="169"/>
  <c r="C17" i="169"/>
  <c r="L26" i="166" s="1"/>
  <c r="D17" i="169"/>
  <c r="M26" i="166" s="1"/>
  <c r="E17" i="169"/>
  <c r="F17" i="169"/>
  <c r="G17" i="169"/>
  <c r="J17" i="169"/>
  <c r="L17" i="169"/>
  <c r="C18" i="169"/>
  <c r="L27" i="166" s="1"/>
  <c r="D18" i="169"/>
  <c r="M27" i="166" s="1"/>
  <c r="E18" i="169"/>
  <c r="F18" i="169"/>
  <c r="G18" i="169"/>
  <c r="J18" i="169"/>
  <c r="L18" i="169"/>
  <c r="I18" i="169" s="1"/>
  <c r="C19" i="169"/>
  <c r="L28" i="166" s="1"/>
  <c r="D19" i="169"/>
  <c r="M28" i="166" s="1"/>
  <c r="E19" i="169"/>
  <c r="F19" i="169"/>
  <c r="G19" i="169"/>
  <c r="J19" i="169"/>
  <c r="L19" i="169"/>
  <c r="I19" i="169" s="1"/>
  <c r="P19" i="169"/>
  <c r="C20" i="169"/>
  <c r="L29" i="166" s="1"/>
  <c r="D20" i="169"/>
  <c r="M29" i="166" s="1"/>
  <c r="E20" i="169"/>
  <c r="F20" i="169"/>
  <c r="G20" i="169"/>
  <c r="H20" i="169"/>
  <c r="J20" i="169"/>
  <c r="L20" i="169"/>
  <c r="I20" i="169" s="1"/>
  <c r="C21" i="169"/>
  <c r="L30" i="166" s="1"/>
  <c r="D21" i="169"/>
  <c r="M30" i="166" s="1"/>
  <c r="E21" i="169"/>
  <c r="F21" i="169"/>
  <c r="G21" i="169"/>
  <c r="J21" i="169"/>
  <c r="L21" i="169"/>
  <c r="I21" i="169" s="1"/>
  <c r="C22" i="169"/>
  <c r="L31" i="166" s="1"/>
  <c r="D22" i="169"/>
  <c r="M31" i="166" s="1"/>
  <c r="E22" i="169"/>
  <c r="F22" i="169"/>
  <c r="G22" i="169"/>
  <c r="H22" i="169"/>
  <c r="L22" i="169" s="1"/>
  <c r="I22" i="169" s="1"/>
  <c r="J22" i="169"/>
  <c r="O22" i="169"/>
  <c r="C23" i="169"/>
  <c r="L32" i="166" s="1"/>
  <c r="D23" i="169"/>
  <c r="M32" i="166" s="1"/>
  <c r="E23" i="169"/>
  <c r="F23" i="169"/>
  <c r="G23" i="169"/>
  <c r="H23" i="169"/>
  <c r="L23" i="169" s="1"/>
  <c r="I23" i="169" s="1"/>
  <c r="J23" i="169"/>
  <c r="O23" i="169"/>
  <c r="P23" i="169"/>
  <c r="C24" i="169"/>
  <c r="L33" i="166" s="1"/>
  <c r="D24" i="169"/>
  <c r="M33" i="166" s="1"/>
  <c r="E24" i="169"/>
  <c r="F24" i="169"/>
  <c r="G24" i="169"/>
  <c r="H24" i="169"/>
  <c r="L24" i="169" s="1"/>
  <c r="I24" i="169" s="1"/>
  <c r="J24" i="169"/>
  <c r="O24" i="169"/>
  <c r="C25" i="169"/>
  <c r="L34" i="166" s="1"/>
  <c r="D25" i="169"/>
  <c r="M34" i="166" s="1"/>
  <c r="E25" i="169"/>
  <c r="F25" i="169"/>
  <c r="G25" i="169"/>
  <c r="H25" i="169"/>
  <c r="J25" i="169"/>
  <c r="L25" i="169"/>
  <c r="I25" i="169" s="1"/>
  <c r="O25" i="169"/>
  <c r="C26" i="169"/>
  <c r="L35" i="166" s="1"/>
  <c r="D26" i="169"/>
  <c r="M35" i="166" s="1"/>
  <c r="E26" i="169"/>
  <c r="F26" i="169"/>
  <c r="G26" i="169"/>
  <c r="H26" i="169"/>
  <c r="J26" i="169"/>
  <c r="L26" i="169"/>
  <c r="I26" i="169" s="1"/>
  <c r="O26" i="169"/>
  <c r="C27" i="169"/>
  <c r="L36" i="166" s="1"/>
  <c r="D27" i="169"/>
  <c r="M36" i="166" s="1"/>
  <c r="E27" i="169"/>
  <c r="F27" i="169"/>
  <c r="G27" i="169"/>
  <c r="H27" i="169"/>
  <c r="L27" i="169" s="1"/>
  <c r="I27" i="169" s="1"/>
  <c r="J27" i="169"/>
  <c r="O27" i="169"/>
  <c r="C28" i="169"/>
  <c r="L37" i="166" s="1"/>
  <c r="D28" i="169"/>
  <c r="M37" i="166" s="1"/>
  <c r="E28" i="169"/>
  <c r="F28" i="169"/>
  <c r="G28" i="169"/>
  <c r="H28" i="169"/>
  <c r="L28" i="169" s="1"/>
  <c r="I28" i="169" s="1"/>
  <c r="J28" i="169"/>
  <c r="O28" i="169"/>
  <c r="C29" i="169"/>
  <c r="L38" i="166" s="1"/>
  <c r="D29" i="169"/>
  <c r="M38" i="166" s="1"/>
  <c r="E29" i="169"/>
  <c r="F29" i="169"/>
  <c r="G29" i="169"/>
  <c r="H29" i="169"/>
  <c r="J29" i="169"/>
  <c r="L29" i="169"/>
  <c r="I29" i="169" s="1"/>
  <c r="O29" i="169"/>
  <c r="C30" i="169"/>
  <c r="L39" i="166" s="1"/>
  <c r="D30" i="169"/>
  <c r="M39" i="166" s="1"/>
  <c r="E30" i="169"/>
  <c r="F30" i="169"/>
  <c r="G30" i="169"/>
  <c r="H30" i="169"/>
  <c r="L30" i="169" s="1"/>
  <c r="I30" i="169" s="1"/>
  <c r="J30" i="169"/>
  <c r="O30" i="169"/>
  <c r="C31" i="169"/>
  <c r="L40" i="166" s="1"/>
  <c r="D31" i="169"/>
  <c r="M40" i="166" s="1"/>
  <c r="E31" i="169"/>
  <c r="F31" i="169"/>
  <c r="G31" i="169"/>
  <c r="H31" i="169"/>
  <c r="L31" i="169" s="1"/>
  <c r="I31" i="169" s="1"/>
  <c r="J31" i="169"/>
  <c r="O31" i="169"/>
  <c r="C32" i="169"/>
  <c r="L41" i="166" s="1"/>
  <c r="D32" i="169"/>
  <c r="M41" i="166" s="1"/>
  <c r="E32" i="169"/>
  <c r="F32" i="169"/>
  <c r="G32" i="169"/>
  <c r="H32" i="169"/>
  <c r="L32" i="169" s="1"/>
  <c r="I32" i="169" s="1"/>
  <c r="J32" i="169"/>
  <c r="O32" i="169"/>
  <c r="C33" i="169"/>
  <c r="L42" i="166" s="1"/>
  <c r="D33" i="169"/>
  <c r="M42" i="166" s="1"/>
  <c r="E33" i="169"/>
  <c r="F33" i="169"/>
  <c r="G33" i="169"/>
  <c r="H33" i="169"/>
  <c r="L33" i="169" s="1"/>
  <c r="I33" i="169" s="1"/>
  <c r="J33" i="169"/>
  <c r="O33" i="169"/>
  <c r="C34" i="169"/>
  <c r="L43" i="166" s="1"/>
  <c r="D34" i="169"/>
  <c r="M43" i="166" s="1"/>
  <c r="E34" i="169"/>
  <c r="F34" i="169"/>
  <c r="G34" i="169"/>
  <c r="H34" i="169"/>
  <c r="J34" i="169"/>
  <c r="L34" i="169"/>
  <c r="I34" i="169" s="1"/>
  <c r="O34" i="169"/>
  <c r="C35" i="169"/>
  <c r="L44" i="166" s="1"/>
  <c r="D35" i="169"/>
  <c r="M44" i="166" s="1"/>
  <c r="E35" i="169"/>
  <c r="F35" i="169"/>
  <c r="G35" i="169"/>
  <c r="H35" i="169"/>
  <c r="L35" i="169" s="1"/>
  <c r="I35" i="169" s="1"/>
  <c r="J35" i="169"/>
  <c r="O35" i="169"/>
  <c r="P35" i="169"/>
  <c r="C36" i="169"/>
  <c r="L45" i="166" s="1"/>
  <c r="D36" i="169"/>
  <c r="M45" i="166" s="1"/>
  <c r="E36" i="169"/>
  <c r="F36" i="169"/>
  <c r="G36" i="169"/>
  <c r="H36" i="169"/>
  <c r="L36" i="169" s="1"/>
  <c r="I36" i="169" s="1"/>
  <c r="C37" i="169"/>
  <c r="L46" i="166" s="1"/>
  <c r="D37" i="169"/>
  <c r="M46" i="166" s="1"/>
  <c r="E37" i="169"/>
  <c r="F37" i="169"/>
  <c r="G37" i="169"/>
  <c r="H37" i="169"/>
  <c r="J37" i="169"/>
  <c r="L37" i="169"/>
  <c r="I37" i="169" s="1"/>
  <c r="O37" i="169"/>
  <c r="C38" i="169"/>
  <c r="L47" i="166" s="1"/>
  <c r="D38" i="169"/>
  <c r="M47" i="166" s="1"/>
  <c r="E38" i="169"/>
  <c r="F38" i="169"/>
  <c r="G38" i="169"/>
  <c r="H38" i="169"/>
  <c r="J38" i="169"/>
  <c r="L38" i="169"/>
  <c r="I38" i="169" s="1"/>
  <c r="O38" i="169"/>
  <c r="C39" i="169"/>
  <c r="L48" i="166" s="1"/>
  <c r="D39" i="169"/>
  <c r="M48" i="166" s="1"/>
  <c r="E39" i="169"/>
  <c r="F39" i="169"/>
  <c r="G39" i="169"/>
  <c r="H39" i="169"/>
  <c r="J39" i="169"/>
  <c r="L39" i="169"/>
  <c r="C40" i="169"/>
  <c r="L49" i="166" s="1"/>
  <c r="D40" i="169"/>
  <c r="M49" i="166" s="1"/>
  <c r="E40" i="169"/>
  <c r="F40" i="169"/>
  <c r="G40" i="169"/>
  <c r="H40" i="169"/>
  <c r="J40" i="169"/>
  <c r="L40" i="169"/>
  <c r="I40" i="169" s="1"/>
  <c r="C41" i="169"/>
  <c r="L50" i="166" s="1"/>
  <c r="D41" i="169"/>
  <c r="M50" i="166" s="1"/>
  <c r="E41" i="169"/>
  <c r="F41" i="169"/>
  <c r="G41" i="169"/>
  <c r="J41" i="169"/>
  <c r="L41" i="169"/>
  <c r="I41" i="169" s="1"/>
  <c r="P41" i="169"/>
  <c r="C42" i="169"/>
  <c r="L51" i="166" s="1"/>
  <c r="D42" i="169"/>
  <c r="M51" i="166" s="1"/>
  <c r="E42" i="169"/>
  <c r="F42" i="169"/>
  <c r="G42" i="169"/>
  <c r="H42" i="169"/>
  <c r="L42" i="169" s="1"/>
  <c r="I42" i="169" s="1"/>
  <c r="J42" i="169"/>
  <c r="O42" i="169"/>
  <c r="C43" i="169"/>
  <c r="L52" i="166" s="1"/>
  <c r="D43" i="169"/>
  <c r="M52" i="166" s="1"/>
  <c r="E43" i="169"/>
  <c r="F43" i="169"/>
  <c r="G43" i="169"/>
  <c r="H43" i="169"/>
  <c r="L43" i="169" s="1"/>
  <c r="I43" i="169" s="1"/>
  <c r="J43" i="169"/>
  <c r="O43" i="169"/>
  <c r="P43" i="169"/>
  <c r="C44" i="169"/>
  <c r="L53" i="166" s="1"/>
  <c r="D44" i="169"/>
  <c r="M53" i="166" s="1"/>
  <c r="E44" i="169"/>
  <c r="F44" i="169"/>
  <c r="G44" i="169"/>
  <c r="H44" i="169"/>
  <c r="L44" i="169" s="1"/>
  <c r="I44" i="169" s="1"/>
  <c r="J44" i="169"/>
  <c r="O44" i="169"/>
  <c r="C45" i="169"/>
  <c r="L54" i="166" s="1"/>
  <c r="D45" i="169"/>
  <c r="M54" i="166" s="1"/>
  <c r="E45" i="169"/>
  <c r="F45" i="169"/>
  <c r="G45" i="169"/>
  <c r="H45" i="169"/>
  <c r="L45" i="169" s="1"/>
  <c r="I45" i="169" s="1"/>
  <c r="J45" i="169"/>
  <c r="O45" i="169"/>
  <c r="C46" i="169"/>
  <c r="L55" i="166" s="1"/>
  <c r="D46" i="169"/>
  <c r="M55" i="166" s="1"/>
  <c r="E46" i="169"/>
  <c r="F46" i="169"/>
  <c r="G46" i="169"/>
  <c r="H46" i="169"/>
  <c r="L46" i="169" s="1"/>
  <c r="I46" i="169" s="1"/>
  <c r="J46" i="169"/>
  <c r="O46" i="169"/>
  <c r="C47" i="169"/>
  <c r="L56" i="166" s="1"/>
  <c r="D47" i="169"/>
  <c r="M56" i="166" s="1"/>
  <c r="E47" i="169"/>
  <c r="F47" i="169"/>
  <c r="G47" i="169"/>
  <c r="H47" i="169"/>
  <c r="L47" i="169" s="1"/>
  <c r="I47" i="169" s="1"/>
  <c r="J47" i="169"/>
  <c r="O47" i="169"/>
  <c r="C48" i="169"/>
  <c r="L57" i="166" s="1"/>
  <c r="D48" i="169"/>
  <c r="M57" i="166" s="1"/>
  <c r="E48" i="169"/>
  <c r="F48" i="169"/>
  <c r="G48" i="169"/>
  <c r="H48" i="169"/>
  <c r="L48" i="169" s="1"/>
  <c r="I48" i="169" s="1"/>
  <c r="J48" i="169"/>
  <c r="O48" i="169"/>
  <c r="C49" i="169"/>
  <c r="L58" i="166" s="1"/>
  <c r="D49" i="169"/>
  <c r="M58" i="166" s="1"/>
  <c r="E49" i="169"/>
  <c r="F49" i="169"/>
  <c r="G49" i="169"/>
  <c r="H49" i="169"/>
  <c r="L49" i="169" s="1"/>
  <c r="I49" i="169" s="1"/>
  <c r="J49" i="169"/>
  <c r="O49" i="169"/>
  <c r="C50" i="169"/>
  <c r="L59" i="166" s="1"/>
  <c r="D50" i="169"/>
  <c r="M59" i="166" s="1"/>
  <c r="E50" i="169"/>
  <c r="F50" i="169"/>
  <c r="G50" i="169"/>
  <c r="H50" i="169"/>
  <c r="L50" i="169" s="1"/>
  <c r="I50" i="169" s="1"/>
  <c r="J50" i="169"/>
  <c r="O50" i="169"/>
  <c r="C51" i="169"/>
  <c r="L60" i="166" s="1"/>
  <c r="D51" i="169"/>
  <c r="M60" i="166" s="1"/>
  <c r="E51" i="169"/>
  <c r="F51" i="169"/>
  <c r="G51" i="169"/>
  <c r="H51" i="169"/>
  <c r="L51" i="169" s="1"/>
  <c r="I51" i="169" s="1"/>
  <c r="J51" i="169"/>
  <c r="O51" i="169"/>
  <c r="C52" i="169"/>
  <c r="L61" i="166" s="1"/>
  <c r="D52" i="169"/>
  <c r="M61" i="166" s="1"/>
  <c r="E52" i="169"/>
  <c r="F52" i="169"/>
  <c r="G52" i="169"/>
  <c r="H52" i="169"/>
  <c r="J52" i="169"/>
  <c r="L52" i="169"/>
  <c r="I52" i="169" s="1"/>
  <c r="O52" i="169"/>
  <c r="C53" i="169"/>
  <c r="L62" i="166" s="1"/>
  <c r="D53" i="169"/>
  <c r="M62" i="166" s="1"/>
  <c r="E53" i="169"/>
  <c r="F53" i="169"/>
  <c r="G53" i="169"/>
  <c r="H53" i="169"/>
  <c r="L53" i="169" s="1"/>
  <c r="I53" i="169" s="1"/>
  <c r="J53" i="169"/>
  <c r="O53" i="169"/>
  <c r="C54" i="169"/>
  <c r="L63" i="166" s="1"/>
  <c r="D54" i="169"/>
  <c r="M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4" i="167" l="1"/>
  <c r="D44" i="167" s="1"/>
  <c r="C43" i="167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E21" i="167" s="1"/>
  <c r="F21" i="167" s="1"/>
  <c r="G21" i="167" s="1"/>
  <c r="H21" i="167" s="1"/>
  <c r="I21" i="167" s="1"/>
  <c r="J21" i="167" s="1"/>
  <c r="M15" i="166"/>
  <c r="L15" i="166"/>
  <c r="C15" i="167" s="1"/>
  <c r="E15" i="167" s="1"/>
  <c r="M14" i="166"/>
  <c r="L14" i="166"/>
  <c r="C14" i="167" s="1"/>
  <c r="E14" i="167" s="1"/>
  <c r="M13" i="166"/>
  <c r="L13" i="166"/>
  <c r="C13" i="167" s="1"/>
  <c r="E13" i="167" s="1"/>
  <c r="M12" i="166"/>
  <c r="L12" i="166"/>
  <c r="C12" i="167" s="1"/>
  <c r="E12" i="167" s="1"/>
  <c r="M11" i="166"/>
  <c r="L11" i="166"/>
  <c r="C11" i="167" s="1"/>
  <c r="E11" i="167" s="1"/>
  <c r="M10" i="166"/>
  <c r="L10" i="166"/>
  <c r="C10" i="167" s="1"/>
  <c r="E10" i="167" s="1"/>
  <c r="M9" i="166"/>
  <c r="L9" i="166"/>
  <c r="C9" i="167" s="1"/>
  <c r="E9" i="167" s="1"/>
  <c r="M8" i="166"/>
  <c r="L8" i="166"/>
  <c r="C7" i="167" s="1"/>
  <c r="E7" i="167" s="1"/>
  <c r="E34" i="167" l="1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26" i="167"/>
  <c r="F26" i="167" s="1"/>
  <c r="G26" i="167" s="1"/>
  <c r="H26" i="167" s="1"/>
  <c r="I26" i="167" s="1"/>
  <c r="J26" i="167" s="1"/>
  <c r="E38" i="167"/>
  <c r="F38" i="167" s="1"/>
  <c r="G38" i="167" s="1"/>
  <c r="H38" i="167" s="1"/>
  <c r="I38" i="167" s="1"/>
  <c r="J38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6" i="167"/>
  <c r="F36" i="167" s="1"/>
  <c r="G36" i="167" s="1"/>
  <c r="H36" i="167" s="1"/>
  <c r="I36" i="167" s="1"/>
  <c r="J36" i="167" s="1"/>
  <c r="E44" i="167"/>
  <c r="F44" i="167" s="1"/>
  <c r="G44" i="167" s="1"/>
  <c r="H44" i="167" s="1"/>
  <c r="I44" i="167" s="1"/>
  <c r="J44" i="167" s="1"/>
  <c r="E39" i="167"/>
  <c r="F39" i="167" s="1"/>
  <c r="G39" i="167" s="1"/>
  <c r="H39" i="167" s="1"/>
  <c r="I39" i="167" s="1"/>
  <c r="J39" i="167" s="1"/>
  <c r="E40" i="167"/>
  <c r="F40" i="167" s="1"/>
  <c r="G40" i="167" s="1"/>
  <c r="H40" i="167" s="1"/>
  <c r="I40" i="167" s="1"/>
  <c r="J40" i="167" s="1"/>
  <c r="E22" i="167"/>
  <c r="F22" i="167" s="1"/>
  <c r="G22" i="167" s="1"/>
  <c r="H22" i="167" s="1"/>
  <c r="I22" i="167" s="1"/>
  <c r="J22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30" i="167"/>
  <c r="F30" i="167" s="1"/>
  <c r="G30" i="167" s="1"/>
  <c r="H30" i="167" s="1"/>
  <c r="I30" i="167" s="1"/>
  <c r="J30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25" i="167"/>
  <c r="F25" i="167" s="1"/>
  <c r="G25" i="167" s="1"/>
  <c r="H25" i="167" s="1"/>
  <c r="I25" i="167" s="1"/>
  <c r="J25" i="167" s="1"/>
  <c r="E29" i="167"/>
  <c r="F29" i="167" s="1"/>
  <c r="G29" i="167" s="1"/>
  <c r="H29" i="167" s="1"/>
  <c r="I29" i="167" s="1"/>
  <c r="J29" i="167" s="1"/>
  <c r="E33" i="167"/>
  <c r="F33" i="167" s="1"/>
  <c r="G33" i="167" s="1"/>
  <c r="H33" i="167" s="1"/>
  <c r="I33" i="167" s="1"/>
  <c r="J33" i="167" s="1"/>
  <c r="E37" i="167"/>
  <c r="F37" i="167" s="1"/>
  <c r="G37" i="167" s="1"/>
  <c r="H37" i="167" s="1"/>
  <c r="I37" i="167" s="1"/>
  <c r="J37" i="167" s="1"/>
  <c r="E41" i="167"/>
  <c r="F41" i="167" s="1"/>
  <c r="G41" i="167" s="1"/>
  <c r="H41" i="167" s="1"/>
  <c r="I41" i="167" s="1"/>
  <c r="J41" i="167" s="1"/>
  <c r="P121" i="165" l="1"/>
  <c r="P120" i="165"/>
  <c r="P119" i="165"/>
  <c r="P118" i="165"/>
  <c r="P117" i="165"/>
  <c r="P116" i="165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R106" i="165" s="1"/>
  <c r="O106" i="165" s="1"/>
  <c r="P105" i="165"/>
  <c r="R105" i="165" s="1"/>
  <c r="O105" i="165" s="1"/>
  <c r="P104" i="165"/>
  <c r="P103" i="165"/>
  <c r="R103" i="165" s="1"/>
  <c r="O103" i="165" s="1"/>
  <c r="P102" i="165"/>
  <c r="P101" i="165"/>
  <c r="P99" i="165"/>
  <c r="R99" i="165" s="1"/>
  <c r="P98" i="165"/>
  <c r="R98" i="165" s="1"/>
  <c r="P97" i="165"/>
  <c r="P96" i="165"/>
  <c r="R96" i="165" s="1"/>
  <c r="O96" i="165" s="1"/>
  <c r="P95" i="165"/>
  <c r="P94" i="165"/>
  <c r="R94" i="165" s="1"/>
  <c r="O94" i="165" s="1"/>
  <c r="P93" i="165"/>
  <c r="P92" i="165"/>
  <c r="P91" i="165"/>
  <c r="R91" i="165" s="1"/>
  <c r="O91" i="165" s="1"/>
  <c r="P90" i="165"/>
  <c r="R90" i="165" s="1"/>
  <c r="O90" i="165" s="1"/>
  <c r="P89" i="165"/>
  <c r="P88" i="165"/>
  <c r="R88" i="165" s="1"/>
  <c r="O88" i="165" s="1"/>
  <c r="P87" i="165"/>
  <c r="P86" i="165"/>
  <c r="R86" i="165" s="1"/>
  <c r="O86" i="165" s="1"/>
  <c r="P85" i="165"/>
  <c r="P84" i="165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P78" i="165"/>
  <c r="R78" i="165" s="1"/>
  <c r="O78" i="165" s="1"/>
  <c r="P77" i="165"/>
  <c r="P76" i="165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P67" i="165"/>
  <c r="R67" i="165" s="1"/>
  <c r="O67" i="165" s="1"/>
  <c r="P66" i="165"/>
  <c r="R66" i="165" s="1"/>
  <c r="O66" i="165" s="1"/>
  <c r="P65" i="165"/>
  <c r="P64" i="165"/>
  <c r="P63" i="165"/>
  <c r="R63" i="165" s="1"/>
  <c r="O63" i="165" s="1"/>
  <c r="P62" i="165"/>
  <c r="P61" i="165"/>
  <c r="R61" i="165" s="1"/>
  <c r="O61" i="165" s="1"/>
  <c r="P60" i="165"/>
  <c r="P59" i="165"/>
  <c r="P58" i="165"/>
  <c r="P57" i="165"/>
  <c r="P56" i="165"/>
  <c r="R56" i="165" s="1"/>
  <c r="O56" i="165" s="1"/>
  <c r="P55" i="165"/>
  <c r="P54" i="165"/>
  <c r="P53" i="165"/>
  <c r="R53" i="165" s="1"/>
  <c r="O53" i="165" s="1"/>
  <c r="P52" i="165"/>
  <c r="P51" i="165"/>
  <c r="P50" i="165"/>
  <c r="R50" i="165" s="1"/>
  <c r="P49" i="165"/>
  <c r="P47" i="165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P38" i="165"/>
  <c r="P37" i="165"/>
  <c r="R37" i="165" s="1"/>
  <c r="O37" i="165" s="1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R29" i="165" s="1"/>
  <c r="O29" i="165" s="1"/>
  <c r="P28" i="165"/>
  <c r="R28" i="165" s="1"/>
  <c r="O28" i="165" s="1"/>
  <c r="P27" i="165"/>
  <c r="P25" i="165"/>
  <c r="R25" i="165" s="1"/>
  <c r="P24" i="165"/>
  <c r="P23" i="165"/>
  <c r="P22" i="165"/>
  <c r="P21" i="165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P14" i="165"/>
  <c r="P13" i="165"/>
  <c r="P12" i="165"/>
  <c r="R12" i="165" s="1"/>
  <c r="O12" i="165" s="1"/>
  <c r="P11" i="165"/>
  <c r="P10" i="165"/>
  <c r="P9" i="165"/>
  <c r="R9" i="165" s="1"/>
  <c r="O9" i="165" s="1"/>
  <c r="P8" i="165"/>
  <c r="P7" i="165"/>
  <c r="D141" i="165"/>
  <c r="D157" i="165"/>
  <c r="D133" i="165"/>
  <c r="R58" i="165"/>
  <c r="O58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3" i="165"/>
  <c r="O13" i="165" s="1"/>
  <c r="R14" i="165"/>
  <c r="O14" i="165" s="1"/>
  <c r="R15" i="165"/>
  <c r="O15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8" i="165"/>
  <c r="O38" i="165" s="1"/>
  <c r="R39" i="165"/>
  <c r="O39" i="165" s="1"/>
  <c r="R40" i="165"/>
  <c r="O40" i="165" s="1"/>
  <c r="O45" i="165"/>
  <c r="R47" i="165"/>
  <c r="O47" i="165" s="1"/>
  <c r="R49" i="165"/>
  <c r="O49" i="165" s="1"/>
  <c r="R51" i="165"/>
  <c r="O51" i="165" s="1"/>
  <c r="R52" i="165"/>
  <c r="O52" i="165" s="1"/>
  <c r="R54" i="165"/>
  <c r="O54" i="165" s="1"/>
  <c r="R55" i="165"/>
  <c r="O55" i="165" s="1"/>
  <c r="R57" i="165"/>
  <c r="O57" i="165" s="1"/>
  <c r="R59" i="165"/>
  <c r="O59" i="165" s="1"/>
  <c r="R60" i="165"/>
  <c r="O60" i="165" s="1"/>
  <c r="R62" i="165"/>
  <c r="O62" i="165" s="1"/>
  <c r="R64" i="165"/>
  <c r="O64" i="165" s="1"/>
  <c r="R65" i="165"/>
  <c r="O65" i="165" s="1"/>
  <c r="R68" i="165"/>
  <c r="O68" i="165" s="1"/>
  <c r="R71" i="165"/>
  <c r="O71" i="165" s="1"/>
  <c r="R76" i="165"/>
  <c r="R77" i="165"/>
  <c r="O77" i="165" s="1"/>
  <c r="R79" i="165"/>
  <c r="R84" i="165"/>
  <c r="O84" i="165" s="1"/>
  <c r="R85" i="165"/>
  <c r="O85" i="165" s="1"/>
  <c r="R87" i="165"/>
  <c r="O87" i="165" s="1"/>
  <c r="R89" i="165"/>
  <c r="O89" i="165" s="1"/>
  <c r="R92" i="165"/>
  <c r="O92" i="165" s="1"/>
  <c r="R93" i="165"/>
  <c r="O93" i="165" s="1"/>
  <c r="R95" i="165"/>
  <c r="O95" i="165" s="1"/>
  <c r="R97" i="165"/>
  <c r="O97" i="165" s="1"/>
  <c r="R101" i="165"/>
  <c r="D166" i="165" s="1"/>
  <c r="R102" i="165"/>
  <c r="O102" i="165" s="1"/>
  <c r="R104" i="165"/>
  <c r="O104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R121" i="165"/>
  <c r="O121" i="165" s="1"/>
  <c r="G7" i="160"/>
  <c r="K8" i="159"/>
  <c r="D8" i="160" s="1"/>
  <c r="F8" i="160" s="1"/>
  <c r="E8" i="160" s="1"/>
  <c r="L8" i="159"/>
  <c r="K9" i="159"/>
  <c r="D9" i="160" s="1"/>
  <c r="F9" i="160" s="1"/>
  <c r="E9" i="160" s="1"/>
  <c r="L9" i="159"/>
  <c r="K10" i="159"/>
  <c r="D10" i="160" s="1"/>
  <c r="F10" i="160" s="1"/>
  <c r="E10" i="160" s="1"/>
  <c r="L10" i="159"/>
  <c r="K11" i="159"/>
  <c r="D11" i="160" s="1"/>
  <c r="F11" i="160" s="1"/>
  <c r="E11" i="160" s="1"/>
  <c r="L11" i="159"/>
  <c r="K12" i="159"/>
  <c r="D12" i="160" s="1"/>
  <c r="F12" i="160" s="1"/>
  <c r="E12" i="160" s="1"/>
  <c r="L12" i="159"/>
  <c r="K13" i="159"/>
  <c r="D13" i="160" s="1"/>
  <c r="F13" i="160" s="1"/>
  <c r="E13" i="160" s="1"/>
  <c r="L13" i="159"/>
  <c r="K14" i="159"/>
  <c r="D14" i="160" s="1"/>
  <c r="F14" i="160" s="1"/>
  <c r="E14" i="160" s="1"/>
  <c r="L14" i="159"/>
  <c r="K15" i="159"/>
  <c r="D15" i="160" s="1"/>
  <c r="F15" i="160" s="1"/>
  <c r="E15" i="160" s="1"/>
  <c r="L15" i="159"/>
  <c r="K16" i="159"/>
  <c r="D16" i="160" s="1"/>
  <c r="F16" i="160" s="1"/>
  <c r="E16" i="160" s="1"/>
  <c r="L16" i="159"/>
  <c r="L7" i="159"/>
  <c r="K7" i="159"/>
  <c r="O46" i="165" l="1"/>
  <c r="D148" i="165"/>
  <c r="D149" i="165"/>
  <c r="O79" i="165"/>
  <c r="D160" i="165"/>
  <c r="D159" i="165"/>
  <c r="D172" i="165"/>
  <c r="O17" i="165"/>
  <c r="D136" i="165"/>
  <c r="O25" i="165"/>
  <c r="D140" i="165"/>
  <c r="O50" i="165"/>
  <c r="D151" i="165"/>
  <c r="O43" i="165"/>
  <c r="D146" i="165"/>
  <c r="O98" i="165"/>
  <c r="D164" i="165"/>
  <c r="O99" i="165"/>
  <c r="D165" i="165"/>
  <c r="D171" i="165"/>
  <c r="D163" i="165"/>
  <c r="D155" i="165"/>
  <c r="D147" i="165"/>
  <c r="D139" i="165"/>
  <c r="D170" i="165"/>
  <c r="D162" i="165"/>
  <c r="D154" i="165"/>
  <c r="D138" i="165"/>
  <c r="D156" i="165"/>
  <c r="D169" i="165"/>
  <c r="D161" i="165"/>
  <c r="D153" i="165"/>
  <c r="D145" i="165"/>
  <c r="D137" i="165"/>
  <c r="O76" i="165"/>
  <c r="D168" i="165"/>
  <c r="D152" i="165"/>
  <c r="D144" i="165"/>
  <c r="O101" i="165"/>
  <c r="D167" i="165"/>
  <c r="D143" i="165"/>
  <c r="D135" i="165"/>
  <c r="D158" i="165"/>
  <c r="D150" i="165"/>
  <c r="D142" i="165"/>
  <c r="D134" i="165"/>
  <c r="O6" i="165"/>
  <c r="E43" i="162" l="1"/>
  <c r="E44" i="162"/>
  <c r="D30" i="162"/>
  <c r="C30" i="162" s="1"/>
  <c r="B30" i="162" s="1"/>
  <c r="D43" i="162" s="1"/>
  <c r="D31" i="162"/>
  <c r="C31" i="162" s="1"/>
  <c r="B31" i="162" s="1"/>
  <c r="D4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58" i="164"/>
  <c r="M47" i="164"/>
  <c r="M48" i="164"/>
  <c r="D91" i="164" s="1"/>
  <c r="M49" i="164"/>
  <c r="D92" i="164" s="1"/>
  <c r="M46" i="164"/>
  <c r="E40" i="162"/>
  <c r="E41" i="162"/>
  <c r="E42" i="162"/>
  <c r="E39" i="162"/>
  <c r="C25" i="162"/>
  <c r="B25" i="162" s="1"/>
  <c r="D39" i="162" s="1"/>
  <c r="D27" i="162"/>
  <c r="C27" i="162" s="1"/>
  <c r="B27" i="162" s="1"/>
  <c r="D40" i="162" s="1"/>
  <c r="D28" i="162"/>
  <c r="C28" i="162" s="1"/>
  <c r="B28" i="162" s="1"/>
  <c r="D41" i="162" s="1"/>
  <c r="D29" i="162"/>
  <c r="C29" i="162" s="1"/>
  <c r="B29" i="162" s="1"/>
  <c r="D42" i="162" s="1"/>
  <c r="D25" i="162"/>
  <c r="F24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5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5" authorId="1" shapeId="0" xr:uid="{00000000-0006-0000-02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1" shapeId="0" xr:uid="{00000000-0006-0000-02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<sst xmlns="http://schemas.openxmlformats.org/spreadsheetml/2006/main" count="3580" uniqueCount="912">
  <si>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</si>
  <si>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</si>
  <si>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</si>
  <si>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</si>
  <si>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</si>
  <si>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</si>
  <si>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</si>
  <si>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</si>
  <si>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</si>
  <si>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</si>
  <si>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</si>
  <si>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</si>
  <si>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</si>
  <si>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</si>
  <si>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</si>
  <si>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</si>
  <si>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</si>
  <si>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</si>
  <si>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</si>
  <si>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</si>
  <si>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</si>
  <si>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</si>
  <si>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</si>
  <si>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</si>
  <si>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</si>
  <si>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</si>
  <si>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</si>
  <si>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</si>
  <si>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</si>
  <si>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</si>
  <si>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</si>
  <si>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</si>
  <si>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</si>
  <si>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</si>
  <si>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</si>
  <si>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</si>
  <si>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</si>
  <si>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</si>
  <si>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</si>
  <si>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</si>
  <si>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</si>
  <si>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</si>
  <si>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</si>
  <si>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</si>
  <si>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</si>
  <si>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</si>
  <si>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</si>
  <si>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</si>
  <si>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</si>
  <si>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</si>
  <si>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</si>
  <si>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</si>
  <si>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</si>
  <si>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</si>
  <si>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</si>
  <si>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</si>
  <si>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</si>
  <si>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</si>
  <si>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</si>
  <si>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</si>
  <si>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</si>
  <si>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</si>
  <si>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</si>
  <si>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</si>
  <si>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</si>
  <si>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</si>
  <si>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</si>
  <si>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</si>
  <si>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</si>
  <si>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</si>
  <si>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</si>
  <si>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</si>
  <si>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</si>
  <si>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</si>
  <si>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</si>
  <si>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</si>
  <si>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</si>
  <si>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</si>
  <si>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</si>
  <si>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</si>
  <si>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</si>
  <si>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</si>
  <si>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</si>
  <si>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</si>
  <si>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</si>
  <si>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</si>
  <si>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</si>
  <si>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</si>
  <si>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</si>
  <si>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</si>
  <si>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</si>
  <si>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</si>
  <si>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</si>
  <si>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</si>
  <si>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</si>
  <si>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</si>
  <si>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</si>
  <si>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</si>
  <si>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</si>
  <si>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</si>
  <si>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</si>
  <si>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</si>
  <si>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</si>
  <si>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</si>
  <si>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</si>
  <si>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</si>
  <si>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</si>
  <si>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</si>
  <si>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</si>
  <si>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</si>
  <si>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</si>
  <si>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</si>
  <si>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</si>
  <si>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</si>
  <si>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</si>
  <si>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</si>
  <si>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</si>
  <si>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</si>
  <si>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</si>
  <si>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</si>
  <si>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</si>
  <si>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</si>
  <si>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</si>
  <si>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</si>
  <si>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</si>
  <si>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</si>
  <si>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</si>
  <si>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</si>
  <si>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</si>
  <si>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</si>
  <si>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</si>
  <si>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</si>
  <si>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</si>
  <si>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</si>
  <si>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</si>
  <si>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</si>
  <si>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</si>
  <si>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</si>
  <si>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</si>
  <si>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</si>
  <si>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</si>
  <si>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</si>
  <si>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</si>
  <si>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</si>
  <si>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</si>
  <si>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</si>
  <si>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</si>
  <si>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</si>
  <si>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</si>
  <si>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</si>
  <si>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</si>
  <si>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</si>
  <si>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</si>
  <si>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</si>
  <si>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</si>
  <si>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</si>
  <si>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</si>
  <si>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</si>
  <si>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</si>
  <si>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</si>
  <si>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</si>
  <si>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</si>
  <si>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</si>
  <si>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</si>
  <si>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</si>
  <si>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</si>
  <si>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</si>
  <si>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</si>
  <si>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</si>
  <si>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</si>
  <si>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</si>
  <si>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</si>
  <si>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</si>
  <si>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</si>
  <si>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</si>
  <si>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</si>
  <si>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</si>
  <si>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</si>
  <si>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</si>
  <si>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</si>
  <si>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</si>
  <si>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</si>
  <si>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</si>
  <si>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</si>
  <si>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</si>
  <si>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</si>
  <si>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</si>
  <si>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</si>
  <si>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</si>
  <si>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</si>
  <si>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</si>
  <si>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</si>
  <si>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</si>
  <si>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</si>
  <si>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</si>
  <si>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</si>
  <si>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</si>
  <si>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</si>
  <si>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</si>
  <si>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</si>
  <si>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</si>
  <si>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</si>
  <si>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</si>
  <si>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</si>
  <si>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</si>
  <si>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</si>
  <si>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</si>
  <si>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</si>
  <si>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</si>
  <si>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</si>
  <si>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</si>
  <si>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</si>
  <si>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</si>
  <si>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</si>
  <si>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</si>
  <si>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</si>
  <si>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</si>
  <si>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</si>
  <si>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</si>
  <si>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</si>
  <si>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</si>
  <si>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</si>
  <si>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</si>
  <si>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</si>
  <si>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</si>
  <si>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</si>
  <si>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</si>
  <si>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</si>
  <si>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</si>
  <si>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</si>
  <si>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</si>
  <si>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</si>
  <si>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</si>
  <si>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</si>
  <si>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</si>
  <si>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</si>
  <si>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</si>
  <si>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</si>
  <si>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</si>
  <si>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</si>
  <si>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</si>
  <si>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</si>
  <si>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</si>
  <si>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</si>
  <si>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</si>
  <si>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</si>
  <si>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</si>
  <si>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</si>
  <si>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</si>
  <si>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</si>
  <si>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</si>
  <si>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</si>
  <si>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</si>
  <si>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</si>
  <si>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</si>
  <si>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</si>
  <si>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</si>
  <si>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</si>
  <si>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</si>
  <si>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</si>
  <si>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</si>
  <si>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</si>
  <si>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</si>
  <si>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</si>
  <si>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</si>
  <si>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</si>
  <si>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</si>
  <si>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</si>
  <si>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</si>
  <si>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</si>
  <si>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</si>
  <si>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</si>
  <si>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</si>
  <si>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</si>
  <si>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</si>
  <si>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</si>
  <si>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</si>
  <si>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</si>
  <si>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</si>
  <si>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</si>
  <si>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</si>
  <si>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</si>
  <si>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</si>
  <si>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</si>
  <si>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</si>
  <si>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</si>
  <si>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</si>
  <si>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</si>
  <si>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</si>
  <si>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</si>
  <si>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</si>
  <si>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</si>
  <si>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</si>
  <si>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</si>
  <si>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</si>
  <si>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</si>
  <si>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</si>
  <si>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</si>
  <si>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</si>
  <si>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</si>
  <si>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</si>
  <si>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</si>
  <si>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</si>
  <si>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</si>
  <si>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</si>
  <si>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</si>
  <si>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</si>
  <si>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</si>
  <si>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</si>
  <si>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</si>
  <si>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</si>
  <si>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</si>
  <si>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</si>
  <si>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</si>
  <si>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</si>
  <si>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</si>
  <si>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</si>
  <si>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</si>
  <si>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</si>
  <si>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</si>
  <si>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</si>
  <si>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</si>
  <si>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</si>
  <si>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</si>
  <si>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</si>
  <si>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</si>
  <si>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</si>
  <si>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</si>
  <si>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</si>
  <si>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</si>
  <si>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</si>
  <si>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</si>
  <si>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</si>
  <si>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</si>
  <si>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</si>
  <si>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</si>
  <si>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</si>
  <si>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</si>
  <si>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</si>
  <si>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</si>
  <si>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</si>
  <si>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</si>
  <si>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</si>
  <si>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</si>
  <si>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</si>
  <si>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</si>
  <si>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</si>
  <si>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</si>
  <si>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</si>
  <si>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</si>
  <si>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</si>
  <si>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</si>
  <si>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</si>
  <si>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</si>
  <si>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</si>
  <si>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</si>
  <si>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</si>
  <si>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</si>
  <si>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</si>
  <si>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</si>
  <si>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</si>
  <si>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</si>
  <si>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</si>
  <si>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</si>
  <si>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</si>
  <si>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</si>
  <si>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</si>
  <si>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</si>
  <si>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</si>
  <si>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</si>
  <si>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</si>
  <si>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</si>
  <si>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</si>
  <si>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</si>
  <si>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</si>
  <si>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</si>
  <si>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</si>
  <si>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</si>
  <si>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</si>
  <si>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</si>
  <si>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</si>
  <si>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</si>
  <si>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</si>
  <si>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</si>
  <si>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</si>
  <si>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</si>
  <si>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</si>
  <si>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</si>
  <si>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</si>
  <si>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</si>
  <si>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</si>
  <si>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</si>
  <si>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</si>
  <si>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</si>
  <si>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</si>
  <si>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</si>
  <si>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</si>
  <si>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</si>
  <si>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</si>
  <si>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</si>
  <si>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</si>
  <si>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</si>
  <si>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</si>
  <si>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</si>
  <si>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</si>
  <si>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</si>
  <si>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</si>
  <si>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</si>
  <si>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</si>
  <si>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</si>
  <si>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</si>
  <si>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</si>
  <si>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</si>
  <si>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</si>
  <si>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</si>
  <si>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</si>
  <si>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</si>
  <si>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</si>
  <si>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</si>
  <si>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</si>
  <si>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</si>
  <si>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</si>
  <si>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</si>
  <si>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</si>
  <si>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</si>
  <si>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</si>
  <si>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</si>
  <si>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</si>
  <si>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</si>
  <si>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</si>
  <si>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</si>
  <si>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</si>
  <si>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</si>
  <si>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</si>
  <si>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</si>
  <si>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</si>
  <si>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</si>
  <si>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</si>
  <si>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</si>
  <si>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</si>
  <si>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</si>
  <si>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</si>
  <si>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</si>
  <si>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</si>
  <si>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</si>
  <si>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</si>
  <si>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</si>
  <si>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</si>
  <si>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</si>
  <si>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</si>
  <si>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</si>
  <si>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</si>
  <si>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</si>
  <si>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</si>
  <si>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</si>
  <si>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</si>
  <si>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</si>
  <si>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</si>
  <si>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</si>
  <si>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</si>
  <si>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</si>
  <si>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</si>
  <si>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</si>
  <si>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</si>
  <si>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</si>
  <si>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</si>
  <si>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</si>
  <si>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</si>
  <si>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</si>
  <si>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</si>
  <si>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</si>
  <si>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</si>
  <si>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</si>
  <si>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</si>
  <si>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</si>
  <si>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</si>
  <si>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</si>
  <si>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</si>
  <si>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</si>
  <si>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</si>
  <si>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</si>
  <si>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</si>
  <si>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</si>
  <si>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</si>
  <si>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</si>
  <si>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</si>
  <si>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</si>
  <si>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</si>
  <si>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</si>
  <si>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</si>
  <si>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</si>
  <si>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</si>
  <si>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</si>
  <si>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</si>
  <si>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</si>
  <si>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</si>
  <si>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</si>
  <si>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</si>
  <si>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</si>
  <si>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</si>
  <si>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</si>
  <si>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</si>
  <si>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</si>
  <si>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</si>
  <si>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</si>
  <si>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</si>
  <si>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</si>
  <si>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</si>
  <si>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</si>
  <si>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</si>
  <si>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</si>
  <si>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</si>
  <si>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</si>
  <si>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</si>
  <si>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</si>
  <si>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</si>
  <si>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</si>
  <si>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</si>
  <si>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</si>
  <si>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</si>
  <si>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</si>
  <si>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</si>
  <si>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</si>
  <si>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</si>
  <si>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</si>
  <si>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</si>
  <si>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</si>
  <si>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</si>
  <si>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</si>
  <si>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</si>
  <si>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</si>
  <si>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</si>
  <si>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</si>
  <si>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</si>
  <si>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Wood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</si>
  <si>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</si>
  <si>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</si>
  <si>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</si>
  <si>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</si>
  <si>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</si>
  <si>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</si>
  <si>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</si>
  <si>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</si>
  <si>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</si>
  <si>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</si>
  <si>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</si>
  <si>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</si>
  <si>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</si>
  <si>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</si>
  <si>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</si>
  <si>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</si>
  <si>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</si>
  <si>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</si>
  <si>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</si>
  <si>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</si>
  <si>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</si>
  <si>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</si>
  <si>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</si>
  <si>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</si>
  <si>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</si>
  <si>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</si>
  <si>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</si>
  <si>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</si>
  <si>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</si>
  <si>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</si>
  <si>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</si>
  <si>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</si>
  <si>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</si>
  <si>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</si>
  <si>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</si>
  <si>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</si>
  <si>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</si>
  <si>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</si>
  <si>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</si>
  <si>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</si>
  <si>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</si>
  <si>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</si>
  <si>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</si>
  <si>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</si>
  <si>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</si>
  <si>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</si>
  <si>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</si>
  <si>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</si>
  <si>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</si>
  <si>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</si>
  <si>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</si>
  <si>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</si>
  <si>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</si>
  <si>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</si>
  <si>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</si>
  <si>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</si>
  <si>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</si>
  <si>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</si>
  <si>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</si>
  <si>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</si>
  <si>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</si>
  <si>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</si>
  <si>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</si>
  <si>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</si>
  <si>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</si>
  <si>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</si>
  <si>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</si>
  <si>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</si>
  <si>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</si>
  <si>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</si>
  <si>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</si>
  <si>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</si>
  <si>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</si>
  <si>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</si>
  <si>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</si>
  <si>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</si>
  <si>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</si>
  <si>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</si>
  <si>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</si>
  <si>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</si>
  <si>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</si>
  <si>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</si>
  <si>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</si>
  <si>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</si>
  <si>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</si>
  <si>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</si>
  <si>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</si>
  <si>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</si>
  <si>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</si>
  <si>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</si>
  <si>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</si>
  <si>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</si>
  <si>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</si>
  <si>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</si>
  <si>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</si>
  <si>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</si>
  <si>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</si>
  <si>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</si>
  <si>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</si>
  <si>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</si>
  <si>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</si>
  <si>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</si>
  <si>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</si>
  <si>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</si>
  <si>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</si>
  <si>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</si>
  <si>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</si>
  <si>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</si>
  <si>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</si>
  <si>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</si>
  <si>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</si>
  <si>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</si>
  <si>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</si>
  <si>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</si>
  <si>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</si>
  <si>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</si>
  <si>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</si>
  <si>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</si>
  <si>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</si>
  <si>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</si>
  <si>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</si>
  <si>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</si>
  <si>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</si>
  <si>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</si>
  <si>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</si>
  <si>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</si>
  <si>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</si>
  <si>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</si>
  <si>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</si>
  <si>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</si>
  <si>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</si>
  <si>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</si>
  <si>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</si>
  <si>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</si>
  <si>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</si>
  <si>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</si>
  <si>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</si>
  <si>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</si>
  <si>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</si>
  <si>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</si>
  <si>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</si>
  <si>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</si>
  <si>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</si>
  <si>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</si>
  <si>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</si>
  <si>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</si>
  <si>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</si>
  <si>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</si>
  <si>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</si>
  <si>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</si>
  <si>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</si>
  <si>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</si>
  <si>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</si>
  <si>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</si>
  <si>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</si>
  <si>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</si>
  <si>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</si>
  <si>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</si>
  <si>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</si>
  <si>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</si>
  <si>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</si>
  <si>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</si>
  <si>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</si>
  <si>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</si>
  <si>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</si>
  <si>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</si>
  <si>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</si>
  <si>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</si>
  <si>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</si>
  <si>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</si>
  <si>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</si>
  <si>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</si>
  <si>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</si>
  <si>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</si>
  <si>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</si>
  <si>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</si>
  <si>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</si>
  <si>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</si>
  <si>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</si>
  <si>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</si>
  <si>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</si>
  <si>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</si>
  <si>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</si>
  <si>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</si>
  <si>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</si>
  <si>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</si>
  <si>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</si>
  <si>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</si>
  <si>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</si>
  <si>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</si>
  <si>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</si>
  <si>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</si>
  <si>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</si>
  <si>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</si>
  <si>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</si>
  <si>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</si>
  <si>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</si>
  <si>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</si>
  <si>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</si>
  <si>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</si>
  <si>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</si>
  <si>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</si>
  <si>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</si>
  <si>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</si>
  <si>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</si>
  <si>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</si>
  <si>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</si>
  <si>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</si>
  <si>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</si>
  <si>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</si>
  <si>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</si>
  <si>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</si>
  <si>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</si>
  <si>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</si>
  <si>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</si>
  <si>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</si>
  <si>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</si>
  <si>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</si>
  <si>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</si>
  <si>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</si>
  <si>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</si>
  <si>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</si>
  <si>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</si>
  <si>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</si>
  <si>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</si>
  <si>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</si>
  <si>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</si>
  <si>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</si>
  <si>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</si>
  <si>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</si>
  <si>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</si>
  <si>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</si>
  <si>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</si>
  <si>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</si>
  <si>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</si>
  <si>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</si>
  <si>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</si>
  <si>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</si>
  <si>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</si>
  <si>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</si>
  <si>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</si>
  <si>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</si>
  <si>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</si>
  <si>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</si>
  <si>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</si>
  <si>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</si>
  <si>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</si>
  <si>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</si>
  <si>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</si>
  <si>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</si>
  <si>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</si>
  <si>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</si>
  <si>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</si>
  <si>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</si>
  <si>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</si>
  <si>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</si>
  <si>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</si>
  <si>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</si>
  <si>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</si>
  <si>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</si>
  <si>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</si>
  <si>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</si>
  <si>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</si>
  <si>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</si>
  <si>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</si>
  <si>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</si>
  <si>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</si>
  <si>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</si>
  <si>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</si>
  <si>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</si>
  <si>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</si>
  <si>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</si>
  <si>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</si>
  <si>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</si>
  <si>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</si>
  <si>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</si>
  <si>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</si>
  <si>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</si>
  <si>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</si>
  <si>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</si>
  <si>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</si>
  <si>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</si>
  <si>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</si>
  <si>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</si>
  <si>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</si>
  <si>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</si>
  <si>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</si>
  <si>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</si>
  <si>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</si>
  <si>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</si>
  <si>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</si>
  <si>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</si>
  <si>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</si>
  <si>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</si>
  <si>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</si>
  <si>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</si>
  <si>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</si>
  <si>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</si>
  <si>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</si>
  <si>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</si>
  <si>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</si>
  <si>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</si>
  <si>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</si>
  <si>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</si>
  <si>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</si>
  <si>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</si>
  <si>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</si>
  <si>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</si>
  <si>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</si>
  <si>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</si>
  <si>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</si>
  <si>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</si>
  <si>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</si>
  <si>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</si>
  <si>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</si>
  <si>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</si>
  <si>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</si>
  <si>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</si>
  <si>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</si>
  <si>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</si>
  <si>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</si>
  <si>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</si>
  <si>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</si>
  <si>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</si>
  <si>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</si>
  <si>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</si>
  <si>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</si>
  <si>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</si>
  <si>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</si>
  <si>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</si>
  <si>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</si>
  <si>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</si>
  <si>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</si>
  <si>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</si>
  <si>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</si>
  <si>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</si>
  <si>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</si>
  <si>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</si>
  <si>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</si>
  <si>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</si>
  <si>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</si>
  <si>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</si>
  <si>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</si>
  <si>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</si>
  <si>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</si>
  <si>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</si>
  <si>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</si>
  <si>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</si>
  <si>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</si>
  <si>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</si>
  <si>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</si>
  <si>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</si>
  <si>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</si>
  <si>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</si>
  <si>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</si>
  <si>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</si>
  <si>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</si>
  <si>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</si>
  <si>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</si>
  <si>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</si>
  <si>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</si>
  <si>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</si>
  <si>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</si>
  <si>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</si>
  <si>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</si>
  <si>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</si>
  <si>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NCAP_PASTI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</si>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</sst>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</borders>
  <cellStyleXfs count="27254">
    <xf numFmtId="0" fontId="0" fillId="0" borderId="0"/>
    <xf numFmtId="0" fontId="38" fillId="29" borderId="0" applyNumberFormat="0" applyBorder="0" applyAlignment="0" applyProtection="0"/>
    <xf numFmtId="0" fontId="39" fillId="44" borderId="0" applyNumberFormat="0" applyBorder="0" applyAlignment="0" applyProtection="0"/>
    <xf numFmtId="43" fontId="38" fillId="0" borderId="0" applyFont="0" applyFill="0" applyBorder="0" applyAlignment="0" applyProtection="0"/>
    <xf numFmtId="0" fontId="44" fillId="5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74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7" fillId="0" borderId="0"/>
    <xf numFmtId="0" fontId="20" fillId="0" borderId="0"/>
    <xf numFmtId="0" fontId="80" fillId="0" borderId="0" applyNumberFormat="0" applyFill="0" applyBorder="0" applyAlignment="0" applyProtection="0">
      <alignment vertical="top"/>
      <protection locked="0"/>
    </xf>
    <xf numFmtId="174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0" fillId="0" borderId="0"/>
    <xf numFmtId="168" fontId="20" fillId="0" borderId="0"/>
    <xf numFmtId="168" fontId="20" fillId="0" borderId="0"/>
    <xf numFmtId="0" fontId="15" fillId="0" borderId="0"/>
    <xf numFmtId="168" fontId="20" fillId="0" borderId="0"/>
    <xf numFmtId="0" fontId="15" fillId="0" borderId="0"/>
    <xf numFmtId="0" fontId="15" fillId="0" borderId="0"/>
    <xf numFmtId="0" fontId="15" fillId="0" borderId="0"/>
    <xf numFmtId="0" fontId="81" fillId="0" borderId="0"/>
    <xf numFmtId="174" fontId="20" fillId="0" borderId="0"/>
    <xf numFmtId="0" fontId="15" fillId="0" borderId="0"/>
    <xf numFmtId="0" fontId="15" fillId="0" borderId="0"/>
    <xf numFmtId="168" fontId="20" fillId="0" borderId="0"/>
    <xf numFmtId="0" fontId="74" fillId="0" borderId="0"/>
    <xf numFmtId="174" fontId="74" fillId="0" borderId="0"/>
    <xf numFmtId="168" fontId="20" fillId="0" borderId="0"/>
    <xf numFmtId="0" fontId="15" fillId="0" borderId="0" applyBorder="0"/>
    <xf numFmtId="174" fontId="15" fillId="0" borderId="0" applyBorder="0"/>
    <xf numFmtId="0" fontId="15" fillId="0" borderId="0"/>
    <xf numFmtId="174" fontId="15" fillId="0" borderId="0"/>
    <xf numFmtId="0" fontId="76" fillId="0" borderId="0"/>
    <xf numFmtId="0" fontId="76" fillId="0" borderId="0"/>
    <xf numFmtId="0" fontId="74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74" fillId="0" borderId="38" applyFont="0" applyAlignment="0">
      <alignment vertical="top" wrapText="1"/>
    </xf>
    <xf numFmtId="0" fontId="38" fillId="0" borderId="0"/>
    <xf numFmtId="175" fontId="84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75" fontId="20" fillId="64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75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75" fontId="20" fillId="64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75" fontId="20" fillId="6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75" fontId="20" fillId="6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75" fontId="20" fillId="6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75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75" fontId="20" fillId="68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75" fontId="20" fillId="69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75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75" fontId="20" fillId="6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75" fontId="20" fillId="64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75" fontId="20" fillId="71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75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75" fontId="20" fillId="71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75" fontId="20" fillId="72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75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7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75" fontId="20" fillId="74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75" fontId="20" fillId="75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75" fontId="20" fillId="76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75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75" fontId="20" fillId="75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75" fontId="20" fillId="69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75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75" fontId="20" fillId="7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75" fontId="20" fillId="72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75" fontId="20" fillId="7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75" fontId="20" fillId="7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75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75" fontId="20" fillId="7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75" fontId="21" fillId="80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5" fontId="21" fillId="14" borderId="0" applyNumberFormat="0" applyBorder="0" applyAlignment="0" applyProtection="0"/>
    <xf numFmtId="0" fontId="21" fillId="12" borderId="0" applyNumberFormat="0" applyBorder="0" applyAlignment="0" applyProtection="0"/>
    <xf numFmtId="175" fontId="21" fillId="14" borderId="0" applyNumberFormat="0" applyBorder="0" applyAlignment="0" applyProtection="0"/>
    <xf numFmtId="0" fontId="21" fillId="12" borderId="0" applyNumberFormat="0" applyBorder="0" applyAlignment="0" applyProtection="0"/>
    <xf numFmtId="175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75" fontId="21" fillId="8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5" fontId="21" fillId="74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75" fontId="21" fillId="8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75" fontId="21" fillId="76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75" fontId="21" fillId="8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75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5" fontId="21" fillId="20" borderId="0" applyNumberFormat="0" applyBorder="0" applyAlignment="0" applyProtection="0"/>
    <xf numFmtId="0" fontId="21" fillId="13" borderId="0" applyNumberFormat="0" applyBorder="0" applyAlignment="0" applyProtection="0"/>
    <xf numFmtId="175" fontId="21" fillId="20" borderId="0" applyNumberFormat="0" applyBorder="0" applyAlignment="0" applyProtection="0"/>
    <xf numFmtId="0" fontId="21" fillId="13" borderId="0" applyNumberFormat="0" applyBorder="0" applyAlignment="0" applyProtection="0"/>
    <xf numFmtId="175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75" fontId="21" fillId="7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5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75" fontId="21" fillId="78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75" fontId="21" fillId="84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5" fontId="21" fillId="9" borderId="0" applyNumberFormat="0" applyBorder="0" applyAlignment="0" applyProtection="0"/>
    <xf numFmtId="0" fontId="21" fillId="15" borderId="0" applyNumberFormat="0" applyBorder="0" applyAlignment="0" applyProtection="0"/>
    <xf numFmtId="175" fontId="21" fillId="9" borderId="0" applyNumberFormat="0" applyBorder="0" applyAlignment="0" applyProtection="0"/>
    <xf numFmtId="0" fontId="21" fillId="15" borderId="0" applyNumberFormat="0" applyBorder="0" applyAlignment="0" applyProtection="0"/>
    <xf numFmtId="175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75" fontId="21" fillId="71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5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75" fontId="21" fillId="8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5" fontId="21" fillId="14" borderId="0" applyNumberFormat="0" applyBorder="0" applyAlignment="0" applyProtection="0"/>
    <xf numFmtId="0" fontId="21" fillId="16" borderId="0" applyNumberFormat="0" applyBorder="0" applyAlignment="0" applyProtection="0"/>
    <xf numFmtId="175" fontId="21" fillId="14" borderId="0" applyNumberFormat="0" applyBorder="0" applyAlignment="0" applyProtection="0"/>
    <xf numFmtId="0" fontId="21" fillId="16" borderId="0" applyNumberFormat="0" applyBorder="0" applyAlignment="0" applyProtection="0"/>
    <xf numFmtId="175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75" fontId="21" fillId="8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5" fontId="21" fillId="8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175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75" fontId="21" fillId="8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5" fontId="21" fillId="89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175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75" fontId="21" fillId="8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75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90" borderId="0" applyNumberFormat="0" applyBorder="0" applyAlignment="0" applyProtection="0"/>
    <xf numFmtId="175" fontId="21" fillId="90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5" fontId="21" fillId="90" borderId="0" applyNumberFormat="0" applyBorder="0" applyAlignment="0" applyProtection="0"/>
    <xf numFmtId="0" fontId="21" fillId="13" borderId="0" applyNumberFormat="0" applyBorder="0" applyAlignment="0" applyProtection="0"/>
    <xf numFmtId="175" fontId="21" fillId="90" borderId="0" applyNumberFormat="0" applyBorder="0" applyAlignment="0" applyProtection="0"/>
    <xf numFmtId="0" fontId="21" fillId="13" borderId="0" applyNumberFormat="0" applyBorder="0" applyAlignment="0" applyProtection="0"/>
    <xf numFmtId="175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75" fontId="21" fillId="9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75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75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175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75" fontId="21" fillId="8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75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75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5" fontId="21" fillId="15" borderId="0" applyNumberFormat="0" applyBorder="0" applyAlignment="0" applyProtection="0"/>
    <xf numFmtId="0" fontId="21" fillId="19" borderId="0" applyNumberFormat="0" applyBorder="0" applyAlignment="0" applyProtection="0"/>
    <xf numFmtId="175" fontId="21" fillId="15" borderId="0" applyNumberFormat="0" applyBorder="0" applyAlignment="0" applyProtection="0"/>
    <xf numFmtId="0" fontId="21" fillId="19" borderId="0" applyNumberFormat="0" applyBorder="0" applyAlignment="0" applyProtection="0"/>
    <xf numFmtId="175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75" fontId="21" fillId="9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75" fontId="85" fillId="0" borderId="0"/>
    <xf numFmtId="175" fontId="75" fillId="0" borderId="0" applyNumberFormat="0" applyFill="0" applyBorder="0" applyAlignment="0" applyProtection="0"/>
    <xf numFmtId="175" fontId="78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5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175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75" fontId="22" fillId="65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86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25" applyNumberFormat="0" applyAlignment="0" applyProtection="0"/>
    <xf numFmtId="176" fontId="87" fillId="72" borderId="39">
      <alignment horizontal="center" vertical="center"/>
    </xf>
    <xf numFmtId="176" fontId="87" fillId="72" borderId="39">
      <alignment horizontal="center" vertical="center"/>
    </xf>
    <xf numFmtId="176" fontId="87" fillId="72" borderId="39">
      <alignment horizontal="center" vertical="center"/>
    </xf>
    <xf numFmtId="0" fontId="23" fillId="20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93" borderId="1" applyNumberFormat="0" applyAlignment="0" applyProtection="0"/>
    <xf numFmtId="176" fontId="87" fillId="72" borderId="39">
      <alignment horizontal="center" vertical="center"/>
    </xf>
    <xf numFmtId="176" fontId="87" fillId="72" borderId="39">
      <alignment horizontal="center" vertical="center"/>
    </xf>
    <xf numFmtId="175" fontId="23" fillId="93" borderId="1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0" fontId="23" fillId="20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0" fontId="23" fillId="20" borderId="1" applyNumberFormat="0" applyAlignment="0" applyProtection="0"/>
    <xf numFmtId="175" fontId="23" fillId="93" borderId="1" applyNumberFormat="0" applyAlignment="0" applyProtection="0"/>
    <xf numFmtId="175" fontId="23" fillId="93" borderId="1" applyNumberFormat="0" applyAlignment="0" applyProtection="0"/>
    <xf numFmtId="175" fontId="23" fillId="20" borderId="1" applyNumberFormat="0" applyAlignment="0" applyProtection="0"/>
    <xf numFmtId="0" fontId="23" fillId="20" borderId="1" applyNumberFormat="0" applyAlignment="0" applyProtection="0"/>
    <xf numFmtId="175" fontId="23" fillId="20" borderId="1" applyNumberFormat="0" applyAlignment="0" applyProtection="0"/>
    <xf numFmtId="0" fontId="41" fillId="50" borderId="25" applyNumberFormat="0" applyAlignment="0" applyProtection="0"/>
    <xf numFmtId="0" fontId="23" fillId="20" borderId="1" applyNumberFormat="0" applyAlignment="0" applyProtection="0"/>
    <xf numFmtId="176" fontId="87" fillId="72" borderId="39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7" fontId="15" fillId="0" borderId="0"/>
    <xf numFmtId="178" fontId="15" fillId="0" borderId="0"/>
    <xf numFmtId="179" fontId="15" fillId="0" borderId="0"/>
    <xf numFmtId="180" fontId="15" fillId="0" borderId="0"/>
    <xf numFmtId="181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175" fontId="24" fillId="94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175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75" fontId="24" fillId="21" borderId="2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5" fontId="24" fillId="21" borderId="2" applyNumberFormat="0" applyAlignment="0" applyProtection="0"/>
    <xf numFmtId="0" fontId="24" fillId="21" borderId="2" applyNumberFormat="0" applyAlignment="0" applyProtection="0"/>
    <xf numFmtId="175" fontId="24" fillId="21" borderId="2" applyNumberFormat="0" applyAlignment="0" applyProtection="0"/>
    <xf numFmtId="0" fontId="24" fillId="21" borderId="2" applyNumberFormat="0" applyAlignment="0" applyProtection="0"/>
    <xf numFmtId="0" fontId="42" fillId="51" borderId="26" applyNumberFormat="0" applyAlignment="0" applyProtection="0"/>
    <xf numFmtId="0" fontId="24" fillId="21" borderId="2" applyNumberFormat="0" applyAlignment="0" applyProtection="0"/>
    <xf numFmtId="175" fontId="24" fillId="94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75" fontId="15" fillId="0" borderId="0" applyBorder="0"/>
    <xf numFmtId="175" fontId="15" fillId="0" borderId="0" applyBorder="0"/>
    <xf numFmtId="175" fontId="15" fillId="0" borderId="0" applyBorder="0"/>
    <xf numFmtId="175" fontId="14" fillId="0" borderId="0"/>
    <xf numFmtId="175" fontId="14" fillId="0" borderId="0">
      <alignment horizontal="center"/>
    </xf>
    <xf numFmtId="175" fontId="75" fillId="0" borderId="0">
      <alignment horizontal="center"/>
    </xf>
    <xf numFmtId="175" fontId="75" fillId="0" borderId="0">
      <alignment horizontal="center"/>
    </xf>
    <xf numFmtId="175" fontId="75" fillId="0" borderId="0">
      <alignment horizontal="center"/>
    </xf>
    <xf numFmtId="175" fontId="75" fillId="0" borderId="0">
      <alignment horizontal="center"/>
    </xf>
    <xf numFmtId="175" fontId="15" fillId="0" borderId="0">
      <alignment horizontal="center"/>
    </xf>
    <xf numFmtId="175" fontId="15" fillId="0" borderId="0">
      <alignment wrapText="1"/>
    </xf>
    <xf numFmtId="175" fontId="83" fillId="0" borderId="0"/>
    <xf numFmtId="175" fontId="78" fillId="0" borderId="0"/>
    <xf numFmtId="175" fontId="78" fillId="0" borderId="0"/>
    <xf numFmtId="175" fontId="78" fillId="0" borderId="0"/>
    <xf numFmtId="175" fontId="78" fillId="0" borderId="0"/>
    <xf numFmtId="175" fontId="90" fillId="0" borderId="0"/>
    <xf numFmtId="165" fontId="74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8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8" fillId="0" borderId="0" applyFont="0" applyFill="0" applyBorder="0" applyAlignment="0" applyProtection="0"/>
    <xf numFmtId="182" fontId="91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5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5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5" fontId="92" fillId="0" borderId="0"/>
    <xf numFmtId="175" fontId="93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5" fontId="26" fillId="67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175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75" fontId="26" fillId="95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0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175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94" fillId="0" borderId="41" applyNumberFormat="0" applyFill="0" applyAlignment="0" applyProtection="0"/>
    <xf numFmtId="175" fontId="27" fillId="0" borderId="3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0" fontId="45" fillId="0" borderId="27" applyNumberFormat="0" applyFill="0" applyAlignment="0" applyProtection="0"/>
    <xf numFmtId="0" fontId="27" fillId="0" borderId="3" applyNumberFormat="0" applyFill="0" applyAlignment="0" applyProtection="0"/>
    <xf numFmtId="175" fontId="94" fillId="0" borderId="41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2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175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95" fillId="0" borderId="4" applyNumberFormat="0" applyFill="0" applyAlignment="0" applyProtection="0"/>
    <xf numFmtId="175" fontId="95" fillId="0" borderId="4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5" fontId="95" fillId="0" borderId="4" applyNumberFormat="0" applyFill="0" applyAlignment="0" applyProtection="0"/>
    <xf numFmtId="0" fontId="28" fillId="0" borderId="4" applyNumberFormat="0" applyFill="0" applyAlignment="0" applyProtection="0"/>
    <xf numFmtId="175" fontId="95" fillId="0" borderId="4" applyNumberFormat="0" applyFill="0" applyAlignment="0" applyProtection="0"/>
    <xf numFmtId="0" fontId="28" fillId="0" borderId="4" applyNumberFormat="0" applyFill="0" applyAlignment="0" applyProtection="0"/>
    <xf numFmtId="175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28" applyNumberFormat="0" applyFill="0" applyAlignment="0" applyProtection="0"/>
    <xf numFmtId="0" fontId="28" fillId="0" borderId="4" applyNumberFormat="0" applyFill="0" applyAlignment="0" applyProtection="0"/>
    <xf numFmtId="175" fontId="95" fillId="0" borderId="4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4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175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96" fillId="0" borderId="45" applyNumberFormat="0" applyFill="0" applyAlignment="0" applyProtection="0"/>
    <xf numFmtId="175" fontId="96" fillId="0" borderId="45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5" fontId="96" fillId="0" borderId="45" applyNumberFormat="0" applyFill="0" applyAlignment="0" applyProtection="0"/>
    <xf numFmtId="0" fontId="29" fillId="0" borderId="5" applyNumberFormat="0" applyFill="0" applyAlignment="0" applyProtection="0"/>
    <xf numFmtId="175" fontId="96" fillId="0" borderId="45" applyNumberFormat="0" applyFill="0" applyAlignment="0" applyProtection="0"/>
    <xf numFmtId="0" fontId="29" fillId="0" borderId="5" applyNumberFormat="0" applyFill="0" applyAlignment="0" applyProtection="0"/>
    <xf numFmtId="175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29" applyNumberFormat="0" applyFill="0" applyAlignment="0" applyProtection="0"/>
    <xf numFmtId="0" fontId="29" fillId="0" borderId="5" applyNumberFormat="0" applyFill="0" applyAlignment="0" applyProtection="0"/>
    <xf numFmtId="175" fontId="96" fillId="0" borderId="46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5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175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75" fontId="9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7" fontId="79" fillId="96" borderId="0"/>
    <xf numFmtId="178" fontId="79" fillId="96" borderId="0"/>
    <xf numFmtId="179" fontId="79" fillId="96" borderId="0"/>
    <xf numFmtId="175" fontId="15" fillId="96" borderId="0">
      <protection locked="0"/>
    </xf>
    <xf numFmtId="182" fontId="15" fillId="96" borderId="0">
      <protection locked="0"/>
    </xf>
    <xf numFmtId="180" fontId="15" fillId="96" borderId="0">
      <protection locked="0"/>
    </xf>
    <xf numFmtId="181" fontId="15" fillId="96" borderId="0">
      <protection locked="0"/>
    </xf>
    <xf numFmtId="17" fontId="15" fillId="96" borderId="0">
      <protection locked="0"/>
    </xf>
    <xf numFmtId="20" fontId="15" fillId="96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25" applyNumberFormat="0" applyAlignment="0" applyProtection="0"/>
    <xf numFmtId="175" fontId="87" fillId="97" borderId="39" applyNumberFormat="0">
      <alignment horizontal="center" vertical="center"/>
      <protection locked="0"/>
    </xf>
    <xf numFmtId="175" fontId="87" fillId="97" borderId="39" applyNumberFormat="0">
      <alignment horizontal="center" vertical="center"/>
      <protection locked="0"/>
    </xf>
    <xf numFmtId="175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75" fontId="87" fillId="97" borderId="39" applyNumberFormat="0">
      <alignment horizontal="center" vertical="center"/>
      <protection locked="0"/>
    </xf>
    <xf numFmtId="175" fontId="87" fillId="97" borderId="39" applyNumberFormat="0">
      <alignment horizontal="center" vertical="center"/>
      <protection locked="0"/>
    </xf>
    <xf numFmtId="175" fontId="30" fillId="22" borderId="1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0" fontId="30" fillId="7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0" fontId="30" fillId="7" borderId="1" applyNumberFormat="0" applyAlignment="0" applyProtection="0"/>
    <xf numFmtId="175" fontId="30" fillId="22" borderId="1" applyNumberFormat="0" applyAlignment="0" applyProtection="0"/>
    <xf numFmtId="175" fontId="30" fillId="22" borderId="1" applyNumberFormat="0" applyAlignment="0" applyProtection="0"/>
    <xf numFmtId="175" fontId="30" fillId="7" borderId="1" applyNumberFormat="0" applyAlignment="0" applyProtection="0"/>
    <xf numFmtId="0" fontId="30" fillId="7" borderId="1" applyNumberFormat="0" applyAlignment="0" applyProtection="0"/>
    <xf numFmtId="175" fontId="30" fillId="7" borderId="1" applyNumberFormat="0" applyAlignment="0" applyProtection="0"/>
    <xf numFmtId="0" fontId="48" fillId="53" borderId="25" applyNumberFormat="0" applyAlignment="0" applyProtection="0"/>
    <xf numFmtId="0" fontId="30" fillId="7" borderId="1" applyNumberFormat="0" applyAlignment="0" applyProtection="0"/>
    <xf numFmtId="175" fontId="87" fillId="97" borderId="39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75" fontId="15" fillId="96" borderId="0">
      <protection locked="0"/>
    </xf>
    <xf numFmtId="175" fontId="15" fillId="96" borderId="0">
      <protection locked="0"/>
    </xf>
    <xf numFmtId="175" fontId="14" fillId="96" borderId="0">
      <protection locked="0"/>
    </xf>
    <xf numFmtId="175" fontId="15" fillId="96" borderId="0">
      <alignment horizontal="center"/>
      <protection locked="0"/>
    </xf>
    <xf numFmtId="175" fontId="15" fillId="96" borderId="0">
      <protection locked="0"/>
    </xf>
    <xf numFmtId="175" fontId="15" fillId="96" borderId="0"/>
    <xf numFmtId="175" fontId="15" fillId="96" borderId="0">
      <alignment wrapText="1"/>
      <protection locked="0"/>
    </xf>
    <xf numFmtId="175" fontId="83" fillId="96" borderId="0">
      <protection locked="0"/>
    </xf>
    <xf numFmtId="175" fontId="78" fillId="96" borderId="0">
      <protection locked="0"/>
    </xf>
    <xf numFmtId="175" fontId="78" fillId="96" borderId="0">
      <protection locked="0"/>
    </xf>
    <xf numFmtId="175" fontId="78" fillId="96" borderId="0">
      <protection locked="0"/>
    </xf>
    <xf numFmtId="175" fontId="78" fillId="96" borderId="0">
      <protection locked="0"/>
    </xf>
    <xf numFmtId="175" fontId="90" fillId="96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47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175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175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30" applyNumberFormat="0" applyFill="0" applyAlignment="0" applyProtection="0"/>
    <xf numFmtId="0" fontId="49" fillId="0" borderId="30" applyNumberFormat="0" applyFill="0" applyAlignment="0" applyProtection="0"/>
    <xf numFmtId="0" fontId="31" fillId="0" borderId="6" applyNumberFormat="0" applyFill="0" applyAlignment="0" applyProtection="0"/>
    <xf numFmtId="175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7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5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175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75" fontId="32" fillId="98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7" fontId="78" fillId="0" borderId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175" fontId="15" fillId="0" borderId="0"/>
    <xf numFmtId="175" fontId="15" fillId="0" borderId="0"/>
    <xf numFmtId="0" fontId="74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5" fontId="15" fillId="0" borderId="0"/>
    <xf numFmtId="0" fontId="58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175" fontId="76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0" fontId="15" fillId="0" borderId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8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91" fillId="97" borderId="7" applyNumberFormat="0" applyAlignment="0" applyProtection="0"/>
    <xf numFmtId="175" fontId="91" fillId="97" borderId="7" applyNumberFormat="0" applyAlignment="0" applyProtection="0"/>
    <xf numFmtId="175" fontId="91" fillId="97" borderId="7" applyNumberForma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91" fillId="98" borderId="7" applyNumberFormat="0" applyAlignment="0" applyProtection="0"/>
    <xf numFmtId="175" fontId="91" fillId="98" borderId="7" applyNumberForma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75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5" fontId="91" fillId="98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0" fontId="20" fillId="55" borderId="31" applyNumberFormat="0" applyFont="0" applyAlignment="0" applyProtection="0"/>
    <xf numFmtId="183" fontId="82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175" fontId="33" fillId="77" borderId="8" applyNumberFormat="0" applyAlignment="0" applyProtection="0"/>
    <xf numFmtId="175" fontId="33" fillId="77" borderId="8" applyNumberFormat="0" applyAlignment="0" applyProtection="0"/>
    <xf numFmtId="175" fontId="33" fillId="77" borderId="8" applyNumberFormat="0" applyAlignment="0" applyProtection="0"/>
    <xf numFmtId="0" fontId="33" fillId="20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93" borderId="8" applyNumberFormat="0" applyAlignment="0" applyProtection="0"/>
    <xf numFmtId="175" fontId="33" fillId="64" borderId="8" applyNumberFormat="0" applyAlignment="0" applyProtection="0"/>
    <xf numFmtId="175" fontId="33" fillId="64" borderId="8" applyNumberFormat="0" applyAlignment="0" applyProtection="0"/>
    <xf numFmtId="175" fontId="33" fillId="93" borderId="8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0" fontId="33" fillId="20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0" fontId="33" fillId="20" borderId="8" applyNumberFormat="0" applyAlignment="0" applyProtection="0"/>
    <xf numFmtId="175" fontId="33" fillId="93" borderId="8" applyNumberFormat="0" applyAlignment="0" applyProtection="0"/>
    <xf numFmtId="175" fontId="33" fillId="93" borderId="8" applyNumberFormat="0" applyAlignment="0" applyProtection="0"/>
    <xf numFmtId="175" fontId="33" fillId="20" borderId="8" applyNumberFormat="0" applyAlignment="0" applyProtection="0"/>
    <xf numFmtId="0" fontId="33" fillId="20" borderId="8" applyNumberFormat="0" applyAlignment="0" applyProtection="0"/>
    <xf numFmtId="175" fontId="33" fillId="20" borderId="8" applyNumberFormat="0" applyAlignment="0" applyProtection="0"/>
    <xf numFmtId="0" fontId="51" fillId="50" borderId="32" applyNumberFormat="0" applyAlignment="0" applyProtection="0"/>
    <xf numFmtId="0" fontId="33" fillId="20" borderId="8" applyNumberFormat="0" applyAlignment="0" applyProtection="0"/>
    <xf numFmtId="175" fontId="33" fillId="64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91" fillId="0" borderId="0" applyFill="0" applyBorder="0" applyAlignment="0" applyProtection="0"/>
    <xf numFmtId="9" fontId="15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5" fillId="0" borderId="0" applyFont="0" applyFill="0" applyBorder="0" applyAlignment="0" applyProtection="0"/>
    <xf numFmtId="175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5" fontId="91" fillId="0" borderId="0" applyNumberFormat="0" applyFill="0" applyBorder="0" applyAlignment="0" applyProtection="0"/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0" fontId="76" fillId="0" borderId="0" applyNumberFormat="0" applyFont="0" applyFill="0" applyBorder="0" applyAlignment="0" applyProtection="0">
      <alignment horizontal="left"/>
    </xf>
    <xf numFmtId="175" fontId="76" fillId="0" borderId="0" applyNumberFormat="0" applyFont="0" applyFill="0" applyBorder="0" applyAlignment="0" applyProtection="0">
      <alignment horizontal="left"/>
    </xf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91" fillId="0" borderId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15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91" fillId="0" borderId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4" fontId="76" fillId="0" borderId="0" applyFont="0" applyFill="0" applyBorder="0" applyAlignment="0" applyProtection="0"/>
    <xf numFmtId="175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5" fontId="98" fillId="0" borderId="48">
      <alignment horizontal="center"/>
    </xf>
    <xf numFmtId="175" fontId="98" fillId="0" borderId="48">
      <alignment horizontal="center"/>
    </xf>
    <xf numFmtId="0" fontId="98" fillId="0" borderId="24">
      <alignment horizontal="center"/>
    </xf>
    <xf numFmtId="175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5" fontId="98" fillId="0" borderId="48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0" fontId="98" fillId="0" borderId="24">
      <alignment horizontal="center"/>
    </xf>
    <xf numFmtId="175" fontId="98" fillId="0" borderId="24">
      <alignment horizontal="center"/>
    </xf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91" fillId="0" borderId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3" fontId="76" fillId="0" borderId="0" applyFont="0" applyFill="0" applyBorder="0" applyAlignment="0" applyProtection="0"/>
    <xf numFmtId="175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5" fontId="91" fillId="100" borderId="0" applyNumberForma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0" fontId="76" fillId="99" borderId="0" applyNumberFormat="0" applyFont="0" applyBorder="0" applyAlignment="0" applyProtection="0"/>
    <xf numFmtId="175" fontId="76" fillId="99" borderId="0" applyNumberFormat="0" applyFont="0" applyBorder="0" applyAlignment="0" applyProtection="0"/>
    <xf numFmtId="177" fontId="15" fillId="0" borderId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83" fillId="0" borderId="0" applyNumberFormat="0" applyFill="0" applyBorder="0" applyAlignment="0" applyProtection="0"/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99" fillId="64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100" fillId="101" borderId="0" applyNumberFormat="0" applyBorder="0">
      <alignment horizontal="left"/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91" fillId="98" borderId="0" applyNumberForma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102" borderId="0" applyNumberFormat="0" applyFont="0" applyBorder="0" applyAlignment="0">
      <protection locked="0"/>
    </xf>
    <xf numFmtId="175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75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5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5" fontId="101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6" fontId="102" fillId="69" borderId="39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4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175" fontId="35" fillId="0" borderId="9" applyNumberFormat="0" applyFill="0" applyAlignment="0" applyProtection="0"/>
    <xf numFmtId="175" fontId="35" fillId="0" borderId="9" applyNumberFormat="0" applyFill="0" applyAlignment="0" applyProtection="0"/>
    <xf numFmtId="175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50" applyNumberFormat="0" applyFill="0" applyAlignment="0" applyProtection="0"/>
    <xf numFmtId="175" fontId="35" fillId="0" borderId="50" applyNumberFormat="0" applyFill="0" applyAlignment="0" applyProtection="0"/>
    <xf numFmtId="175" fontId="35" fillId="0" borderId="50" applyNumberFormat="0" applyFill="0" applyAlignment="0" applyProtection="0"/>
    <xf numFmtId="175" fontId="35" fillId="0" borderId="9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5" fontId="35" fillId="0" borderId="9" applyNumberFormat="0" applyFill="0" applyAlignment="0" applyProtection="0"/>
    <xf numFmtId="0" fontId="53" fillId="0" borderId="33" applyNumberFormat="0" applyFill="0" applyAlignment="0" applyProtection="0"/>
    <xf numFmtId="0" fontId="35" fillId="0" borderId="9" applyNumberFormat="0" applyFill="0" applyAlignment="0" applyProtection="0"/>
    <xf numFmtId="175" fontId="35" fillId="0" borderId="50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5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5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wrapText="1"/>
    </xf>
    <xf numFmtId="175" fontId="103" fillId="69" borderId="51">
      <alignment horizontal="center" vertical="top" textRotation="90" wrapText="1"/>
    </xf>
    <xf numFmtId="175" fontId="103" fillId="69" borderId="51">
      <alignment horizontal="center" vertical="top" textRotation="90" wrapText="1"/>
    </xf>
    <xf numFmtId="175" fontId="103" fillId="69" borderId="51">
      <alignment horizontal="center" vertical="top" textRotation="90" wrapText="1"/>
    </xf>
    <xf numFmtId="175" fontId="104" fillId="0" borderId="0">
      <alignment horizontal="center"/>
    </xf>
    <xf numFmtId="175" fontId="105" fillId="70" borderId="0"/>
    <xf numFmtId="175" fontId="106" fillId="103" borderId="0"/>
    <xf numFmtId="175" fontId="105" fillId="70" borderId="0"/>
    <xf numFmtId="175" fontId="105" fillId="63" borderId="0"/>
    <xf numFmtId="175" fontId="107" fillId="70" borderId="39">
      <alignment horizontal="center" vertical="center"/>
    </xf>
    <xf numFmtId="175" fontId="107" fillId="70" borderId="39">
      <alignment horizontal="center" vertical="center"/>
    </xf>
    <xf numFmtId="175" fontId="107" fillId="70" borderId="39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7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7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8" fillId="0" borderId="52">
      <alignment horizontal="left" vertical="center" wrapText="1" indent="2"/>
    </xf>
    <xf numFmtId="0" fontId="30" fillId="7" borderId="1" applyNumberFormat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9" fillId="53" borderId="25" applyNumberFormat="0" applyAlignment="0" applyProtection="0"/>
    <xf numFmtId="0" fontId="22" fillId="3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0" fillId="0" borderId="0" applyNumberFormat="0" applyFill="0" applyBorder="0" applyProtection="0">
      <alignment horizontal="left" vertical="center"/>
    </xf>
    <xf numFmtId="4" fontId="15" fillId="107" borderId="0" applyNumberFormat="0" applyFont="0" applyBorder="0" applyAlignment="0" applyProtection="0"/>
    <xf numFmtId="4" fontId="15" fillId="107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8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39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81" borderId="39" applyNumberFormat="0" applyProtection="0">
      <alignment horizontal="righ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81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81" borderId="39" applyNumberFormat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39" applyNumberFormat="0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9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10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4" fillId="21" borderId="2" applyNumberFormat="0" applyAlignment="0" applyProtection="0"/>
    <xf numFmtId="4" fontId="10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75" fontId="38" fillId="0" borderId="0"/>
    <xf numFmtId="175" fontId="38" fillId="0" borderId="0"/>
    <xf numFmtId="175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75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04" fillId="105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right"/>
    </xf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4" fillId="104" borderId="15" applyNumberFormat="0" applyProtection="0">
      <alignment horizontal="left"/>
    </xf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6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6" fillId="0" borderId="0"/>
    <xf numFmtId="0" fontId="38" fillId="0" borderId="0"/>
    <xf numFmtId="0" fontId="56" fillId="0" borderId="0"/>
    <xf numFmtId="0" fontId="60" fillId="0" borderId="0"/>
    <xf numFmtId="0" fontId="5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48" fillId="53" borderId="25" applyNumberFormat="0" applyAlignment="0" applyProtection="0"/>
    <xf numFmtId="0" fontId="111" fillId="53" borderId="25" applyNumberFormat="0" applyAlignment="0" applyProtection="0"/>
    <xf numFmtId="0" fontId="109" fillId="53" borderId="25" applyNumberFormat="0" applyAlignment="0" applyProtection="0"/>
    <xf numFmtId="0" fontId="111" fillId="53" borderId="25" applyNumberFormat="0" applyAlignment="0" applyProtection="0"/>
    <xf numFmtId="0" fontId="48" fillId="53" borderId="2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17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13" fillId="54" borderId="0" applyNumberFormat="0" applyBorder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1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8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9" fontId="15" fillId="0" borderId="15" applyFill="0" applyProtection="0">
      <alignment horizontal="righ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04" fillId="105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4" fillId="104" borderId="15" applyNumberFormat="0" applyProtection="0">
      <alignment horizontal="righ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6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41" fillId="93" borderId="25" applyNumberFormat="0" applyAlignment="0" applyProtection="0"/>
    <xf numFmtId="0" fontId="41" fillId="50" borderId="25" applyNumberFormat="0" applyAlignment="0" applyProtection="0"/>
    <xf numFmtId="0" fontId="15" fillId="0" borderId="0"/>
    <xf numFmtId="0" fontId="77" fillId="104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49" fontId="15" fillId="0" borderId="15" applyFill="0" applyProtection="0">
      <alignment horizontal="righ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43" fontId="15" fillId="0" borderId="0" applyFont="0" applyFill="0" applyBorder="0" applyAlignment="0" applyProtection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59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04" fillId="105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15" fillId="0" borderId="0"/>
    <xf numFmtId="0" fontId="14" fillId="104" borderId="15" applyNumberFormat="0" applyProtection="0">
      <alignment horizontal="right"/>
    </xf>
    <xf numFmtId="9" fontId="20" fillId="0" borderId="0" applyFont="0" applyFill="0" applyBorder="0" applyAlignment="0" applyProtection="0"/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104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41" fillId="93" borderId="25" applyNumberFormat="0" applyAlignment="0" applyProtection="0"/>
    <xf numFmtId="0" fontId="15" fillId="0" borderId="0"/>
    <xf numFmtId="0" fontId="15" fillId="0" borderId="0"/>
    <xf numFmtId="0" fontId="14" fillId="104" borderId="15" applyNumberFormat="0" applyProtection="0">
      <alignment horizontal="right"/>
    </xf>
    <xf numFmtId="0" fontId="15" fillId="0" borderId="0"/>
    <xf numFmtId="0" fontId="75" fillId="106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15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5" fillId="0" borderId="0"/>
    <xf numFmtId="0" fontId="14" fillId="104" borderId="15" applyNumberFormat="0" applyProtection="0">
      <alignment horizontal="righ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4" borderId="15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5" applyFill="0" applyProtection="0">
      <alignment horizontal="right"/>
    </xf>
    <xf numFmtId="0" fontId="104" fillId="105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105" borderId="0" applyNumberFormat="0" applyBorder="0" applyProtection="0">
      <alignment horizontal="left"/>
    </xf>
    <xf numFmtId="0" fontId="111" fillId="53" borderId="25" applyNumberFormat="0" applyAlignment="0" applyProtection="0"/>
    <xf numFmtId="0" fontId="15" fillId="0" borderId="0"/>
    <xf numFmtId="0" fontId="75" fillId="106" borderId="0" applyNumberFormat="0" applyBorder="0" applyProtection="0">
      <alignment horizontal="left"/>
    </xf>
    <xf numFmtId="0" fontId="77" fillId="104" borderId="0" applyNumberFormat="0" applyBorder="0" applyProtection="0">
      <alignment horizontal="left"/>
    </xf>
    <xf numFmtId="49" fontId="15" fillId="0" borderId="15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5" fillId="106" borderId="0" applyNumberFormat="0" applyBorder="0" applyProtection="0">
      <alignment horizontal="left"/>
    </xf>
    <xf numFmtId="0" fontId="104" fillId="105" borderId="0" applyNumberFormat="0" applyBorder="0" applyProtection="0">
      <alignment horizontal="left"/>
    </xf>
    <xf numFmtId="0" fontId="15" fillId="0" borderId="0"/>
    <xf numFmtId="0" fontId="77" fillId="104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93" borderId="25" applyNumberFormat="0" applyAlignment="0" applyProtection="0"/>
    <xf numFmtId="0" fontId="75" fillId="106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5" applyFill="0" applyProtection="0">
      <alignment horizontal="right"/>
    </xf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75" fontId="11" fillId="0" borderId="0"/>
    <xf numFmtId="175" fontId="11" fillId="0" borderId="0"/>
    <xf numFmtId="175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75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7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89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0" borderId="0"/>
    <xf numFmtId="0" fontId="118" fillId="0" borderId="0">
      <alignment vertical="top"/>
    </xf>
    <xf numFmtId="0" fontId="118" fillId="0" borderId="0">
      <alignment vertical="top"/>
    </xf>
    <xf numFmtId="0" fontId="8" fillId="29" borderId="0" applyNumberFormat="0" applyBorder="0" applyAlignment="0" applyProtection="0"/>
    <xf numFmtId="0" fontId="8" fillId="0" borderId="0"/>
    <xf numFmtId="9" fontId="118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7" fillId="0" borderId="0"/>
    <xf numFmtId="0" fontId="119" fillId="0" borderId="0" applyNumberForma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8" fillId="0" borderId="0">
      <alignment vertical="top"/>
    </xf>
    <xf numFmtId="43" fontId="15" fillId="0" borderId="0" applyFont="0" applyFill="0" applyBorder="0" applyAlignment="0" applyProtection="0"/>
    <xf numFmtId="0" fontId="118" fillId="0" borderId="0"/>
    <xf numFmtId="0" fontId="7" fillId="0" borderId="0"/>
    <xf numFmtId="0" fontId="118" fillId="0" borderId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15" fillId="0" borderId="0"/>
    <xf numFmtId="0" fontId="15" fillId="0" borderId="0"/>
    <xf numFmtId="0" fontId="5" fillId="0" borderId="0"/>
    <xf numFmtId="0" fontId="3" fillId="29" borderId="0" applyNumberFormat="0" applyBorder="0" applyAlignment="0" applyProtection="0"/>
    <xf numFmtId="0" fontId="3" fillId="0" borderId="0"/>
    <xf numFmtId="9" fontId="122" fillId="0" borderId="0" applyFont="0" applyFill="0" applyBorder="0" applyAlignment="0" applyProtection="0"/>
    <xf numFmtId="0" fontId="2" fillId="0" borderId="0"/>
    <xf numFmtId="0" fontId="1" fillId="0" borderId="0"/>
  </cellStyleXfs>
  <cellXfs count="435">
    <xf numFmtId="0" fontId="0" fillId="0" borderId="0" xfId="0"/>
    <xf numFmtId="0" fontId="62" fillId="0" borderId="0" xfId="0" applyFont="1"/>
    <xf numFmtId="0" fontId="65" fillId="0" borderId="0" xfId="0" applyFont="1"/>
    <xf numFmtId="0" fontId="66" fillId="0" borderId="15" xfId="0" applyFont="1" applyBorder="1"/>
    <xf numFmtId="0" fontId="67" fillId="57" borderId="15" xfId="9" applyFont="1" applyFill="1" applyBorder="1"/>
    <xf numFmtId="0" fontId="67" fillId="57" borderId="13" xfId="9" applyFont="1" applyFill="1" applyBorder="1" applyAlignment="1">
      <alignment horizontal="right" wrapText="1"/>
    </xf>
    <xf numFmtId="0" fontId="67" fillId="57" borderId="13" xfId="9" applyFont="1" applyFill="1" applyBorder="1" applyAlignment="1">
      <alignment horizontal="right"/>
    </xf>
    <xf numFmtId="0" fontId="67" fillId="57" borderId="15" xfId="9" applyFont="1" applyFill="1" applyBorder="1" applyAlignment="1">
      <alignment horizontal="right"/>
    </xf>
    <xf numFmtId="0" fontId="65" fillId="60" borderId="17" xfId="0" applyFont="1" applyFill="1" applyBorder="1"/>
    <xf numFmtId="0" fontId="68" fillId="60" borderId="17" xfId="9" applyFont="1" applyFill="1" applyBorder="1"/>
    <xf numFmtId="2" fontId="65" fillId="60" borderId="0" xfId="0" applyNumberFormat="1" applyFont="1" applyFill="1"/>
    <xf numFmtId="2" fontId="65" fillId="60" borderId="17" xfId="0" applyNumberFormat="1" applyFont="1" applyFill="1" applyBorder="1"/>
    <xf numFmtId="0" fontId="65" fillId="60" borderId="15" xfId="0" applyFont="1" applyFill="1" applyBorder="1"/>
    <xf numFmtId="0" fontId="67" fillId="60" borderId="15" xfId="9" applyFont="1" applyFill="1" applyBorder="1"/>
    <xf numFmtId="2" fontId="65" fillId="60" borderId="13" xfId="0" applyNumberFormat="1" applyFont="1" applyFill="1" applyBorder="1"/>
    <xf numFmtId="2" fontId="65" fillId="60" borderId="15" xfId="0" applyNumberFormat="1" applyFont="1" applyFill="1" applyBorder="1"/>
    <xf numFmtId="167" fontId="65" fillId="0" borderId="0" xfId="0" applyNumberFormat="1" applyFont="1"/>
    <xf numFmtId="0" fontId="69" fillId="62" borderId="13" xfId="9" applyFont="1" applyFill="1" applyBorder="1" applyAlignment="1">
      <alignment horizontal="right" wrapText="1"/>
    </xf>
    <xf numFmtId="0" fontId="69" fillId="61" borderId="13" xfId="9" applyFont="1" applyFill="1" applyBorder="1" applyAlignment="1">
      <alignment horizontal="right"/>
    </xf>
    <xf numFmtId="0" fontId="69" fillId="62" borderId="13" xfId="9" applyFont="1" applyFill="1" applyBorder="1" applyAlignment="1">
      <alignment horizontal="right"/>
    </xf>
    <xf numFmtId="0" fontId="70" fillId="59" borderId="13" xfId="9" applyFont="1" applyFill="1" applyBorder="1" applyAlignment="1">
      <alignment horizontal="right"/>
    </xf>
    <xf numFmtId="0" fontId="67" fillId="60" borderId="17" xfId="9" applyFont="1" applyFill="1" applyBorder="1"/>
    <xf numFmtId="0" fontId="67" fillId="60" borderId="0" xfId="9" applyFont="1" applyFill="1" applyBorder="1" applyAlignment="1">
      <alignment horizontal="right" wrapText="1"/>
    </xf>
    <xf numFmtId="0" fontId="67" fillId="60" borderId="0" xfId="9" applyFont="1" applyFill="1" applyBorder="1" applyAlignment="1">
      <alignment horizontal="right"/>
    </xf>
    <xf numFmtId="2" fontId="67" fillId="60" borderId="16" xfId="9" applyNumberFormat="1" applyFont="1" applyFill="1" applyBorder="1"/>
    <xf numFmtId="0" fontId="67" fillId="58" borderId="35" xfId="9" applyFont="1" applyFill="1" applyBorder="1" applyAlignment="1">
      <alignment horizontal="left"/>
    </xf>
    <xf numFmtId="173" fontId="67" fillId="58" borderId="34" xfId="9" applyNumberFormat="1" applyFont="1" applyFill="1" applyBorder="1" applyAlignment="1">
      <alignment horizontal="right"/>
    </xf>
    <xf numFmtId="2" fontId="67" fillId="58" borderId="35" xfId="9" applyNumberFormat="1" applyFont="1" applyFill="1" applyBorder="1" applyAlignment="1">
      <alignment horizontal="right"/>
    </xf>
    <xf numFmtId="0" fontId="68" fillId="60" borderId="17" xfId="9" applyFont="1" applyFill="1" applyBorder="1" applyAlignment="1">
      <alignment horizontal="left" indent="1"/>
    </xf>
    <xf numFmtId="173" fontId="68" fillId="60" borderId="0" xfId="9" applyNumberFormat="1" applyFont="1" applyFill="1" applyBorder="1" applyAlignment="1">
      <alignment horizontal="right"/>
    </xf>
    <xf numFmtId="2" fontId="68" fillId="60" borderId="17" xfId="9" applyNumberFormat="1" applyFont="1" applyFill="1" applyBorder="1"/>
    <xf numFmtId="173" fontId="68" fillId="60" borderId="0" xfId="9" applyNumberFormat="1" applyFont="1" applyFill="1" applyAlignment="1">
      <alignment horizontal="right"/>
    </xf>
    <xf numFmtId="170" fontId="68" fillId="60" borderId="0" xfId="9" applyNumberFormat="1" applyFont="1" applyFill="1" applyBorder="1"/>
    <xf numFmtId="170" fontId="68" fillId="60" borderId="0" xfId="9" applyNumberFormat="1" applyFont="1" applyFill="1"/>
    <xf numFmtId="173" fontId="67" fillId="57" borderId="13" xfId="9" applyNumberFormat="1" applyFont="1" applyFill="1" applyBorder="1"/>
    <xf numFmtId="172" fontId="67" fillId="57" borderId="15" xfId="9" applyNumberFormat="1" applyFont="1" applyFill="1" applyBorder="1"/>
    <xf numFmtId="171" fontId="67" fillId="58" borderId="34" xfId="9" applyNumberFormat="1" applyFont="1" applyFill="1" applyBorder="1" applyAlignment="1">
      <alignment horizontal="right"/>
    </xf>
    <xf numFmtId="171" fontId="67" fillId="58" borderId="35" xfId="9" applyNumberFormat="1" applyFont="1" applyFill="1" applyBorder="1" applyAlignment="1">
      <alignment horizontal="right"/>
    </xf>
    <xf numFmtId="171" fontId="68" fillId="60" borderId="0" xfId="9" applyNumberFormat="1" applyFont="1" applyFill="1" applyBorder="1" applyAlignment="1">
      <alignment horizontal="right"/>
    </xf>
    <xf numFmtId="171" fontId="68" fillId="60" borderId="17" xfId="9" applyNumberFormat="1" applyFont="1" applyFill="1" applyBorder="1"/>
    <xf numFmtId="171" fontId="68" fillId="60" borderId="0" xfId="9" applyNumberFormat="1" applyFont="1" applyFill="1" applyAlignment="1">
      <alignment horizontal="right"/>
    </xf>
    <xf numFmtId="171" fontId="68" fillId="60" borderId="0" xfId="9" applyNumberFormat="1" applyFont="1" applyFill="1"/>
    <xf numFmtId="171" fontId="67" fillId="57" borderId="13" xfId="9" applyNumberFormat="1" applyFont="1" applyFill="1" applyBorder="1"/>
    <xf numFmtId="171" fontId="67" fillId="57" borderId="15" xfId="9" applyNumberFormat="1" applyFont="1" applyFill="1" applyBorder="1"/>
    <xf numFmtId="0" fontId="67" fillId="58" borderId="17" xfId="9" applyFont="1" applyFill="1" applyBorder="1" applyAlignment="1">
      <alignment horizontal="left"/>
    </xf>
    <xf numFmtId="0" fontId="67" fillId="57" borderId="15" xfId="9" applyFont="1" applyFill="1" applyBorder="1" applyAlignment="1"/>
    <xf numFmtId="0" fontId="67" fillId="60" borderId="17" xfId="9" applyFont="1" applyFill="1" applyBorder="1" applyAlignment="1"/>
    <xf numFmtId="0" fontId="68" fillId="60" borderId="16" xfId="9" applyFont="1" applyFill="1" applyBorder="1" applyAlignment="1">
      <alignment horizontal="left"/>
    </xf>
    <xf numFmtId="0" fontId="68" fillId="60" borderId="17" xfId="9" applyFont="1" applyFill="1" applyBorder="1" applyAlignment="1">
      <alignment horizontal="left"/>
    </xf>
    <xf numFmtId="0" fontId="68" fillId="60" borderId="18" xfId="9" applyFont="1" applyFill="1" applyBorder="1" applyAlignment="1">
      <alignment horizontal="left"/>
    </xf>
    <xf numFmtId="0" fontId="67" fillId="60" borderId="19" xfId="9" applyFont="1" applyFill="1" applyBorder="1" applyAlignment="1">
      <alignment horizontal="right" wrapText="1"/>
    </xf>
    <xf numFmtId="171" fontId="67" fillId="58" borderId="36" xfId="9" applyNumberFormat="1" applyFont="1" applyFill="1" applyBorder="1" applyAlignment="1">
      <alignment horizontal="right"/>
    </xf>
    <xf numFmtId="171" fontId="68" fillId="60" borderId="20" xfId="9" applyNumberFormat="1" applyFont="1" applyFill="1" applyBorder="1" applyAlignment="1">
      <alignment horizontal="right"/>
    </xf>
    <xf numFmtId="171" fontId="68" fillId="60" borderId="20" xfId="9" applyNumberFormat="1" applyFont="1" applyFill="1" applyBorder="1"/>
    <xf numFmtId="171" fontId="67" fillId="57" borderId="21" xfId="9" applyNumberFormat="1" applyFont="1" applyFill="1" applyBorder="1"/>
    <xf numFmtId="167" fontId="65" fillId="60" borderId="0" xfId="0" applyNumberFormat="1" applyFont="1" applyFill="1" applyBorder="1"/>
    <xf numFmtId="167" fontId="65" fillId="60" borderId="22" xfId="0" applyNumberFormat="1" applyFont="1" applyFill="1" applyBorder="1"/>
    <xf numFmtId="167" fontId="65" fillId="60" borderId="11" xfId="0" applyNumberFormat="1" applyFont="1" applyFill="1" applyBorder="1"/>
    <xf numFmtId="167" fontId="65" fillId="60" borderId="23" xfId="0" applyNumberFormat="1" applyFont="1" applyFill="1" applyBorder="1"/>
    <xf numFmtId="167" fontId="65" fillId="57" borderId="13" xfId="0" applyNumberFormat="1" applyFont="1" applyFill="1" applyBorder="1"/>
    <xf numFmtId="167" fontId="65" fillId="57" borderId="14" xfId="0" applyNumberFormat="1" applyFont="1" applyFill="1" applyBorder="1"/>
    <xf numFmtId="167" fontId="65" fillId="57" borderId="15" xfId="0" applyNumberFormat="1" applyFont="1" applyFill="1" applyBorder="1"/>
    <xf numFmtId="167" fontId="65" fillId="60" borderId="17" xfId="0" applyNumberFormat="1" applyFont="1" applyFill="1" applyBorder="1"/>
    <xf numFmtId="167" fontId="65" fillId="60" borderId="18" xfId="0" applyNumberFormat="1" applyFont="1" applyFill="1" applyBorder="1"/>
    <xf numFmtId="0" fontId="39" fillId="44" borderId="0" xfId="2" applyFont="1" applyAlignment="1">
      <alignment horizontal="left" vertical="top"/>
    </xf>
    <xf numFmtId="0" fontId="39" fillId="0" borderId="0" xfId="2" applyFont="1" applyFill="1" applyAlignment="1">
      <alignment horizontal="left" vertical="top"/>
    </xf>
    <xf numFmtId="0" fontId="62" fillId="0" borderId="0" xfId="0" applyFont="1" applyAlignment="1">
      <alignment horizontal="left" vertical="top"/>
    </xf>
    <xf numFmtId="0" fontId="55" fillId="56" borderId="0" xfId="4" applyFont="1" applyFill="1" applyAlignment="1">
      <alignment horizontal="left" vertical="top"/>
    </xf>
    <xf numFmtId="0" fontId="55" fillId="0" borderId="0" xfId="4" applyFont="1" applyFill="1" applyAlignment="1">
      <alignment horizontal="left" vertical="top"/>
    </xf>
    <xf numFmtId="169" fontId="71" fillId="0" borderId="0" xfId="0" applyNumberFormat="1" applyFont="1" applyAlignment="1">
      <alignment horizontal="left" vertical="top"/>
    </xf>
    <xf numFmtId="169" fontId="62" fillId="0" borderId="0" xfId="0" applyNumberFormat="1" applyFont="1" applyAlignment="1">
      <alignment horizontal="left" vertical="top"/>
    </xf>
    <xf numFmtId="0" fontId="62" fillId="0" borderId="0" xfId="0" applyFont="1" applyFill="1" applyAlignment="1">
      <alignment horizontal="left" vertical="top"/>
    </xf>
    <xf numFmtId="169" fontId="63" fillId="24" borderId="10" xfId="0" applyNumberFormat="1" applyFont="1" applyFill="1" applyBorder="1" applyAlignment="1">
      <alignment horizontal="left" vertical="top"/>
    </xf>
    <xf numFmtId="169" fontId="63" fillId="24" borderId="13" xfId="0" applyNumberFormat="1" applyFont="1" applyFill="1" applyBorder="1" applyAlignment="1">
      <alignment horizontal="left" vertical="top"/>
    </xf>
    <xf numFmtId="169" fontId="62" fillId="0" borderId="0" xfId="0" applyNumberFormat="1" applyFont="1" applyFill="1" applyAlignment="1">
      <alignment horizontal="left" vertical="top"/>
    </xf>
    <xf numFmtId="169" fontId="62" fillId="0" borderId="0" xfId="0" applyNumberFormat="1" applyFont="1" applyFill="1" applyAlignment="1">
      <alignment horizontal="left" vertical="top" wrapText="1"/>
    </xf>
    <xf numFmtId="0" fontId="62" fillId="0" borderId="0" xfId="0" applyFont="1" applyFill="1" applyAlignment="1">
      <alignment horizontal="left" vertical="top" wrapText="1"/>
    </xf>
    <xf numFmtId="0" fontId="62" fillId="0" borderId="0" xfId="5" applyFont="1" applyFill="1" applyBorder="1" applyAlignment="1">
      <alignment horizontal="left" vertical="top"/>
    </xf>
    <xf numFmtId="0" fontId="62" fillId="0" borderId="0" xfId="5" applyFont="1" applyFill="1" applyBorder="1" applyAlignment="1">
      <alignment horizontal="left" vertical="top" wrapText="1"/>
    </xf>
    <xf numFmtId="0" fontId="71" fillId="0" borderId="0" xfId="7" applyFont="1" applyFill="1" applyAlignment="1">
      <alignment horizontal="left" vertical="top"/>
    </xf>
    <xf numFmtId="0" fontId="63" fillId="24" borderId="10" xfId="7" applyFont="1" applyFill="1" applyBorder="1" applyAlignment="1">
      <alignment horizontal="left" vertical="top"/>
    </xf>
    <xf numFmtId="0" fontId="63" fillId="24" borderId="10" xfId="8" applyFont="1" applyFill="1" applyBorder="1" applyAlignment="1">
      <alignment horizontal="left" vertical="top" wrapText="1"/>
    </xf>
    <xf numFmtId="0" fontId="63" fillId="24" borderId="10" xfId="7" applyFont="1" applyFill="1" applyBorder="1" applyAlignment="1">
      <alignment horizontal="left" vertical="top" wrapText="1"/>
    </xf>
    <xf numFmtId="0" fontId="62" fillId="0" borderId="0" xfId="5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2" fillId="0" borderId="37" xfId="0" applyNumberFormat="1" applyFont="1" applyFill="1" applyBorder="1" applyAlignment="1">
      <alignment horizontal="left" vertical="top"/>
    </xf>
    <xf numFmtId="171" fontId="67" fillId="57" borderId="21" xfId="9" applyNumberFormat="1" applyFont="1" applyFill="1" applyBorder="1" applyAlignment="1">
      <alignment horizontal="center"/>
    </xf>
    <xf numFmtId="171" fontId="68" fillId="60" borderId="0" xfId="9" applyNumberFormat="1" applyFont="1" applyFill="1" applyAlignment="1">
      <alignment horizontal="center"/>
    </xf>
    <xf numFmtId="0" fontId="68" fillId="60" borderId="18" xfId="9" applyFont="1" applyFill="1" applyBorder="1" applyAlignment="1">
      <alignment horizontal="center"/>
    </xf>
    <xf numFmtId="0" fontId="67" fillId="58" borderId="35" xfId="9" applyFont="1" applyFill="1" applyBorder="1" applyAlignment="1">
      <alignment horizontal="center"/>
    </xf>
    <xf numFmtId="0" fontId="68" fillId="60" borderId="17" xfId="9" applyFont="1" applyFill="1" applyBorder="1" applyAlignment="1">
      <alignment horizontal="center"/>
    </xf>
    <xf numFmtId="171" fontId="68" fillId="60" borderId="17" xfId="9" applyNumberFormat="1" applyFont="1" applyFill="1" applyBorder="1" applyAlignment="1">
      <alignment horizontal="center"/>
    </xf>
    <xf numFmtId="171" fontId="68" fillId="60" borderId="20" xfId="9" applyNumberFormat="1" applyFont="1" applyFill="1" applyBorder="1" applyAlignment="1">
      <alignment horizontal="center"/>
    </xf>
    <xf numFmtId="0" fontId="68" fillId="60" borderId="16" xfId="9" applyFont="1" applyFill="1" applyBorder="1" applyAlignment="1">
      <alignment horizontal="center"/>
    </xf>
    <xf numFmtId="171" fontId="67" fillId="58" borderId="35" xfId="9" applyNumberFormat="1" applyFont="1" applyFill="1" applyBorder="1" applyAlignment="1">
      <alignment horizontal="center"/>
    </xf>
    <xf numFmtId="171" fontId="67" fillId="58" borderId="34" xfId="9" applyNumberFormat="1" applyFont="1" applyFill="1" applyBorder="1" applyAlignment="1">
      <alignment horizontal="center"/>
    </xf>
    <xf numFmtId="171" fontId="67" fillId="58" borderId="36" xfId="9" applyNumberFormat="1" applyFont="1" applyFill="1" applyBorder="1" applyAlignment="1">
      <alignment horizontal="center"/>
    </xf>
    <xf numFmtId="0" fontId="67" fillId="58" borderId="17" xfId="9" applyFont="1" applyFill="1" applyBorder="1" applyAlignment="1">
      <alignment horizontal="center"/>
    </xf>
    <xf numFmtId="2" fontId="67" fillId="60" borderId="16" xfId="9" applyNumberFormat="1" applyFont="1" applyFill="1" applyBorder="1" applyAlignment="1">
      <alignment horizontal="center"/>
    </xf>
    <xf numFmtId="0" fontId="67" fillId="60" borderId="0" xfId="9" applyFont="1" applyFill="1" applyBorder="1" applyAlignment="1">
      <alignment horizontal="center"/>
    </xf>
    <xf numFmtId="0" fontId="67" fillId="60" borderId="19" xfId="9" applyFont="1" applyFill="1" applyBorder="1" applyAlignment="1">
      <alignment horizontal="center" wrapText="1"/>
    </xf>
    <xf numFmtId="0" fontId="67" fillId="60" borderId="17" xfId="9" applyFont="1" applyFill="1" applyBorder="1" applyAlignment="1">
      <alignment horizontal="center"/>
    </xf>
    <xf numFmtId="0" fontId="70" fillId="59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/>
    </xf>
    <xf numFmtId="0" fontId="67" fillId="57" borderId="13" xfId="9" applyFont="1" applyFill="1" applyBorder="1" applyAlignment="1">
      <alignment horizontal="center"/>
    </xf>
    <xf numFmtId="0" fontId="69" fillId="61" borderId="13" xfId="9" applyFont="1" applyFill="1" applyBorder="1" applyAlignment="1">
      <alignment horizontal="center"/>
    </xf>
    <xf numFmtId="0" fontId="69" fillId="62" borderId="13" xfId="9" applyFont="1" applyFill="1" applyBorder="1" applyAlignment="1">
      <alignment horizontal="center" wrapText="1"/>
    </xf>
    <xf numFmtId="0" fontId="67" fillId="57" borderId="15" xfId="9" applyFont="1" applyFill="1" applyBorder="1" applyAlignment="1">
      <alignment horizontal="center"/>
    </xf>
    <xf numFmtId="167" fontId="65" fillId="0" borderId="0" xfId="0" applyNumberFormat="1" applyFont="1" applyAlignment="1">
      <alignment horizontal="center"/>
    </xf>
    <xf numFmtId="0" fontId="62" fillId="0" borderId="0" xfId="0" applyFont="1" applyBorder="1" applyAlignment="1">
      <alignment horizontal="center" vertical="center"/>
    </xf>
    <xf numFmtId="172" fontId="68" fillId="60" borderId="20" xfId="9" applyNumberFormat="1" applyFont="1" applyFill="1" applyBorder="1" applyAlignment="1">
      <alignment horizontal="center"/>
    </xf>
    <xf numFmtId="171" fontId="67" fillId="57" borderId="15" xfId="9" applyNumberFormat="1" applyFont="1" applyFill="1" applyBorder="1" applyAlignment="1">
      <alignment horizontal="center"/>
    </xf>
    <xf numFmtId="171" fontId="67" fillId="57" borderId="13" xfId="9" applyNumberFormat="1" applyFont="1" applyFill="1" applyBorder="1" applyAlignment="1">
      <alignment horizontal="center"/>
    </xf>
    <xf numFmtId="169" fontId="62" fillId="0" borderId="37" xfId="5" applyNumberFormat="1" applyFont="1" applyFill="1" applyBorder="1" applyAlignment="1">
      <alignment wrapText="1"/>
    </xf>
    <xf numFmtId="0" fontId="62" fillId="57" borderId="0" xfId="5" applyFont="1" applyFill="1" applyAlignment="1">
      <alignment horizontal="center" vertical="center"/>
    </xf>
    <xf numFmtId="169" fontId="62" fillId="57" borderId="0" xfId="0" applyNumberFormat="1" applyFont="1" applyFill="1" applyBorder="1" applyAlignment="1">
      <alignment horizontal="center" vertical="center" wrapText="1"/>
    </xf>
    <xf numFmtId="0" fontId="62" fillId="57" borderId="0" xfId="0" applyFont="1" applyFill="1" applyBorder="1" applyAlignment="1">
      <alignment horizontal="center" vertical="center"/>
    </xf>
    <xf numFmtId="0" fontId="63" fillId="58" borderId="0" xfId="0" applyFont="1" applyFill="1" applyBorder="1" applyAlignment="1">
      <alignment horizontal="center" vertical="center"/>
    </xf>
    <xf numFmtId="0" fontId="62" fillId="111" borderId="0" xfId="5" applyFont="1" applyFill="1" applyAlignment="1">
      <alignment horizontal="center" vertical="center"/>
    </xf>
    <xf numFmtId="166" fontId="65" fillId="0" borderId="0" xfId="0" applyNumberFormat="1" applyFont="1" applyAlignment="1">
      <alignment horizontal="center"/>
    </xf>
    <xf numFmtId="0" fontId="62" fillId="60" borderId="37" xfId="0" applyFont="1" applyFill="1" applyBorder="1"/>
    <xf numFmtId="169" fontId="62" fillId="111" borderId="0" xfId="0" applyNumberFormat="1" applyFont="1" applyFill="1" applyBorder="1" applyAlignment="1">
      <alignment horizontal="center" vertical="center" wrapText="1"/>
    </xf>
    <xf numFmtId="169" fontId="62" fillId="60" borderId="37" xfId="0" applyNumberFormat="1" applyFont="1" applyFill="1" applyBorder="1"/>
    <xf numFmtId="0" fontId="62" fillId="0" borderId="37" xfId="5" applyFont="1" applyBorder="1"/>
    <xf numFmtId="0" fontId="62" fillId="111" borderId="0" xfId="0" applyFont="1" applyFill="1" applyBorder="1" applyAlignment="1">
      <alignment horizontal="center" vertical="center"/>
    </xf>
    <xf numFmtId="0" fontId="65" fillId="0" borderId="0" xfId="0" applyFont="1" applyAlignment="1">
      <alignment horizontal="center"/>
    </xf>
    <xf numFmtId="169" fontId="62" fillId="0" borderId="37" xfId="5" applyNumberFormat="1" applyFont="1" applyBorder="1"/>
    <xf numFmtId="2" fontId="62" fillId="60" borderId="37" xfId="0" applyNumberFormat="1" applyFont="1" applyFill="1" applyBorder="1" applyAlignment="1">
      <alignment horizontal="center"/>
    </xf>
    <xf numFmtId="0" fontId="62" fillId="57" borderId="61" xfId="0" applyFont="1" applyFill="1" applyBorder="1"/>
    <xf numFmtId="0" fontId="62" fillId="57" borderId="62" xfId="0" applyFont="1" applyFill="1" applyBorder="1"/>
    <xf numFmtId="0" fontId="62" fillId="60" borderId="64" xfId="0" applyFont="1" applyFill="1" applyBorder="1"/>
    <xf numFmtId="2" fontId="62" fillId="112" borderId="65" xfId="0" applyNumberFormat="1" applyFont="1" applyFill="1" applyBorder="1" applyAlignment="1">
      <alignment horizontal="center"/>
    </xf>
    <xf numFmtId="2" fontId="62" fillId="112" borderId="69" xfId="0" applyNumberFormat="1" applyFont="1" applyFill="1" applyBorder="1" applyAlignment="1">
      <alignment horizontal="center"/>
    </xf>
    <xf numFmtId="2" fontId="62" fillId="112" borderId="70" xfId="0" applyNumberFormat="1" applyFont="1" applyFill="1" applyBorder="1" applyAlignment="1">
      <alignment horizontal="center"/>
    </xf>
    <xf numFmtId="2" fontId="62" fillId="112" borderId="71" xfId="0" applyNumberFormat="1" applyFont="1" applyFill="1" applyBorder="1" applyAlignment="1">
      <alignment horizontal="center"/>
    </xf>
    <xf numFmtId="2" fontId="62" fillId="112" borderId="72" xfId="0" applyNumberFormat="1" applyFont="1" applyFill="1" applyBorder="1" applyAlignment="1">
      <alignment horizontal="center"/>
    </xf>
    <xf numFmtId="2" fontId="62" fillId="112" borderId="73" xfId="0" applyNumberFormat="1" applyFont="1" applyFill="1" applyBorder="1" applyAlignment="1">
      <alignment horizontal="center"/>
    </xf>
    <xf numFmtId="2" fontId="62" fillId="112" borderId="74" xfId="0" applyNumberFormat="1" applyFont="1" applyFill="1" applyBorder="1" applyAlignment="1">
      <alignment horizontal="center"/>
    </xf>
    <xf numFmtId="2" fontId="62" fillId="112" borderId="75" xfId="0" applyNumberFormat="1" applyFont="1" applyFill="1" applyBorder="1" applyAlignment="1">
      <alignment horizontal="center"/>
    </xf>
    <xf numFmtId="2" fontId="62" fillId="112" borderId="76" xfId="0" applyNumberFormat="1" applyFont="1" applyFill="1" applyBorder="1" applyAlignment="1">
      <alignment horizontal="center"/>
    </xf>
    <xf numFmtId="2" fontId="62" fillId="112" borderId="77" xfId="0" applyNumberFormat="1" applyFont="1" applyFill="1" applyBorder="1" applyAlignment="1">
      <alignment horizontal="center"/>
    </xf>
    <xf numFmtId="0" fontId="62" fillId="57" borderId="78" xfId="0" applyFont="1" applyFill="1" applyBorder="1" applyAlignment="1">
      <alignment horizontal="center" vertical="center"/>
    </xf>
    <xf numFmtId="0" fontId="62" fillId="57" borderId="79" xfId="0" applyFont="1" applyFill="1" applyBorder="1" applyAlignment="1">
      <alignment horizontal="center" vertical="center"/>
    </xf>
    <xf numFmtId="0" fontId="62" fillId="57" borderId="80" xfId="0" applyFont="1" applyFill="1" applyBorder="1" applyAlignment="1">
      <alignment horizontal="center" vertical="center"/>
    </xf>
    <xf numFmtId="0" fontId="62" fillId="57" borderId="81" xfId="0" applyFont="1" applyFill="1" applyBorder="1" applyAlignment="1">
      <alignment horizontal="center" vertical="center"/>
    </xf>
    <xf numFmtId="0" fontId="62" fillId="57" borderId="82" xfId="0" applyFont="1" applyFill="1" applyBorder="1" applyAlignment="1">
      <alignment horizontal="center" vertical="center"/>
    </xf>
    <xf numFmtId="0" fontId="62" fillId="57" borderId="83" xfId="0" applyFont="1" applyFill="1" applyBorder="1" applyAlignment="1">
      <alignment horizontal="center" vertical="center"/>
    </xf>
    <xf numFmtId="2" fontId="62" fillId="112" borderId="84" xfId="0" applyNumberFormat="1" applyFont="1" applyFill="1" applyBorder="1" applyAlignment="1">
      <alignment horizontal="center"/>
    </xf>
    <xf numFmtId="0" fontId="62" fillId="57" borderId="53" xfId="0" applyFont="1" applyFill="1" applyBorder="1" applyAlignment="1">
      <alignment horizontal="center" vertical="center"/>
    </xf>
    <xf numFmtId="0" fontId="62" fillId="57" borderId="56" xfId="0" applyFont="1" applyFill="1" applyBorder="1" applyAlignment="1">
      <alignment horizontal="center" vertical="center"/>
    </xf>
    <xf numFmtId="0" fontId="62" fillId="57" borderId="66" xfId="0" applyFont="1" applyFill="1" applyBorder="1" applyAlignment="1">
      <alignment horizontal="center" vertical="center"/>
    </xf>
    <xf numFmtId="0" fontId="62" fillId="57" borderId="67" xfId="0" applyFont="1" applyFill="1" applyBorder="1" applyAlignment="1">
      <alignment horizontal="center" vertical="center"/>
    </xf>
    <xf numFmtId="0" fontId="62" fillId="57" borderId="68" xfId="0" applyFont="1" applyFill="1" applyBorder="1" applyAlignment="1">
      <alignment horizontal="center" vertical="center"/>
    </xf>
    <xf numFmtId="0" fontId="62" fillId="111" borderId="53" xfId="0" applyFont="1" applyFill="1" applyBorder="1" applyAlignment="1">
      <alignment horizontal="center" vertical="center"/>
    </xf>
    <xf numFmtId="0" fontId="62" fillId="111" borderId="56" xfId="0" applyFont="1" applyFill="1" applyBorder="1" applyAlignment="1">
      <alignment horizontal="center" vertical="center"/>
    </xf>
    <xf numFmtId="0" fontId="62" fillId="111" borderId="66" xfId="0" applyFont="1" applyFill="1" applyBorder="1" applyAlignment="1">
      <alignment horizontal="center" vertical="center"/>
    </xf>
    <xf numFmtId="0" fontId="62" fillId="111" borderId="67" xfId="0" applyFont="1" applyFill="1" applyBorder="1" applyAlignment="1">
      <alignment horizontal="center" vertical="center"/>
    </xf>
    <xf numFmtId="0" fontId="62" fillId="111" borderId="68" xfId="0" applyFont="1" applyFill="1" applyBorder="1" applyAlignment="1">
      <alignment horizontal="center" vertical="center"/>
    </xf>
    <xf numFmtId="0" fontId="62" fillId="57" borderId="55" xfId="0" applyFont="1" applyFill="1" applyBorder="1" applyAlignment="1">
      <alignment horizontal="center" vertical="center"/>
    </xf>
    <xf numFmtId="0" fontId="62" fillId="57" borderId="57" xfId="0" applyFont="1" applyFill="1" applyBorder="1" applyAlignment="1">
      <alignment horizontal="center" vertical="center"/>
    </xf>
    <xf numFmtId="0" fontId="62" fillId="111" borderId="57" xfId="0" applyFont="1" applyFill="1" applyBorder="1" applyAlignment="1">
      <alignment horizontal="center" vertical="center"/>
    </xf>
    <xf numFmtId="0" fontId="62" fillId="111" borderId="60" xfId="0" applyFont="1" applyFill="1" applyBorder="1" applyAlignment="1">
      <alignment horizontal="center" vertical="center"/>
    </xf>
    <xf numFmtId="0" fontId="62" fillId="111" borderId="55" xfId="0" applyFont="1" applyFill="1" applyBorder="1" applyAlignment="1">
      <alignment horizontal="center" vertical="center"/>
    </xf>
    <xf numFmtId="0" fontId="62" fillId="111" borderId="58" xfId="0" applyFont="1" applyFill="1" applyBorder="1" applyAlignment="1">
      <alignment horizontal="center" vertical="center"/>
    </xf>
    <xf numFmtId="0" fontId="62" fillId="57" borderId="58" xfId="0" applyFont="1" applyFill="1" applyBorder="1" applyAlignment="1">
      <alignment horizontal="center" vertical="center"/>
    </xf>
    <xf numFmtId="0" fontId="62" fillId="111" borderId="54" xfId="0" applyFont="1" applyFill="1" applyBorder="1" applyAlignment="1">
      <alignment horizontal="center" vertical="center"/>
    </xf>
    <xf numFmtId="0" fontId="62" fillId="111" borderId="59" xfId="0" applyFont="1" applyFill="1" applyBorder="1" applyAlignment="1">
      <alignment horizontal="center" vertical="center"/>
    </xf>
    <xf numFmtId="2" fontId="62" fillId="0" borderId="0" xfId="0" applyNumberFormat="1" applyFont="1" applyBorder="1" applyAlignment="1">
      <alignment horizontal="center" vertical="center"/>
    </xf>
    <xf numFmtId="2" fontId="62" fillId="57" borderId="62" xfId="0" applyNumberFormat="1" applyFont="1" applyFill="1" applyBorder="1" applyAlignment="1">
      <alignment horizontal="center" vertical="center"/>
    </xf>
    <xf numFmtId="2" fontId="62" fillId="57" borderId="63" xfId="0" applyNumberFormat="1" applyFont="1" applyFill="1" applyBorder="1" applyAlignment="1">
      <alignment horizontal="center" vertical="center"/>
    </xf>
    <xf numFmtId="0" fontId="115" fillId="111" borderId="0" xfId="0" applyFont="1" applyFill="1" applyBorder="1" applyAlignment="1">
      <alignment horizontal="center" vertical="center"/>
    </xf>
    <xf numFmtId="0" fontId="71" fillId="0" borderId="0" xfId="0" applyFont="1" applyFill="1" applyAlignment="1">
      <alignment horizontal="left"/>
    </xf>
    <xf numFmtId="0" fontId="116" fillId="0" borderId="0" xfId="0" applyFont="1" applyFill="1"/>
    <xf numFmtId="0" fontId="62" fillId="0" borderId="0" xfId="0" applyFont="1" applyFill="1" applyBorder="1"/>
    <xf numFmtId="2" fontId="62" fillId="0" borderId="0" xfId="0" applyNumberFormat="1" applyFont="1" applyFill="1" applyBorder="1"/>
    <xf numFmtId="0" fontId="63" fillId="57" borderId="12" xfId="7" applyFont="1" applyFill="1" applyBorder="1" applyAlignment="1">
      <alignment horizontal="left" vertical="center"/>
    </xf>
    <xf numFmtId="0" fontId="72" fillId="58" borderId="12" xfId="1" applyFont="1" applyFill="1" applyBorder="1" applyAlignment="1">
      <alignment horizontal="left" wrapText="1"/>
    </xf>
    <xf numFmtId="0" fontId="63" fillId="60" borderId="0" xfId="7" applyFont="1" applyFill="1" applyBorder="1" applyAlignment="1">
      <alignment horizontal="left" vertical="center"/>
    </xf>
    <xf numFmtId="2" fontId="62" fillId="60" borderId="0" xfId="0" applyNumberFormat="1" applyFont="1" applyFill="1"/>
    <xf numFmtId="2" fontId="62" fillId="60" borderId="0" xfId="0" applyNumberFormat="1" applyFont="1" applyFill="1" applyBorder="1"/>
    <xf numFmtId="2" fontId="65" fillId="0" borderId="0" xfId="0" applyNumberFormat="1" applyFont="1"/>
    <xf numFmtId="169" fontId="62" fillId="0" borderId="37" xfId="5" applyNumberFormat="1" applyFont="1" applyFill="1" applyBorder="1" applyAlignment="1">
      <alignment horizontal="center" vertical="center"/>
    </xf>
    <xf numFmtId="169" fontId="62" fillId="0" borderId="37" xfId="0" applyNumberFormat="1" applyFont="1" applyFill="1" applyBorder="1" applyAlignment="1">
      <alignment horizontal="center" vertical="center" wrapText="1"/>
    </xf>
    <xf numFmtId="169" fontId="62" fillId="0" borderId="37" xfId="0" applyNumberFormat="1" applyFont="1" applyFill="1" applyBorder="1" applyAlignment="1">
      <alignment horizontal="center" vertical="center"/>
    </xf>
    <xf numFmtId="0" fontId="73" fillId="29" borderId="10" xfId="27221" applyFont="1" applyBorder="1" applyAlignment="1">
      <alignment horizontal="left" vertical="top" wrapText="1"/>
    </xf>
    <xf numFmtId="0" fontId="117" fillId="0" borderId="0" xfId="7" applyFont="1" applyFill="1" applyAlignment="1">
      <alignment horizontal="left"/>
    </xf>
    <xf numFmtId="0" fontId="78" fillId="0" borderId="0" xfId="7" applyFont="1"/>
    <xf numFmtId="0" fontId="78" fillId="0" borderId="0" xfId="7" applyFont="1" applyFill="1"/>
    <xf numFmtId="0" fontId="104" fillId="0" borderId="0" xfId="7" applyFont="1" applyFill="1" applyBorder="1" applyAlignment="1">
      <alignment horizontal="right"/>
    </xf>
    <xf numFmtId="0" fontId="78" fillId="0" borderId="0" xfId="7" applyFont="1" applyFill="1" applyBorder="1" applyAlignment="1">
      <alignment horizontal="right"/>
    </xf>
    <xf numFmtId="0" fontId="75" fillId="24" borderId="10" xfId="7" applyFont="1" applyFill="1" applyBorder="1" applyAlignment="1">
      <alignment vertical="center"/>
    </xf>
    <xf numFmtId="0" fontId="75" fillId="24" borderId="10" xfId="5" applyFont="1" applyFill="1" applyBorder="1" applyAlignment="1">
      <alignment vertical="center"/>
    </xf>
    <xf numFmtId="0" fontId="75" fillId="24" borderId="10" xfId="7" applyFont="1" applyFill="1" applyBorder="1" applyAlignment="1">
      <alignment horizontal="center" vertical="center" wrapText="1"/>
    </xf>
    <xf numFmtId="0" fontId="75" fillId="24" borderId="13" xfId="5" applyFont="1" applyFill="1" applyBorder="1" applyAlignment="1">
      <alignment horizontal="center" vertical="center" wrapText="1"/>
    </xf>
    <xf numFmtId="0" fontId="78" fillId="114" borderId="12" xfId="5" applyFont="1" applyFill="1" applyBorder="1" applyAlignment="1">
      <alignment horizontal="center" vertical="center" wrapText="1"/>
    </xf>
    <xf numFmtId="0" fontId="15" fillId="0" borderId="0" xfId="5"/>
    <xf numFmtId="0" fontId="15" fillId="0" borderId="0" xfId="5" applyFont="1"/>
    <xf numFmtId="169" fontId="114" fillId="0" borderId="0" xfId="5" applyNumberFormat="1" applyFont="1"/>
    <xf numFmtId="169" fontId="62" fillId="0" borderId="0" xfId="5" applyNumberFormat="1" applyFont="1"/>
    <xf numFmtId="169" fontId="62" fillId="57" borderId="0" xfId="5" applyNumberFormat="1" applyFont="1" applyFill="1"/>
    <xf numFmtId="169" fontId="62" fillId="60" borderId="37" xfId="5" applyNumberFormat="1" applyFont="1" applyFill="1" applyBorder="1"/>
    <xf numFmtId="0" fontId="62" fillId="60" borderId="37" xfId="5" applyFont="1" applyFill="1" applyBorder="1"/>
    <xf numFmtId="0" fontId="73" fillId="29" borderId="10" xfId="27222" applyFont="1" applyBorder="1" applyAlignment="1">
      <alignment horizontal="left" vertical="top" wrapText="1"/>
    </xf>
    <xf numFmtId="43" fontId="15" fillId="0" borderId="0" xfId="5" applyNumberFormat="1"/>
    <xf numFmtId="169" fontId="73" fillId="29" borderId="10" xfId="27226" applyNumberFormat="1" applyFont="1" applyBorder="1" applyAlignment="1">
      <alignment horizontal="left" vertical="top" wrapText="1"/>
    </xf>
    <xf numFmtId="169" fontId="62" fillId="0" borderId="0" xfId="0" applyNumberFormat="1" applyFont="1" applyFill="1" applyBorder="1" applyAlignment="1">
      <alignment horizontal="center" vertical="center"/>
    </xf>
    <xf numFmtId="169" fontId="62" fillId="0" borderId="0" xfId="5" applyNumberFormat="1" applyFont="1" applyBorder="1" applyAlignment="1">
      <alignment horizontal="center" vertical="center"/>
    </xf>
    <xf numFmtId="169" fontId="62" fillId="0" borderId="0" xfId="0" applyNumberFormat="1" applyFont="1" applyFill="1" applyBorder="1" applyAlignment="1">
      <alignment horizontal="center" vertical="center" wrapText="1"/>
    </xf>
    <xf numFmtId="0" fontId="73" fillId="29" borderId="10" xfId="27226" applyFont="1" applyBorder="1" applyAlignment="1">
      <alignment horizontal="left" vertical="top" wrapText="1"/>
    </xf>
    <xf numFmtId="2" fontId="62" fillId="0" borderId="37" xfId="5" applyNumberFormat="1" applyFont="1" applyFill="1" applyBorder="1"/>
    <xf numFmtId="169" fontId="72" fillId="29" borderId="12" xfId="27226" applyNumberFormat="1" applyFont="1" applyBorder="1" applyAlignment="1">
      <alignment horizontal="left" vertical="top" wrapText="1"/>
    </xf>
    <xf numFmtId="169" fontId="72" fillId="29" borderId="10" xfId="27226" applyNumberFormat="1" applyFont="1" applyBorder="1" applyAlignment="1">
      <alignment horizontal="left" vertical="top" wrapText="1"/>
    </xf>
    <xf numFmtId="166" fontId="0" fillId="0" borderId="0" xfId="0" applyNumberFormat="1"/>
    <xf numFmtId="169" fontId="71" fillId="0" borderId="0" xfId="27241" applyNumberFormat="1" applyFont="1" applyAlignment="1">
      <alignment horizontal="left" vertical="top"/>
    </xf>
    <xf numFmtId="169" fontId="62" fillId="0" borderId="0" xfId="27241" applyNumberFormat="1" applyFont="1" applyAlignment="1">
      <alignment horizontal="left" vertical="top"/>
    </xf>
    <xf numFmtId="0" fontId="7" fillId="0" borderId="0" xfId="27242"/>
    <xf numFmtId="169" fontId="71" fillId="0" borderId="0" xfId="27243" applyNumberFormat="1" applyFont="1" applyAlignment="1">
      <alignment horizontal="left" vertical="top"/>
    </xf>
    <xf numFmtId="169" fontId="62" fillId="0" borderId="0" xfId="27243" applyNumberFormat="1" applyFont="1" applyAlignment="1">
      <alignment horizontal="left" vertical="top"/>
    </xf>
    <xf numFmtId="169" fontId="64" fillId="24" borderId="10" xfId="27241" applyNumberFormat="1" applyFont="1" applyFill="1" applyBorder="1" applyAlignment="1">
      <alignment horizontal="left" vertical="top"/>
    </xf>
    <xf numFmtId="169" fontId="64" fillId="24" borderId="13" xfId="27241" applyNumberFormat="1" applyFont="1" applyFill="1" applyBorder="1" applyAlignment="1">
      <alignment horizontal="left" vertical="top"/>
    </xf>
    <xf numFmtId="169" fontId="63" fillId="24" borderId="10" xfId="27243" applyNumberFormat="1" applyFont="1" applyFill="1" applyBorder="1" applyAlignment="1">
      <alignment horizontal="left" vertical="top"/>
    </xf>
    <xf numFmtId="169" fontId="63" fillId="24" borderId="13" xfId="27243" applyNumberFormat="1" applyFont="1" applyFill="1" applyBorder="1" applyAlignment="1">
      <alignment horizontal="left" vertical="top"/>
    </xf>
    <xf numFmtId="169" fontId="73" fillId="29" borderId="10" xfId="27244" applyNumberFormat="1" applyFont="1" applyBorder="1" applyAlignment="1">
      <alignment horizontal="left" vertical="top" wrapText="1"/>
    </xf>
    <xf numFmtId="169" fontId="72" fillId="29" borderId="12" xfId="27244" applyNumberFormat="1" applyFont="1" applyBorder="1" applyAlignment="1">
      <alignment horizontal="left" vertical="top" wrapText="1"/>
    </xf>
    <xf numFmtId="169" fontId="62" fillId="0" borderId="37" xfId="27241" applyNumberFormat="1" applyFont="1" applyFill="1" applyBorder="1" applyAlignment="1">
      <alignment horizontal="center" vertical="center"/>
    </xf>
    <xf numFmtId="169" fontId="62" fillId="0" borderId="37" xfId="5" applyNumberFormat="1" applyFont="1" applyFill="1" applyBorder="1" applyAlignment="1">
      <alignment horizontal="left" vertical="center"/>
    </xf>
    <xf numFmtId="169" fontId="62" fillId="0" borderId="37" xfId="27241" applyNumberFormat="1" applyFont="1" applyFill="1" applyBorder="1" applyAlignment="1">
      <alignment horizontal="left" vertical="center"/>
    </xf>
    <xf numFmtId="169" fontId="72" fillId="29" borderId="10" xfId="27244" applyNumberFormat="1" applyFont="1" applyBorder="1" applyAlignment="1">
      <alignment horizontal="left" vertical="top" wrapText="1"/>
    </xf>
    <xf numFmtId="169" fontId="62" fillId="0" borderId="37" xfId="27243" applyNumberFormat="1" applyFont="1" applyFill="1" applyBorder="1" applyAlignment="1">
      <alignment horizontal="left" vertical="top"/>
    </xf>
    <xf numFmtId="169" fontId="62" fillId="0" borderId="37" xfId="5" applyNumberFormat="1" applyFont="1" applyFill="1" applyBorder="1" applyAlignment="1"/>
    <xf numFmtId="0" fontId="7" fillId="0" borderId="37" xfId="27242" applyBorder="1"/>
    <xf numFmtId="0" fontId="7" fillId="0" borderId="0" xfId="27242" applyBorder="1"/>
    <xf numFmtId="0" fontId="7" fillId="0" borderId="11" xfId="27242" applyBorder="1"/>
    <xf numFmtId="0" fontId="7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7" fillId="0" borderId="0" xfId="27242" applyNumberFormat="1"/>
    <xf numFmtId="0" fontId="6" fillId="0" borderId="0" xfId="27242" applyFont="1" applyBorder="1"/>
    <xf numFmtId="0" fontId="75" fillId="117" borderId="10" xfId="27246" applyFont="1" applyFill="1" applyBorder="1" applyAlignment="1">
      <alignment vertical="center"/>
    </xf>
    <xf numFmtId="0" fontId="75" fillId="117" borderId="10" xfId="27247" applyFont="1" applyFill="1" applyBorder="1" applyAlignment="1">
      <alignment vertical="center"/>
    </xf>
    <xf numFmtId="0" fontId="75" fillId="117" borderId="10" xfId="27246" applyFont="1" applyFill="1" applyBorder="1" applyAlignment="1">
      <alignment horizontal="center" vertical="center" wrapText="1"/>
    </xf>
    <xf numFmtId="1" fontId="75" fillId="117" borderId="10" xfId="27246" applyNumberFormat="1" applyFont="1" applyFill="1" applyBorder="1" applyAlignment="1">
      <alignment horizontal="center" vertical="center" wrapText="1"/>
    </xf>
    <xf numFmtId="0" fontId="5" fillId="0" borderId="0" xfId="27248"/>
    <xf numFmtId="0" fontId="78" fillId="118" borderId="12" xfId="27247" applyFont="1" applyFill="1" applyBorder="1" applyAlignment="1">
      <alignment horizontal="center" vertical="center" wrapText="1"/>
    </xf>
    <xf numFmtId="1" fontId="78" fillId="118" borderId="12" xfId="27247" applyNumberFormat="1" applyFont="1" applyFill="1" applyBorder="1" applyAlignment="1">
      <alignment horizontal="center" vertical="center" wrapText="1"/>
    </xf>
    <xf numFmtId="169" fontId="75" fillId="119" borderId="0" xfId="27248" applyNumberFormat="1" applyFont="1" applyFill="1" applyBorder="1" applyAlignment="1">
      <alignment horizontal="left" vertical="top"/>
    </xf>
    <xf numFmtId="169" fontId="75" fillId="119" borderId="0" xfId="27248" applyNumberFormat="1" applyFont="1" applyFill="1" applyBorder="1"/>
    <xf numFmtId="0" fontId="78" fillId="119" borderId="0" xfId="27248" applyFont="1" applyFill="1" applyBorder="1" applyAlignment="1">
      <alignment horizontal="center"/>
    </xf>
    <xf numFmtId="9" fontId="78" fillId="119" borderId="0" xfId="27248" applyNumberFormat="1" applyFont="1" applyFill="1" applyBorder="1" applyAlignment="1">
      <alignment horizontal="center"/>
    </xf>
    <xf numFmtId="2" fontId="78" fillId="119" borderId="0" xfId="27248" applyNumberFormat="1" applyFont="1" applyFill="1" applyBorder="1" applyAlignment="1">
      <alignment horizontal="center"/>
    </xf>
    <xf numFmtId="1" fontId="78" fillId="119" borderId="0" xfId="27248" applyNumberFormat="1" applyFont="1" applyFill="1" applyBorder="1" applyAlignment="1">
      <alignment horizontal="center"/>
    </xf>
    <xf numFmtId="1" fontId="5" fillId="0" borderId="0" xfId="27248" applyNumberFormat="1"/>
    <xf numFmtId="169" fontId="62" fillId="120" borderId="37" xfId="5" applyNumberFormat="1" applyFont="1" applyFill="1" applyBorder="1"/>
    <xf numFmtId="169" fontId="62" fillId="121" borderId="37" xfId="5" applyNumberFormat="1" applyFont="1" applyFill="1" applyBorder="1"/>
    <xf numFmtId="169" fontId="62" fillId="115" borderId="37" xfId="5" applyNumberFormat="1" applyFont="1" applyFill="1" applyBorder="1"/>
    <xf numFmtId="0" fontId="62" fillId="115" borderId="37" xfId="5" applyFont="1" applyFill="1" applyBorder="1"/>
    <xf numFmtId="2" fontId="5" fillId="0" borderId="0" xfId="27248" applyNumberFormat="1"/>
    <xf numFmtId="169" fontId="75" fillId="122" borderId="0" xfId="27248" applyNumberFormat="1" applyFont="1" applyFill="1" applyBorder="1" applyAlignment="1">
      <alignment horizontal="left" vertical="top"/>
    </xf>
    <xf numFmtId="169" fontId="75" fillId="122" borderId="0" xfId="27248" applyNumberFormat="1" applyFont="1" applyFill="1" applyBorder="1"/>
    <xf numFmtId="0" fontId="78" fillId="122" borderId="0" xfId="27248" applyFont="1" applyFill="1" applyBorder="1" applyAlignment="1">
      <alignment horizontal="center"/>
    </xf>
    <xf numFmtId="9" fontId="78" fillId="122" borderId="0" xfId="27248" applyNumberFormat="1" applyFont="1" applyFill="1" applyBorder="1" applyAlignment="1">
      <alignment horizontal="center"/>
    </xf>
    <xf numFmtId="2" fontId="78" fillId="122" borderId="0" xfId="27248" applyNumberFormat="1" applyFont="1" applyFill="1" applyBorder="1" applyAlignment="1">
      <alignment horizontal="center"/>
    </xf>
    <xf numFmtId="1" fontId="78" fillId="122" borderId="0" xfId="27248" applyNumberFormat="1" applyFont="1" applyFill="1" applyBorder="1" applyAlignment="1">
      <alignment horizontal="center"/>
    </xf>
    <xf numFmtId="2" fontId="5" fillId="123" borderId="0" xfId="27248" applyNumberFormat="1" applyFill="1"/>
    <xf numFmtId="169" fontId="75" fillId="124" borderId="0" xfId="27248" applyNumberFormat="1" applyFont="1" applyFill="1" applyBorder="1" applyAlignment="1">
      <alignment horizontal="left" vertical="top"/>
    </xf>
    <xf numFmtId="169" fontId="75" fillId="124" borderId="0" xfId="27248" applyNumberFormat="1" applyFont="1" applyFill="1" applyBorder="1"/>
    <xf numFmtId="0" fontId="78" fillId="124" borderId="0" xfId="27248" applyFont="1" applyFill="1" applyBorder="1" applyAlignment="1">
      <alignment horizontal="center"/>
    </xf>
    <xf numFmtId="2" fontId="78" fillId="124" borderId="0" xfId="27248" applyNumberFormat="1" applyFont="1" applyFill="1" applyBorder="1" applyAlignment="1">
      <alignment horizontal="center"/>
    </xf>
    <xf numFmtId="9" fontId="78" fillId="124" borderId="0" xfId="27248" applyNumberFormat="1" applyFont="1" applyFill="1" applyBorder="1" applyAlignment="1">
      <alignment horizontal="center"/>
    </xf>
    <xf numFmtId="1" fontId="78" fillId="124" borderId="0" xfId="27248" applyNumberFormat="1" applyFont="1" applyFill="1" applyBorder="1" applyAlignment="1">
      <alignment horizontal="center"/>
    </xf>
    <xf numFmtId="2" fontId="5" fillId="58" borderId="0" xfId="27248" applyNumberFormat="1" applyFill="1"/>
    <xf numFmtId="169" fontId="75" fillId="125" borderId="0" xfId="27248" applyNumberFormat="1" applyFont="1" applyFill="1" applyBorder="1" applyAlignment="1">
      <alignment horizontal="left" vertical="top"/>
    </xf>
    <xf numFmtId="169" fontId="75" fillId="125" borderId="0" xfId="27248" applyNumberFormat="1" applyFont="1" applyFill="1" applyBorder="1"/>
    <xf numFmtId="0" fontId="78" fillId="125" borderId="0" xfId="27248" applyFont="1" applyFill="1" applyBorder="1" applyAlignment="1">
      <alignment horizontal="center"/>
    </xf>
    <xf numFmtId="9" fontId="78" fillId="125" borderId="0" xfId="27248" applyNumberFormat="1" applyFont="1" applyFill="1" applyBorder="1" applyAlignment="1">
      <alignment horizontal="center"/>
    </xf>
    <xf numFmtId="2" fontId="78" fillId="125" borderId="0" xfId="27248" applyNumberFormat="1" applyFont="1" applyFill="1" applyBorder="1" applyAlignment="1">
      <alignment horizontal="center"/>
    </xf>
    <xf numFmtId="1" fontId="78" fillId="125" borderId="0" xfId="27248" applyNumberFormat="1" applyFont="1" applyFill="1" applyBorder="1" applyAlignment="1">
      <alignment horizontal="center"/>
    </xf>
    <xf numFmtId="2" fontId="5" fillId="113" borderId="0" xfId="27248" applyNumberFormat="1" applyFill="1"/>
    <xf numFmtId="166" fontId="78" fillId="119" borderId="0" xfId="27248" applyNumberFormat="1" applyFont="1" applyFill="1" applyBorder="1" applyAlignment="1">
      <alignment horizontal="center"/>
    </xf>
    <xf numFmtId="166" fontId="78" fillId="122" borderId="0" xfId="27248" applyNumberFormat="1" applyFont="1" applyFill="1" applyBorder="1" applyAlignment="1">
      <alignment horizontal="center"/>
    </xf>
    <xf numFmtId="166" fontId="78" fillId="124" borderId="0" xfId="27248" applyNumberFormat="1" applyFont="1" applyFill="1" applyBorder="1" applyAlignment="1">
      <alignment horizontal="center"/>
    </xf>
    <xf numFmtId="166" fontId="78" fillId="125" borderId="0" xfId="27248" applyNumberFormat="1" applyFont="1" applyFill="1" applyBorder="1" applyAlignment="1">
      <alignment horizontal="center"/>
    </xf>
    <xf numFmtId="0" fontId="4" fillId="0" borderId="0" xfId="27248" applyFont="1"/>
    <xf numFmtId="2" fontId="15" fillId="0" borderId="0" xfId="5" applyNumberFormat="1"/>
    <xf numFmtId="0" fontId="62" fillId="116" borderId="37" xfId="5" applyFont="1" applyFill="1" applyBorder="1"/>
    <xf numFmtId="169" fontId="62" fillId="116" borderId="37" xfId="5" applyNumberFormat="1" applyFont="1" applyFill="1" applyBorder="1"/>
    <xf numFmtId="169" fontId="62" fillId="126" borderId="37" xfId="5" applyNumberFormat="1" applyFont="1" applyFill="1" applyBorder="1"/>
    <xf numFmtId="0" fontId="73" fillId="29" borderId="10" xfId="27249" applyFont="1" applyBorder="1" applyAlignment="1">
      <alignment horizontal="left" vertical="top" wrapText="1"/>
    </xf>
    <xf numFmtId="0" fontId="75" fillId="24" borderId="13" xfId="5" applyFont="1" applyFill="1" applyBorder="1" applyAlignment="1">
      <alignment horizontal="center" vertical="top" wrapText="1"/>
    </xf>
    <xf numFmtId="0" fontId="78" fillId="114" borderId="12" xfId="5" applyFont="1" applyFill="1" applyBorder="1" applyAlignment="1">
      <alignment horizontal="left" wrapText="1"/>
    </xf>
    <xf numFmtId="0" fontId="78" fillId="114" borderId="12" xfId="5" applyFont="1" applyFill="1" applyBorder="1" applyAlignment="1">
      <alignment horizontal="center" wrapText="1"/>
    </xf>
    <xf numFmtId="166" fontId="3" fillId="0" borderId="0" xfId="27250" applyNumberFormat="1"/>
    <xf numFmtId="2" fontId="3" fillId="0" borderId="0" xfId="27250" applyNumberFormat="1"/>
    <xf numFmtId="169" fontId="75" fillId="122" borderId="0" xfId="27252" applyNumberFormat="1" applyFont="1" applyFill="1" applyBorder="1" applyAlignment="1">
      <alignment horizontal="left" vertical="top"/>
    </xf>
    <xf numFmtId="169" fontId="75" fillId="122" borderId="0" xfId="27252" applyNumberFormat="1" applyFont="1" applyFill="1" applyBorder="1"/>
    <xf numFmtId="0" fontId="78" fillId="122" borderId="0" xfId="27252" applyFont="1" applyFill="1" applyBorder="1" applyAlignment="1">
      <alignment horizontal="center"/>
    </xf>
    <xf numFmtId="166" fontId="78" fillId="122" borderId="0" xfId="27252" applyNumberFormat="1" applyFont="1" applyFill="1" applyBorder="1" applyAlignment="1">
      <alignment horizontal="center"/>
    </xf>
    <xf numFmtId="9" fontId="78" fillId="122" borderId="0" xfId="27252" applyNumberFormat="1" applyFont="1" applyFill="1" applyBorder="1" applyAlignment="1">
      <alignment horizontal="center"/>
    </xf>
    <xf numFmtId="2" fontId="78" fillId="122" borderId="0" xfId="27252" applyNumberFormat="1" applyFont="1" applyFill="1" applyBorder="1" applyAlignment="1">
      <alignment horizontal="center"/>
    </xf>
    <xf numFmtId="1" fontId="78" fillId="122" borderId="0" xfId="27252" applyNumberFormat="1" applyFont="1" applyFill="1" applyBorder="1" applyAlignment="1">
      <alignment horizontal="center"/>
    </xf>
    <xf numFmtId="166" fontId="5" fillId="0" borderId="0" xfId="27248" applyNumberFormat="1"/>
    <xf numFmtId="0" fontId="1" fillId="0" borderId="0" xfId="27253"/>
    <xf numFmtId="1" fontId="1" fillId="0" borderId="0" xfId="27253" applyNumberFormat="1"/>
    <xf numFmtId="167" fontId="1" fillId="0" borderId="0" xfId="27253" applyNumberFormat="1"/>
    <xf numFmtId="2" fontId="1" fillId="0" borderId="0" xfId="27253" applyNumberFormat="1"/>
    <xf numFmtId="9" fontId="1" fillId="0" borderId="0" xfId="27251" applyFont="1"/>
    <xf numFmtId="1" fontId="1" fillId="128" borderId="13" xfId="27253" applyNumberFormat="1" applyFill="1" applyBorder="1"/>
    <xf numFmtId="0" fontId="1" fillId="128" borderId="13" xfId="27253" applyFill="1" applyBorder="1"/>
    <xf numFmtId="2" fontId="1" fillId="128" borderId="13" xfId="27253" applyNumberFormat="1" applyFill="1" applyBorder="1"/>
    <xf numFmtId="9" fontId="1" fillId="128" borderId="13" xfId="27251" applyFont="1" applyFill="1" applyBorder="1"/>
    <xf numFmtId="1" fontId="1" fillId="59" borderId="13" xfId="27253" applyNumberFormat="1" applyFill="1" applyBorder="1"/>
    <xf numFmtId="0" fontId="1" fillId="59" borderId="13" xfId="27253" applyFill="1" applyBorder="1"/>
    <xf numFmtId="2" fontId="1" fillId="59" borderId="13" xfId="27253" applyNumberFormat="1" applyFill="1" applyBorder="1"/>
    <xf numFmtId="9" fontId="1" fillId="59" borderId="13" xfId="27251" applyFont="1" applyFill="1" applyBorder="1"/>
    <xf numFmtId="1" fontId="1" fillId="60" borderId="11" xfId="27253" applyNumberFormat="1" applyFill="1" applyBorder="1"/>
    <xf numFmtId="0" fontId="1" fillId="60" borderId="11" xfId="27253" applyFill="1" applyBorder="1"/>
    <xf numFmtId="2" fontId="1" fillId="60" borderId="11" xfId="27253" applyNumberFormat="1" applyFill="1" applyBorder="1"/>
    <xf numFmtId="9" fontId="1" fillId="60" borderId="11" xfId="27251" applyFont="1" applyFill="1" applyBorder="1"/>
    <xf numFmtId="1" fontId="1" fillId="60" borderId="0" xfId="27253" applyNumberFormat="1" applyFill="1" applyBorder="1"/>
    <xf numFmtId="0" fontId="1" fillId="60" borderId="0" xfId="27253" applyFill="1" applyBorder="1"/>
    <xf numFmtId="2" fontId="1" fillId="60" borderId="0" xfId="27253" applyNumberFormat="1" applyFill="1" applyBorder="1"/>
    <xf numFmtId="9" fontId="1" fillId="60" borderId="0" xfId="27251" applyFont="1" applyFill="1" applyBorder="1"/>
    <xf numFmtId="1" fontId="1" fillId="60" borderId="10" xfId="27253" applyNumberFormat="1" applyFill="1" applyBorder="1"/>
    <xf numFmtId="0" fontId="1" fillId="60" borderId="10" xfId="27253" applyFill="1" applyBorder="1"/>
    <xf numFmtId="2" fontId="1" fillId="60" borderId="10" xfId="27253" applyNumberFormat="1" applyFill="1" applyBorder="1"/>
    <xf numFmtId="9" fontId="1" fillId="60" borderId="10" xfId="27251" applyFont="1" applyFill="1" applyBorder="1"/>
    <xf numFmtId="1" fontId="1" fillId="127" borderId="13" xfId="27253" applyNumberFormat="1" applyFill="1" applyBorder="1"/>
    <xf numFmtId="0" fontId="1" fillId="127" borderId="13" xfId="27253" applyFill="1" applyBorder="1"/>
    <xf numFmtId="2" fontId="1" fillId="127" borderId="13" xfId="27253" applyNumberFormat="1" applyFill="1" applyBorder="1"/>
    <xf numFmtId="9" fontId="1" fillId="127" borderId="13" xfId="27251" applyFont="1" applyFill="1" applyBorder="1"/>
    <xf numFmtId="1" fontId="1" fillId="115" borderId="13" xfId="27253" applyNumberFormat="1" applyFill="1" applyBorder="1"/>
    <xf numFmtId="0" fontId="1" fillId="115" borderId="13" xfId="27253" applyFill="1" applyBorder="1"/>
    <xf numFmtId="2" fontId="1" fillId="115" borderId="13" xfId="27253" applyNumberFormat="1" applyFill="1" applyBorder="1"/>
    <xf numFmtId="9" fontId="1" fillId="115" borderId="13" xfId="27251" applyFont="1" applyFill="1" applyBorder="1"/>
    <xf numFmtId="1" fontId="1" fillId="0" borderId="13" xfId="27253" applyNumberFormat="1" applyBorder="1"/>
    <xf numFmtId="0" fontId="1" fillId="0" borderId="13" xfId="27253" applyBorder="1"/>
    <xf numFmtId="2" fontId="1" fillId="0" borderId="13" xfId="27253" applyNumberFormat="1" applyBorder="1"/>
    <xf numFmtId="9" fontId="1" fillId="0" borderId="13" xfId="27251" applyFont="1" applyBorder="1"/>
    <xf numFmtId="1" fontId="1" fillId="121" borderId="13" xfId="27253" applyNumberFormat="1" applyFill="1" applyBorder="1"/>
    <xf numFmtId="0" fontId="1" fillId="121" borderId="13" xfId="27253" applyFill="1" applyBorder="1"/>
    <xf numFmtId="2" fontId="1" fillId="121" borderId="13" xfId="27253" applyNumberFormat="1" applyFill="1" applyBorder="1"/>
    <xf numFmtId="9" fontId="1" fillId="121" borderId="13" xfId="27251" applyFont="1" applyFill="1" applyBorder="1"/>
    <xf numFmtId="1" fontId="1" fillId="126" borderId="11" xfId="27253" applyNumberFormat="1" applyFill="1" applyBorder="1"/>
    <xf numFmtId="0" fontId="1" fillId="126" borderId="11" xfId="27253" applyFill="1" applyBorder="1"/>
    <xf numFmtId="2" fontId="1" fillId="126" borderId="11" xfId="27253" applyNumberFormat="1" applyFill="1" applyBorder="1"/>
    <xf numFmtId="9" fontId="1" fillId="126" borderId="11" xfId="27251" applyFont="1" applyFill="1" applyBorder="1"/>
    <xf numFmtId="1" fontId="1" fillId="126" borderId="10" xfId="27253" applyNumberFormat="1" applyFill="1" applyBorder="1"/>
    <xf numFmtId="0" fontId="1" fillId="126" borderId="10" xfId="27253" applyFill="1" applyBorder="1"/>
    <xf numFmtId="2" fontId="1" fillId="126" borderId="10" xfId="27253" applyNumberFormat="1" applyFill="1" applyBorder="1"/>
    <xf numFmtId="9" fontId="1" fillId="126" borderId="10" xfId="27251" applyFont="1" applyFill="1" applyBorder="1"/>
    <xf numFmtId="1" fontId="1" fillId="56" borderId="11" xfId="27253" applyNumberFormat="1" applyFill="1" applyBorder="1"/>
    <xf numFmtId="0" fontId="1" fillId="56" borderId="11" xfId="27253" applyFill="1" applyBorder="1"/>
    <xf numFmtId="2" fontId="1" fillId="56" borderId="11" xfId="27253" applyNumberFormat="1" applyFill="1" applyBorder="1"/>
    <xf numFmtId="9" fontId="1" fillId="56" borderId="11" xfId="27251" applyFont="1" applyFill="1" applyBorder="1"/>
    <xf numFmtId="1" fontId="1" fillId="56" borderId="0" xfId="27253" applyNumberFormat="1" applyFill="1" applyBorder="1"/>
    <xf numFmtId="0" fontId="1" fillId="56" borderId="0" xfId="27253" applyFill="1" applyBorder="1"/>
    <xf numFmtId="2" fontId="1" fillId="56" borderId="0" xfId="27253" applyNumberFormat="1" applyFill="1" applyBorder="1"/>
    <xf numFmtId="9" fontId="1" fillId="56" borderId="0" xfId="27251" applyFont="1" applyFill="1" applyBorder="1"/>
    <xf numFmtId="1" fontId="1" fillId="56" borderId="10" xfId="27253" applyNumberFormat="1" applyFill="1" applyBorder="1"/>
    <xf numFmtId="0" fontId="1" fillId="56" borderId="10" xfId="27253" applyFill="1" applyBorder="1"/>
    <xf numFmtId="2" fontId="1" fillId="56" borderId="10" xfId="27253" applyNumberFormat="1" applyFill="1" applyBorder="1"/>
    <xf numFmtId="9" fontId="1" fillId="56" borderId="10" xfId="27251" applyFont="1" applyFill="1" applyBorder="1"/>
    <xf numFmtId="1" fontId="1" fillId="57" borderId="11" xfId="27253" applyNumberFormat="1" applyFill="1" applyBorder="1"/>
    <xf numFmtId="0" fontId="1" fillId="57" borderId="11" xfId="27253" applyFill="1" applyBorder="1"/>
    <xf numFmtId="2" fontId="1" fillId="57" borderId="11" xfId="27253" applyNumberFormat="1" applyFill="1" applyBorder="1"/>
    <xf numFmtId="9" fontId="1" fillId="57" borderId="11" xfId="27251" applyFont="1" applyFill="1" applyBorder="1"/>
    <xf numFmtId="1" fontId="1" fillId="57" borderId="0" xfId="27253" applyNumberFormat="1" applyFill="1" applyBorder="1"/>
    <xf numFmtId="0" fontId="1" fillId="57" borderId="0" xfId="27253" applyFill="1" applyBorder="1"/>
    <xf numFmtId="2" fontId="1" fillId="57" borderId="0" xfId="27253" applyNumberFormat="1" applyFill="1" applyBorder="1"/>
    <xf numFmtId="9" fontId="1" fillId="57" borderId="0" xfId="27251" applyFont="1" applyFill="1" applyBorder="1"/>
    <xf numFmtId="1" fontId="1" fillId="57" borderId="10" xfId="27253" applyNumberFormat="1" applyFill="1" applyBorder="1"/>
    <xf numFmtId="0" fontId="1" fillId="57" borderId="10" xfId="27253" applyFill="1" applyBorder="1"/>
    <xf numFmtId="2" fontId="1" fillId="57" borderId="10" xfId="27253" applyNumberFormat="1" applyFill="1" applyBorder="1"/>
    <xf numFmtId="9" fontId="1" fillId="57" borderId="10" xfId="27251" applyFont="1" applyFill="1" applyBorder="1"/>
    <xf numFmtId="1" fontId="1" fillId="0" borderId="11" xfId="27253" applyNumberFormat="1" applyBorder="1"/>
    <xf numFmtId="0" fontId="1" fillId="0" borderId="11" xfId="27253" applyBorder="1"/>
    <xf numFmtId="2" fontId="1" fillId="0" borderId="11" xfId="27253" applyNumberFormat="1" applyBorder="1"/>
    <xf numFmtId="9" fontId="1" fillId="0" borderId="11" xfId="27251" applyFont="1" applyBorder="1"/>
    <xf numFmtId="1" fontId="1" fillId="0" borderId="0" xfId="27253" applyNumberFormat="1" applyBorder="1"/>
    <xf numFmtId="0" fontId="1" fillId="0" borderId="0" xfId="27253" applyBorder="1"/>
    <xf numFmtId="2" fontId="1" fillId="0" borderId="0" xfId="27253" applyNumberFormat="1" applyBorder="1"/>
    <xf numFmtId="9" fontId="1" fillId="0" borderId="0" xfId="27251" applyFont="1" applyBorder="1"/>
    <xf numFmtId="1" fontId="1" fillId="0" borderId="10" xfId="27253" applyNumberFormat="1" applyBorder="1"/>
    <xf numFmtId="0" fontId="1" fillId="0" borderId="10" xfId="27253" applyBorder="1"/>
    <xf numFmtId="2" fontId="1" fillId="0" borderId="10" xfId="27253" applyNumberFormat="1" applyBorder="1"/>
    <xf numFmtId="9" fontId="1" fillId="0" borderId="10" xfId="27251" applyFont="1" applyBorder="1"/>
    <xf numFmtId="1" fontId="1" fillId="60" borderId="0" xfId="27253" applyNumberFormat="1" applyFill="1"/>
    <xf numFmtId="0" fontId="1" fillId="60" borderId="0" xfId="27253" applyFill="1"/>
    <xf numFmtId="2" fontId="1" fillId="60" borderId="0" xfId="27253" applyNumberFormat="1" applyFill="1"/>
    <xf numFmtId="9" fontId="1" fillId="60" borderId="0" xfId="27251" applyFont="1" applyFill="1"/>
    <xf numFmtId="1" fontId="1" fillId="121" borderId="11" xfId="27253" applyNumberFormat="1" applyFill="1" applyBorder="1"/>
    <xf numFmtId="0" fontId="1" fillId="121" borderId="11" xfId="27253" applyFill="1" applyBorder="1"/>
    <xf numFmtId="2" fontId="1" fillId="121" borderId="11" xfId="27253" applyNumberFormat="1" applyFill="1" applyBorder="1"/>
    <xf numFmtId="9" fontId="1" fillId="121" borderId="11" xfId="27251" applyFont="1" applyFill="1" applyBorder="1"/>
    <xf numFmtId="1" fontId="1" fillId="121" borderId="0" xfId="27253" applyNumberFormat="1" applyFill="1" applyBorder="1"/>
    <xf numFmtId="0" fontId="1" fillId="121" borderId="0" xfId="27253" applyFill="1" applyBorder="1"/>
    <xf numFmtId="2" fontId="1" fillId="121" borderId="0" xfId="27253" applyNumberFormat="1" applyFill="1" applyBorder="1"/>
    <xf numFmtId="9" fontId="1" fillId="121" borderId="0" xfId="27251" applyFont="1" applyFill="1" applyBorder="1"/>
    <xf numFmtId="1" fontId="1" fillId="121" borderId="85" xfId="27253" applyNumberFormat="1" applyFill="1" applyBorder="1"/>
    <xf numFmtId="0" fontId="1" fillId="121" borderId="85" xfId="27253" applyFill="1" applyBorder="1"/>
    <xf numFmtId="2" fontId="1" fillId="121" borderId="85" xfId="27253" applyNumberFormat="1" applyFill="1" applyBorder="1"/>
    <xf numFmtId="9" fontId="1" fillId="121" borderId="85" xfId="27251" applyFont="1" applyFill="1" applyBorder="1"/>
    <xf numFmtId="166" fontId="1" fillId="121" borderId="85" xfId="27253" applyNumberFormat="1" applyFill="1" applyBorder="1"/>
    <xf numFmtId="166" fontId="1" fillId="121" borderId="0" xfId="27253" applyNumberFormat="1" applyFill="1" applyBorder="1"/>
    <xf numFmtId="166" fontId="1" fillId="121" borderId="11" xfId="27253" applyNumberFormat="1" applyFill="1" applyBorder="1"/>
    <xf numFmtId="166" fontId="1" fillId="57" borderId="10" xfId="27253" applyNumberFormat="1" applyFill="1" applyBorder="1"/>
    <xf numFmtId="166" fontId="1" fillId="57" borderId="0" xfId="27253" applyNumberFormat="1" applyFill="1" applyBorder="1"/>
    <xf numFmtId="166" fontId="1" fillId="57" borderId="11" xfId="27253" applyNumberFormat="1" applyFill="1" applyBorder="1"/>
    <xf numFmtId="166" fontId="1" fillId="60" borderId="0" xfId="27253" applyNumberFormat="1" applyFill="1"/>
    <xf numFmtId="166" fontId="1" fillId="0" borderId="11" xfId="27253" applyNumberFormat="1" applyBorder="1"/>
    <xf numFmtId="166" fontId="1" fillId="0" borderId="13" xfId="27253" applyNumberFormat="1" applyBorder="1"/>
    <xf numFmtId="166" fontId="1" fillId="0" borderId="10" xfId="27253" applyNumberFormat="1" applyBorder="1"/>
    <xf numFmtId="166" fontId="1" fillId="0" borderId="0" xfId="27253" applyNumberFormat="1" applyBorder="1"/>
    <xf numFmtId="166" fontId="1" fillId="56" borderId="10" xfId="27253" applyNumberFormat="1" applyFill="1" applyBorder="1"/>
    <xf numFmtId="166" fontId="1" fillId="56" borderId="0" xfId="27253" applyNumberFormat="1" applyFill="1" applyBorder="1"/>
    <xf numFmtId="166" fontId="1" fillId="56" borderId="11" xfId="27253" applyNumberFormat="1" applyFill="1" applyBorder="1"/>
    <xf numFmtId="166" fontId="1" fillId="126" borderId="10" xfId="27253" applyNumberFormat="1" applyFill="1" applyBorder="1"/>
    <xf numFmtId="166" fontId="1" fillId="126" borderId="11" xfId="27253" applyNumberFormat="1" applyFill="1" applyBorder="1"/>
    <xf numFmtId="166" fontId="1" fillId="121" borderId="13" xfId="27253" applyNumberFormat="1" applyFill="1" applyBorder="1"/>
    <xf numFmtId="166" fontId="1" fillId="115" borderId="13" xfId="27253" applyNumberFormat="1" applyFill="1" applyBorder="1"/>
    <xf numFmtId="166" fontId="1" fillId="127" borderId="13" xfId="27253" applyNumberFormat="1" applyFill="1" applyBorder="1"/>
    <xf numFmtId="166" fontId="1" fillId="60" borderId="10" xfId="27253" applyNumberFormat="1" applyFill="1" applyBorder="1"/>
    <xf numFmtId="166" fontId="1" fillId="60" borderId="0" xfId="27253" applyNumberFormat="1" applyFill="1" applyBorder="1"/>
    <xf numFmtId="166" fontId="1" fillId="60" borderId="11" xfId="27253" applyNumberFormat="1" applyFill="1" applyBorder="1"/>
    <xf numFmtId="166" fontId="1" fillId="59" borderId="13" xfId="27253" applyNumberFormat="1" applyFill="1" applyBorder="1"/>
    <xf numFmtId="166" fontId="1" fillId="128" borderId="13" xfId="27253" applyNumberFormat="1" applyFill="1" applyBorder="1"/>
    <xf numFmtId="166" fontId="1" fillId="0" borderId="0" xfId="27253" applyNumberFormat="1"/>
  </cellXfs>
  <cellStyles count="27254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26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</row>
    <row r="26" spans="2:33" s="16" customFormat="1">
      <c r="C26" s="61" t="s">
        <v>30</v>
      </c>
      <c r="D26" s="59" t="s">
        <v>78</v>
      </c>
      <c r="E26" s="59" t="s">
        <v>79</v>
      </c>
      <c r="F26" s="59" t="s">
        <v>80</v>
      </c>
      <c r="G26" s="59" t="s">
        <v>81</v>
      </c>
      <c r="H26" s="59" t="s">
        <v>82</v>
      </c>
      <c r="I26" s="59" t="s">
        <v>57</v>
      </c>
      <c r="J26" s="59" t="s">
        <v>83</v>
      </c>
      <c r="K26" s="59" t="s">
        <v>84</v>
      </c>
      <c r="L26" s="59" t="s">
        <v>71</v>
      </c>
      <c r="M26" s="59" t="s">
        <v>43</v>
      </c>
      <c r="N26" s="59" t="s">
        <v>85</v>
      </c>
      <c r="O26" s="59" t="s">
        <v>86</v>
      </c>
      <c r="P26" s="59" t="s">
        <v>87</v>
      </c>
      <c r="Q26" s="6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</row>
    <row r="27" spans="2:33" s="16" customFormat="1">
      <c r="C27" s="62" t="s">
        <v>106</v>
      </c>
      <c r="D27" s="55">
        <f>SUMIF($B$6:$B$21,$C$27,D6:D21)</f>
        <v>8.4257065299614737</v>
      </c>
      <c r="E27" s="55">
        <f t="shared" ref="E27:Q27" si="0">SUMIF($B$6:$B$21,$C$27,E6:E21)</f>
        <v>0.23631550887321395</v>
      </c>
      <c r="F27" s="55">
        <f t="shared" si="0"/>
        <v>16.754294935805994</v>
      </c>
      <c r="G27" s="55">
        <f t="shared" si="0"/>
        <v>16.780355929494387</v>
      </c>
      <c r="H27" s="55">
        <f t="shared" si="0"/>
        <v>78.813686446107766</v>
      </c>
      <c r="I27" s="55">
        <f t="shared" si="0"/>
        <v>90.014366762610265</v>
      </c>
      <c r="J27" s="55">
        <f t="shared" si="0"/>
        <v>4.5398034646774885</v>
      </c>
      <c r="K27" s="55">
        <f t="shared" si="0"/>
        <v>9.7546470224596256</v>
      </c>
      <c r="L27" s="55">
        <f t="shared" si="0"/>
        <v>3.6677506108689109</v>
      </c>
      <c r="M27" s="55">
        <f t="shared" si="0"/>
        <v>60.585677101592772</v>
      </c>
      <c r="N27" s="55">
        <f t="shared" si="0"/>
        <v>78.756975450204365</v>
      </c>
      <c r="O27" s="55">
        <f t="shared" si="0"/>
        <v>0.27780252282124801</v>
      </c>
      <c r="P27" s="55">
        <f t="shared" si="0"/>
        <v>28.909371729885269</v>
      </c>
      <c r="Q27" s="56">
        <f t="shared" si="0"/>
        <v>397.51675401536284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2:33" s="16" customFormat="1">
      <c r="C28" s="63" t="s">
        <v>107</v>
      </c>
      <c r="D28" s="57">
        <f>SUMIF($B$6:$B$21,$C$28,D6:D21)</f>
        <v>3.5325217164623122</v>
      </c>
      <c r="E28" s="57">
        <f t="shared" ref="E28:Q28" si="1">SUMIF($B$6:$B$21,$C$28,E6:E21)</f>
        <v>9.3946131126786042E-2</v>
      </c>
      <c r="F28" s="57">
        <f t="shared" si="1"/>
        <v>0</v>
      </c>
      <c r="G28" s="57">
        <f t="shared" si="1"/>
        <v>7.8093141177467231</v>
      </c>
      <c r="H28" s="57">
        <f t="shared" si="1"/>
        <v>33.277091198708909</v>
      </c>
      <c r="I28" s="57">
        <f t="shared" si="1"/>
        <v>50.811239733981417</v>
      </c>
      <c r="J28" s="57">
        <f t="shared" si="1"/>
        <v>2.7295043431488955</v>
      </c>
      <c r="K28" s="57">
        <f t="shared" si="1"/>
        <v>9.0895738405169652E-2</v>
      </c>
      <c r="L28" s="57">
        <f t="shared" si="1"/>
        <v>3.6716077210574807</v>
      </c>
      <c r="M28" s="57">
        <f t="shared" si="1"/>
        <v>0</v>
      </c>
      <c r="N28" s="57">
        <f t="shared" si="1"/>
        <v>27.665141362445009</v>
      </c>
      <c r="O28" s="57">
        <f t="shared" si="1"/>
        <v>8.6197477178751952E-2</v>
      </c>
      <c r="P28" s="57">
        <f t="shared" si="1"/>
        <v>9.6763665820969074</v>
      </c>
      <c r="Q28" s="58">
        <f t="shared" si="1"/>
        <v>139.44382612235839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</row>
    <row r="29" spans="2:33" s="16" customFormat="1"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</row>
    <row r="30" spans="2:33" s="16" customFormat="1"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</row>
    <row r="31" spans="2:33" s="16" customFormat="1">
      <c r="C31" s="16" t="s">
        <v>151</v>
      </c>
      <c r="S31" s="109" t="s">
        <v>299</v>
      </c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</row>
    <row r="32" spans="2:33" ht="15.75" customHeight="1">
      <c r="C32" s="45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8" t="s">
        <v>109</v>
      </c>
      <c r="T32" s="107" t="s">
        <v>78</v>
      </c>
      <c r="U32" s="106" t="s">
        <v>79</v>
      </c>
      <c r="V32" s="106" t="s">
        <v>80</v>
      </c>
      <c r="W32" s="105" t="s">
        <v>81</v>
      </c>
      <c r="X32" s="104" t="s">
        <v>82</v>
      </c>
      <c r="Y32" s="105" t="s">
        <v>57</v>
      </c>
      <c r="Z32" s="104" t="s">
        <v>83</v>
      </c>
      <c r="AA32" s="106" t="s">
        <v>84</v>
      </c>
      <c r="AB32" s="104" t="s">
        <v>71</v>
      </c>
      <c r="AC32" s="103" t="s">
        <v>43</v>
      </c>
      <c r="AD32" s="104" t="s">
        <v>85</v>
      </c>
      <c r="AE32" s="106" t="s">
        <v>86</v>
      </c>
      <c r="AF32" s="106" t="s">
        <v>87</v>
      </c>
      <c r="AG32" s="108" t="s">
        <v>88</v>
      </c>
    </row>
    <row r="33" spans="3:33">
      <c r="C33" s="46"/>
      <c r="D33" s="50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102"/>
      <c r="T33" s="101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99"/>
    </row>
    <row r="34" spans="3:33">
      <c r="C34" s="44" t="s">
        <v>47</v>
      </c>
      <c r="D34" s="51">
        <v>0</v>
      </c>
      <c r="E34" s="36">
        <v>7.3481929824561414</v>
      </c>
      <c r="F34" s="36">
        <v>0</v>
      </c>
      <c r="G34" s="36">
        <v>1680.8780635657715</v>
      </c>
      <c r="H34" s="36">
        <v>22796.671644149887</v>
      </c>
      <c r="I34" s="36">
        <v>9784.3770205965029</v>
      </c>
      <c r="J34" s="36">
        <v>2323.2179110622387</v>
      </c>
      <c r="K34" s="36">
        <v>731.78960232758595</v>
      </c>
      <c r="L34" s="36">
        <v>67.994451089265837</v>
      </c>
      <c r="M34" s="36">
        <v>1631.7636539999996</v>
      </c>
      <c r="N34" s="36">
        <v>3844.6755504109419</v>
      </c>
      <c r="O34" s="36">
        <v>0</v>
      </c>
      <c r="P34" s="36">
        <v>0</v>
      </c>
      <c r="Q34" s="37">
        <v>42868.716090184644</v>
      </c>
      <c r="S34" s="98" t="s">
        <v>47</v>
      </c>
      <c r="T34" s="97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5"/>
    </row>
    <row r="35" spans="3:33">
      <c r="C35" s="47" t="s">
        <v>110</v>
      </c>
      <c r="D35" s="52"/>
      <c r="E35" s="38">
        <v>7.3481929824561414</v>
      </c>
      <c r="F35" s="38"/>
      <c r="G35" s="38"/>
      <c r="H35" s="38">
        <v>5234.9647069182101</v>
      </c>
      <c r="I35" s="38">
        <v>7091.2887980399382</v>
      </c>
      <c r="J35" s="38"/>
      <c r="K35" s="38"/>
      <c r="L35" s="38"/>
      <c r="M35" s="38"/>
      <c r="N35" s="38">
        <v>2200.187301493922</v>
      </c>
      <c r="O35" s="38"/>
      <c r="P35" s="38"/>
      <c r="Q35" s="39">
        <v>14533.788999434528</v>
      </c>
      <c r="S35" s="94"/>
      <c r="T35" s="111">
        <v>0.5</v>
      </c>
      <c r="U35" s="111">
        <v>0.5</v>
      </c>
      <c r="V35" s="111">
        <v>0.5</v>
      </c>
      <c r="W35" s="111">
        <v>0.5</v>
      </c>
      <c r="X35" s="111">
        <v>0.5</v>
      </c>
      <c r="Y35" s="111">
        <v>0.5</v>
      </c>
      <c r="Z35" s="111">
        <v>0.5</v>
      </c>
      <c r="AA35" s="111">
        <v>0.5</v>
      </c>
      <c r="AB35" s="111">
        <v>0.5</v>
      </c>
      <c r="AC35" s="111">
        <v>0.5</v>
      </c>
      <c r="AD35" s="111">
        <v>0.5</v>
      </c>
      <c r="AE35" s="111">
        <v>0.5</v>
      </c>
      <c r="AF35" s="111">
        <v>0.5</v>
      </c>
      <c r="AG35" s="92"/>
    </row>
    <row r="36" spans="3:33">
      <c r="C36" s="48" t="s">
        <v>111</v>
      </c>
      <c r="D36" s="52"/>
      <c r="E36" s="38"/>
      <c r="F36" s="38"/>
      <c r="G36" s="38"/>
      <c r="H36" s="38">
        <v>2902.9715502303115</v>
      </c>
      <c r="I36" s="38">
        <v>182.4127173313824</v>
      </c>
      <c r="J36" s="38">
        <v>2323.2179110622387</v>
      </c>
      <c r="K36" s="38"/>
      <c r="L36" s="38"/>
      <c r="M36" s="38"/>
      <c r="N36" s="38">
        <v>203.55389247107496</v>
      </c>
      <c r="O36" s="38"/>
      <c r="P36" s="38"/>
      <c r="Q36" s="39">
        <v>5612.1560710950071</v>
      </c>
      <c r="S36" s="91"/>
      <c r="T36" s="111">
        <v>0.5</v>
      </c>
      <c r="U36" s="111">
        <v>0.5</v>
      </c>
      <c r="V36" s="111">
        <v>0.5</v>
      </c>
      <c r="W36" s="111">
        <v>0.5</v>
      </c>
      <c r="X36" s="111">
        <v>0.5</v>
      </c>
      <c r="Y36" s="111">
        <v>0.5</v>
      </c>
      <c r="Z36" s="111">
        <v>0.5</v>
      </c>
      <c r="AA36" s="111">
        <v>0.5</v>
      </c>
      <c r="AB36" s="111">
        <v>0.5</v>
      </c>
      <c r="AC36" s="111">
        <v>0.5</v>
      </c>
      <c r="AD36" s="111">
        <v>0.5</v>
      </c>
      <c r="AE36" s="111">
        <v>0.5</v>
      </c>
      <c r="AF36" s="111">
        <v>0.5</v>
      </c>
      <c r="AG36" s="92"/>
    </row>
    <row r="37" spans="3:33">
      <c r="C37" s="48" t="s">
        <v>112</v>
      </c>
      <c r="D37" s="52"/>
      <c r="E37" s="38"/>
      <c r="F37" s="38"/>
      <c r="G37" s="38">
        <v>0.64772262184121387</v>
      </c>
      <c r="H37" s="38">
        <v>2864.0065931190152</v>
      </c>
      <c r="I37" s="38">
        <v>641.45471368725839</v>
      </c>
      <c r="J37" s="38"/>
      <c r="K37" s="38"/>
      <c r="L37" s="38"/>
      <c r="M37" s="38">
        <v>9.6740000000000003E-3</v>
      </c>
      <c r="N37" s="38">
        <v>74.529936007796309</v>
      </c>
      <c r="O37" s="38"/>
      <c r="P37" s="38"/>
      <c r="Q37" s="39">
        <v>3580.6486394359108</v>
      </c>
      <c r="S37" s="91"/>
      <c r="T37" s="111">
        <v>0.5</v>
      </c>
      <c r="U37" s="111">
        <v>0.5</v>
      </c>
      <c r="V37" s="111">
        <v>0.5</v>
      </c>
      <c r="W37" s="111">
        <v>0.5</v>
      </c>
      <c r="X37" s="111">
        <v>0.5</v>
      </c>
      <c r="Y37" s="111">
        <v>0.5</v>
      </c>
      <c r="Z37" s="111">
        <v>0.5</v>
      </c>
      <c r="AA37" s="111">
        <v>0.5</v>
      </c>
      <c r="AB37" s="111">
        <v>0.5</v>
      </c>
      <c r="AC37" s="111">
        <v>0.5</v>
      </c>
      <c r="AD37" s="111">
        <v>0.5</v>
      </c>
      <c r="AE37" s="111">
        <v>0.5</v>
      </c>
      <c r="AF37" s="111">
        <v>0.5</v>
      </c>
      <c r="AG37" s="92"/>
    </row>
    <row r="38" spans="3:33">
      <c r="C38" s="48" t="s">
        <v>113</v>
      </c>
      <c r="D38" s="52"/>
      <c r="E38" s="38"/>
      <c r="F38" s="38"/>
      <c r="G38" s="38">
        <v>1680.2303409439303</v>
      </c>
      <c r="H38" s="38">
        <v>223.31056984687348</v>
      </c>
      <c r="I38" s="38">
        <v>33.769723489333728</v>
      </c>
      <c r="J38" s="38"/>
      <c r="K38" s="38">
        <v>527.18543656882525</v>
      </c>
      <c r="L38" s="38"/>
      <c r="M38" s="38">
        <v>1631.7539799999997</v>
      </c>
      <c r="N38" s="38"/>
      <c r="O38" s="38"/>
      <c r="P38" s="38"/>
      <c r="Q38" s="39">
        <v>4096.250050848962</v>
      </c>
      <c r="S38" s="91"/>
      <c r="T38" s="111">
        <v>0.5</v>
      </c>
      <c r="U38" s="111">
        <v>0.5</v>
      </c>
      <c r="V38" s="111">
        <v>0.5</v>
      </c>
      <c r="W38" s="111">
        <v>0.5</v>
      </c>
      <c r="X38" s="111">
        <v>0.5</v>
      </c>
      <c r="Y38" s="111">
        <v>0.5</v>
      </c>
      <c r="Z38" s="111">
        <v>0.5</v>
      </c>
      <c r="AA38" s="111">
        <v>0.5</v>
      </c>
      <c r="AB38" s="111">
        <v>0.5</v>
      </c>
      <c r="AC38" s="111">
        <v>0.5</v>
      </c>
      <c r="AD38" s="111">
        <v>0.5</v>
      </c>
      <c r="AE38" s="111">
        <v>0.5</v>
      </c>
      <c r="AF38" s="111">
        <v>0.5</v>
      </c>
      <c r="AG38" s="92"/>
    </row>
    <row r="39" spans="3:33">
      <c r="C39" s="48" t="s">
        <v>114</v>
      </c>
      <c r="D39" s="52"/>
      <c r="E39" s="38"/>
      <c r="F39" s="38"/>
      <c r="G39" s="38"/>
      <c r="H39" s="38">
        <v>11571.418224035475</v>
      </c>
      <c r="I39" s="38">
        <v>1835.4510680485901</v>
      </c>
      <c r="J39" s="38"/>
      <c r="K39" s="38">
        <v>204.60416575876064</v>
      </c>
      <c r="L39" s="38">
        <v>67.994451089265837</v>
      </c>
      <c r="M39" s="38"/>
      <c r="N39" s="38">
        <v>1366.4044204381489</v>
      </c>
      <c r="O39" s="38"/>
      <c r="P39" s="38"/>
      <c r="Q39" s="39">
        <v>15045.872329370242</v>
      </c>
      <c r="S39" s="91"/>
      <c r="T39" s="111">
        <v>0.5</v>
      </c>
      <c r="U39" s="111">
        <v>0.5</v>
      </c>
      <c r="V39" s="111">
        <v>0.5</v>
      </c>
      <c r="W39" s="111">
        <v>0.5</v>
      </c>
      <c r="X39" s="111">
        <v>0.5</v>
      </c>
      <c r="Y39" s="111">
        <v>0.5</v>
      </c>
      <c r="Z39" s="111">
        <v>0.5</v>
      </c>
      <c r="AA39" s="111">
        <v>0.5</v>
      </c>
      <c r="AB39" s="111">
        <v>0.5</v>
      </c>
      <c r="AC39" s="111">
        <v>0.5</v>
      </c>
      <c r="AD39" s="111">
        <v>0.5</v>
      </c>
      <c r="AE39" s="111">
        <v>0.5</v>
      </c>
      <c r="AF39" s="111">
        <v>0.5</v>
      </c>
      <c r="AG39" s="92"/>
    </row>
    <row r="40" spans="3:33">
      <c r="C40" s="25" t="s">
        <v>115</v>
      </c>
      <c r="D40" s="51">
        <v>0</v>
      </c>
      <c r="E40" s="36">
        <v>280</v>
      </c>
      <c r="F40" s="36">
        <v>0</v>
      </c>
      <c r="G40" s="36">
        <v>1128.7058298240188</v>
      </c>
      <c r="H40" s="36">
        <v>18898.855529525878</v>
      </c>
      <c r="I40" s="36">
        <v>33673.329707686709</v>
      </c>
      <c r="J40" s="36">
        <v>4.6744072035876831</v>
      </c>
      <c r="K40" s="36">
        <v>2251.7422866074448</v>
      </c>
      <c r="L40" s="36">
        <v>1253.8726437373889</v>
      </c>
      <c r="M40" s="36">
        <v>8714.255124460502</v>
      </c>
      <c r="N40" s="36">
        <v>17028.203314148312</v>
      </c>
      <c r="O40" s="36">
        <v>0</v>
      </c>
      <c r="P40" s="36">
        <v>0</v>
      </c>
      <c r="Q40" s="37">
        <v>83233.638843193839</v>
      </c>
      <c r="S40" s="90" t="s">
        <v>115</v>
      </c>
      <c r="T40" s="97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5"/>
    </row>
    <row r="41" spans="3:33">
      <c r="C41" s="48" t="s">
        <v>116</v>
      </c>
      <c r="D41" s="52"/>
      <c r="E41" s="38"/>
      <c r="F41" s="38"/>
      <c r="G41" s="38">
        <v>10.258235429630346</v>
      </c>
      <c r="H41" s="38">
        <v>324.6865004369609</v>
      </c>
      <c r="I41" s="38">
        <v>3038.8157220903909</v>
      </c>
      <c r="J41" s="38">
        <v>0.62127059054227174</v>
      </c>
      <c r="K41" s="38">
        <v>366.88619401309381</v>
      </c>
      <c r="L41" s="38">
        <v>230.95187464911294</v>
      </c>
      <c r="M41" s="38">
        <v>702.91834113761286</v>
      </c>
      <c r="N41" s="38">
        <v>685.88206725173313</v>
      </c>
      <c r="O41" s="38"/>
      <c r="P41" s="38"/>
      <c r="Q41" s="39">
        <v>5361.0202055990767</v>
      </c>
      <c r="S41" s="91"/>
      <c r="T41" s="111">
        <v>0.5</v>
      </c>
      <c r="U41" s="111">
        <v>0.5</v>
      </c>
      <c r="V41" s="111">
        <v>0.5</v>
      </c>
      <c r="W41" s="111">
        <v>0.5</v>
      </c>
      <c r="X41" s="111">
        <v>0.5</v>
      </c>
      <c r="Y41" s="111">
        <v>0.5</v>
      </c>
      <c r="Z41" s="111">
        <v>0.5</v>
      </c>
      <c r="AA41" s="111">
        <v>0.5</v>
      </c>
      <c r="AB41" s="111">
        <v>0.5</v>
      </c>
      <c r="AC41" s="111">
        <v>0.5</v>
      </c>
      <c r="AD41" s="111">
        <v>0.5</v>
      </c>
      <c r="AE41" s="111">
        <v>0.5</v>
      </c>
      <c r="AF41" s="111">
        <v>0.5</v>
      </c>
      <c r="AG41" s="92"/>
    </row>
    <row r="42" spans="3:33">
      <c r="C42" s="48" t="s">
        <v>117</v>
      </c>
      <c r="D42" s="52"/>
      <c r="E42" s="38"/>
      <c r="F42" s="38"/>
      <c r="G42" s="38">
        <v>36.67147040854082</v>
      </c>
      <c r="H42" s="38">
        <v>1701.9263773071889</v>
      </c>
      <c r="I42" s="38">
        <v>2091.2729403587473</v>
      </c>
      <c r="J42" s="38">
        <v>0.165513929905623</v>
      </c>
      <c r="K42" s="38">
        <v>1695.7098916299913</v>
      </c>
      <c r="L42" s="38"/>
      <c r="M42" s="38">
        <v>343.71566502721805</v>
      </c>
      <c r="N42" s="38">
        <v>1936.363458626905</v>
      </c>
      <c r="O42" s="38"/>
      <c r="P42" s="38"/>
      <c r="Q42" s="39">
        <v>7805.8253172884961</v>
      </c>
      <c r="S42" s="91"/>
      <c r="T42" s="111">
        <v>0.5</v>
      </c>
      <c r="U42" s="111">
        <v>0.5</v>
      </c>
      <c r="V42" s="111">
        <v>0.5</v>
      </c>
      <c r="W42" s="111">
        <v>0.5</v>
      </c>
      <c r="X42" s="111">
        <v>0.5</v>
      </c>
      <c r="Y42" s="111">
        <v>0.5</v>
      </c>
      <c r="Z42" s="111">
        <v>0.5</v>
      </c>
      <c r="AA42" s="111">
        <v>0.5</v>
      </c>
      <c r="AB42" s="111">
        <v>0.5</v>
      </c>
      <c r="AC42" s="111">
        <v>0.5</v>
      </c>
      <c r="AD42" s="111">
        <v>0.5</v>
      </c>
      <c r="AE42" s="111">
        <v>0.5</v>
      </c>
      <c r="AF42" s="111">
        <v>0.5</v>
      </c>
      <c r="AG42" s="92"/>
    </row>
    <row r="43" spans="3:33">
      <c r="C43" s="48" t="s">
        <v>118</v>
      </c>
      <c r="D43" s="52"/>
      <c r="E43" s="38"/>
      <c r="F43" s="38"/>
      <c r="G43" s="38"/>
      <c r="H43" s="38">
        <v>696.33883884588329</v>
      </c>
      <c r="I43" s="38">
        <v>78.991729945930729</v>
      </c>
      <c r="J43" s="38"/>
      <c r="K43" s="38"/>
      <c r="L43" s="38"/>
      <c r="M43" s="38"/>
      <c r="N43" s="38">
        <v>737.16655213445449</v>
      </c>
      <c r="O43" s="38"/>
      <c r="P43" s="38"/>
      <c r="Q43" s="39">
        <v>1512.4971209262685</v>
      </c>
      <c r="S43" s="91"/>
      <c r="T43" s="111">
        <v>0.5</v>
      </c>
      <c r="U43" s="111">
        <v>0.5</v>
      </c>
      <c r="V43" s="111">
        <v>0.5</v>
      </c>
      <c r="W43" s="111">
        <v>0.5</v>
      </c>
      <c r="X43" s="111">
        <v>0.5</v>
      </c>
      <c r="Y43" s="111">
        <v>0.5</v>
      </c>
      <c r="Z43" s="111">
        <v>0.5</v>
      </c>
      <c r="AA43" s="111">
        <v>0.5</v>
      </c>
      <c r="AB43" s="111">
        <v>0.5</v>
      </c>
      <c r="AC43" s="111">
        <v>0.5</v>
      </c>
      <c r="AD43" s="111">
        <v>0.5</v>
      </c>
      <c r="AE43" s="111">
        <v>0.5</v>
      </c>
      <c r="AF43" s="111">
        <v>0.5</v>
      </c>
      <c r="AG43" s="92"/>
    </row>
    <row r="44" spans="3:33">
      <c r="C44" s="48" t="s">
        <v>119</v>
      </c>
      <c r="D44" s="52"/>
      <c r="E44" s="38"/>
      <c r="F44" s="38"/>
      <c r="G44" s="38">
        <v>7.6757245819368372</v>
      </c>
      <c r="H44" s="38">
        <v>64.420542955274271</v>
      </c>
      <c r="I44" s="38">
        <v>720.6725211150449</v>
      </c>
      <c r="J44" s="38">
        <v>4.7366042539739875E-2</v>
      </c>
      <c r="K44" s="38"/>
      <c r="L44" s="38"/>
      <c r="M44" s="38">
        <v>202.11045709724584</v>
      </c>
      <c r="N44" s="38">
        <v>103.83170615008913</v>
      </c>
      <c r="O44" s="38"/>
      <c r="P44" s="38"/>
      <c r="Q44" s="39">
        <v>1098.7583179421306</v>
      </c>
      <c r="S44" s="91"/>
      <c r="T44" s="111">
        <v>0.5</v>
      </c>
      <c r="U44" s="111">
        <v>0.5</v>
      </c>
      <c r="V44" s="111">
        <v>0.5</v>
      </c>
      <c r="W44" s="111">
        <v>0.5</v>
      </c>
      <c r="X44" s="111">
        <v>0.5</v>
      </c>
      <c r="Y44" s="111">
        <v>0.5</v>
      </c>
      <c r="Z44" s="111">
        <v>0.5</v>
      </c>
      <c r="AA44" s="111">
        <v>0.5</v>
      </c>
      <c r="AB44" s="111">
        <v>0.5</v>
      </c>
      <c r="AC44" s="111">
        <v>0.5</v>
      </c>
      <c r="AD44" s="111">
        <v>0.5</v>
      </c>
      <c r="AE44" s="111">
        <v>0.5</v>
      </c>
      <c r="AF44" s="111">
        <v>0.5</v>
      </c>
      <c r="AG44" s="92"/>
    </row>
    <row r="45" spans="3:33">
      <c r="C45" s="48" t="s">
        <v>120</v>
      </c>
      <c r="D45" s="52"/>
      <c r="E45" s="38"/>
      <c r="F45" s="38"/>
      <c r="G45" s="38">
        <v>151.62888451232729</v>
      </c>
      <c r="H45" s="38">
        <v>1149.7576114303461</v>
      </c>
      <c r="I45" s="38">
        <v>389.61032755904421</v>
      </c>
      <c r="J45" s="38">
        <v>2.5587471205329537</v>
      </c>
      <c r="K45" s="38"/>
      <c r="L45" s="38"/>
      <c r="M45" s="38">
        <v>117.99221640243718</v>
      </c>
      <c r="N45" s="38">
        <v>1095.7877106941437</v>
      </c>
      <c r="O45" s="38"/>
      <c r="P45" s="38"/>
      <c r="Q45" s="39">
        <v>2907.335497718831</v>
      </c>
      <c r="S45" s="91"/>
      <c r="T45" s="111">
        <v>0.5</v>
      </c>
      <c r="U45" s="111">
        <v>0.5</v>
      </c>
      <c r="V45" s="111">
        <v>0.5</v>
      </c>
      <c r="W45" s="111">
        <v>0.5</v>
      </c>
      <c r="X45" s="111">
        <v>0.5</v>
      </c>
      <c r="Y45" s="111">
        <v>0.5</v>
      </c>
      <c r="Z45" s="111">
        <v>0.5</v>
      </c>
      <c r="AA45" s="111">
        <v>0.5</v>
      </c>
      <c r="AB45" s="111">
        <v>0.5</v>
      </c>
      <c r="AC45" s="111">
        <v>0.5</v>
      </c>
      <c r="AD45" s="111">
        <v>0.5</v>
      </c>
      <c r="AE45" s="111">
        <v>0.5</v>
      </c>
      <c r="AF45" s="111">
        <v>0.5</v>
      </c>
      <c r="AG45" s="92"/>
    </row>
    <row r="46" spans="3:33">
      <c r="C46" s="48" t="s">
        <v>121</v>
      </c>
      <c r="D46" s="52"/>
      <c r="E46" s="38"/>
      <c r="F46" s="38"/>
      <c r="G46" s="38">
        <v>17.69764657759767</v>
      </c>
      <c r="H46" s="38">
        <v>248.19486903754483</v>
      </c>
      <c r="I46" s="38">
        <v>1670.1537411347635</v>
      </c>
      <c r="J46" s="38">
        <v>0.1163764596590173</v>
      </c>
      <c r="K46" s="38">
        <v>27.079540839138538</v>
      </c>
      <c r="L46" s="38"/>
      <c r="M46" s="38">
        <v>1560.7123544347305</v>
      </c>
      <c r="N46" s="38">
        <v>165.27071547685171</v>
      </c>
      <c r="O46" s="38"/>
      <c r="P46" s="38"/>
      <c r="Q46" s="39">
        <v>3689.2252439602858</v>
      </c>
      <c r="S46" s="91"/>
      <c r="T46" s="111">
        <v>0.5</v>
      </c>
      <c r="U46" s="111">
        <v>0.5</v>
      </c>
      <c r="V46" s="111">
        <v>0.5</v>
      </c>
      <c r="W46" s="111">
        <v>0.5</v>
      </c>
      <c r="X46" s="111">
        <v>0.5</v>
      </c>
      <c r="Y46" s="111">
        <v>0.5</v>
      </c>
      <c r="Z46" s="111">
        <v>0.5</v>
      </c>
      <c r="AA46" s="111">
        <v>0.5</v>
      </c>
      <c r="AB46" s="111">
        <v>0.5</v>
      </c>
      <c r="AC46" s="111">
        <v>0.5</v>
      </c>
      <c r="AD46" s="111">
        <v>0.5</v>
      </c>
      <c r="AE46" s="111">
        <v>0.5</v>
      </c>
      <c r="AF46" s="111">
        <v>0.5</v>
      </c>
      <c r="AG46" s="92"/>
    </row>
    <row r="47" spans="3:33">
      <c r="C47" s="48" t="s">
        <v>122</v>
      </c>
      <c r="D47" s="52"/>
      <c r="E47" s="38"/>
      <c r="F47" s="38"/>
      <c r="G47" s="38">
        <v>10.650218168214757</v>
      </c>
      <c r="H47" s="38">
        <v>243.69130960100972</v>
      </c>
      <c r="I47" s="38">
        <v>991.27629250702967</v>
      </c>
      <c r="J47" s="38">
        <v>5.6303272972247312E-2</v>
      </c>
      <c r="K47" s="38">
        <v>9.2677689446474556</v>
      </c>
      <c r="L47" s="38"/>
      <c r="M47" s="38">
        <v>1031.7931718546311</v>
      </c>
      <c r="N47" s="38">
        <v>390.34371398382996</v>
      </c>
      <c r="O47" s="38"/>
      <c r="P47" s="38"/>
      <c r="Q47" s="39">
        <v>2677.0787783323349</v>
      </c>
      <c r="S47" s="91"/>
      <c r="T47" s="111">
        <v>0.5</v>
      </c>
      <c r="U47" s="111">
        <v>0.5</v>
      </c>
      <c r="V47" s="111">
        <v>0.5</v>
      </c>
      <c r="W47" s="111">
        <v>0.5</v>
      </c>
      <c r="X47" s="111">
        <v>0.5</v>
      </c>
      <c r="Y47" s="111">
        <v>0.5</v>
      </c>
      <c r="Z47" s="111">
        <v>0.5</v>
      </c>
      <c r="AA47" s="111">
        <v>0.5</v>
      </c>
      <c r="AB47" s="111">
        <v>0.5</v>
      </c>
      <c r="AC47" s="111">
        <v>0.5</v>
      </c>
      <c r="AD47" s="111">
        <v>0.5</v>
      </c>
      <c r="AE47" s="111">
        <v>0.5</v>
      </c>
      <c r="AF47" s="111">
        <v>0.5</v>
      </c>
      <c r="AG47" s="92"/>
    </row>
    <row r="48" spans="3:33">
      <c r="C48" s="48" t="s">
        <v>123</v>
      </c>
      <c r="D48" s="52"/>
      <c r="E48" s="38"/>
      <c r="F48" s="38"/>
      <c r="G48" s="38">
        <v>39.233887236437646</v>
      </c>
      <c r="H48" s="38">
        <v>6683.268199098613</v>
      </c>
      <c r="I48" s="38">
        <v>6160.4345549287718</v>
      </c>
      <c r="J48" s="38">
        <v>0.94776683102057058</v>
      </c>
      <c r="K48" s="38">
        <v>73.687953224460301</v>
      </c>
      <c r="L48" s="38"/>
      <c r="M48" s="38">
        <v>718.02144902938971</v>
      </c>
      <c r="N48" s="38">
        <v>6477.6682500072711</v>
      </c>
      <c r="O48" s="38"/>
      <c r="P48" s="38"/>
      <c r="Q48" s="39">
        <v>20153.262060355963</v>
      </c>
      <c r="S48" s="91"/>
      <c r="T48" s="111">
        <v>0.5</v>
      </c>
      <c r="U48" s="111">
        <v>0.5</v>
      </c>
      <c r="V48" s="111">
        <v>0.5</v>
      </c>
      <c r="W48" s="111">
        <v>0.5</v>
      </c>
      <c r="X48" s="111">
        <v>0.5</v>
      </c>
      <c r="Y48" s="111">
        <v>0.5</v>
      </c>
      <c r="Z48" s="111">
        <v>0.5</v>
      </c>
      <c r="AA48" s="111">
        <v>0.5</v>
      </c>
      <c r="AB48" s="111">
        <v>0.5</v>
      </c>
      <c r="AC48" s="111">
        <v>0.5</v>
      </c>
      <c r="AD48" s="111">
        <v>0.5</v>
      </c>
      <c r="AE48" s="111">
        <v>0.5</v>
      </c>
      <c r="AF48" s="111">
        <v>0.5</v>
      </c>
      <c r="AG48" s="92"/>
    </row>
    <row r="49" spans="3:33">
      <c r="C49" s="48" t="s">
        <v>124</v>
      </c>
      <c r="D49" s="52"/>
      <c r="E49" s="38"/>
      <c r="F49" s="38"/>
      <c r="G49" s="38">
        <v>142.59674860053951</v>
      </c>
      <c r="H49" s="38">
        <v>295.38329319569033</v>
      </c>
      <c r="I49" s="38">
        <v>2305.1492953648112</v>
      </c>
      <c r="J49" s="38">
        <v>7.0875605397300132E-2</v>
      </c>
      <c r="K49" s="38">
        <v>79.110937956113659</v>
      </c>
      <c r="L49" s="38"/>
      <c r="M49" s="38">
        <v>2534.6750622376076</v>
      </c>
      <c r="N49" s="38">
        <v>555.03983826575586</v>
      </c>
      <c r="O49" s="38"/>
      <c r="P49" s="38"/>
      <c r="Q49" s="39">
        <v>5912.0260512259147</v>
      </c>
      <c r="S49" s="91"/>
      <c r="T49" s="111">
        <v>0.5</v>
      </c>
      <c r="U49" s="111">
        <v>0.5</v>
      </c>
      <c r="V49" s="111">
        <v>0.5</v>
      </c>
      <c r="W49" s="111">
        <v>0.5</v>
      </c>
      <c r="X49" s="111">
        <v>0.5</v>
      </c>
      <c r="Y49" s="111">
        <v>0.5</v>
      </c>
      <c r="Z49" s="111">
        <v>0.5</v>
      </c>
      <c r="AA49" s="111">
        <v>0.5</v>
      </c>
      <c r="AB49" s="111">
        <v>0.5</v>
      </c>
      <c r="AC49" s="111">
        <v>0.5</v>
      </c>
      <c r="AD49" s="111">
        <v>0.5</v>
      </c>
      <c r="AE49" s="111">
        <v>0.5</v>
      </c>
      <c r="AF49" s="111">
        <v>0.5</v>
      </c>
      <c r="AG49" s="92"/>
    </row>
    <row r="50" spans="3:33">
      <c r="C50" s="48" t="s">
        <v>125</v>
      </c>
      <c r="D50" s="52"/>
      <c r="E50" s="38"/>
      <c r="F50" s="38"/>
      <c r="G50" s="38"/>
      <c r="H50" s="38">
        <v>233.45871846216352</v>
      </c>
      <c r="I50" s="38">
        <v>2618.0532376113533</v>
      </c>
      <c r="J50" s="38"/>
      <c r="K50" s="38"/>
      <c r="L50" s="38">
        <v>11.057191364375891</v>
      </c>
      <c r="M50" s="38">
        <v>3.173990311035046</v>
      </c>
      <c r="N50" s="38">
        <v>553.04556041953151</v>
      </c>
      <c r="O50" s="38"/>
      <c r="P50" s="38"/>
      <c r="Q50" s="39">
        <v>3418.7886981684596</v>
      </c>
      <c r="S50" s="91"/>
      <c r="T50" s="111">
        <v>0.5</v>
      </c>
      <c r="U50" s="111">
        <v>0.5</v>
      </c>
      <c r="V50" s="111">
        <v>0.5</v>
      </c>
      <c r="W50" s="111">
        <v>0.5</v>
      </c>
      <c r="X50" s="111">
        <v>0.5</v>
      </c>
      <c r="Y50" s="111">
        <v>0.5</v>
      </c>
      <c r="Z50" s="111">
        <v>0.5</v>
      </c>
      <c r="AA50" s="111">
        <v>0.5</v>
      </c>
      <c r="AB50" s="111">
        <v>0.5</v>
      </c>
      <c r="AC50" s="111">
        <v>0.5</v>
      </c>
      <c r="AD50" s="111">
        <v>0.5</v>
      </c>
      <c r="AE50" s="111">
        <v>0.5</v>
      </c>
      <c r="AF50" s="111">
        <v>0.5</v>
      </c>
      <c r="AG50" s="92"/>
    </row>
    <row r="51" spans="3:33">
      <c r="C51" s="48" t="s">
        <v>126</v>
      </c>
      <c r="D51" s="52"/>
      <c r="E51" s="38">
        <v>280</v>
      </c>
      <c r="F51" s="38"/>
      <c r="G51" s="38">
        <v>64.7310894505231</v>
      </c>
      <c r="H51" s="38">
        <v>499.45274261394303</v>
      </c>
      <c r="I51" s="38">
        <v>1023.2845114153827</v>
      </c>
      <c r="J51" s="38"/>
      <c r="K51" s="38"/>
      <c r="L51" s="38"/>
      <c r="M51" s="38">
        <v>260.55118746882937</v>
      </c>
      <c r="N51" s="38">
        <v>479.91720458598218</v>
      </c>
      <c r="O51" s="38"/>
      <c r="P51" s="38"/>
      <c r="Q51" s="39">
        <v>2607.9367355346603</v>
      </c>
      <c r="S51" s="91"/>
      <c r="T51" s="111">
        <v>0.5</v>
      </c>
      <c r="U51" s="111">
        <v>0.5</v>
      </c>
      <c r="V51" s="111">
        <v>0.5</v>
      </c>
      <c r="W51" s="111">
        <v>0.5</v>
      </c>
      <c r="X51" s="111">
        <v>0.5</v>
      </c>
      <c r="Y51" s="111">
        <v>0.5</v>
      </c>
      <c r="Z51" s="111">
        <v>0.5</v>
      </c>
      <c r="AA51" s="111">
        <v>0.5</v>
      </c>
      <c r="AB51" s="111">
        <v>0.5</v>
      </c>
      <c r="AC51" s="111">
        <v>0.5</v>
      </c>
      <c r="AD51" s="111">
        <v>0.5</v>
      </c>
      <c r="AE51" s="111">
        <v>0.5</v>
      </c>
      <c r="AF51" s="111">
        <v>0.5</v>
      </c>
      <c r="AG51" s="92"/>
    </row>
    <row r="52" spans="3:33">
      <c r="C52" s="48" t="s">
        <v>127</v>
      </c>
      <c r="D52" s="52"/>
      <c r="E52" s="38"/>
      <c r="F52" s="38"/>
      <c r="G52" s="38"/>
      <c r="H52" s="38">
        <v>2200.2602725731977</v>
      </c>
      <c r="I52" s="38"/>
      <c r="J52" s="38"/>
      <c r="K52" s="38"/>
      <c r="L52" s="38"/>
      <c r="M52" s="38"/>
      <c r="N52" s="38">
        <v>17.592884131185151</v>
      </c>
      <c r="O52" s="38"/>
      <c r="P52" s="38"/>
      <c r="Q52" s="39">
        <v>2217.8531567043829</v>
      </c>
      <c r="S52" s="91"/>
      <c r="T52" s="111">
        <v>0.5</v>
      </c>
      <c r="U52" s="111">
        <v>0.5</v>
      </c>
      <c r="V52" s="111">
        <v>0.5</v>
      </c>
      <c r="W52" s="111">
        <v>0.5</v>
      </c>
      <c r="X52" s="111">
        <v>0.5</v>
      </c>
      <c r="Y52" s="111">
        <v>0.5</v>
      </c>
      <c r="Z52" s="111">
        <v>0.5</v>
      </c>
      <c r="AA52" s="111">
        <v>0.5</v>
      </c>
      <c r="AB52" s="111">
        <v>0.5</v>
      </c>
      <c r="AC52" s="111">
        <v>0.5</v>
      </c>
      <c r="AD52" s="111">
        <v>0.5</v>
      </c>
      <c r="AE52" s="111">
        <v>0.5</v>
      </c>
      <c r="AF52" s="111">
        <v>0.5</v>
      </c>
      <c r="AG52" s="92"/>
    </row>
    <row r="53" spans="3:33">
      <c r="C53" s="48" t="s">
        <v>128</v>
      </c>
      <c r="D53" s="52"/>
      <c r="E53" s="38"/>
      <c r="F53" s="38"/>
      <c r="G53" s="38">
        <v>46.435697489265607</v>
      </c>
      <c r="H53" s="38">
        <v>95.643446578673135</v>
      </c>
      <c r="I53" s="38">
        <v>6128.4782114872105</v>
      </c>
      <c r="J53" s="38">
        <v>1.141522364893786E-2</v>
      </c>
      <c r="K53" s="38"/>
      <c r="L53" s="38">
        <v>543.93402299839795</v>
      </c>
      <c r="M53" s="38">
        <v>612.70160319983438</v>
      </c>
      <c r="N53" s="38">
        <v>150.69835625158305</v>
      </c>
      <c r="O53" s="38"/>
      <c r="P53" s="38"/>
      <c r="Q53" s="39">
        <v>7577.9027532286145</v>
      </c>
      <c r="S53" s="91"/>
      <c r="T53" s="111">
        <v>0.5</v>
      </c>
      <c r="U53" s="111">
        <v>0.5</v>
      </c>
      <c r="V53" s="111">
        <v>0.5</v>
      </c>
      <c r="W53" s="111">
        <v>0.5</v>
      </c>
      <c r="X53" s="111">
        <v>0.5</v>
      </c>
      <c r="Y53" s="111">
        <v>0.5</v>
      </c>
      <c r="Z53" s="111">
        <v>0.5</v>
      </c>
      <c r="AA53" s="111">
        <v>0.5</v>
      </c>
      <c r="AB53" s="111">
        <v>0.5</v>
      </c>
      <c r="AC53" s="111">
        <v>0.5</v>
      </c>
      <c r="AD53" s="111">
        <v>0.5</v>
      </c>
      <c r="AE53" s="111">
        <v>0.5</v>
      </c>
      <c r="AF53" s="111">
        <v>0.5</v>
      </c>
      <c r="AG53" s="92"/>
    </row>
    <row r="54" spans="3:33">
      <c r="C54" s="48" t="s">
        <v>129</v>
      </c>
      <c r="D54" s="52"/>
      <c r="E54" s="38"/>
      <c r="F54" s="38"/>
      <c r="G54" s="38"/>
      <c r="H54" s="38"/>
      <c r="I54" s="38">
        <v>2434.6134385229848</v>
      </c>
      <c r="J54" s="38"/>
      <c r="K54" s="38"/>
      <c r="L54" s="38"/>
      <c r="M54" s="38"/>
      <c r="N54" s="38"/>
      <c r="O54" s="38"/>
      <c r="P54" s="38"/>
      <c r="Q54" s="39">
        <v>2434.6134385229848</v>
      </c>
      <c r="S54" s="91"/>
      <c r="T54" s="111">
        <v>0.5</v>
      </c>
      <c r="U54" s="111">
        <v>0.5</v>
      </c>
      <c r="V54" s="111">
        <v>0.5</v>
      </c>
      <c r="W54" s="111">
        <v>0.5</v>
      </c>
      <c r="X54" s="111">
        <v>0.5</v>
      </c>
      <c r="Y54" s="111">
        <v>0.5</v>
      </c>
      <c r="Z54" s="111">
        <v>0.5</v>
      </c>
      <c r="AA54" s="111">
        <v>0.5</v>
      </c>
      <c r="AB54" s="111">
        <v>0.5</v>
      </c>
      <c r="AC54" s="111">
        <v>0.5</v>
      </c>
      <c r="AD54" s="111">
        <v>0.5</v>
      </c>
      <c r="AE54" s="111">
        <v>0.5</v>
      </c>
      <c r="AF54" s="111">
        <v>0.5</v>
      </c>
      <c r="AG54" s="92"/>
    </row>
    <row r="55" spans="3:33">
      <c r="C55" s="48" t="s">
        <v>130</v>
      </c>
      <c r="D55" s="52"/>
      <c r="E55" s="38"/>
      <c r="F55" s="38"/>
      <c r="G55" s="38">
        <v>596.4213704349537</v>
      </c>
      <c r="H55" s="38">
        <v>2911.2880785654743</v>
      </c>
      <c r="I55" s="38">
        <v>3489.6968482963443</v>
      </c>
      <c r="J55" s="38">
        <v>7.0796868849123576E-2</v>
      </c>
      <c r="K55" s="38"/>
      <c r="L55" s="38">
        <v>465.42668038807147</v>
      </c>
      <c r="M55" s="38">
        <v>601.40493935477434</v>
      </c>
      <c r="N55" s="38">
        <v>3258.0490364546508</v>
      </c>
      <c r="O55" s="38"/>
      <c r="P55" s="38"/>
      <c r="Q55" s="39">
        <v>11322.357750363119</v>
      </c>
      <c r="S55" s="91"/>
      <c r="T55" s="111">
        <v>0.5</v>
      </c>
      <c r="U55" s="111">
        <v>0.5</v>
      </c>
      <c r="V55" s="111">
        <v>0.5</v>
      </c>
      <c r="W55" s="111">
        <v>0.5</v>
      </c>
      <c r="X55" s="111">
        <v>0.5</v>
      </c>
      <c r="Y55" s="111">
        <v>0.5</v>
      </c>
      <c r="Z55" s="111">
        <v>0.5</v>
      </c>
      <c r="AA55" s="111">
        <v>0.5</v>
      </c>
      <c r="AB55" s="111">
        <v>0.5</v>
      </c>
      <c r="AC55" s="111">
        <v>0.5</v>
      </c>
      <c r="AD55" s="111">
        <v>0.5</v>
      </c>
      <c r="AE55" s="111">
        <v>0.5</v>
      </c>
      <c r="AF55" s="111">
        <v>0.5</v>
      </c>
      <c r="AG55" s="92"/>
    </row>
    <row r="56" spans="3:33">
      <c r="C56" s="48" t="s">
        <v>131</v>
      </c>
      <c r="D56" s="52"/>
      <c r="E56" s="38"/>
      <c r="F56" s="38"/>
      <c r="G56" s="38">
        <v>4.7048569340515929</v>
      </c>
      <c r="H56" s="38">
        <v>1551.0847288239147</v>
      </c>
      <c r="I56" s="38">
        <v>532.82633534890135</v>
      </c>
      <c r="J56" s="38">
        <v>7.9752585198978078E-3</v>
      </c>
      <c r="K56" s="38"/>
      <c r="L56" s="38">
        <v>2.5028743374307134</v>
      </c>
      <c r="M56" s="38">
        <v>24.484686905156458</v>
      </c>
      <c r="N56" s="38">
        <v>421.54625971434683</v>
      </c>
      <c r="O56" s="38"/>
      <c r="P56" s="38"/>
      <c r="Q56" s="39">
        <v>2537.1577173223213</v>
      </c>
      <c r="S56" s="91"/>
      <c r="T56" s="111">
        <v>0.5</v>
      </c>
      <c r="U56" s="111">
        <v>0.5</v>
      </c>
      <c r="V56" s="111">
        <v>0.5</v>
      </c>
      <c r="W56" s="111">
        <v>0.5</v>
      </c>
      <c r="X56" s="111">
        <v>0.5</v>
      </c>
      <c r="Y56" s="111">
        <v>0.5</v>
      </c>
      <c r="Z56" s="111">
        <v>0.5</v>
      </c>
      <c r="AA56" s="111">
        <v>0.5</v>
      </c>
      <c r="AB56" s="111">
        <v>0.5</v>
      </c>
      <c r="AC56" s="111">
        <v>0.5</v>
      </c>
      <c r="AD56" s="111">
        <v>0.5</v>
      </c>
      <c r="AE56" s="111">
        <v>0.5</v>
      </c>
      <c r="AF56" s="111">
        <v>0.5</v>
      </c>
      <c r="AG56" s="92"/>
    </row>
    <row r="57" spans="3:33">
      <c r="C57" s="25" t="s">
        <v>132</v>
      </c>
      <c r="D57" s="51">
        <v>0</v>
      </c>
      <c r="E57" s="36">
        <v>0</v>
      </c>
      <c r="F57" s="36">
        <v>0</v>
      </c>
      <c r="G57" s="36">
        <v>367.28010479002569</v>
      </c>
      <c r="H57" s="36">
        <v>14747.316157271051</v>
      </c>
      <c r="I57" s="36">
        <v>44547.139881590272</v>
      </c>
      <c r="J57" s="36">
        <v>0</v>
      </c>
      <c r="K57" s="36">
        <v>296.63123479038109</v>
      </c>
      <c r="L57" s="36">
        <v>2857.4143210748603</v>
      </c>
      <c r="M57" s="36">
        <v>6557.3776916933957</v>
      </c>
      <c r="N57" s="36">
        <v>76810.804337116351</v>
      </c>
      <c r="O57" s="36">
        <v>364</v>
      </c>
      <c r="P57" s="36">
        <v>7336.6435574358484</v>
      </c>
      <c r="Q57" s="37">
        <v>153884.60728576218</v>
      </c>
      <c r="S57" s="90" t="s">
        <v>132</v>
      </c>
      <c r="T57" s="97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5"/>
    </row>
    <row r="58" spans="3:33">
      <c r="C58" s="48" t="s">
        <v>132</v>
      </c>
      <c r="D58" s="52"/>
      <c r="E58" s="40"/>
      <c r="F58" s="40"/>
      <c r="G58" s="40">
        <v>367.28010479002569</v>
      </c>
      <c r="H58" s="40">
        <v>100.90842231836314</v>
      </c>
      <c r="I58" s="40">
        <v>44547.139881590272</v>
      </c>
      <c r="J58" s="40"/>
      <c r="K58" s="40">
        <v>296.63123479038109</v>
      </c>
      <c r="L58" s="40">
        <v>2857.4143210748603</v>
      </c>
      <c r="M58" s="40">
        <v>6557.1374519999999</v>
      </c>
      <c r="N58" s="40"/>
      <c r="O58" s="40">
        <v>364</v>
      </c>
      <c r="P58" s="40">
        <v>7336.6435574358484</v>
      </c>
      <c r="Q58" s="39">
        <v>62427.15497399975</v>
      </c>
      <c r="S58" s="91"/>
      <c r="T58" s="111">
        <v>0.5</v>
      </c>
      <c r="U58" s="111">
        <v>0.5</v>
      </c>
      <c r="V58" s="111">
        <v>0.5</v>
      </c>
      <c r="W58" s="111">
        <v>0.5</v>
      </c>
      <c r="X58" s="111">
        <v>0.5</v>
      </c>
      <c r="Y58" s="111">
        <v>0.5</v>
      </c>
      <c r="Z58" s="111">
        <v>0.5</v>
      </c>
      <c r="AA58" s="111">
        <v>0.5</v>
      </c>
      <c r="AB58" s="111">
        <v>0.5</v>
      </c>
      <c r="AC58" s="111">
        <v>0.5</v>
      </c>
      <c r="AD58" s="111">
        <v>0.5</v>
      </c>
      <c r="AE58" s="111">
        <v>0.5</v>
      </c>
      <c r="AF58" s="111">
        <v>0.5</v>
      </c>
      <c r="AG58" s="92"/>
    </row>
    <row r="59" spans="3:33">
      <c r="C59" s="48" t="s">
        <v>133</v>
      </c>
      <c r="D59" s="52"/>
      <c r="E59" s="40"/>
      <c r="F59" s="40"/>
      <c r="G59" s="40"/>
      <c r="H59" s="40">
        <v>14646.407734952687</v>
      </c>
      <c r="I59" s="40"/>
      <c r="J59" s="40"/>
      <c r="K59" s="40"/>
      <c r="L59" s="40"/>
      <c r="M59" s="40">
        <v>0.2402396933958085</v>
      </c>
      <c r="N59" s="40">
        <v>76810.804337116351</v>
      </c>
      <c r="O59" s="40"/>
      <c r="P59" s="40"/>
      <c r="Q59" s="39">
        <v>91457.452311762434</v>
      </c>
      <c r="S59" s="91"/>
      <c r="T59" s="111">
        <v>0.5</v>
      </c>
      <c r="U59" s="111">
        <v>0.5</v>
      </c>
      <c r="V59" s="111">
        <v>0.5</v>
      </c>
      <c r="W59" s="111">
        <v>0.5</v>
      </c>
      <c r="X59" s="111">
        <v>0.5</v>
      </c>
      <c r="Y59" s="111">
        <v>0.5</v>
      </c>
      <c r="Z59" s="111">
        <v>0.5</v>
      </c>
      <c r="AA59" s="111">
        <v>0.5</v>
      </c>
      <c r="AB59" s="111">
        <v>0.5</v>
      </c>
      <c r="AC59" s="111">
        <v>0.5</v>
      </c>
      <c r="AD59" s="111">
        <v>0.5</v>
      </c>
      <c r="AE59" s="111">
        <v>0.5</v>
      </c>
      <c r="AF59" s="111">
        <v>0.5</v>
      </c>
      <c r="AG59" s="92"/>
    </row>
    <row r="60" spans="3:33">
      <c r="C60" s="25" t="s">
        <v>46</v>
      </c>
      <c r="D60" s="51">
        <v>0</v>
      </c>
      <c r="E60" s="36">
        <v>42.913447017543866</v>
      </c>
      <c r="F60" s="36">
        <v>17736.792474344355</v>
      </c>
      <c r="G60" s="36">
        <v>23760.874528917011</v>
      </c>
      <c r="H60" s="36">
        <v>34893.827693021827</v>
      </c>
      <c r="I60" s="36">
        <v>52927.823283639351</v>
      </c>
      <c r="J60" s="36">
        <v>954.61205920977727</v>
      </c>
      <c r="K60" s="36">
        <v>8380.8673844000023</v>
      </c>
      <c r="L60" s="36">
        <v>3035.2434892549927</v>
      </c>
      <c r="M60" s="36">
        <v>68035.987946617155</v>
      </c>
      <c r="N60" s="36">
        <v>7650.9501907699814</v>
      </c>
      <c r="O60" s="36">
        <v>0</v>
      </c>
      <c r="P60" s="36">
        <v>28147.185771804223</v>
      </c>
      <c r="Q60" s="37">
        <v>245567.07826899621</v>
      </c>
      <c r="S60" s="90" t="s">
        <v>46</v>
      </c>
      <c r="T60" s="97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5"/>
    </row>
    <row r="61" spans="3:33">
      <c r="C61" s="48" t="s">
        <v>134</v>
      </c>
      <c r="D61" s="52"/>
      <c r="E61" s="38"/>
      <c r="F61" s="38"/>
      <c r="G61" s="38">
        <v>0.15265042817627222</v>
      </c>
      <c r="H61" s="38">
        <v>17156.221260399408</v>
      </c>
      <c r="I61" s="38">
        <v>1256.1187754980504</v>
      </c>
      <c r="J61" s="38">
        <v>22.656352204961674</v>
      </c>
      <c r="K61" s="38"/>
      <c r="L61" s="38">
        <v>246.66350442395051</v>
      </c>
      <c r="M61" s="38">
        <v>445.82558200000005</v>
      </c>
      <c r="N61" s="38">
        <v>5184.376797034306</v>
      </c>
      <c r="O61" s="38"/>
      <c r="P61" s="38"/>
      <c r="Q61" s="39">
        <v>24312.014921988855</v>
      </c>
      <c r="S61" s="91"/>
      <c r="T61" s="111">
        <v>0.5</v>
      </c>
      <c r="U61" s="111">
        <v>0.5</v>
      </c>
      <c r="V61" s="111">
        <v>0.5</v>
      </c>
      <c r="W61" s="111">
        <v>0.5</v>
      </c>
      <c r="X61" s="111">
        <v>0.5</v>
      </c>
      <c r="Y61" s="111">
        <v>0.5</v>
      </c>
      <c r="Z61" s="111">
        <v>0.5</v>
      </c>
      <c r="AA61" s="111">
        <v>0.5</v>
      </c>
      <c r="AB61" s="111">
        <v>0.5</v>
      </c>
      <c r="AC61" s="111">
        <v>0.5</v>
      </c>
      <c r="AD61" s="111">
        <v>0.5</v>
      </c>
      <c r="AE61" s="111">
        <v>0.5</v>
      </c>
      <c r="AF61" s="111">
        <v>0.5</v>
      </c>
      <c r="AG61" s="92"/>
    </row>
    <row r="62" spans="3:33">
      <c r="C62" s="48" t="s">
        <v>135</v>
      </c>
      <c r="D62" s="52"/>
      <c r="E62" s="38">
        <v>42.913447017543866</v>
      </c>
      <c r="F62" s="38"/>
      <c r="G62" s="38">
        <v>13319.401901929819</v>
      </c>
      <c r="H62" s="38">
        <v>2257.2544667501988</v>
      </c>
      <c r="I62" s="38">
        <v>4769.4360939850412</v>
      </c>
      <c r="J62" s="38">
        <v>15.818532598847497</v>
      </c>
      <c r="K62" s="38">
        <v>448.28370287486359</v>
      </c>
      <c r="L62" s="38">
        <v>35.320053496792497</v>
      </c>
      <c r="M62" s="38">
        <v>10219.245362999998</v>
      </c>
      <c r="N62" s="38">
        <v>70.457125003396243</v>
      </c>
      <c r="O62" s="38"/>
      <c r="P62" s="38"/>
      <c r="Q62" s="39">
        <v>31178.130686656499</v>
      </c>
      <c r="S62" s="91"/>
      <c r="T62" s="111">
        <v>0.5</v>
      </c>
      <c r="U62" s="111">
        <v>0.5</v>
      </c>
      <c r="V62" s="111">
        <v>0.5</v>
      </c>
      <c r="W62" s="111">
        <v>0.5</v>
      </c>
      <c r="X62" s="111">
        <v>0.5</v>
      </c>
      <c r="Y62" s="111">
        <v>0.5</v>
      </c>
      <c r="Z62" s="111">
        <v>0.5</v>
      </c>
      <c r="AA62" s="111">
        <v>0.5</v>
      </c>
      <c r="AB62" s="111">
        <v>0.5</v>
      </c>
      <c r="AC62" s="111">
        <v>0.5</v>
      </c>
      <c r="AD62" s="111">
        <v>0.5</v>
      </c>
      <c r="AE62" s="111">
        <v>0.5</v>
      </c>
      <c r="AF62" s="111">
        <v>0.5</v>
      </c>
      <c r="AG62" s="92"/>
    </row>
    <row r="63" spans="3:33">
      <c r="C63" s="48" t="s">
        <v>136</v>
      </c>
      <c r="D63" s="52"/>
      <c r="E63" s="38"/>
      <c r="F63" s="38"/>
      <c r="G63" s="38"/>
      <c r="H63" s="38">
        <v>2926.0689773406907</v>
      </c>
      <c r="I63" s="38">
        <v>1434.6631002664037</v>
      </c>
      <c r="J63" s="38"/>
      <c r="K63" s="38">
        <v>5.8705241356479365E-2</v>
      </c>
      <c r="L63" s="38"/>
      <c r="M63" s="38"/>
      <c r="N63" s="38">
        <v>151.82786300735029</v>
      </c>
      <c r="O63" s="38"/>
      <c r="P63" s="38"/>
      <c r="Q63" s="39">
        <v>4512.6186458558013</v>
      </c>
      <c r="S63" s="91"/>
      <c r="T63" s="111">
        <v>0.5</v>
      </c>
      <c r="U63" s="111">
        <v>0.5</v>
      </c>
      <c r="V63" s="111">
        <v>0.5</v>
      </c>
      <c r="W63" s="111">
        <v>0.5</v>
      </c>
      <c r="X63" s="111">
        <v>0.5</v>
      </c>
      <c r="Y63" s="111">
        <v>0.5</v>
      </c>
      <c r="Z63" s="111">
        <v>0.5</v>
      </c>
      <c r="AA63" s="111">
        <v>0.5</v>
      </c>
      <c r="AB63" s="111">
        <v>0.5</v>
      </c>
      <c r="AC63" s="111">
        <v>0.5</v>
      </c>
      <c r="AD63" s="111">
        <v>0.5</v>
      </c>
      <c r="AE63" s="111">
        <v>0.5</v>
      </c>
      <c r="AF63" s="111">
        <v>0.5</v>
      </c>
      <c r="AG63" s="92"/>
    </row>
    <row r="64" spans="3:33">
      <c r="C64" s="48" t="s">
        <v>137</v>
      </c>
      <c r="D64" s="52"/>
      <c r="E64" s="38"/>
      <c r="F64" s="38"/>
      <c r="G64" s="38">
        <v>5.0954179584842159</v>
      </c>
      <c r="H64" s="38">
        <v>665.08072612155161</v>
      </c>
      <c r="I64" s="38">
        <v>563.2601547987673</v>
      </c>
      <c r="J64" s="38">
        <v>90.322641746678798</v>
      </c>
      <c r="K64" s="38"/>
      <c r="L64" s="38">
        <v>382.35292410410489</v>
      </c>
      <c r="M64" s="38">
        <v>729.61377792079224</v>
      </c>
      <c r="N64" s="38">
        <v>400.45547369234106</v>
      </c>
      <c r="O64" s="38"/>
      <c r="P64" s="38"/>
      <c r="Q64" s="39">
        <v>2836.1811163427201</v>
      </c>
      <c r="S64" s="91"/>
      <c r="T64" s="111">
        <v>0.5</v>
      </c>
      <c r="U64" s="111">
        <v>0.5</v>
      </c>
      <c r="V64" s="111">
        <v>0.5</v>
      </c>
      <c r="W64" s="111">
        <v>0.5</v>
      </c>
      <c r="X64" s="111">
        <v>0.5</v>
      </c>
      <c r="Y64" s="111">
        <v>0.5</v>
      </c>
      <c r="Z64" s="111">
        <v>0.5</v>
      </c>
      <c r="AA64" s="111">
        <v>0.5</v>
      </c>
      <c r="AB64" s="111">
        <v>0.5</v>
      </c>
      <c r="AC64" s="111">
        <v>0.5</v>
      </c>
      <c r="AD64" s="111">
        <v>0.5</v>
      </c>
      <c r="AE64" s="111">
        <v>0.5</v>
      </c>
      <c r="AF64" s="111">
        <v>0.5</v>
      </c>
      <c r="AG64" s="92"/>
    </row>
    <row r="65" spans="3:33">
      <c r="C65" s="48" t="s">
        <v>138</v>
      </c>
      <c r="D65" s="52"/>
      <c r="E65" s="38"/>
      <c r="F65" s="38"/>
      <c r="G65" s="38"/>
      <c r="H65" s="38">
        <v>31.50977606532626</v>
      </c>
      <c r="I65" s="38">
        <v>976.24546241170844</v>
      </c>
      <c r="J65" s="38"/>
      <c r="K65" s="38"/>
      <c r="L65" s="38"/>
      <c r="M65" s="38"/>
      <c r="N65" s="38">
        <v>84.969637937077252</v>
      </c>
      <c r="O65" s="38"/>
      <c r="P65" s="38"/>
      <c r="Q65" s="39">
        <v>1092.724876414112</v>
      </c>
      <c r="S65" s="91"/>
      <c r="T65" s="111">
        <v>0.5</v>
      </c>
      <c r="U65" s="111">
        <v>0.5</v>
      </c>
      <c r="V65" s="111">
        <v>0.5</v>
      </c>
      <c r="W65" s="111">
        <v>0.5</v>
      </c>
      <c r="X65" s="111">
        <v>0.5</v>
      </c>
      <c r="Y65" s="111">
        <v>0.5</v>
      </c>
      <c r="Z65" s="111">
        <v>0.5</v>
      </c>
      <c r="AA65" s="111">
        <v>0.5</v>
      </c>
      <c r="AB65" s="111">
        <v>0.5</v>
      </c>
      <c r="AC65" s="111">
        <v>0.5</v>
      </c>
      <c r="AD65" s="111">
        <v>0.5</v>
      </c>
      <c r="AE65" s="111">
        <v>0.5</v>
      </c>
      <c r="AF65" s="111">
        <v>0.5</v>
      </c>
      <c r="AG65" s="92"/>
    </row>
    <row r="66" spans="3:33">
      <c r="C66" s="48" t="s">
        <v>139</v>
      </c>
      <c r="D66" s="52"/>
      <c r="E66" s="38"/>
      <c r="F66" s="38"/>
      <c r="G66" s="38">
        <v>1870.5140564087783</v>
      </c>
      <c r="H66" s="38"/>
      <c r="I66" s="38"/>
      <c r="J66" s="38">
        <v>0.39331521352033744</v>
      </c>
      <c r="K66" s="38"/>
      <c r="L66" s="38">
        <v>5.4700293317156987</v>
      </c>
      <c r="M66" s="38">
        <v>168.87487407920796</v>
      </c>
      <c r="N66" s="38"/>
      <c r="O66" s="38"/>
      <c r="P66" s="38"/>
      <c r="Q66" s="39">
        <v>2045.2522750332223</v>
      </c>
      <c r="S66" s="91"/>
      <c r="T66" s="111">
        <v>0.5</v>
      </c>
      <c r="U66" s="111">
        <v>0.5</v>
      </c>
      <c r="V66" s="111">
        <v>0.5</v>
      </c>
      <c r="W66" s="111">
        <v>0.5</v>
      </c>
      <c r="X66" s="111">
        <v>0.5</v>
      </c>
      <c r="Y66" s="111">
        <v>0.5</v>
      </c>
      <c r="Z66" s="111">
        <v>0.5</v>
      </c>
      <c r="AA66" s="111">
        <v>0.5</v>
      </c>
      <c r="AB66" s="111">
        <v>0.5</v>
      </c>
      <c r="AC66" s="111">
        <v>0.5</v>
      </c>
      <c r="AD66" s="111">
        <v>0.5</v>
      </c>
      <c r="AE66" s="111">
        <v>0.5</v>
      </c>
      <c r="AF66" s="111">
        <v>0.5</v>
      </c>
      <c r="AG66" s="92"/>
    </row>
    <row r="67" spans="3:33">
      <c r="C67" s="48" t="s">
        <v>140</v>
      </c>
      <c r="D67" s="52"/>
      <c r="E67" s="38"/>
      <c r="F67" s="38"/>
      <c r="G67" s="38">
        <v>2080.0751382702902</v>
      </c>
      <c r="H67" s="38">
        <v>192.4649534951138</v>
      </c>
      <c r="I67" s="38">
        <v>2344.9586019860139</v>
      </c>
      <c r="J67" s="38">
        <v>5.4644768133174795</v>
      </c>
      <c r="K67" s="38"/>
      <c r="L67" s="38">
        <v>377.27563475809649</v>
      </c>
      <c r="M67" s="38">
        <v>3150.6547956349023</v>
      </c>
      <c r="N67" s="38">
        <v>3.5415874998582204</v>
      </c>
      <c r="O67" s="38"/>
      <c r="P67" s="38"/>
      <c r="Q67" s="39">
        <v>8154.4351884575917</v>
      </c>
      <c r="S67" s="91"/>
      <c r="T67" s="111">
        <v>0.5</v>
      </c>
      <c r="U67" s="111">
        <v>0.5</v>
      </c>
      <c r="V67" s="111">
        <v>0.5</v>
      </c>
      <c r="W67" s="111">
        <v>0.5</v>
      </c>
      <c r="X67" s="111">
        <v>0.5</v>
      </c>
      <c r="Y67" s="111">
        <v>0.5</v>
      </c>
      <c r="Z67" s="111">
        <v>0.5</v>
      </c>
      <c r="AA67" s="111">
        <v>0.5</v>
      </c>
      <c r="AB67" s="111">
        <v>0.5</v>
      </c>
      <c r="AC67" s="111">
        <v>0.5</v>
      </c>
      <c r="AD67" s="111">
        <v>0.5</v>
      </c>
      <c r="AE67" s="111">
        <v>0.5</v>
      </c>
      <c r="AF67" s="111">
        <v>0.5</v>
      </c>
      <c r="AG67" s="92"/>
    </row>
    <row r="68" spans="3:33">
      <c r="C68" s="48" t="s">
        <v>141</v>
      </c>
      <c r="D68" s="52"/>
      <c r="E68" s="38"/>
      <c r="F68" s="38"/>
      <c r="G68" s="38"/>
      <c r="H68" s="38">
        <v>3734.9844042448649</v>
      </c>
      <c r="I68" s="38">
        <v>1611.7717663908159</v>
      </c>
      <c r="J68" s="38"/>
      <c r="K68" s="38"/>
      <c r="L68" s="38"/>
      <c r="M68" s="38">
        <v>56.964525999999999</v>
      </c>
      <c r="N68" s="38">
        <v>53.6887975241644</v>
      </c>
      <c r="O68" s="38"/>
      <c r="P68" s="38"/>
      <c r="Q68" s="39">
        <v>5457.4094941598451</v>
      </c>
      <c r="S68" s="91"/>
      <c r="T68" s="111">
        <v>0.5</v>
      </c>
      <c r="U68" s="111">
        <v>0.5</v>
      </c>
      <c r="V68" s="111">
        <v>0.5</v>
      </c>
      <c r="W68" s="111">
        <v>0.5</v>
      </c>
      <c r="X68" s="111">
        <v>0.5</v>
      </c>
      <c r="Y68" s="111">
        <v>0.5</v>
      </c>
      <c r="Z68" s="111">
        <v>0.5</v>
      </c>
      <c r="AA68" s="111">
        <v>0.5</v>
      </c>
      <c r="AB68" s="111">
        <v>0.5</v>
      </c>
      <c r="AC68" s="111">
        <v>0.5</v>
      </c>
      <c r="AD68" s="111">
        <v>0.5</v>
      </c>
      <c r="AE68" s="111">
        <v>0.5</v>
      </c>
      <c r="AF68" s="111">
        <v>0.5</v>
      </c>
      <c r="AG68" s="92"/>
    </row>
    <row r="69" spans="3:33">
      <c r="C69" s="48" t="s">
        <v>142</v>
      </c>
      <c r="D69" s="52"/>
      <c r="E69" s="38"/>
      <c r="F69" s="38"/>
      <c r="G69" s="38">
        <v>4994.0868572378895</v>
      </c>
      <c r="H69" s="38">
        <v>2171.4505110987293</v>
      </c>
      <c r="I69" s="38">
        <v>1448.9132260177339</v>
      </c>
      <c r="J69" s="38">
        <v>37.28582390047054</v>
      </c>
      <c r="K69" s="38"/>
      <c r="L69" s="38">
        <v>607.04445653248399</v>
      </c>
      <c r="M69" s="38">
        <v>1665.0003130000005</v>
      </c>
      <c r="N69" s="38">
        <v>38.336745170303239</v>
      </c>
      <c r="O69" s="38"/>
      <c r="P69" s="38">
        <v>255.74764055994487</v>
      </c>
      <c r="Q69" s="39">
        <v>11217.865573517554</v>
      </c>
      <c r="S69" s="91"/>
      <c r="T69" s="111">
        <v>0.5</v>
      </c>
      <c r="U69" s="111">
        <v>0.5</v>
      </c>
      <c r="V69" s="111">
        <v>0.5</v>
      </c>
      <c r="W69" s="111">
        <v>0.5</v>
      </c>
      <c r="X69" s="111">
        <v>0.5</v>
      </c>
      <c r="Y69" s="111">
        <v>0.5</v>
      </c>
      <c r="Z69" s="111">
        <v>0.5</v>
      </c>
      <c r="AA69" s="111">
        <v>0.5</v>
      </c>
      <c r="AB69" s="111">
        <v>0.5</v>
      </c>
      <c r="AC69" s="111">
        <v>0.5</v>
      </c>
      <c r="AD69" s="111">
        <v>0.5</v>
      </c>
      <c r="AE69" s="111">
        <v>0.5</v>
      </c>
      <c r="AF69" s="111">
        <v>0.5</v>
      </c>
      <c r="AG69" s="92"/>
    </row>
    <row r="70" spans="3:33">
      <c r="C70" s="48" t="s">
        <v>143</v>
      </c>
      <c r="D70" s="52"/>
      <c r="E70" s="38"/>
      <c r="F70" s="38"/>
      <c r="G70" s="38">
        <v>807.70766012371587</v>
      </c>
      <c r="H70" s="38">
        <v>2571.6384826987269</v>
      </c>
      <c r="I70" s="38">
        <v>2284.306951347764</v>
      </c>
      <c r="J70" s="38">
        <v>27.090733043546905</v>
      </c>
      <c r="K70" s="38">
        <v>17.922400479061878</v>
      </c>
      <c r="L70" s="38">
        <v>427.74082319279933</v>
      </c>
      <c r="M70" s="38">
        <v>2474.0853090901992</v>
      </c>
      <c r="N70" s="38">
        <v>472.85715848455163</v>
      </c>
      <c r="O70" s="38"/>
      <c r="P70" s="38"/>
      <c r="Q70" s="39">
        <v>9083.3495184603671</v>
      </c>
      <c r="S70" s="91"/>
      <c r="T70" s="111">
        <v>0.5</v>
      </c>
      <c r="U70" s="111">
        <v>0.5</v>
      </c>
      <c r="V70" s="111">
        <v>0.5</v>
      </c>
      <c r="W70" s="111">
        <v>0.5</v>
      </c>
      <c r="X70" s="111">
        <v>0.5</v>
      </c>
      <c r="Y70" s="111">
        <v>0.5</v>
      </c>
      <c r="Z70" s="111">
        <v>0.5</v>
      </c>
      <c r="AA70" s="111">
        <v>0.5</v>
      </c>
      <c r="AB70" s="111">
        <v>0.5</v>
      </c>
      <c r="AC70" s="111">
        <v>0.5</v>
      </c>
      <c r="AD70" s="111">
        <v>0.5</v>
      </c>
      <c r="AE70" s="111">
        <v>0.5</v>
      </c>
      <c r="AF70" s="111">
        <v>0.5</v>
      </c>
      <c r="AG70" s="92"/>
    </row>
    <row r="71" spans="3:33">
      <c r="C71" s="48" t="s">
        <v>144</v>
      </c>
      <c r="D71" s="52"/>
      <c r="E71" s="38"/>
      <c r="F71" s="38"/>
      <c r="G71" s="38">
        <v>2.8542976869136156</v>
      </c>
      <c r="H71" s="38">
        <v>1167.8493206851676</v>
      </c>
      <c r="I71" s="38">
        <v>2664.1924402588888</v>
      </c>
      <c r="J71" s="38">
        <v>151.70308395745946</v>
      </c>
      <c r="K71" s="38"/>
      <c r="L71" s="38">
        <v>123.56563110659516</v>
      </c>
      <c r="M71" s="38">
        <v>40003.484913568536</v>
      </c>
      <c r="N71" s="38">
        <v>726.05937443343328</v>
      </c>
      <c r="O71" s="38"/>
      <c r="P71" s="38"/>
      <c r="Q71" s="39">
        <v>44839.709061696994</v>
      </c>
      <c r="S71" s="91"/>
      <c r="T71" s="111">
        <v>0.5</v>
      </c>
      <c r="U71" s="111">
        <v>0.5</v>
      </c>
      <c r="V71" s="111">
        <v>0.5</v>
      </c>
      <c r="W71" s="111">
        <v>0.5</v>
      </c>
      <c r="X71" s="111">
        <v>0.5</v>
      </c>
      <c r="Y71" s="111">
        <v>0.5</v>
      </c>
      <c r="Z71" s="111">
        <v>0.5</v>
      </c>
      <c r="AA71" s="111">
        <v>0.5</v>
      </c>
      <c r="AB71" s="111">
        <v>0.5</v>
      </c>
      <c r="AC71" s="111">
        <v>0.5</v>
      </c>
      <c r="AD71" s="111">
        <v>0.5</v>
      </c>
      <c r="AE71" s="111">
        <v>0.5</v>
      </c>
      <c r="AF71" s="111">
        <v>0.5</v>
      </c>
      <c r="AG71" s="92"/>
    </row>
    <row r="72" spans="3:33">
      <c r="C72" s="48" t="s">
        <v>145</v>
      </c>
      <c r="D72" s="52"/>
      <c r="E72" s="38"/>
      <c r="F72" s="38"/>
      <c r="G72" s="38"/>
      <c r="H72" s="38">
        <v>500.17712774978179</v>
      </c>
      <c r="I72" s="38">
        <v>23722.804256133382</v>
      </c>
      <c r="J72" s="38">
        <v>354.50914125681277</v>
      </c>
      <c r="K72" s="38"/>
      <c r="L72" s="38">
        <v>151.46237554408546</v>
      </c>
      <c r="M72" s="38">
        <v>3440.0338040250413</v>
      </c>
      <c r="N72" s="38">
        <v>27.336784447867199</v>
      </c>
      <c r="O72" s="38"/>
      <c r="P72" s="38"/>
      <c r="Q72" s="39">
        <v>28196.323489156974</v>
      </c>
      <c r="S72" s="91"/>
      <c r="T72" s="111">
        <v>0.5</v>
      </c>
      <c r="U72" s="111">
        <v>0.5</v>
      </c>
      <c r="V72" s="111">
        <v>0.5</v>
      </c>
      <c r="W72" s="111">
        <v>0.5</v>
      </c>
      <c r="X72" s="111">
        <v>0.5</v>
      </c>
      <c r="Y72" s="111">
        <v>0.5</v>
      </c>
      <c r="Z72" s="111">
        <v>0.5</v>
      </c>
      <c r="AA72" s="111">
        <v>0.5</v>
      </c>
      <c r="AB72" s="111">
        <v>0.5</v>
      </c>
      <c r="AC72" s="111">
        <v>0.5</v>
      </c>
      <c r="AD72" s="111">
        <v>0.5</v>
      </c>
      <c r="AE72" s="111">
        <v>0.5</v>
      </c>
      <c r="AF72" s="111">
        <v>0.5</v>
      </c>
      <c r="AG72" s="92"/>
    </row>
    <row r="73" spans="3:33">
      <c r="C73" s="48" t="s">
        <v>146</v>
      </c>
      <c r="D73" s="52"/>
      <c r="E73" s="38"/>
      <c r="F73" s="38"/>
      <c r="G73" s="38"/>
      <c r="H73" s="38">
        <v>19.234004562007435</v>
      </c>
      <c r="I73" s="38">
        <v>213.18060545560726</v>
      </c>
      <c r="J73" s="38">
        <v>9.1348143128357706E-2</v>
      </c>
      <c r="K73" s="38"/>
      <c r="L73" s="38"/>
      <c r="M73" s="38">
        <v>83.235368999999992</v>
      </c>
      <c r="N73" s="38">
        <v>84.85115478649287</v>
      </c>
      <c r="O73" s="38"/>
      <c r="P73" s="38"/>
      <c r="Q73" s="39">
        <v>400.59248194723591</v>
      </c>
      <c r="S73" s="91"/>
      <c r="T73" s="111">
        <v>0.5</v>
      </c>
      <c r="U73" s="111">
        <v>0.5</v>
      </c>
      <c r="V73" s="111">
        <v>0.5</v>
      </c>
      <c r="W73" s="111">
        <v>0.5</v>
      </c>
      <c r="X73" s="111">
        <v>0.5</v>
      </c>
      <c r="Y73" s="111">
        <v>0.5</v>
      </c>
      <c r="Z73" s="111">
        <v>0.5</v>
      </c>
      <c r="AA73" s="111">
        <v>0.5</v>
      </c>
      <c r="AB73" s="111">
        <v>0.5</v>
      </c>
      <c r="AC73" s="111">
        <v>0.5</v>
      </c>
      <c r="AD73" s="111">
        <v>0.5</v>
      </c>
      <c r="AE73" s="111">
        <v>0.5</v>
      </c>
      <c r="AF73" s="111">
        <v>0.5</v>
      </c>
      <c r="AG73" s="92"/>
    </row>
    <row r="74" spans="3:33">
      <c r="C74" s="48" t="s">
        <v>147</v>
      </c>
      <c r="D74" s="52"/>
      <c r="E74" s="38"/>
      <c r="F74" s="38">
        <v>17736.792474344355</v>
      </c>
      <c r="G74" s="38"/>
      <c r="H74" s="38">
        <v>150.82501954576574</v>
      </c>
      <c r="I74" s="38">
        <v>4371.1033794284785</v>
      </c>
      <c r="J74" s="38">
        <v>119.67293505829907</v>
      </c>
      <c r="K74" s="38">
        <v>6965.8926858869008</v>
      </c>
      <c r="L74" s="38"/>
      <c r="M74" s="38">
        <v>3593.8097509999989</v>
      </c>
      <c r="N74" s="38">
        <v>22.299271915699705</v>
      </c>
      <c r="O74" s="38"/>
      <c r="P74" s="38">
        <v>8223.8497584667184</v>
      </c>
      <c r="Q74" s="39">
        <v>41184.245275646215</v>
      </c>
      <c r="S74" s="91"/>
      <c r="T74" s="111">
        <v>0.5</v>
      </c>
      <c r="U74" s="111">
        <v>0.5</v>
      </c>
      <c r="V74" s="111">
        <v>0.5</v>
      </c>
      <c r="W74" s="111">
        <v>0.5</v>
      </c>
      <c r="X74" s="111">
        <v>0.5</v>
      </c>
      <c r="Y74" s="111">
        <v>0.5</v>
      </c>
      <c r="Z74" s="111">
        <v>0.5</v>
      </c>
      <c r="AA74" s="111">
        <v>0.5</v>
      </c>
      <c r="AB74" s="111">
        <v>0.5</v>
      </c>
      <c r="AC74" s="111">
        <v>0.5</v>
      </c>
      <c r="AD74" s="111">
        <v>0.5</v>
      </c>
      <c r="AE74" s="111">
        <v>0.5</v>
      </c>
      <c r="AF74" s="111">
        <v>0.5</v>
      </c>
      <c r="AG74" s="92"/>
    </row>
    <row r="75" spans="3:33">
      <c r="C75" s="48" t="s">
        <v>148</v>
      </c>
      <c r="D75" s="52"/>
      <c r="E75" s="38"/>
      <c r="F75" s="38"/>
      <c r="G75" s="38">
        <v>69.047231488273411</v>
      </c>
      <c r="H75" s="38">
        <v>92.903962277802009</v>
      </c>
      <c r="I75" s="38">
        <v>369.82861874291706</v>
      </c>
      <c r="J75" s="38">
        <v>54.853191526895998</v>
      </c>
      <c r="K75" s="38"/>
      <c r="L75" s="38">
        <v>16.114386304533113</v>
      </c>
      <c r="M75" s="38">
        <v>557.56303829847707</v>
      </c>
      <c r="N75" s="38">
        <v>34.790297478437736</v>
      </c>
      <c r="O75" s="38"/>
      <c r="P75" s="38"/>
      <c r="Q75" s="39">
        <v>1195.1007261173363</v>
      </c>
      <c r="S75" s="91"/>
      <c r="T75" s="111">
        <v>0.5</v>
      </c>
      <c r="U75" s="111">
        <v>0.5</v>
      </c>
      <c r="V75" s="111">
        <v>0.5</v>
      </c>
      <c r="W75" s="111">
        <v>0.5</v>
      </c>
      <c r="X75" s="111">
        <v>0.5</v>
      </c>
      <c r="Y75" s="111">
        <v>0.5</v>
      </c>
      <c r="Z75" s="111">
        <v>0.5</v>
      </c>
      <c r="AA75" s="111">
        <v>0.5</v>
      </c>
      <c r="AB75" s="111">
        <v>0.5</v>
      </c>
      <c r="AC75" s="111">
        <v>0.5</v>
      </c>
      <c r="AD75" s="111">
        <v>0.5</v>
      </c>
      <c r="AE75" s="111">
        <v>0.5</v>
      </c>
      <c r="AF75" s="111">
        <v>0.5</v>
      </c>
      <c r="AG75" s="92"/>
    </row>
    <row r="76" spans="3:33">
      <c r="C76" s="48" t="s">
        <v>149</v>
      </c>
      <c r="D76" s="52"/>
      <c r="E76" s="38"/>
      <c r="F76" s="38"/>
      <c r="G76" s="38">
        <v>611.9393173846729</v>
      </c>
      <c r="H76" s="38">
        <v>1256.1646999866944</v>
      </c>
      <c r="I76" s="38">
        <v>4897.0398509177739</v>
      </c>
      <c r="J76" s="38">
        <v>74.750483745838366</v>
      </c>
      <c r="K76" s="38">
        <v>948.70988991781928</v>
      </c>
      <c r="L76" s="38">
        <v>662.23367045983628</v>
      </c>
      <c r="M76" s="38">
        <v>1447.59653</v>
      </c>
      <c r="N76" s="38">
        <v>295.10212235470431</v>
      </c>
      <c r="O76" s="38"/>
      <c r="P76" s="38">
        <v>19667.588372777562</v>
      </c>
      <c r="Q76" s="39">
        <v>29861.124937544904</v>
      </c>
      <c r="S76" s="91"/>
      <c r="T76" s="111">
        <v>0.5</v>
      </c>
      <c r="U76" s="111">
        <v>0.5</v>
      </c>
      <c r="V76" s="111">
        <v>0.5</v>
      </c>
      <c r="W76" s="111">
        <v>0.5</v>
      </c>
      <c r="X76" s="111">
        <v>0.5</v>
      </c>
      <c r="Y76" s="111">
        <v>0.5</v>
      </c>
      <c r="Z76" s="111">
        <v>0.5</v>
      </c>
      <c r="AA76" s="111">
        <v>0.5</v>
      </c>
      <c r="AB76" s="111">
        <v>0.5</v>
      </c>
      <c r="AC76" s="111">
        <v>0.5</v>
      </c>
      <c r="AD76" s="111">
        <v>0.5</v>
      </c>
      <c r="AE76" s="111">
        <v>0.5</v>
      </c>
      <c r="AF76" s="111">
        <v>0.5</v>
      </c>
      <c r="AG76" s="92"/>
    </row>
    <row r="77" spans="3:33">
      <c r="C77" s="25" t="s">
        <v>48</v>
      </c>
      <c r="D77" s="51">
        <v>12384.125574703461</v>
      </c>
      <c r="E77" s="36">
        <v>0</v>
      </c>
      <c r="F77" s="36">
        <v>0</v>
      </c>
      <c r="G77" s="36">
        <v>15.434665947759072</v>
      </c>
      <c r="H77" s="36">
        <v>28994.369786814961</v>
      </c>
      <c r="I77" s="36">
        <v>298.29859790907358</v>
      </c>
      <c r="J77" s="36">
        <v>4337.8988978019897</v>
      </c>
      <c r="K77" s="36">
        <v>0</v>
      </c>
      <c r="L77" s="36">
        <v>309.33452700420872</v>
      </c>
      <c r="M77" s="36">
        <v>4.2611839584953159</v>
      </c>
      <c r="N77" s="36">
        <v>883.91431106604125</v>
      </c>
      <c r="O77" s="36">
        <v>0</v>
      </c>
      <c r="P77" s="36">
        <v>0</v>
      </c>
      <c r="Q77" s="37">
        <v>47227.637545205995</v>
      </c>
      <c r="S77" s="90" t="s">
        <v>48</v>
      </c>
      <c r="T77" s="97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5"/>
    </row>
    <row r="78" spans="3:33">
      <c r="C78" s="49" t="s">
        <v>150</v>
      </c>
      <c r="D78" s="52">
        <v>12384.125574703461</v>
      </c>
      <c r="E78" s="38"/>
      <c r="F78" s="38"/>
      <c r="G78" s="38">
        <v>15.434665947759072</v>
      </c>
      <c r="H78" s="38">
        <v>28994.369786814961</v>
      </c>
      <c r="I78" s="38">
        <v>298.29859790907358</v>
      </c>
      <c r="J78" s="38">
        <v>4337.8988978019897</v>
      </c>
      <c r="K78" s="38"/>
      <c r="L78" s="38">
        <v>309.33452700420872</v>
      </c>
      <c r="M78" s="38">
        <v>4.2611839584953159</v>
      </c>
      <c r="N78" s="38">
        <v>883.91431106604125</v>
      </c>
      <c r="O78" s="38"/>
      <c r="P78" s="38"/>
      <c r="Q78" s="39">
        <v>47227.637545205995</v>
      </c>
      <c r="S78" s="89"/>
      <c r="T78" s="111">
        <v>0.5</v>
      </c>
      <c r="U78" s="111">
        <v>0.5</v>
      </c>
      <c r="V78" s="111">
        <v>0.5</v>
      </c>
      <c r="W78" s="111">
        <v>0.5</v>
      </c>
      <c r="X78" s="111">
        <v>0.5</v>
      </c>
      <c r="Y78" s="111">
        <v>0.5</v>
      </c>
      <c r="Z78" s="111">
        <v>0.5</v>
      </c>
      <c r="AA78" s="111">
        <v>0.5</v>
      </c>
      <c r="AB78" s="111">
        <v>0.5</v>
      </c>
      <c r="AC78" s="111">
        <v>0.5</v>
      </c>
      <c r="AD78" s="111">
        <v>0.5</v>
      </c>
      <c r="AE78" s="111">
        <v>0.5</v>
      </c>
      <c r="AF78" s="111">
        <v>0.5</v>
      </c>
      <c r="AG78" s="92"/>
    </row>
    <row r="79" spans="3:33">
      <c r="C79" s="48"/>
      <c r="D79" s="53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S79" s="91"/>
      <c r="T79" s="93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92"/>
    </row>
    <row r="80" spans="3:33">
      <c r="C80" s="45" t="s">
        <v>88</v>
      </c>
      <c r="D80" s="54">
        <v>12384.125574703461</v>
      </c>
      <c r="E80" s="42">
        <v>330.26164000000006</v>
      </c>
      <c r="F80" s="42">
        <v>17736.792474344355</v>
      </c>
      <c r="G80" s="42">
        <v>26953.173193044586</v>
      </c>
      <c r="H80" s="42">
        <v>120331.0408107836</v>
      </c>
      <c r="I80" s="42">
        <v>141230.96849142193</v>
      </c>
      <c r="J80" s="42">
        <v>7620.4032752775929</v>
      </c>
      <c r="K80" s="42">
        <v>11661.030508125416</v>
      </c>
      <c r="L80" s="42">
        <v>7523.859432160717</v>
      </c>
      <c r="M80" s="42">
        <v>84943.645600729549</v>
      </c>
      <c r="N80" s="42">
        <v>106218.54770351163</v>
      </c>
      <c r="O80" s="42">
        <v>364</v>
      </c>
      <c r="P80" s="42">
        <v>35483.82932924007</v>
      </c>
      <c r="Q80" s="43">
        <v>572781.67803334293</v>
      </c>
      <c r="S80" s="108"/>
      <c r="T80" s="87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2"/>
    </row>
    <row r="82" spans="3:27">
      <c r="P82" s="181"/>
      <c r="T82" s="120"/>
      <c r="U82" s="120"/>
      <c r="V82" s="120"/>
      <c r="W82" s="120"/>
      <c r="X82" s="120"/>
      <c r="Y82" s="120"/>
      <c r="Z82" s="120"/>
      <c r="AA82" s="120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31">
        <f>D58*T58/1000</f>
        <v>0</v>
      </c>
      <c r="E110" s="31">
        <f t="shared" ref="E110:P110" si="35">E58*U58/1000</f>
        <v>0</v>
      </c>
      <c r="F110" s="31">
        <f t="shared" si="35"/>
        <v>0</v>
      </c>
      <c r="G110" s="31">
        <f t="shared" si="35"/>
        <v>0.18364005239501285</v>
      </c>
      <c r="H110" s="31">
        <f t="shared" si="35"/>
        <v>5.045421115918157E-2</v>
      </c>
      <c r="I110" s="31">
        <f t="shared" si="35"/>
        <v>22.273569940795134</v>
      </c>
      <c r="J110" s="31">
        <f t="shared" si="35"/>
        <v>0</v>
      </c>
      <c r="K110" s="31">
        <f t="shared" si="35"/>
        <v>0.14831561739519053</v>
      </c>
      <c r="L110" s="31">
        <f t="shared" si="35"/>
        <v>1.4287071605374302</v>
      </c>
      <c r="M110" s="31">
        <f t="shared" si="35"/>
        <v>3.278568726</v>
      </c>
      <c r="N110" s="31">
        <f t="shared" si="35"/>
        <v>0</v>
      </c>
      <c r="O110" s="31">
        <f t="shared" si="35"/>
        <v>0.182</v>
      </c>
      <c r="P110" s="31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31">
        <f>D59*T59/1000</f>
        <v>0</v>
      </c>
      <c r="E111" s="31">
        <f t="shared" ref="E111" si="36">E59*U59/1000</f>
        <v>0</v>
      </c>
      <c r="F111" s="31">
        <f t="shared" ref="F111" si="37">F59*V59/1000</f>
        <v>0</v>
      </c>
      <c r="G111" s="31">
        <f t="shared" ref="G111" si="38">G59*W59/1000</f>
        <v>0</v>
      </c>
      <c r="H111" s="31">
        <f t="shared" ref="H111" si="39">H59*X59/1000</f>
        <v>7.3232038674763436</v>
      </c>
      <c r="I111" s="31">
        <f t="shared" ref="I111" si="40">I59*Y59/1000</f>
        <v>0</v>
      </c>
      <c r="J111" s="31">
        <f t="shared" ref="J111" si="41">J59*Z59/1000</f>
        <v>0</v>
      </c>
      <c r="K111" s="31">
        <f t="shared" ref="K111" si="42">K59*AA59/1000</f>
        <v>0</v>
      </c>
      <c r="L111" s="31">
        <f t="shared" ref="L111" si="43">L59*AB59/1000</f>
        <v>0</v>
      </c>
      <c r="M111" s="31">
        <f t="shared" ref="M111" si="44">M59*AC59/1000</f>
        <v>1.2011984669790425E-4</v>
      </c>
      <c r="N111" s="31">
        <f t="shared" ref="N111" si="45">N59*AD59/1000</f>
        <v>38.405402168558176</v>
      </c>
      <c r="O111" s="31">
        <f t="shared" ref="O111" si="46">O59*AE59/1000</f>
        <v>0</v>
      </c>
      <c r="P111" s="31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0"/>
    </row>
    <row r="132" spans="3:17">
      <c r="C132" s="4" t="s">
        <v>88</v>
      </c>
      <c r="D132" s="34">
        <f>SUM(D129,D112,D109,D92,D86)</f>
        <v>6.1920627873517304</v>
      </c>
      <c r="E132" s="34">
        <f t="shared" ref="E132:Q132" si="66">SUM(E129,E112,E109,E92,E86)</f>
        <v>0.16513082000000001</v>
      </c>
      <c r="F132" s="34">
        <f t="shared" si="66"/>
        <v>8.8683962371721776</v>
      </c>
      <c r="G132" s="34">
        <f t="shared" si="66"/>
        <v>13.476586596522292</v>
      </c>
      <c r="H132" s="34">
        <f t="shared" si="66"/>
        <v>60.165520405391803</v>
      </c>
      <c r="I132" s="34">
        <f t="shared" si="66"/>
        <v>70.615484245710945</v>
      </c>
      <c r="J132" s="34">
        <f t="shared" si="66"/>
        <v>3.810201637638797</v>
      </c>
      <c r="K132" s="34">
        <f t="shared" si="66"/>
        <v>5.830515254062707</v>
      </c>
      <c r="L132" s="34">
        <f t="shared" si="66"/>
        <v>3.7619297160803589</v>
      </c>
      <c r="M132" s="34">
        <f t="shared" si="66"/>
        <v>42.47182280036477</v>
      </c>
      <c r="N132" s="34">
        <f t="shared" si="66"/>
        <v>53.109273851755816</v>
      </c>
      <c r="O132" s="34">
        <f t="shared" si="66"/>
        <v>0.182</v>
      </c>
      <c r="P132" s="34">
        <f t="shared" si="66"/>
        <v>17.741914664620037</v>
      </c>
      <c r="Q132" s="35">
        <f t="shared" si="66"/>
        <v>286.39083901667146</v>
      </c>
    </row>
  </sheetData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2"/>
  <sheetViews>
    <sheetView topLeftCell="A4" zoomScale="80" zoomScaleNormal="80" workbookViewId="0">
      <selection activeCell="H18" sqref="H18"/>
    </sheetView>
  </sheetViews>
  <sheetFormatPr defaultRowHeight="15"/>
  <cols>
    <col min="1" max="2" width="9.140625" style="250"/>
    <col min="3" max="3" width="28.5703125" style="250" customWidth="1"/>
    <col min="4" max="4" width="37.28515625" style="250" customWidth="1"/>
    <col min="5" max="5" width="9.140625" style="250"/>
    <col min="6" max="6" width="16.85546875" style="250" customWidth="1"/>
    <col min="7" max="7" width="27.42578125" style="250" customWidth="1"/>
    <col min="8" max="10" width="9.140625" style="250"/>
    <col min="11" max="11" width="9.140625" style="259"/>
    <col min="12" max="15" width="9.140625" style="250"/>
    <col min="16" max="17" width="10.140625" style="250" customWidth="1"/>
    <col min="18" max="18" width="11.42578125" style="250" bestFit="1" customWidth="1"/>
    <col min="19" max="19" width="26.140625" style="250" bestFit="1" customWidth="1"/>
    <col min="20" max="20" width="11.5703125" style="250" customWidth="1"/>
    <col min="21" max="21" width="13" style="250" customWidth="1"/>
    <col min="22" max="22" width="14" style="250" customWidth="1"/>
    <col min="23" max="16384" width="9.140625" style="250"/>
  </cols>
  <sheetData>
    <row r="3" spans="3:18">
      <c r="F3" s="186" t="s">
        <v>13</v>
      </c>
    </row>
    <row r="4" spans="3:18" ht="22.5">
      <c r="C4" s="246" t="s">
        <v>1</v>
      </c>
      <c r="D4" s="247" t="s">
        <v>312</v>
      </c>
      <c r="E4" s="246" t="s">
        <v>5</v>
      </c>
      <c r="F4" s="246" t="s">
        <v>6</v>
      </c>
      <c r="G4" s="246" t="s">
        <v>837</v>
      </c>
      <c r="H4" s="248" t="s">
        <v>56</v>
      </c>
      <c r="I4" s="248" t="s">
        <v>842</v>
      </c>
      <c r="J4" s="248" t="s">
        <v>313</v>
      </c>
      <c r="K4" s="249" t="s">
        <v>339</v>
      </c>
      <c r="L4" s="248" t="s">
        <v>349</v>
      </c>
      <c r="M4" s="248" t="s">
        <v>363</v>
      </c>
      <c r="N4" s="248" t="s">
        <v>357</v>
      </c>
      <c r="O4" s="248" t="s">
        <v>356</v>
      </c>
      <c r="P4" s="248" t="s">
        <v>838</v>
      </c>
      <c r="Q4" s="248" t="s">
        <v>841</v>
      </c>
      <c r="R4" s="248" t="s">
        <v>367</v>
      </c>
    </row>
    <row r="5" spans="3:18" ht="45.75" thickBot="1">
      <c r="C5" s="251" t="s">
        <v>37</v>
      </c>
      <c r="D5" s="251" t="s">
        <v>22</v>
      </c>
      <c r="E5" s="251" t="s">
        <v>32</v>
      </c>
      <c r="F5" s="251" t="s">
        <v>33</v>
      </c>
      <c r="G5" s="251" t="s">
        <v>839</v>
      </c>
      <c r="H5" s="251" t="s">
        <v>58</v>
      </c>
      <c r="I5" s="251"/>
      <c r="J5" s="251" t="s">
        <v>315</v>
      </c>
      <c r="K5" s="252" t="s">
        <v>537</v>
      </c>
      <c r="L5" s="251" t="s">
        <v>538</v>
      </c>
      <c r="M5" s="251" t="s">
        <v>539</v>
      </c>
      <c r="N5" s="251" t="s">
        <v>840</v>
      </c>
      <c r="O5" s="251" t="s">
        <v>317</v>
      </c>
      <c r="P5" s="251" t="s">
        <v>318</v>
      </c>
      <c r="Q5" s="251" t="s">
        <v>540</v>
      </c>
      <c r="R5" s="251" t="s">
        <v>318</v>
      </c>
    </row>
    <row r="6" spans="3:18">
      <c r="C6" s="253" t="s">
        <v>684</v>
      </c>
      <c r="D6" s="254" t="s">
        <v>541</v>
      </c>
      <c r="E6" s="255" t="s">
        <v>249</v>
      </c>
      <c r="F6" s="255" t="s">
        <v>685</v>
      </c>
      <c r="G6" s="286">
        <v>0.11312734000000001</v>
      </c>
      <c r="H6" s="256">
        <v>0.9</v>
      </c>
      <c r="I6" s="256"/>
      <c r="J6" s="257">
        <v>4</v>
      </c>
      <c r="K6" s="258">
        <v>5000</v>
      </c>
      <c r="L6" s="258">
        <v>0</v>
      </c>
      <c r="M6" s="257">
        <v>0.21689497716894976</v>
      </c>
      <c r="N6" s="257">
        <v>31.536000000000001</v>
      </c>
      <c r="O6" s="257">
        <f>+R6/M6/N6</f>
        <v>3.2300832605263153E-3</v>
      </c>
      <c r="P6" s="257">
        <f>+G6*H6</f>
        <v>0.101814606</v>
      </c>
      <c r="Q6" s="257">
        <v>0.78300000000000003</v>
      </c>
      <c r="R6" s="264">
        <f>+P6*(1-Q6)</f>
        <v>2.2093769501999996E-2</v>
      </c>
    </row>
    <row r="7" spans="3:18">
      <c r="C7" s="253" t="s">
        <v>687</v>
      </c>
      <c r="D7" s="254" t="s">
        <v>544</v>
      </c>
      <c r="E7" s="255" t="s">
        <v>249</v>
      </c>
      <c r="F7" s="255" t="s">
        <v>686</v>
      </c>
      <c r="G7" s="286">
        <v>6.0710839800000001E-3</v>
      </c>
      <c r="H7" s="256">
        <v>1.4999999999999999E-2</v>
      </c>
      <c r="I7" s="256">
        <v>0.01</v>
      </c>
      <c r="J7" s="257">
        <v>1</v>
      </c>
      <c r="K7" s="258">
        <v>22</v>
      </c>
      <c r="L7" s="258">
        <v>0</v>
      </c>
      <c r="M7" s="257">
        <v>0.21689497716894976</v>
      </c>
      <c r="N7" s="257">
        <v>31.536000000000001</v>
      </c>
      <c r="O7" s="257">
        <f t="shared" ref="O7:O71" si="0">+R7/M7/N7</f>
        <v>2.8890904027631578E-6</v>
      </c>
      <c r="P7" s="257">
        <f t="shared" ref="P7:P71" si="1">+G7*H7</f>
        <v>9.1066259700000002E-5</v>
      </c>
      <c r="Q7" s="257">
        <v>0.78300000000000003</v>
      </c>
      <c r="R7" s="264">
        <f t="shared" ref="R7:R68" si="2">+P7*(1-Q7)</f>
        <v>1.9761378354899998E-5</v>
      </c>
    </row>
    <row r="8" spans="3:18">
      <c r="C8" s="253" t="s">
        <v>688</v>
      </c>
      <c r="D8" s="254" t="s">
        <v>545</v>
      </c>
      <c r="E8" s="255" t="s">
        <v>249</v>
      </c>
      <c r="F8" s="255" t="s">
        <v>686</v>
      </c>
      <c r="G8" s="286">
        <v>0.49175780238</v>
      </c>
      <c r="H8" s="256">
        <v>0.13500000000000001</v>
      </c>
      <c r="I8" s="256">
        <v>0.81</v>
      </c>
      <c r="J8" s="257">
        <v>5</v>
      </c>
      <c r="K8" s="258">
        <v>333</v>
      </c>
      <c r="L8" s="258">
        <v>0</v>
      </c>
      <c r="M8" s="257">
        <v>0.21689497716894976</v>
      </c>
      <c r="N8" s="257">
        <v>31.536000000000001</v>
      </c>
      <c r="O8" s="257">
        <f t="shared" si="0"/>
        <v>2.1061469036143424E-3</v>
      </c>
      <c r="P8" s="257">
        <f t="shared" si="1"/>
        <v>6.6387303321300009E-2</v>
      </c>
      <c r="Q8" s="257">
        <v>0.78300000000000003</v>
      </c>
      <c r="R8" s="264">
        <f t="shared" si="2"/>
        <v>1.4406044820722099E-2</v>
      </c>
    </row>
    <row r="9" spans="3:18">
      <c r="C9" s="253" t="s">
        <v>689</v>
      </c>
      <c r="D9" s="254" t="s">
        <v>546</v>
      </c>
      <c r="E9" s="255" t="s">
        <v>249</v>
      </c>
      <c r="F9" s="255" t="s">
        <v>686</v>
      </c>
      <c r="G9" s="286">
        <v>0.10927951163999999</v>
      </c>
      <c r="H9" s="256">
        <v>0.25</v>
      </c>
      <c r="I9" s="256">
        <v>0.18</v>
      </c>
      <c r="J9" s="257">
        <v>20</v>
      </c>
      <c r="K9" s="258">
        <v>1000</v>
      </c>
      <c r="L9" s="258">
        <v>0</v>
      </c>
      <c r="M9" s="257">
        <v>0.21689497716894976</v>
      </c>
      <c r="N9" s="257">
        <v>31.536000000000001</v>
      </c>
      <c r="O9" s="257">
        <f t="shared" si="0"/>
        <v>8.6672712082894719E-4</v>
      </c>
      <c r="P9" s="257">
        <f t="shared" si="1"/>
        <v>2.7319877909999998E-2</v>
      </c>
      <c r="Q9" s="257">
        <v>0.78300000000000003</v>
      </c>
      <c r="R9" s="264">
        <f t="shared" si="2"/>
        <v>5.9284135064699992E-3</v>
      </c>
    </row>
    <row r="10" spans="3:18">
      <c r="C10" s="253" t="s">
        <v>690</v>
      </c>
      <c r="D10" s="254" t="s">
        <v>547</v>
      </c>
      <c r="E10" s="255" t="s">
        <v>237</v>
      </c>
      <c r="F10" s="255" t="s">
        <v>691</v>
      </c>
      <c r="G10" s="286">
        <v>0.102211913</v>
      </c>
      <c r="H10" s="256">
        <v>0.75</v>
      </c>
      <c r="I10" s="256"/>
      <c r="J10" s="257">
        <v>25</v>
      </c>
      <c r="K10" s="258">
        <v>4000</v>
      </c>
      <c r="L10" s="258">
        <v>15</v>
      </c>
      <c r="M10" s="257">
        <v>0.16267123287671231</v>
      </c>
      <c r="N10" s="257">
        <v>31.536000000000001</v>
      </c>
      <c r="O10" s="257">
        <f t="shared" si="0"/>
        <v>3.2426878831871338E-3</v>
      </c>
      <c r="P10" s="257">
        <f t="shared" si="1"/>
        <v>7.6658934750000005E-2</v>
      </c>
      <c r="Q10" s="257">
        <v>0.78300000000000003</v>
      </c>
      <c r="R10" s="264">
        <f t="shared" si="2"/>
        <v>1.6634988840749997E-2</v>
      </c>
    </row>
    <row r="11" spans="3:18">
      <c r="C11" s="253" t="s">
        <v>692</v>
      </c>
      <c r="D11" s="254" t="s">
        <v>549</v>
      </c>
      <c r="E11" s="255" t="s">
        <v>324</v>
      </c>
      <c r="F11" s="255" t="s">
        <v>691</v>
      </c>
      <c r="G11" s="286">
        <v>2.2291644000000003E-2</v>
      </c>
      <c r="H11" s="256">
        <v>0.85</v>
      </c>
      <c r="I11" s="256"/>
      <c r="J11" s="257">
        <v>25</v>
      </c>
      <c r="K11" s="258">
        <v>1900</v>
      </c>
      <c r="L11" s="258">
        <v>3</v>
      </c>
      <c r="M11" s="257">
        <v>0.16267123287671231</v>
      </c>
      <c r="N11" s="257">
        <v>31.536000000000001</v>
      </c>
      <c r="O11" s="257">
        <f t="shared" si="0"/>
        <v>8.0149975356725157E-4</v>
      </c>
      <c r="P11" s="257">
        <f t="shared" si="1"/>
        <v>1.8947897400000004E-2</v>
      </c>
      <c r="Q11" s="257">
        <v>0.78300000000000003</v>
      </c>
      <c r="R11" s="264">
        <f t="shared" si="2"/>
        <v>4.1116937358000004E-3</v>
      </c>
    </row>
    <row r="12" spans="3:18">
      <c r="C12" s="253" t="s">
        <v>693</v>
      </c>
      <c r="D12" s="254" t="s">
        <v>550</v>
      </c>
      <c r="E12" s="255" t="s">
        <v>337</v>
      </c>
      <c r="F12" s="255" t="s">
        <v>691</v>
      </c>
      <c r="G12" s="286">
        <v>3.7161910000000002E-3</v>
      </c>
      <c r="H12" s="256">
        <v>0.84</v>
      </c>
      <c r="I12" s="256"/>
      <c r="J12" s="257">
        <v>25</v>
      </c>
      <c r="K12" s="258">
        <v>1900</v>
      </c>
      <c r="L12" s="258">
        <v>3</v>
      </c>
      <c r="M12" s="257">
        <v>0.16267123287671231</v>
      </c>
      <c r="N12" s="257">
        <v>31.536000000000001</v>
      </c>
      <c r="O12" s="257">
        <f t="shared" si="0"/>
        <v>1.3204430711111112E-4</v>
      </c>
      <c r="P12" s="257">
        <f t="shared" si="1"/>
        <v>3.12160044E-3</v>
      </c>
      <c r="Q12" s="257">
        <v>0.78300000000000003</v>
      </c>
      <c r="R12" s="264">
        <f t="shared" si="2"/>
        <v>6.7738729547999995E-4</v>
      </c>
    </row>
    <row r="13" spans="3:18">
      <c r="C13" s="253" t="s">
        <v>694</v>
      </c>
      <c r="D13" s="254" t="s">
        <v>551</v>
      </c>
      <c r="E13" s="255" t="s">
        <v>240</v>
      </c>
      <c r="F13" s="255" t="s">
        <v>691</v>
      </c>
      <c r="G13" s="286">
        <v>0.42693983699999999</v>
      </c>
      <c r="H13" s="256">
        <v>0.85</v>
      </c>
      <c r="I13" s="256"/>
      <c r="J13" s="257">
        <v>25</v>
      </c>
      <c r="K13" s="258">
        <v>1250</v>
      </c>
      <c r="L13" s="258">
        <v>2</v>
      </c>
      <c r="M13" s="257">
        <v>0.16267123287671231</v>
      </c>
      <c r="N13" s="257">
        <v>31.536000000000001</v>
      </c>
      <c r="O13" s="257">
        <f t="shared" si="0"/>
        <v>0</v>
      </c>
      <c r="P13" s="257">
        <f t="shared" si="1"/>
        <v>0.36289886145</v>
      </c>
      <c r="Q13" s="257">
        <v>1</v>
      </c>
      <c r="R13" s="264">
        <f t="shared" si="2"/>
        <v>0</v>
      </c>
    </row>
    <row r="14" spans="3:18">
      <c r="C14" s="253" t="s">
        <v>695</v>
      </c>
      <c r="D14" s="254" t="s">
        <v>552</v>
      </c>
      <c r="E14" s="255" t="s">
        <v>240</v>
      </c>
      <c r="F14" s="255" t="s">
        <v>691</v>
      </c>
      <c r="G14" s="286">
        <v>0.23460196899999999</v>
      </c>
      <c r="H14" s="256">
        <v>0.8</v>
      </c>
      <c r="I14" s="256"/>
      <c r="J14" s="257">
        <v>12.5</v>
      </c>
      <c r="K14" s="258">
        <v>300</v>
      </c>
      <c r="L14" s="258">
        <v>0</v>
      </c>
      <c r="M14" s="257">
        <v>0.16267123287671231</v>
      </c>
      <c r="N14" s="257">
        <v>31.536000000000001</v>
      </c>
      <c r="O14" s="257">
        <f t="shared" si="0"/>
        <v>0</v>
      </c>
      <c r="P14" s="257">
        <f t="shared" si="1"/>
        <v>0.18768157520000001</v>
      </c>
      <c r="Q14" s="257">
        <v>1</v>
      </c>
      <c r="R14" s="264">
        <f t="shared" si="2"/>
        <v>0</v>
      </c>
    </row>
    <row r="15" spans="3:18">
      <c r="C15" s="253" t="s">
        <v>696</v>
      </c>
      <c r="D15" s="254" t="s">
        <v>553</v>
      </c>
      <c r="E15" s="255" t="s">
        <v>249</v>
      </c>
      <c r="F15" s="255" t="s">
        <v>691</v>
      </c>
      <c r="G15" s="286">
        <v>2.1000000000000001E-2</v>
      </c>
      <c r="H15" s="256">
        <v>3.5</v>
      </c>
      <c r="I15" s="256"/>
      <c r="J15" s="257">
        <v>10</v>
      </c>
      <c r="K15" s="258">
        <v>1718</v>
      </c>
      <c r="L15" s="258">
        <v>0</v>
      </c>
      <c r="M15" s="257">
        <v>0.16267123287671231</v>
      </c>
      <c r="N15" s="257">
        <v>31.536000000000001</v>
      </c>
      <c r="O15" s="257">
        <f t="shared" si="0"/>
        <v>3.1090643274853799E-3</v>
      </c>
      <c r="P15" s="257">
        <f t="shared" si="1"/>
        <v>7.350000000000001E-2</v>
      </c>
      <c r="Q15" s="257">
        <v>0.78300000000000003</v>
      </c>
      <c r="R15" s="264">
        <f t="shared" si="2"/>
        <v>1.5949499999999998E-2</v>
      </c>
    </row>
    <row r="16" spans="3:18">
      <c r="C16" s="253" t="s">
        <v>697</v>
      </c>
      <c r="D16" s="254" t="s">
        <v>554</v>
      </c>
      <c r="E16" s="255" t="s">
        <v>249</v>
      </c>
      <c r="F16" s="255" t="s">
        <v>691</v>
      </c>
      <c r="G16" s="286">
        <v>1.373</v>
      </c>
      <c r="H16" s="256">
        <v>0.99</v>
      </c>
      <c r="I16" s="256"/>
      <c r="J16" s="257">
        <v>10</v>
      </c>
      <c r="K16" s="258">
        <v>80</v>
      </c>
      <c r="L16" s="258">
        <v>0</v>
      </c>
      <c r="M16" s="257">
        <v>0.16267123287671231</v>
      </c>
      <c r="N16" s="257">
        <v>31.536000000000001</v>
      </c>
      <c r="O16" s="257">
        <f t="shared" si="0"/>
        <v>5.7497385964912273E-2</v>
      </c>
      <c r="P16" s="257">
        <f t="shared" si="1"/>
        <v>1.35927</v>
      </c>
      <c r="Q16" s="257">
        <v>0.78300000000000003</v>
      </c>
      <c r="R16" s="264">
        <f t="shared" si="2"/>
        <v>0.29496158999999994</v>
      </c>
    </row>
    <row r="17" spans="3:20">
      <c r="C17" s="253" t="s">
        <v>698</v>
      </c>
      <c r="D17" s="254" t="s">
        <v>547</v>
      </c>
      <c r="E17" s="255" t="s">
        <v>237</v>
      </c>
      <c r="F17" s="255" t="s">
        <v>699</v>
      </c>
      <c r="G17" s="286">
        <v>1.2202465999999999E-2</v>
      </c>
      <c r="H17" s="256">
        <v>0.75</v>
      </c>
      <c r="I17" s="256"/>
      <c r="J17" s="257">
        <v>25</v>
      </c>
      <c r="K17" s="258">
        <v>4000</v>
      </c>
      <c r="L17" s="258">
        <v>15</v>
      </c>
      <c r="M17" s="257">
        <v>0.21689497716894976</v>
      </c>
      <c r="N17" s="257">
        <v>31.536000000000001</v>
      </c>
      <c r="O17" s="257">
        <f t="shared" si="0"/>
        <v>2.9034376337719298E-4</v>
      </c>
      <c r="P17" s="257">
        <f t="shared" si="1"/>
        <v>9.1518494999999998E-3</v>
      </c>
      <c r="Q17" s="257">
        <v>0.78300000000000003</v>
      </c>
      <c r="R17" s="264">
        <f t="shared" si="2"/>
        <v>1.9859513414999998E-3</v>
      </c>
    </row>
    <row r="18" spans="3:20">
      <c r="C18" s="253" t="s">
        <v>700</v>
      </c>
      <c r="D18" s="254" t="s">
        <v>556</v>
      </c>
      <c r="E18" s="255" t="s">
        <v>249</v>
      </c>
      <c r="F18" s="255" t="s">
        <v>699</v>
      </c>
      <c r="G18" s="286">
        <v>0.126398024</v>
      </c>
      <c r="H18" s="256">
        <v>0.9</v>
      </c>
      <c r="I18" s="256"/>
      <c r="J18" s="257">
        <v>15</v>
      </c>
      <c r="K18" s="258">
        <v>655</v>
      </c>
      <c r="L18" s="258">
        <v>0</v>
      </c>
      <c r="M18" s="257">
        <v>0.21689497716894976</v>
      </c>
      <c r="N18" s="257">
        <v>31.536000000000001</v>
      </c>
      <c r="O18" s="257">
        <f t="shared" si="0"/>
        <v>3.6089962115789468E-3</v>
      </c>
      <c r="P18" s="257">
        <f t="shared" si="1"/>
        <v>0.1137582216</v>
      </c>
      <c r="Q18" s="257">
        <v>0.78300000000000003</v>
      </c>
      <c r="R18" s="264">
        <f t="shared" si="2"/>
        <v>2.4685534087199996E-2</v>
      </c>
      <c r="T18" s="308"/>
    </row>
    <row r="19" spans="3:20">
      <c r="C19" s="253" t="s">
        <v>701</v>
      </c>
      <c r="D19" s="254" t="s">
        <v>557</v>
      </c>
      <c r="E19" s="255" t="s">
        <v>240</v>
      </c>
      <c r="F19" s="255" t="s">
        <v>699</v>
      </c>
      <c r="G19" s="286">
        <v>5.4405725000000002E-2</v>
      </c>
      <c r="H19" s="256">
        <v>0.6</v>
      </c>
      <c r="I19" s="256"/>
      <c r="J19" s="257">
        <v>15</v>
      </c>
      <c r="K19" s="258">
        <v>316</v>
      </c>
      <c r="L19" s="258">
        <v>0</v>
      </c>
      <c r="M19" s="257">
        <v>0.21689497716894976</v>
      </c>
      <c r="N19" s="257">
        <v>31.536000000000001</v>
      </c>
      <c r="O19" s="257">
        <f t="shared" si="0"/>
        <v>0</v>
      </c>
      <c r="P19" s="257">
        <f t="shared" si="1"/>
        <v>3.2643434999999998E-2</v>
      </c>
      <c r="Q19" s="257">
        <v>1</v>
      </c>
      <c r="R19" s="264">
        <f t="shared" si="2"/>
        <v>0</v>
      </c>
    </row>
    <row r="20" spans="3:20">
      <c r="C20" s="253" t="s">
        <v>702</v>
      </c>
      <c r="D20" s="254" t="s">
        <v>558</v>
      </c>
      <c r="E20" s="255" t="s">
        <v>324</v>
      </c>
      <c r="F20" s="255" t="s">
        <v>703</v>
      </c>
      <c r="G20" s="286">
        <v>0.44968067800000006</v>
      </c>
      <c r="H20" s="256">
        <v>0.16</v>
      </c>
      <c r="I20" s="256"/>
      <c r="J20" s="257">
        <v>20</v>
      </c>
      <c r="K20" s="258">
        <v>929</v>
      </c>
      <c r="L20" s="258">
        <v>7</v>
      </c>
      <c r="M20" s="257">
        <v>0.05</v>
      </c>
      <c r="N20" s="257">
        <v>31.536000000000001</v>
      </c>
      <c r="O20" s="257">
        <f t="shared" si="0"/>
        <v>9.9016445587011646E-3</v>
      </c>
      <c r="P20" s="257">
        <f t="shared" si="1"/>
        <v>7.1948908480000004E-2</v>
      </c>
      <c r="Q20" s="257">
        <v>0.78300000000000003</v>
      </c>
      <c r="R20" s="264">
        <f t="shared" si="2"/>
        <v>1.5612913140159999E-2</v>
      </c>
    </row>
    <row r="21" spans="3:20">
      <c r="C21" s="253" t="s">
        <v>704</v>
      </c>
      <c r="D21" s="254" t="s">
        <v>560</v>
      </c>
      <c r="E21" s="255" t="s">
        <v>325</v>
      </c>
      <c r="F21" s="255" t="s">
        <v>703</v>
      </c>
      <c r="G21" s="286">
        <v>0.11004496</v>
      </c>
      <c r="H21" s="256">
        <v>0.14000000000000001</v>
      </c>
      <c r="I21" s="256"/>
      <c r="J21" s="257">
        <v>20</v>
      </c>
      <c r="K21" s="258">
        <v>650</v>
      </c>
      <c r="L21" s="258">
        <v>7</v>
      </c>
      <c r="M21" s="257">
        <v>0.05</v>
      </c>
      <c r="N21" s="257">
        <v>31.536000000000001</v>
      </c>
      <c r="O21" s="257">
        <f t="shared" si="0"/>
        <v>2.1202218954845249E-3</v>
      </c>
      <c r="P21" s="257">
        <f t="shared" si="1"/>
        <v>1.5406294400000001E-2</v>
      </c>
      <c r="Q21" s="257">
        <v>0.78300000000000003</v>
      </c>
      <c r="R21" s="264">
        <f t="shared" si="2"/>
        <v>3.3431658847999997E-3</v>
      </c>
    </row>
    <row r="22" spans="3:20">
      <c r="C22" s="253" t="s">
        <v>705</v>
      </c>
      <c r="D22" s="254" t="s">
        <v>561</v>
      </c>
      <c r="E22" s="255" t="s">
        <v>249</v>
      </c>
      <c r="F22" s="255" t="s">
        <v>706</v>
      </c>
      <c r="G22" s="286">
        <v>1.1123094E-2</v>
      </c>
      <c r="H22" s="256">
        <v>0.86</v>
      </c>
      <c r="I22" s="256"/>
      <c r="J22" s="257">
        <v>10</v>
      </c>
      <c r="K22" s="258">
        <v>187</v>
      </c>
      <c r="L22" s="258">
        <v>0</v>
      </c>
      <c r="M22" s="257">
        <v>0.21689497716894976</v>
      </c>
      <c r="N22" s="257">
        <v>31.536000000000001</v>
      </c>
      <c r="O22" s="257">
        <f t="shared" si="0"/>
        <v>3.034783336666666E-4</v>
      </c>
      <c r="P22" s="257">
        <f t="shared" si="1"/>
        <v>9.5658608399999991E-3</v>
      </c>
      <c r="Q22" s="257">
        <v>0.78300000000000003</v>
      </c>
      <c r="R22" s="264">
        <f t="shared" si="2"/>
        <v>2.0757918022799994E-3</v>
      </c>
    </row>
    <row r="23" spans="3:20">
      <c r="C23" s="253" t="s">
        <v>707</v>
      </c>
      <c r="D23" s="254" t="s">
        <v>563</v>
      </c>
      <c r="E23" s="255" t="s">
        <v>325</v>
      </c>
      <c r="F23" s="255" t="s">
        <v>706</v>
      </c>
      <c r="G23" s="286">
        <v>3.5189599999999998E-3</v>
      </c>
      <c r="H23" s="256">
        <v>0.14000000000000001</v>
      </c>
      <c r="I23" s="256"/>
      <c r="J23" s="257">
        <v>20</v>
      </c>
      <c r="K23" s="258">
        <v>150</v>
      </c>
      <c r="L23" s="258">
        <v>5</v>
      </c>
      <c r="M23" s="257">
        <v>0.21689497716894976</v>
      </c>
      <c r="N23" s="257">
        <v>31.536000000000001</v>
      </c>
      <c r="O23" s="257">
        <f t="shared" si="0"/>
        <v>1.5629532865497077E-5</v>
      </c>
      <c r="P23" s="257">
        <f t="shared" si="1"/>
        <v>4.9265440000000006E-4</v>
      </c>
      <c r="Q23" s="257">
        <v>0.78300000000000003</v>
      </c>
      <c r="R23" s="264">
        <f t="shared" si="2"/>
        <v>1.0690600479999999E-4</v>
      </c>
    </row>
    <row r="24" spans="3:20">
      <c r="C24" s="253" t="s">
        <v>708</v>
      </c>
      <c r="D24" s="254" t="s">
        <v>564</v>
      </c>
      <c r="E24" s="255" t="s">
        <v>249</v>
      </c>
      <c r="F24" s="255" t="s">
        <v>709</v>
      </c>
      <c r="G24" s="286">
        <v>2.0264609999999998E-3</v>
      </c>
      <c r="H24" s="256">
        <v>1.8</v>
      </c>
      <c r="I24" s="256"/>
      <c r="J24" s="257">
        <v>8</v>
      </c>
      <c r="K24" s="258">
        <v>7500</v>
      </c>
      <c r="L24" s="258">
        <v>5</v>
      </c>
      <c r="M24" s="257">
        <v>0.21689497716894976</v>
      </c>
      <c r="N24" s="257">
        <v>31.536000000000001</v>
      </c>
      <c r="O24" s="257">
        <f t="shared" si="0"/>
        <v>1.1572158868421049E-4</v>
      </c>
      <c r="P24" s="257">
        <f t="shared" si="1"/>
        <v>3.6476297999999997E-3</v>
      </c>
      <c r="Q24" s="257">
        <v>0.78300000000000003</v>
      </c>
      <c r="R24" s="264">
        <f t="shared" si="2"/>
        <v>7.9153566659999981E-4</v>
      </c>
    </row>
    <row r="25" spans="3:20">
      <c r="C25" s="253" t="s">
        <v>710</v>
      </c>
      <c r="D25" s="254" t="s">
        <v>566</v>
      </c>
      <c r="E25" s="255" t="s">
        <v>249</v>
      </c>
      <c r="F25" s="255" t="s">
        <v>711</v>
      </c>
      <c r="G25" s="286">
        <v>0.129344445</v>
      </c>
      <c r="H25" s="256">
        <v>3.5</v>
      </c>
      <c r="I25" s="256"/>
      <c r="J25" s="257">
        <v>10</v>
      </c>
      <c r="K25" s="258">
        <v>1718</v>
      </c>
      <c r="L25" s="258">
        <v>0</v>
      </c>
      <c r="M25" s="257">
        <v>0.10844748858447488</v>
      </c>
      <c r="N25" s="257">
        <v>31.536000000000001</v>
      </c>
      <c r="O25" s="257">
        <f t="shared" si="0"/>
        <v>2.8724299993421049E-2</v>
      </c>
      <c r="P25" s="257">
        <f t="shared" si="1"/>
        <v>0.45270555750000002</v>
      </c>
      <c r="Q25" s="257">
        <v>0.78300000000000003</v>
      </c>
      <c r="R25" s="264">
        <f t="shared" si="2"/>
        <v>9.8237105977499989E-2</v>
      </c>
    </row>
    <row r="26" spans="3:20">
      <c r="C26" s="253" t="s">
        <v>568</v>
      </c>
      <c r="D26" s="254"/>
      <c r="E26" s="255"/>
      <c r="F26" s="255"/>
      <c r="G26" s="286"/>
      <c r="H26" s="256"/>
      <c r="I26" s="256"/>
      <c r="J26" s="257"/>
      <c r="K26" s="258"/>
      <c r="L26" s="258"/>
      <c r="M26" s="257"/>
      <c r="N26" s="257"/>
      <c r="O26" s="257"/>
      <c r="P26" s="257"/>
      <c r="Q26" s="257"/>
      <c r="R26" s="264"/>
    </row>
    <row r="27" spans="3:20">
      <c r="C27" s="265" t="s">
        <v>712</v>
      </c>
      <c r="D27" s="266" t="s">
        <v>569</v>
      </c>
      <c r="E27" s="267" t="s">
        <v>249</v>
      </c>
      <c r="F27" s="267" t="s">
        <v>713</v>
      </c>
      <c r="G27" s="287">
        <v>0.24216808400000001</v>
      </c>
      <c r="H27" s="268">
        <v>0.9</v>
      </c>
      <c r="I27" s="268"/>
      <c r="J27" s="269">
        <v>4</v>
      </c>
      <c r="K27" s="270">
        <v>5000</v>
      </c>
      <c r="L27" s="270">
        <v>0</v>
      </c>
      <c r="M27" s="269">
        <v>0.4562500000000001</v>
      </c>
      <c r="N27" s="269">
        <v>31.536000000000001</v>
      </c>
      <c r="O27" s="269">
        <f t="shared" si="0"/>
        <v>4.0141704047038209E-3</v>
      </c>
      <c r="P27" s="269">
        <f t="shared" si="1"/>
        <v>0.21795127560000002</v>
      </c>
      <c r="Q27" s="269">
        <v>0.73499999999999999</v>
      </c>
      <c r="R27" s="271">
        <f t="shared" si="2"/>
        <v>5.7757088034000009E-2</v>
      </c>
    </row>
    <row r="28" spans="3:20">
      <c r="C28" s="265" t="s">
        <v>715</v>
      </c>
      <c r="D28" s="266" t="s">
        <v>572</v>
      </c>
      <c r="E28" s="267" t="s">
        <v>249</v>
      </c>
      <c r="F28" s="267" t="s">
        <v>714</v>
      </c>
      <c r="G28" s="287">
        <v>4.4443226899999995E-3</v>
      </c>
      <c r="H28" s="268">
        <v>1.4999999999999999E-2</v>
      </c>
      <c r="I28" s="268">
        <v>0.01</v>
      </c>
      <c r="J28" s="269">
        <v>1</v>
      </c>
      <c r="K28" s="270">
        <v>88</v>
      </c>
      <c r="L28" s="270">
        <v>0</v>
      </c>
      <c r="M28" s="269">
        <v>0.4562500000000001</v>
      </c>
      <c r="N28" s="269">
        <v>31.536000000000001</v>
      </c>
      <c r="O28" s="269">
        <f t="shared" si="0"/>
        <v>1.227815842924459E-6</v>
      </c>
      <c r="P28" s="269">
        <f t="shared" si="1"/>
        <v>6.6664840349999992E-5</v>
      </c>
      <c r="Q28" s="269">
        <v>0.73499999999999999</v>
      </c>
      <c r="R28" s="271">
        <f t="shared" si="2"/>
        <v>1.766618269275E-5</v>
      </c>
    </row>
    <row r="29" spans="3:20">
      <c r="C29" s="265" t="s">
        <v>716</v>
      </c>
      <c r="D29" s="266" t="s">
        <v>573</v>
      </c>
      <c r="E29" s="267" t="s">
        <v>249</v>
      </c>
      <c r="F29" s="267" t="s">
        <v>714</v>
      </c>
      <c r="G29" s="287">
        <v>0.35999013789000001</v>
      </c>
      <c r="H29" s="268">
        <v>0.13500000000000001</v>
      </c>
      <c r="I29" s="268">
        <v>0.81</v>
      </c>
      <c r="J29" s="269">
        <v>5</v>
      </c>
      <c r="K29" s="270">
        <v>1332</v>
      </c>
      <c r="L29" s="270">
        <v>0</v>
      </c>
      <c r="M29" s="269">
        <v>0.4562500000000001</v>
      </c>
      <c r="N29" s="269">
        <v>31.536000000000001</v>
      </c>
      <c r="O29" s="269">
        <f t="shared" si="0"/>
        <v>8.9507774949193085E-4</v>
      </c>
      <c r="P29" s="269">
        <f t="shared" si="1"/>
        <v>4.8598668615150005E-2</v>
      </c>
      <c r="Q29" s="269">
        <v>0.73499999999999999</v>
      </c>
      <c r="R29" s="271">
        <f t="shared" si="2"/>
        <v>1.2878647183014753E-2</v>
      </c>
    </row>
    <row r="30" spans="3:20">
      <c r="C30" s="265" t="s">
        <v>717</v>
      </c>
      <c r="D30" s="266" t="s">
        <v>574</v>
      </c>
      <c r="E30" s="267" t="s">
        <v>249</v>
      </c>
      <c r="F30" s="267" t="s">
        <v>714</v>
      </c>
      <c r="G30" s="287">
        <v>7.9997808419999997E-2</v>
      </c>
      <c r="H30" s="268">
        <v>0.25</v>
      </c>
      <c r="I30" s="268">
        <v>0.18</v>
      </c>
      <c r="J30" s="269">
        <v>20</v>
      </c>
      <c r="K30" s="270">
        <v>4000</v>
      </c>
      <c r="L30" s="270">
        <v>0</v>
      </c>
      <c r="M30" s="269">
        <v>0.4562500000000001</v>
      </c>
      <c r="N30" s="269">
        <v>31.536000000000001</v>
      </c>
      <c r="O30" s="269">
        <f t="shared" si="0"/>
        <v>3.6834475287733773E-4</v>
      </c>
      <c r="P30" s="269">
        <f t="shared" si="1"/>
        <v>1.9999452104999999E-2</v>
      </c>
      <c r="Q30" s="269">
        <v>0.73499999999999999</v>
      </c>
      <c r="R30" s="271">
        <f t="shared" si="2"/>
        <v>5.2998548078250001E-3</v>
      </c>
    </row>
    <row r="31" spans="3:20">
      <c r="C31" s="265" t="s">
        <v>718</v>
      </c>
      <c r="D31" s="266" t="s">
        <v>575</v>
      </c>
      <c r="E31" s="267" t="s">
        <v>237</v>
      </c>
      <c r="F31" s="267" t="s">
        <v>719</v>
      </c>
      <c r="G31" s="287">
        <v>6.8500063E-2</v>
      </c>
      <c r="H31" s="268">
        <v>0.75</v>
      </c>
      <c r="I31" s="268"/>
      <c r="J31" s="269">
        <v>25</v>
      </c>
      <c r="K31" s="270">
        <v>1600</v>
      </c>
      <c r="L31" s="270">
        <v>15</v>
      </c>
      <c r="M31" s="269">
        <v>0.34218750000000009</v>
      </c>
      <c r="N31" s="269">
        <v>31.536000000000001</v>
      </c>
      <c r="O31" s="269">
        <f t="shared" si="0"/>
        <v>1.261616500559482E-3</v>
      </c>
      <c r="P31" s="269">
        <f t="shared" si="1"/>
        <v>5.137504725E-2</v>
      </c>
      <c r="Q31" s="269">
        <v>0.73499999999999999</v>
      </c>
      <c r="R31" s="271">
        <f t="shared" si="2"/>
        <v>1.361438752125E-2</v>
      </c>
    </row>
    <row r="32" spans="3:20">
      <c r="C32" s="265" t="s">
        <v>720</v>
      </c>
      <c r="D32" s="266" t="s">
        <v>577</v>
      </c>
      <c r="E32" s="267" t="s">
        <v>324</v>
      </c>
      <c r="F32" s="267" t="s">
        <v>719</v>
      </c>
      <c r="G32" s="287">
        <v>1.2358415000000001E-2</v>
      </c>
      <c r="H32" s="268">
        <v>0.85</v>
      </c>
      <c r="I32" s="268"/>
      <c r="J32" s="269">
        <v>25</v>
      </c>
      <c r="K32" s="270">
        <v>760</v>
      </c>
      <c r="L32" s="270">
        <v>3</v>
      </c>
      <c r="M32" s="269">
        <v>0.34218750000000009</v>
      </c>
      <c r="N32" s="269">
        <v>31.536000000000001</v>
      </c>
      <c r="O32" s="269">
        <f t="shared" si="0"/>
        <v>2.5796264823965763E-4</v>
      </c>
      <c r="P32" s="269">
        <f t="shared" si="1"/>
        <v>1.0504652750000001E-2</v>
      </c>
      <c r="Q32" s="269">
        <v>0.73499999999999999</v>
      </c>
      <c r="R32" s="271">
        <f t="shared" si="2"/>
        <v>2.7837329787500005E-3</v>
      </c>
    </row>
    <row r="33" spans="3:19">
      <c r="C33" s="265" t="s">
        <v>721</v>
      </c>
      <c r="D33" s="266" t="s">
        <v>578</v>
      </c>
      <c r="E33" s="267" t="s">
        <v>240</v>
      </c>
      <c r="F33" s="267" t="s">
        <v>719</v>
      </c>
      <c r="G33" s="287">
        <v>1.5158104269999999</v>
      </c>
      <c r="H33" s="268">
        <v>0.85</v>
      </c>
      <c r="I33" s="268"/>
      <c r="J33" s="269">
        <v>25</v>
      </c>
      <c r="K33" s="270">
        <v>500</v>
      </c>
      <c r="L33" s="270">
        <v>2</v>
      </c>
      <c r="M33" s="269">
        <v>0.34218750000000009</v>
      </c>
      <c r="N33" s="269">
        <v>31.536000000000001</v>
      </c>
      <c r="O33" s="269">
        <f t="shared" si="0"/>
        <v>0</v>
      </c>
      <c r="P33" s="269">
        <f t="shared" si="1"/>
        <v>1.2884388629499999</v>
      </c>
      <c r="Q33" s="269">
        <v>1</v>
      </c>
      <c r="R33" s="271">
        <f t="shared" si="2"/>
        <v>0</v>
      </c>
    </row>
    <row r="34" spans="3:19">
      <c r="C34" s="265" t="s">
        <v>722</v>
      </c>
      <c r="D34" s="266" t="s">
        <v>579</v>
      </c>
      <c r="E34" s="267" t="s">
        <v>249</v>
      </c>
      <c r="F34" s="267" t="s">
        <v>719</v>
      </c>
      <c r="G34" s="287">
        <v>9.9243250000000005E-2</v>
      </c>
      <c r="H34" s="268">
        <v>3.5</v>
      </c>
      <c r="I34" s="268"/>
      <c r="J34" s="269">
        <v>10</v>
      </c>
      <c r="K34" s="270">
        <v>1718</v>
      </c>
      <c r="L34" s="270">
        <v>0</v>
      </c>
      <c r="M34" s="269">
        <v>0.34218750000000009</v>
      </c>
      <c r="N34" s="269">
        <v>31.536000000000001</v>
      </c>
      <c r="O34" s="269">
        <f t="shared" si="0"/>
        <v>8.5299041003222501E-3</v>
      </c>
      <c r="P34" s="269">
        <f t="shared" si="1"/>
        <v>0.34735137500000002</v>
      </c>
      <c r="Q34" s="269">
        <v>0.73499999999999999</v>
      </c>
      <c r="R34" s="271">
        <f t="shared" si="2"/>
        <v>9.2048114375000004E-2</v>
      </c>
    </row>
    <row r="35" spans="3:19">
      <c r="C35" s="265" t="s">
        <v>723</v>
      </c>
      <c r="D35" s="266" t="s">
        <v>580</v>
      </c>
      <c r="E35" s="267" t="s">
        <v>249</v>
      </c>
      <c r="F35" s="267" t="s">
        <v>719</v>
      </c>
      <c r="G35" s="287">
        <v>0.53835852900000003</v>
      </c>
      <c r="H35" s="268">
        <v>0.99</v>
      </c>
      <c r="I35" s="268"/>
      <c r="J35" s="269">
        <v>10</v>
      </c>
      <c r="K35" s="270">
        <v>80</v>
      </c>
      <c r="L35" s="270">
        <v>0</v>
      </c>
      <c r="M35" s="269">
        <v>0.34218750000000009</v>
      </c>
      <c r="N35" s="269">
        <v>31.536000000000001</v>
      </c>
      <c r="O35" s="269">
        <f t="shared" si="0"/>
        <v>1.3088260144992802E-2</v>
      </c>
      <c r="P35" s="269">
        <f t="shared" si="1"/>
        <v>0.53297494370999998</v>
      </c>
      <c r="Q35" s="269">
        <v>0.73499999999999999</v>
      </c>
      <c r="R35" s="271">
        <f t="shared" si="2"/>
        <v>0.14123836008314999</v>
      </c>
    </row>
    <row r="36" spans="3:19">
      <c r="C36" s="265" t="s">
        <v>724</v>
      </c>
      <c r="D36" s="266" t="s">
        <v>581</v>
      </c>
      <c r="E36" s="267" t="s">
        <v>337</v>
      </c>
      <c r="F36" s="267" t="s">
        <v>725</v>
      </c>
      <c r="G36" s="287">
        <v>2.4147930000000001E-3</v>
      </c>
      <c r="H36" s="268">
        <v>0.84</v>
      </c>
      <c r="I36" s="268"/>
      <c r="J36" s="269">
        <v>25</v>
      </c>
      <c r="K36" s="270">
        <v>760</v>
      </c>
      <c r="L36" s="270">
        <v>3</v>
      </c>
      <c r="M36" s="269">
        <v>0.4562500000000001</v>
      </c>
      <c r="N36" s="269">
        <v>31.536000000000001</v>
      </c>
      <c r="O36" s="269">
        <f t="shared" si="0"/>
        <v>3.7359029336335776E-5</v>
      </c>
      <c r="P36" s="269">
        <f t="shared" si="1"/>
        <v>2.0284261200000002E-3</v>
      </c>
      <c r="Q36" s="269">
        <v>0.73499999999999999</v>
      </c>
      <c r="R36" s="271">
        <f t="shared" si="2"/>
        <v>5.3753292180000012E-4</v>
      </c>
    </row>
    <row r="37" spans="3:19">
      <c r="C37" s="265" t="s">
        <v>726</v>
      </c>
      <c r="D37" s="266" t="s">
        <v>575</v>
      </c>
      <c r="E37" s="267" t="s">
        <v>237</v>
      </c>
      <c r="F37" s="267" t="s">
        <v>725</v>
      </c>
      <c r="G37" s="287">
        <v>6.7708933999999998E-2</v>
      </c>
      <c r="H37" s="268">
        <v>0.75</v>
      </c>
      <c r="I37" s="268"/>
      <c r="J37" s="269">
        <v>25</v>
      </c>
      <c r="K37" s="270">
        <v>1600</v>
      </c>
      <c r="L37" s="270">
        <v>15</v>
      </c>
      <c r="M37" s="269">
        <v>0.4562500000000001</v>
      </c>
      <c r="N37" s="269">
        <v>31.536000000000001</v>
      </c>
      <c r="O37" s="269">
        <f t="shared" si="0"/>
        <v>9.3528426794687322E-4</v>
      </c>
      <c r="P37" s="269">
        <f t="shared" si="1"/>
        <v>5.0781700499999999E-2</v>
      </c>
      <c r="Q37" s="269">
        <v>0.73499999999999999</v>
      </c>
      <c r="R37" s="271">
        <f t="shared" si="2"/>
        <v>1.34571506325E-2</v>
      </c>
    </row>
    <row r="38" spans="3:19">
      <c r="C38" s="265" t="s">
        <v>727</v>
      </c>
      <c r="D38" s="266" t="s">
        <v>583</v>
      </c>
      <c r="E38" s="267" t="s">
        <v>249</v>
      </c>
      <c r="F38" s="267" t="s">
        <v>725</v>
      </c>
      <c r="G38" s="287">
        <v>0.57175911099999999</v>
      </c>
      <c r="H38" s="268">
        <v>0.9</v>
      </c>
      <c r="I38" s="268"/>
      <c r="J38" s="269">
        <v>15</v>
      </c>
      <c r="K38" s="270">
        <v>655</v>
      </c>
      <c r="L38" s="270">
        <v>0</v>
      </c>
      <c r="M38" s="269">
        <v>0.4562500000000001</v>
      </c>
      <c r="N38" s="269">
        <v>31.536000000000001</v>
      </c>
      <c r="O38" s="269">
        <f t="shared" si="0"/>
        <v>9.4774607127666218E-3</v>
      </c>
      <c r="P38" s="269">
        <f t="shared" si="1"/>
        <v>0.51458319990000001</v>
      </c>
      <c r="Q38" s="269">
        <v>0.73499999999999999</v>
      </c>
      <c r="R38" s="271">
        <f t="shared" si="2"/>
        <v>0.13636454797350001</v>
      </c>
      <c r="S38" s="250" t="s">
        <v>293</v>
      </c>
    </row>
    <row r="39" spans="3:19">
      <c r="C39" s="265" t="s">
        <v>728</v>
      </c>
      <c r="D39" s="266" t="s">
        <v>584</v>
      </c>
      <c r="E39" s="267" t="s">
        <v>242</v>
      </c>
      <c r="F39" s="267" t="s">
        <v>725</v>
      </c>
      <c r="G39" s="287">
        <v>5.6619999999999997E-2</v>
      </c>
      <c r="H39" s="268">
        <v>1</v>
      </c>
      <c r="I39" s="268"/>
      <c r="J39" s="269">
        <v>10</v>
      </c>
      <c r="K39" s="270">
        <v>100</v>
      </c>
      <c r="L39" s="270">
        <v>0</v>
      </c>
      <c r="M39" s="269">
        <v>0.4562500000000001</v>
      </c>
      <c r="N39" s="269">
        <v>31.536000000000001</v>
      </c>
      <c r="O39" s="269">
        <f t="shared" si="0"/>
        <v>0</v>
      </c>
      <c r="P39" s="269">
        <f t="shared" si="1"/>
        <v>5.6619999999999997E-2</v>
      </c>
      <c r="Q39" s="269">
        <v>1</v>
      </c>
      <c r="R39" s="271">
        <f t="shared" si="2"/>
        <v>0</v>
      </c>
    </row>
    <row r="40" spans="3:19">
      <c r="C40" s="301" t="s">
        <v>729</v>
      </c>
      <c r="D40" s="302" t="s">
        <v>580</v>
      </c>
      <c r="E40" s="303" t="s">
        <v>249</v>
      </c>
      <c r="F40" s="303" t="s">
        <v>730</v>
      </c>
      <c r="G40" s="304">
        <v>0.14162</v>
      </c>
      <c r="H40" s="305">
        <v>0.99</v>
      </c>
      <c r="I40" s="305"/>
      <c r="J40" s="306">
        <v>10</v>
      </c>
      <c r="K40" s="307">
        <v>80</v>
      </c>
      <c r="L40" s="307">
        <v>0</v>
      </c>
      <c r="M40" s="306">
        <v>0.4562500000000001</v>
      </c>
      <c r="N40" s="306">
        <v>31.536000000000001</v>
      </c>
      <c r="O40" s="306">
        <f t="shared" si="0"/>
        <v>2.5822374429223735E-3</v>
      </c>
      <c r="P40" s="306">
        <f t="shared" si="1"/>
        <v>0.14020379999999999</v>
      </c>
      <c r="Q40" s="306">
        <v>0.73499999999999999</v>
      </c>
      <c r="R40" s="271">
        <f t="shared" si="2"/>
        <v>3.7154006999999996E-2</v>
      </c>
    </row>
    <row r="41" spans="3:19">
      <c r="C41" s="301" t="s">
        <v>731</v>
      </c>
      <c r="D41" s="302" t="s">
        <v>575</v>
      </c>
      <c r="E41" s="303" t="s">
        <v>237</v>
      </c>
      <c r="F41" s="303" t="s">
        <v>730</v>
      </c>
      <c r="G41" s="304">
        <v>2.9487453E-2</v>
      </c>
      <c r="H41" s="305">
        <v>0.75</v>
      </c>
      <c r="I41" s="305"/>
      <c r="J41" s="306">
        <v>25</v>
      </c>
      <c r="K41" s="307">
        <v>1600</v>
      </c>
      <c r="L41" s="307">
        <v>15</v>
      </c>
      <c r="M41" s="306">
        <v>0.4562500000000001</v>
      </c>
      <c r="N41" s="306">
        <v>31.536000000000001</v>
      </c>
      <c r="O41" s="306">
        <f t="shared" si="0"/>
        <v>4.0731923046850562E-4</v>
      </c>
      <c r="P41" s="306">
        <f t="shared" si="1"/>
        <v>2.2115589750000001E-2</v>
      </c>
      <c r="Q41" s="306">
        <v>0.73499999999999999</v>
      </c>
      <c r="R41" s="271">
        <f t="shared" si="2"/>
        <v>5.8606312837500008E-3</v>
      </c>
    </row>
    <row r="42" spans="3:19">
      <c r="C42" s="301" t="s">
        <v>909</v>
      </c>
      <c r="D42" s="302" t="s">
        <v>578</v>
      </c>
      <c r="E42" s="303" t="s">
        <v>240</v>
      </c>
      <c r="F42" s="303" t="s">
        <v>730</v>
      </c>
      <c r="G42" s="304">
        <v>0.14510000000000001</v>
      </c>
      <c r="H42" s="305">
        <v>0.85</v>
      </c>
      <c r="I42" s="305"/>
      <c r="J42" s="306">
        <v>25</v>
      </c>
      <c r="K42" s="307">
        <v>500</v>
      </c>
      <c r="L42" s="307">
        <v>2</v>
      </c>
      <c r="M42" s="306">
        <v>0.34218750000000009</v>
      </c>
      <c r="N42" s="306">
        <v>31.536000000000001</v>
      </c>
      <c r="O42" s="306">
        <f t="shared" si="0"/>
        <v>0</v>
      </c>
      <c r="P42" s="306">
        <f t="shared" si="1"/>
        <v>0.123335</v>
      </c>
      <c r="Q42" s="306">
        <v>1</v>
      </c>
      <c r="R42" s="271">
        <f t="shared" si="2"/>
        <v>0</v>
      </c>
    </row>
    <row r="43" spans="3:19">
      <c r="C43" s="265" t="s">
        <v>732</v>
      </c>
      <c r="D43" s="266" t="s">
        <v>586</v>
      </c>
      <c r="E43" s="267" t="s">
        <v>324</v>
      </c>
      <c r="F43" s="267" t="s">
        <v>733</v>
      </c>
      <c r="G43" s="287">
        <v>4.9292726000000002E-2</v>
      </c>
      <c r="H43" s="268">
        <v>0.16</v>
      </c>
      <c r="I43" s="268"/>
      <c r="J43" s="269">
        <v>20</v>
      </c>
      <c r="K43" s="270">
        <v>929</v>
      </c>
      <c r="L43" s="270">
        <v>7</v>
      </c>
      <c r="M43" s="269">
        <v>0.05</v>
      </c>
      <c r="N43" s="269">
        <v>31.536000000000001</v>
      </c>
      <c r="O43" s="269">
        <f t="shared" si="0"/>
        <v>1.325476650431253E-3</v>
      </c>
      <c r="P43" s="269">
        <f t="shared" si="1"/>
        <v>7.8868361600000006E-3</v>
      </c>
      <c r="Q43" s="269">
        <v>0.73499999999999999</v>
      </c>
      <c r="R43" s="271">
        <f t="shared" si="2"/>
        <v>2.0900115824000003E-3</v>
      </c>
    </row>
    <row r="44" spans="3:19">
      <c r="C44" s="265" t="s">
        <v>734</v>
      </c>
      <c r="D44" s="266" t="s">
        <v>588</v>
      </c>
      <c r="E44" s="267" t="s">
        <v>325</v>
      </c>
      <c r="F44" s="267" t="s">
        <v>733</v>
      </c>
      <c r="G44" s="287">
        <v>2.6631500000000002E-2</v>
      </c>
      <c r="H44" s="268">
        <v>0.14000000000000001</v>
      </c>
      <c r="I44" s="268"/>
      <c r="J44" s="269">
        <v>20</v>
      </c>
      <c r="K44" s="270">
        <v>650</v>
      </c>
      <c r="L44" s="270">
        <v>7</v>
      </c>
      <c r="M44" s="269">
        <v>0.05</v>
      </c>
      <c r="N44" s="269">
        <v>31.536000000000001</v>
      </c>
      <c r="O44" s="269">
        <f t="shared" si="0"/>
        <v>6.2660365930999504E-4</v>
      </c>
      <c r="P44" s="269">
        <f t="shared" si="1"/>
        <v>3.7284100000000006E-3</v>
      </c>
      <c r="Q44" s="269">
        <v>0.73499999999999999</v>
      </c>
      <c r="R44" s="271">
        <f t="shared" si="2"/>
        <v>9.8802865000000017E-4</v>
      </c>
    </row>
    <row r="45" spans="3:19">
      <c r="C45" s="265" t="s">
        <v>735</v>
      </c>
      <c r="D45" s="266" t="s">
        <v>589</v>
      </c>
      <c r="E45" s="267" t="s">
        <v>249</v>
      </c>
      <c r="F45" s="267" t="s">
        <v>736</v>
      </c>
      <c r="G45" s="287">
        <v>7.125228900000001E-2</v>
      </c>
      <c r="H45" s="268">
        <v>0.86</v>
      </c>
      <c r="I45" s="268"/>
      <c r="J45" s="269">
        <v>10</v>
      </c>
      <c r="K45" s="270">
        <v>187</v>
      </c>
      <c r="L45" s="270">
        <v>0</v>
      </c>
      <c r="M45" s="269">
        <v>0.4562500000000001</v>
      </c>
      <c r="N45" s="269">
        <v>31.536000000000001</v>
      </c>
      <c r="O45" s="269">
        <f t="shared" si="0"/>
        <v>1.1285834089572778E-3</v>
      </c>
      <c r="P45" s="269">
        <f t="shared" si="1"/>
        <v>6.1276968540000011E-2</v>
      </c>
      <c r="Q45" s="269">
        <v>0.73499999999999999</v>
      </c>
      <c r="R45" s="271">
        <f t="shared" si="2"/>
        <v>1.6238396663100004E-2</v>
      </c>
    </row>
    <row r="46" spans="3:19">
      <c r="C46" s="265" t="s">
        <v>737</v>
      </c>
      <c r="D46" s="266" t="s">
        <v>591</v>
      </c>
      <c r="E46" s="267" t="s">
        <v>249</v>
      </c>
      <c r="F46" s="267" t="s">
        <v>738</v>
      </c>
      <c r="G46" s="287">
        <v>6.7219139999999997E-2</v>
      </c>
      <c r="H46" s="268">
        <v>1.8</v>
      </c>
      <c r="I46" s="268"/>
      <c r="J46" s="269">
        <v>8</v>
      </c>
      <c r="K46" s="270">
        <v>7500</v>
      </c>
      <c r="L46" s="270">
        <v>5</v>
      </c>
      <c r="M46" s="269">
        <v>0.4562500000000001</v>
      </c>
      <c r="N46" s="269">
        <v>31.536000000000001</v>
      </c>
      <c r="O46" s="269">
        <f t="shared" si="0"/>
        <v>2.2284446237568018E-3</v>
      </c>
      <c r="P46" s="269">
        <f t="shared" si="1"/>
        <v>0.120994452</v>
      </c>
      <c r="Q46" s="269">
        <v>0.73499999999999999</v>
      </c>
      <c r="R46" s="271">
        <f t="shared" si="2"/>
        <v>3.2063529780000002E-2</v>
      </c>
    </row>
    <row r="47" spans="3:19">
      <c r="C47" s="265" t="s">
        <v>739</v>
      </c>
      <c r="D47" s="266" t="s">
        <v>593</v>
      </c>
      <c r="E47" s="267" t="s">
        <v>249</v>
      </c>
      <c r="F47" s="267" t="s">
        <v>740</v>
      </c>
      <c r="G47" s="287">
        <v>0.213015446</v>
      </c>
      <c r="H47" s="268">
        <v>3.5</v>
      </c>
      <c r="I47" s="268"/>
      <c r="J47" s="269">
        <v>10</v>
      </c>
      <c r="K47" s="270">
        <v>1718</v>
      </c>
      <c r="L47" s="270">
        <v>0</v>
      </c>
      <c r="M47" s="269">
        <v>0.22812500000000005</v>
      </c>
      <c r="N47" s="269">
        <v>31.536000000000001</v>
      </c>
      <c r="O47" s="269">
        <f t="shared" si="0"/>
        <v>2.7462844973346393E-2</v>
      </c>
      <c r="P47" s="269">
        <f t="shared" si="1"/>
        <v>0.74555406099999999</v>
      </c>
      <c r="Q47" s="269">
        <v>0.73499999999999999</v>
      </c>
      <c r="R47" s="271">
        <f t="shared" si="2"/>
        <v>0.19757182616500002</v>
      </c>
    </row>
    <row r="48" spans="3:19">
      <c r="C48" s="265" t="s">
        <v>568</v>
      </c>
      <c r="D48" s="266"/>
      <c r="E48" s="267"/>
      <c r="F48" s="267"/>
      <c r="G48" s="287"/>
      <c r="H48" s="268"/>
      <c r="I48" s="268"/>
      <c r="J48" s="269"/>
      <c r="K48" s="270"/>
      <c r="L48" s="270"/>
      <c r="M48" s="269"/>
      <c r="N48" s="269"/>
      <c r="O48" s="269"/>
      <c r="P48" s="269"/>
      <c r="Q48" s="269"/>
      <c r="R48" s="271"/>
    </row>
    <row r="49" spans="3:18" ht="15" customHeight="1">
      <c r="C49" s="272" t="s">
        <v>741</v>
      </c>
      <c r="D49" s="273" t="s">
        <v>595</v>
      </c>
      <c r="E49" s="274" t="s">
        <v>249</v>
      </c>
      <c r="F49" s="274" t="s">
        <v>742</v>
      </c>
      <c r="G49" s="288">
        <v>2.3449984240000004</v>
      </c>
      <c r="H49" s="276">
        <v>0.9</v>
      </c>
      <c r="I49" s="276"/>
      <c r="J49" s="275">
        <v>4</v>
      </c>
      <c r="K49" s="277">
        <v>5000</v>
      </c>
      <c r="L49" s="277">
        <v>0</v>
      </c>
      <c r="M49" s="275">
        <v>0.44754332660911988</v>
      </c>
      <c r="N49" s="275">
        <v>31.536000000000001</v>
      </c>
      <c r="O49" s="275">
        <f t="shared" si="0"/>
        <v>3.4991231650619313E-2</v>
      </c>
      <c r="P49" s="275">
        <f t="shared" si="1"/>
        <v>2.1104985816000004</v>
      </c>
      <c r="Q49" s="275">
        <v>0.76600000000000001</v>
      </c>
      <c r="R49" s="278">
        <f t="shared" si="2"/>
        <v>0.49385666809440004</v>
      </c>
    </row>
    <row r="50" spans="3:18">
      <c r="C50" s="272" t="s">
        <v>744</v>
      </c>
      <c r="D50" s="273" t="s">
        <v>598</v>
      </c>
      <c r="E50" s="274" t="s">
        <v>249</v>
      </c>
      <c r="F50" s="274" t="s">
        <v>743</v>
      </c>
      <c r="G50" s="288">
        <v>3.378048946E-2</v>
      </c>
      <c r="H50" s="276">
        <v>1.4999999999999999E-2</v>
      </c>
      <c r="I50" s="276">
        <v>0.01</v>
      </c>
      <c r="J50" s="275">
        <v>1</v>
      </c>
      <c r="K50" s="277">
        <v>44</v>
      </c>
      <c r="L50" s="277">
        <v>0</v>
      </c>
      <c r="M50" s="275">
        <v>0.44754332660911988</v>
      </c>
      <c r="N50" s="275">
        <v>31.536000000000001</v>
      </c>
      <c r="O50" s="275">
        <f t="shared" si="0"/>
        <v>8.4010072947079875E-6</v>
      </c>
      <c r="P50" s="275">
        <f t="shared" si="1"/>
        <v>5.0670734189999997E-4</v>
      </c>
      <c r="Q50" s="275">
        <v>0.76600000000000001</v>
      </c>
      <c r="R50" s="278">
        <f t="shared" si="2"/>
        <v>1.1856951800459998E-4</v>
      </c>
    </row>
    <row r="51" spans="3:18">
      <c r="C51" s="272" t="s">
        <v>745</v>
      </c>
      <c r="D51" s="273" t="s">
        <v>599</v>
      </c>
      <c r="E51" s="274" t="s">
        <v>249</v>
      </c>
      <c r="F51" s="274" t="s">
        <v>743</v>
      </c>
      <c r="G51" s="288">
        <v>2.7362196462599999</v>
      </c>
      <c r="H51" s="276">
        <v>0.13500000000000001</v>
      </c>
      <c r="I51" s="276">
        <v>0.81</v>
      </c>
      <c r="J51" s="275">
        <v>5</v>
      </c>
      <c r="K51" s="277">
        <v>666</v>
      </c>
      <c r="L51" s="277">
        <v>0</v>
      </c>
      <c r="M51" s="275">
        <v>0.44754332660911988</v>
      </c>
      <c r="N51" s="275">
        <v>31.536000000000001</v>
      </c>
      <c r="O51" s="275">
        <f t="shared" si="0"/>
        <v>6.1243343178421228E-3</v>
      </c>
      <c r="P51" s="275">
        <f t="shared" si="1"/>
        <v>0.36938965224510001</v>
      </c>
      <c r="Q51" s="275">
        <v>0.76600000000000001</v>
      </c>
      <c r="R51" s="278">
        <f t="shared" si="2"/>
        <v>8.6437178625353397E-2</v>
      </c>
    </row>
    <row r="52" spans="3:18">
      <c r="C52" s="272" t="s">
        <v>746</v>
      </c>
      <c r="D52" s="273" t="s">
        <v>600</v>
      </c>
      <c r="E52" s="274" t="s">
        <v>249</v>
      </c>
      <c r="F52" s="274" t="s">
        <v>743</v>
      </c>
      <c r="G52" s="288">
        <v>0.60804881028000002</v>
      </c>
      <c r="H52" s="276">
        <v>0.25</v>
      </c>
      <c r="I52" s="276">
        <v>0.18</v>
      </c>
      <c r="J52" s="275">
        <v>20</v>
      </c>
      <c r="K52" s="277">
        <v>2000</v>
      </c>
      <c r="L52" s="277">
        <v>0</v>
      </c>
      <c r="M52" s="275">
        <v>0.44754332660911988</v>
      </c>
      <c r="N52" s="275">
        <v>31.536000000000001</v>
      </c>
      <c r="O52" s="275">
        <f t="shared" si="0"/>
        <v>2.5203021884123962E-3</v>
      </c>
      <c r="P52" s="275">
        <f t="shared" si="1"/>
        <v>0.15201220257</v>
      </c>
      <c r="Q52" s="275">
        <v>0.76600000000000001</v>
      </c>
      <c r="R52" s="278">
        <f t="shared" si="2"/>
        <v>3.5570855401379997E-2</v>
      </c>
    </row>
    <row r="53" spans="3:18">
      <c r="C53" s="272" t="s">
        <v>747</v>
      </c>
      <c r="D53" s="273" t="s">
        <v>601</v>
      </c>
      <c r="E53" s="274" t="s">
        <v>237</v>
      </c>
      <c r="F53" s="274" t="s">
        <v>748</v>
      </c>
      <c r="G53" s="288">
        <v>5.1380347999999999E-2</v>
      </c>
      <c r="H53" s="276">
        <v>0.75</v>
      </c>
      <c r="I53" s="276"/>
      <c r="J53" s="275">
        <v>25</v>
      </c>
      <c r="K53" s="277">
        <v>800</v>
      </c>
      <c r="L53" s="277">
        <v>15</v>
      </c>
      <c r="M53" s="275">
        <v>0.33565749495683994</v>
      </c>
      <c r="N53" s="275">
        <v>31.536000000000001</v>
      </c>
      <c r="O53" s="275">
        <f t="shared" si="0"/>
        <v>8.5186584574458671E-4</v>
      </c>
      <c r="P53" s="275">
        <f t="shared" si="1"/>
        <v>3.8535261000000001E-2</v>
      </c>
      <c r="Q53" s="275">
        <v>0.76600000000000001</v>
      </c>
      <c r="R53" s="278">
        <f t="shared" si="2"/>
        <v>9.0172510739999993E-3</v>
      </c>
    </row>
    <row r="54" spans="3:18">
      <c r="C54" s="272" t="s">
        <v>749</v>
      </c>
      <c r="D54" s="273" t="s">
        <v>603</v>
      </c>
      <c r="E54" s="274" t="s">
        <v>324</v>
      </c>
      <c r="F54" s="274" t="s">
        <v>748</v>
      </c>
      <c r="G54" s="288">
        <v>1.3847856650000001</v>
      </c>
      <c r="H54" s="276">
        <v>0.85</v>
      </c>
      <c r="I54" s="276"/>
      <c r="J54" s="275">
        <v>25</v>
      </c>
      <c r="K54" s="277">
        <v>380</v>
      </c>
      <c r="L54" s="277">
        <v>3</v>
      </c>
      <c r="M54" s="275">
        <v>0.33565749495683994</v>
      </c>
      <c r="N54" s="275">
        <v>31.536000000000001</v>
      </c>
      <c r="O54" s="275">
        <f t="shared" si="0"/>
        <v>2.6020425031938261E-2</v>
      </c>
      <c r="P54" s="275">
        <f t="shared" si="1"/>
        <v>1.17706781525</v>
      </c>
      <c r="Q54" s="275">
        <v>0.76600000000000001</v>
      </c>
      <c r="R54" s="278">
        <f t="shared" si="2"/>
        <v>0.27543386876850001</v>
      </c>
    </row>
    <row r="55" spans="3:18">
      <c r="C55" s="272" t="s">
        <v>750</v>
      </c>
      <c r="D55" s="273" t="s">
        <v>604</v>
      </c>
      <c r="E55" s="274" t="s">
        <v>337</v>
      </c>
      <c r="F55" s="274" t="s">
        <v>748</v>
      </c>
      <c r="G55" s="288">
        <v>2.9553379999999997E-2</v>
      </c>
      <c r="H55" s="276">
        <v>0.84</v>
      </c>
      <c r="I55" s="276"/>
      <c r="J55" s="275">
        <v>25</v>
      </c>
      <c r="K55" s="277">
        <v>380</v>
      </c>
      <c r="L55" s="277">
        <v>3</v>
      </c>
      <c r="M55" s="275">
        <v>0.33565749495683994</v>
      </c>
      <c r="N55" s="275">
        <v>31.536000000000001</v>
      </c>
      <c r="O55" s="275">
        <f t="shared" si="0"/>
        <v>5.4878135224207679E-4</v>
      </c>
      <c r="P55" s="275">
        <f t="shared" si="1"/>
        <v>2.4824839199999997E-2</v>
      </c>
      <c r="Q55" s="275">
        <v>0.76600000000000001</v>
      </c>
      <c r="R55" s="278">
        <f t="shared" si="2"/>
        <v>5.8090123727999989E-3</v>
      </c>
    </row>
    <row r="56" spans="3:18">
      <c r="C56" s="272" t="s">
        <v>751</v>
      </c>
      <c r="D56" s="273" t="s">
        <v>605</v>
      </c>
      <c r="E56" s="274" t="s">
        <v>240</v>
      </c>
      <c r="F56" s="274" t="s">
        <v>748</v>
      </c>
      <c r="G56" s="288">
        <v>1.1000750499999998</v>
      </c>
      <c r="H56" s="276">
        <v>0.85</v>
      </c>
      <c r="I56" s="276"/>
      <c r="J56" s="275">
        <v>25</v>
      </c>
      <c r="K56" s="277">
        <v>250</v>
      </c>
      <c r="L56" s="277">
        <v>2</v>
      </c>
      <c r="M56" s="275">
        <v>0.33565749495683994</v>
      </c>
      <c r="N56" s="275">
        <v>31.536000000000001</v>
      </c>
      <c r="O56" s="275">
        <f t="shared" si="0"/>
        <v>0</v>
      </c>
      <c r="P56" s="275">
        <f t="shared" si="1"/>
        <v>0.93506379249999982</v>
      </c>
      <c r="Q56" s="275">
        <v>1</v>
      </c>
      <c r="R56" s="278">
        <f t="shared" si="2"/>
        <v>0</v>
      </c>
    </row>
    <row r="57" spans="3:18">
      <c r="C57" s="272" t="s">
        <v>752</v>
      </c>
      <c r="D57" s="273" t="s">
        <v>606</v>
      </c>
      <c r="E57" s="274" t="s">
        <v>240</v>
      </c>
      <c r="F57" s="274" t="s">
        <v>748</v>
      </c>
      <c r="G57" s="288">
        <v>7.5737823999999995E-2</v>
      </c>
      <c r="H57" s="276">
        <v>0.8</v>
      </c>
      <c r="I57" s="276"/>
      <c r="J57" s="275">
        <v>12.5</v>
      </c>
      <c r="K57" s="277">
        <v>300</v>
      </c>
      <c r="L57" s="277">
        <v>0</v>
      </c>
      <c r="M57" s="275">
        <v>0.33565749495683994</v>
      </c>
      <c r="N57" s="275">
        <v>31.536000000000001</v>
      </c>
      <c r="O57" s="275">
        <f t="shared" si="0"/>
        <v>0</v>
      </c>
      <c r="P57" s="275">
        <f t="shared" si="1"/>
        <v>6.0590259199999996E-2</v>
      </c>
      <c r="Q57" s="275">
        <v>1</v>
      </c>
      <c r="R57" s="278">
        <f t="shared" si="2"/>
        <v>0</v>
      </c>
    </row>
    <row r="58" spans="3:18">
      <c r="C58" s="272" t="s">
        <v>753</v>
      </c>
      <c r="D58" s="273" t="s">
        <v>607</v>
      </c>
      <c r="E58" s="274" t="s">
        <v>249</v>
      </c>
      <c r="F58" s="274" t="s">
        <v>748</v>
      </c>
      <c r="G58" s="288">
        <v>1.274196621</v>
      </c>
      <c r="H58" s="276">
        <v>3.5</v>
      </c>
      <c r="I58" s="276"/>
      <c r="J58" s="275">
        <v>10</v>
      </c>
      <c r="K58" s="277">
        <v>1718</v>
      </c>
      <c r="L58" s="277">
        <v>0</v>
      </c>
      <c r="M58" s="275">
        <v>0.33565749495683994</v>
      </c>
      <c r="N58" s="275">
        <v>31.536000000000001</v>
      </c>
      <c r="O58" s="275">
        <f t="shared" si="0"/>
        <v>9.8586487780002535E-2</v>
      </c>
      <c r="P58" s="275">
        <f t="shared" si="1"/>
        <v>4.4596881735</v>
      </c>
      <c r="Q58" s="275">
        <v>0.76600000000000001</v>
      </c>
      <c r="R58" s="278">
        <f t="shared" si="2"/>
        <v>1.0435670325989999</v>
      </c>
    </row>
    <row r="59" spans="3:18">
      <c r="C59" s="272" t="s">
        <v>754</v>
      </c>
      <c r="D59" s="273" t="s">
        <v>608</v>
      </c>
      <c r="E59" s="274" t="s">
        <v>249</v>
      </c>
      <c r="F59" s="274" t="s">
        <v>748</v>
      </c>
      <c r="G59" s="288">
        <v>0.68447619299999996</v>
      </c>
      <c r="H59" s="276">
        <v>0.99</v>
      </c>
      <c r="I59" s="276"/>
      <c r="J59" s="275">
        <v>10</v>
      </c>
      <c r="K59" s="277">
        <v>80</v>
      </c>
      <c r="L59" s="277">
        <v>0</v>
      </c>
      <c r="M59" s="275">
        <v>0.33565749495683994</v>
      </c>
      <c r="N59" s="275">
        <v>31.536000000000001</v>
      </c>
      <c r="O59" s="275">
        <f t="shared" si="0"/>
        <v>1.4979814776174995E-2</v>
      </c>
      <c r="P59" s="275">
        <f t="shared" si="1"/>
        <v>0.6776314310699999</v>
      </c>
      <c r="Q59" s="275">
        <v>0.76600000000000001</v>
      </c>
      <c r="R59" s="278">
        <f t="shared" si="2"/>
        <v>0.15856575487037997</v>
      </c>
    </row>
    <row r="60" spans="3:18">
      <c r="C60" s="272" t="s">
        <v>755</v>
      </c>
      <c r="D60" s="273" t="s">
        <v>604</v>
      </c>
      <c r="E60" s="274" t="s">
        <v>337</v>
      </c>
      <c r="F60" s="274" t="s">
        <v>756</v>
      </c>
      <c r="G60" s="288">
        <v>8.5997999999999999E-5</v>
      </c>
      <c r="H60" s="276">
        <v>0.84</v>
      </c>
      <c r="I60" s="276"/>
      <c r="J60" s="275">
        <v>25</v>
      </c>
      <c r="K60" s="277">
        <v>380</v>
      </c>
      <c r="L60" s="277">
        <v>3</v>
      </c>
      <c r="M60" s="275">
        <v>0.44754332660911988</v>
      </c>
      <c r="N60" s="275">
        <v>31.536000000000001</v>
      </c>
      <c r="O60" s="275">
        <f t="shared" si="0"/>
        <v>1.1976827708906932E-6</v>
      </c>
      <c r="P60" s="275">
        <f t="shared" si="1"/>
        <v>7.223831999999999E-5</v>
      </c>
      <c r="Q60" s="275">
        <v>0.76600000000000001</v>
      </c>
      <c r="R60" s="278">
        <f t="shared" si="2"/>
        <v>1.6903766879999997E-5</v>
      </c>
    </row>
    <row r="61" spans="3:18">
      <c r="C61" s="272" t="s">
        <v>757</v>
      </c>
      <c r="D61" s="273" t="s">
        <v>601</v>
      </c>
      <c r="E61" s="274" t="s">
        <v>237</v>
      </c>
      <c r="F61" s="274" t="s">
        <v>756</v>
      </c>
      <c r="G61" s="288">
        <v>3.6497599999999998E-4</v>
      </c>
      <c r="H61" s="276">
        <v>0.75</v>
      </c>
      <c r="I61" s="276"/>
      <c r="J61" s="275">
        <v>25</v>
      </c>
      <c r="K61" s="277">
        <v>800</v>
      </c>
      <c r="L61" s="277">
        <v>15</v>
      </c>
      <c r="M61" s="275">
        <v>0.44754332660911988</v>
      </c>
      <c r="N61" s="275">
        <v>31.536000000000001</v>
      </c>
      <c r="O61" s="275">
        <f t="shared" si="0"/>
        <v>4.5383682821174584E-6</v>
      </c>
      <c r="P61" s="275">
        <f t="shared" si="1"/>
        <v>2.73732E-4</v>
      </c>
      <c r="Q61" s="275">
        <v>0.76600000000000001</v>
      </c>
      <c r="R61" s="278">
        <f t="shared" si="2"/>
        <v>6.4053287999999993E-5</v>
      </c>
    </row>
    <row r="62" spans="3:18">
      <c r="C62" s="272" t="s">
        <v>758</v>
      </c>
      <c r="D62" s="273" t="s">
        <v>610</v>
      </c>
      <c r="E62" s="274" t="s">
        <v>249</v>
      </c>
      <c r="F62" s="274" t="s">
        <v>756</v>
      </c>
      <c r="G62" s="288">
        <v>0.21437958399999998</v>
      </c>
      <c r="H62" s="276">
        <v>2.5</v>
      </c>
      <c r="I62" s="276"/>
      <c r="J62" s="275">
        <v>10</v>
      </c>
      <c r="K62" s="277">
        <v>3750</v>
      </c>
      <c r="L62" s="277">
        <v>0</v>
      </c>
      <c r="M62" s="275">
        <v>0.44754332660911988</v>
      </c>
      <c r="N62" s="275">
        <v>31.536000000000001</v>
      </c>
      <c r="O62" s="275">
        <f t="shared" si="0"/>
        <v>8.8858217559431782E-3</v>
      </c>
      <c r="P62" s="275">
        <f t="shared" si="1"/>
        <v>0.53594895999999992</v>
      </c>
      <c r="Q62" s="275">
        <v>0.76600000000000001</v>
      </c>
      <c r="R62" s="278">
        <f t="shared" si="2"/>
        <v>0.12541205663999996</v>
      </c>
    </row>
    <row r="63" spans="3:18">
      <c r="C63" s="272" t="s">
        <v>759</v>
      </c>
      <c r="D63" s="273" t="s">
        <v>611</v>
      </c>
      <c r="E63" s="274" t="s">
        <v>249</v>
      </c>
      <c r="F63" s="274" t="s">
        <v>756</v>
      </c>
      <c r="G63" s="288">
        <v>0.23234386800000001</v>
      </c>
      <c r="H63" s="276">
        <v>0.9</v>
      </c>
      <c r="I63" s="276"/>
      <c r="J63" s="275">
        <v>15</v>
      </c>
      <c r="K63" s="277">
        <v>655</v>
      </c>
      <c r="L63" s="277">
        <v>0</v>
      </c>
      <c r="M63" s="275">
        <v>0.44754332660911988</v>
      </c>
      <c r="N63" s="275">
        <v>31.536000000000001</v>
      </c>
      <c r="O63" s="275">
        <f t="shared" si="0"/>
        <v>3.4669524826038498E-3</v>
      </c>
      <c r="P63" s="275">
        <f t="shared" si="1"/>
        <v>0.2091094812</v>
      </c>
      <c r="Q63" s="275">
        <v>0.76600000000000001</v>
      </c>
      <c r="R63" s="278">
        <f t="shared" si="2"/>
        <v>4.8931618600799996E-2</v>
      </c>
    </row>
    <row r="64" spans="3:18">
      <c r="C64" s="272" t="s">
        <v>760</v>
      </c>
      <c r="D64" s="273" t="s">
        <v>612</v>
      </c>
      <c r="E64" s="274" t="s">
        <v>240</v>
      </c>
      <c r="F64" s="274" t="s">
        <v>756</v>
      </c>
      <c r="G64" s="288">
        <v>2.4199599999999998E-2</v>
      </c>
      <c r="H64" s="276">
        <v>0.6</v>
      </c>
      <c r="I64" s="276"/>
      <c r="J64" s="275">
        <v>15</v>
      </c>
      <c r="K64" s="277">
        <v>316</v>
      </c>
      <c r="L64" s="277">
        <v>0</v>
      </c>
      <c r="M64" s="275">
        <v>0.44754332660911988</v>
      </c>
      <c r="N64" s="275">
        <v>31.536000000000001</v>
      </c>
      <c r="O64" s="275">
        <f t="shared" si="0"/>
        <v>0</v>
      </c>
      <c r="P64" s="275">
        <f t="shared" si="1"/>
        <v>1.4519759999999998E-2</v>
      </c>
      <c r="Q64" s="275">
        <v>1</v>
      </c>
      <c r="R64" s="278">
        <f t="shared" si="2"/>
        <v>0</v>
      </c>
    </row>
    <row r="65" spans="3:18">
      <c r="C65" s="272" t="s">
        <v>761</v>
      </c>
      <c r="D65" s="273" t="s">
        <v>613</v>
      </c>
      <c r="E65" s="274" t="s">
        <v>324</v>
      </c>
      <c r="F65" s="274" t="s">
        <v>762</v>
      </c>
      <c r="G65" s="288">
        <v>1.549150858</v>
      </c>
      <c r="H65" s="276">
        <v>0.16</v>
      </c>
      <c r="I65" s="276"/>
      <c r="J65" s="275">
        <v>20</v>
      </c>
      <c r="K65" s="277">
        <v>929</v>
      </c>
      <c r="L65" s="277">
        <v>7</v>
      </c>
      <c r="M65" s="275">
        <v>0.1</v>
      </c>
      <c r="N65" s="275">
        <v>31.536000000000001</v>
      </c>
      <c r="O65" s="275">
        <f t="shared" si="0"/>
        <v>1.8391745346118718E-2</v>
      </c>
      <c r="P65" s="275">
        <f t="shared" si="1"/>
        <v>0.24786413728000001</v>
      </c>
      <c r="Q65" s="275">
        <v>0.76600000000000001</v>
      </c>
      <c r="R65" s="278">
        <f t="shared" si="2"/>
        <v>5.8000208123519997E-2</v>
      </c>
    </row>
    <row r="66" spans="3:18">
      <c r="C66" s="272" t="s">
        <v>763</v>
      </c>
      <c r="D66" s="273" t="s">
        <v>615</v>
      </c>
      <c r="E66" s="274" t="s">
        <v>325</v>
      </c>
      <c r="F66" s="274" t="s">
        <v>762</v>
      </c>
      <c r="G66" s="288">
        <v>0.18642049999999999</v>
      </c>
      <c r="H66" s="276">
        <v>0.14000000000000001</v>
      </c>
      <c r="I66" s="276"/>
      <c r="J66" s="275">
        <v>20</v>
      </c>
      <c r="K66" s="277">
        <v>650</v>
      </c>
      <c r="L66" s="277">
        <v>7</v>
      </c>
      <c r="M66" s="275">
        <v>0.1</v>
      </c>
      <c r="N66" s="275">
        <v>31.536000000000001</v>
      </c>
      <c r="O66" s="275">
        <f t="shared" si="0"/>
        <v>1.9365599885844747E-3</v>
      </c>
      <c r="P66" s="275">
        <f t="shared" si="1"/>
        <v>2.609887E-2</v>
      </c>
      <c r="Q66" s="275">
        <v>0.76600000000000001</v>
      </c>
      <c r="R66" s="278">
        <f t="shared" si="2"/>
        <v>6.1071355799999999E-3</v>
      </c>
    </row>
    <row r="67" spans="3:18">
      <c r="C67" s="272" t="s">
        <v>764</v>
      </c>
      <c r="D67" s="273" t="s">
        <v>616</v>
      </c>
      <c r="E67" s="274" t="s">
        <v>323</v>
      </c>
      <c r="F67" s="274" t="s">
        <v>762</v>
      </c>
      <c r="G67" s="288">
        <v>1.0942873000000001E-2</v>
      </c>
      <c r="H67" s="276">
        <v>0.14000000000000001</v>
      </c>
      <c r="I67" s="276"/>
      <c r="J67" s="275">
        <v>20</v>
      </c>
      <c r="K67" s="277">
        <v>681</v>
      </c>
      <c r="L67" s="277">
        <v>7</v>
      </c>
      <c r="M67" s="275">
        <v>0.1</v>
      </c>
      <c r="N67" s="275">
        <v>31.536000000000001</v>
      </c>
      <c r="O67" s="275">
        <f t="shared" si="0"/>
        <v>1.1367596381278539E-4</v>
      </c>
      <c r="P67" s="275">
        <f t="shared" si="1"/>
        <v>1.5320022200000002E-3</v>
      </c>
      <c r="Q67" s="275">
        <v>0.76600000000000001</v>
      </c>
      <c r="R67" s="278">
        <f t="shared" si="2"/>
        <v>3.5848851948000005E-4</v>
      </c>
    </row>
    <row r="68" spans="3:18">
      <c r="C68" s="272" t="s">
        <v>765</v>
      </c>
      <c r="D68" s="273" t="s">
        <v>617</v>
      </c>
      <c r="E68" s="274" t="s">
        <v>249</v>
      </c>
      <c r="F68" s="274" t="s">
        <v>766</v>
      </c>
      <c r="G68" s="288">
        <v>0.74204921099999999</v>
      </c>
      <c r="H68" s="276">
        <v>0.86</v>
      </c>
      <c r="I68" s="276"/>
      <c r="J68" s="275">
        <v>10</v>
      </c>
      <c r="K68" s="277">
        <v>187</v>
      </c>
      <c r="L68" s="277">
        <v>0</v>
      </c>
      <c r="M68" s="275">
        <v>0.44754332660911988</v>
      </c>
      <c r="N68" s="275">
        <v>31.536000000000001</v>
      </c>
      <c r="O68" s="275">
        <f t="shared" si="0"/>
        <v>1.0580478857263709E-2</v>
      </c>
      <c r="P68" s="275">
        <f t="shared" si="1"/>
        <v>0.63816232145999996</v>
      </c>
      <c r="Q68" s="275">
        <v>0.76600000000000001</v>
      </c>
      <c r="R68" s="278">
        <f t="shared" si="2"/>
        <v>0.14932998322163998</v>
      </c>
    </row>
    <row r="69" spans="3:18">
      <c r="C69" s="272" t="s">
        <v>767</v>
      </c>
      <c r="D69" s="273" t="s">
        <v>619</v>
      </c>
      <c r="E69" s="274" t="s">
        <v>249</v>
      </c>
      <c r="F69" s="274" t="s">
        <v>768</v>
      </c>
      <c r="G69" s="288">
        <v>1.6515852040000001</v>
      </c>
      <c r="H69" s="276">
        <v>3.5</v>
      </c>
      <c r="I69" s="276"/>
      <c r="J69" s="275">
        <v>10</v>
      </c>
      <c r="K69" s="277">
        <v>1718</v>
      </c>
      <c r="L69" s="277">
        <v>0</v>
      </c>
      <c r="M69" s="275">
        <v>0.22377166330455994</v>
      </c>
      <c r="N69" s="275">
        <v>31.536000000000001</v>
      </c>
      <c r="O69" s="275">
        <f t="shared" si="0"/>
        <v>0.19167840564982044</v>
      </c>
      <c r="P69" s="275">
        <f t="shared" si="1"/>
        <v>5.7805482140000004</v>
      </c>
      <c r="Q69" s="275">
        <v>0.76600000000000001</v>
      </c>
      <c r="R69" s="278">
        <f t="shared" ref="R69:R121" si="3">+P69*(1-Q69)</f>
        <v>1.352648282076</v>
      </c>
    </row>
    <row r="70" spans="3:18">
      <c r="C70" s="265" t="s">
        <v>568</v>
      </c>
      <c r="D70" s="266"/>
      <c r="E70" s="267"/>
      <c r="F70" s="267"/>
      <c r="G70" s="287"/>
      <c r="H70" s="268"/>
      <c r="I70" s="268"/>
      <c r="J70" s="269"/>
      <c r="K70" s="270"/>
      <c r="L70" s="270"/>
      <c r="M70" s="269"/>
      <c r="N70" s="269"/>
      <c r="O70" s="269"/>
      <c r="P70" s="269"/>
      <c r="Q70" s="269"/>
      <c r="R70" s="271"/>
    </row>
    <row r="71" spans="3:18">
      <c r="C71" s="279" t="s">
        <v>769</v>
      </c>
      <c r="D71" s="280" t="s">
        <v>621</v>
      </c>
      <c r="E71" s="281" t="s">
        <v>249</v>
      </c>
      <c r="F71" s="281" t="s">
        <v>770</v>
      </c>
      <c r="G71" s="289">
        <v>0.73722576500000003</v>
      </c>
      <c r="H71" s="282">
        <v>0.9</v>
      </c>
      <c r="I71" s="282"/>
      <c r="J71" s="283">
        <v>4</v>
      </c>
      <c r="K71" s="284">
        <v>5000</v>
      </c>
      <c r="L71" s="284">
        <v>0</v>
      </c>
      <c r="M71" s="283">
        <v>0.48299999999999998</v>
      </c>
      <c r="N71" s="283">
        <v>31.536000000000001</v>
      </c>
      <c r="O71" s="283">
        <f t="shared" si="0"/>
        <v>1.0193072986684249E-2</v>
      </c>
      <c r="P71" s="283">
        <f t="shared" si="1"/>
        <v>0.66350318850000001</v>
      </c>
      <c r="Q71" s="283">
        <v>0.76600000000000001</v>
      </c>
      <c r="R71" s="285">
        <f t="shared" si="3"/>
        <v>0.15525974610899998</v>
      </c>
    </row>
    <row r="72" spans="3:18">
      <c r="C72" s="279" t="s">
        <v>771</v>
      </c>
      <c r="D72" s="280" t="s">
        <v>623</v>
      </c>
      <c r="E72" s="281" t="s">
        <v>249</v>
      </c>
      <c r="F72" s="281" t="s">
        <v>772</v>
      </c>
      <c r="G72" s="289">
        <v>0.43474620700000005</v>
      </c>
      <c r="H72" s="282">
        <v>0.74</v>
      </c>
      <c r="I72" s="282"/>
      <c r="J72" s="283">
        <v>15</v>
      </c>
      <c r="K72" s="284">
        <v>312</v>
      </c>
      <c r="L72" s="284">
        <v>0</v>
      </c>
      <c r="M72" s="283">
        <v>0.48299999999999998</v>
      </c>
      <c r="N72" s="283">
        <v>31.536000000000001</v>
      </c>
      <c r="O72" s="283">
        <f t="shared" ref="O72:O121" si="4">+R72/M72/N72</f>
        <v>4.9423061149162862E-3</v>
      </c>
      <c r="P72" s="283">
        <f t="shared" ref="P72:P121" si="5">+G72*H72</f>
        <v>0.32171219318000005</v>
      </c>
      <c r="Q72" s="283">
        <v>0.76600000000000001</v>
      </c>
      <c r="R72" s="285">
        <f t="shared" si="3"/>
        <v>7.5280653204120002E-2</v>
      </c>
    </row>
    <row r="73" spans="3:18">
      <c r="C73" s="279" t="s">
        <v>773</v>
      </c>
      <c r="D73" s="280" t="s">
        <v>625</v>
      </c>
      <c r="E73" s="281" t="s">
        <v>249</v>
      </c>
      <c r="F73" s="281" t="s">
        <v>772</v>
      </c>
      <c r="G73" s="289">
        <v>0.69135391499999999</v>
      </c>
      <c r="H73" s="282">
        <v>0.65</v>
      </c>
      <c r="I73" s="282"/>
      <c r="J73" s="283">
        <v>20</v>
      </c>
      <c r="K73" s="284">
        <v>1225</v>
      </c>
      <c r="L73" s="284">
        <v>0</v>
      </c>
      <c r="M73" s="283">
        <v>0.48299999999999998</v>
      </c>
      <c r="N73" s="283">
        <v>31.536000000000001</v>
      </c>
      <c r="O73" s="283">
        <f t="shared" si="4"/>
        <v>6.9036044954834215E-3</v>
      </c>
      <c r="P73" s="283">
        <f t="shared" si="5"/>
        <v>0.44938004474999999</v>
      </c>
      <c r="Q73" s="283">
        <v>0.76600000000000001</v>
      </c>
      <c r="R73" s="285">
        <f t="shared" si="3"/>
        <v>0.10515493047149999</v>
      </c>
    </row>
    <row r="74" spans="3:18">
      <c r="C74" s="279" t="s">
        <v>774</v>
      </c>
      <c r="D74" s="280" t="s">
        <v>626</v>
      </c>
      <c r="E74" s="281" t="s">
        <v>323</v>
      </c>
      <c r="F74" s="281" t="s">
        <v>772</v>
      </c>
      <c r="G74" s="289">
        <v>1.0716941919999998</v>
      </c>
      <c r="H74" s="282">
        <v>0.3</v>
      </c>
      <c r="I74" s="282"/>
      <c r="J74" s="283">
        <v>20</v>
      </c>
      <c r="K74" s="284">
        <v>824</v>
      </c>
      <c r="L74" s="284">
        <v>0</v>
      </c>
      <c r="M74" s="283">
        <v>0.48299999999999998</v>
      </c>
      <c r="N74" s="283">
        <v>31.536000000000001</v>
      </c>
      <c r="O74" s="283">
        <f t="shared" si="4"/>
        <v>4.9391731529538551E-3</v>
      </c>
      <c r="P74" s="283">
        <f t="shared" si="5"/>
        <v>0.32150825759999996</v>
      </c>
      <c r="Q74" s="283">
        <v>0.76600000000000001</v>
      </c>
      <c r="R74" s="285">
        <f t="shared" si="3"/>
        <v>7.5232932278399986E-2</v>
      </c>
    </row>
    <row r="75" spans="3:18">
      <c r="C75" s="279" t="s">
        <v>775</v>
      </c>
      <c r="D75" s="280" t="s">
        <v>627</v>
      </c>
      <c r="E75" s="281" t="s">
        <v>240</v>
      </c>
      <c r="F75" s="281" t="s">
        <v>772</v>
      </c>
      <c r="G75" s="289">
        <v>0.890721239</v>
      </c>
      <c r="H75" s="282">
        <v>0.3</v>
      </c>
      <c r="I75" s="282"/>
      <c r="J75" s="283">
        <v>20</v>
      </c>
      <c r="K75" s="284">
        <v>824</v>
      </c>
      <c r="L75" s="284">
        <v>0</v>
      </c>
      <c r="M75" s="283">
        <v>0.48299999999999998</v>
      </c>
      <c r="N75" s="283">
        <v>31.536000000000001</v>
      </c>
      <c r="O75" s="283">
        <f t="shared" si="4"/>
        <v>0</v>
      </c>
      <c r="P75" s="283">
        <f t="shared" si="5"/>
        <v>0.26721637170000001</v>
      </c>
      <c r="Q75" s="283">
        <v>1</v>
      </c>
      <c r="R75" s="285">
        <f t="shared" si="3"/>
        <v>0</v>
      </c>
    </row>
    <row r="76" spans="3:18">
      <c r="C76" s="279" t="s">
        <v>777</v>
      </c>
      <c r="D76" s="280" t="s">
        <v>629</v>
      </c>
      <c r="E76" s="281" t="s">
        <v>249</v>
      </c>
      <c r="F76" s="281" t="s">
        <v>776</v>
      </c>
      <c r="G76" s="289">
        <v>2.5730260100000006E-2</v>
      </c>
      <c r="H76" s="282">
        <v>1.4999999999999999E-2</v>
      </c>
      <c r="I76" s="282">
        <v>0.01</v>
      </c>
      <c r="J76" s="283">
        <v>1</v>
      </c>
      <c r="K76" s="284">
        <v>22</v>
      </c>
      <c r="L76" s="284">
        <v>0</v>
      </c>
      <c r="M76" s="283">
        <v>0.48299999999999998</v>
      </c>
      <c r="N76" s="283">
        <v>31.536000000000001</v>
      </c>
      <c r="O76" s="283">
        <f t="shared" si="4"/>
        <v>5.9292198676224516E-6</v>
      </c>
      <c r="P76" s="283">
        <f t="shared" si="5"/>
        <v>3.8595390150000005E-4</v>
      </c>
      <c r="Q76" s="283">
        <v>0.76600000000000001</v>
      </c>
      <c r="R76" s="285">
        <f t="shared" si="3"/>
        <v>9.0313212951000001E-5</v>
      </c>
    </row>
    <row r="77" spans="3:18">
      <c r="C77" s="279" t="s">
        <v>778</v>
      </c>
      <c r="D77" s="280" t="s">
        <v>630</v>
      </c>
      <c r="E77" s="281" t="s">
        <v>249</v>
      </c>
      <c r="F77" s="281" t="s">
        <v>776</v>
      </c>
      <c r="G77" s="289">
        <v>2.0841510681000006</v>
      </c>
      <c r="H77" s="282">
        <v>0.13500000000000001</v>
      </c>
      <c r="I77" s="282">
        <v>0.81</v>
      </c>
      <c r="J77" s="283">
        <v>5</v>
      </c>
      <c r="K77" s="284">
        <v>333</v>
      </c>
      <c r="L77" s="284">
        <v>0</v>
      </c>
      <c r="M77" s="283">
        <v>0.48299999999999998</v>
      </c>
      <c r="N77" s="283">
        <v>31.536000000000001</v>
      </c>
      <c r="O77" s="283">
        <f t="shared" si="4"/>
        <v>4.3224012834967686E-3</v>
      </c>
      <c r="P77" s="283">
        <f t="shared" si="5"/>
        <v>0.28136039419350012</v>
      </c>
      <c r="Q77" s="283">
        <v>0.76600000000000001</v>
      </c>
      <c r="R77" s="285">
        <f t="shared" si="3"/>
        <v>6.5838332241279024E-2</v>
      </c>
    </row>
    <row r="78" spans="3:18">
      <c r="C78" s="279" t="s">
        <v>779</v>
      </c>
      <c r="D78" s="280" t="s">
        <v>631</v>
      </c>
      <c r="E78" s="281" t="s">
        <v>249</v>
      </c>
      <c r="F78" s="281" t="s">
        <v>776</v>
      </c>
      <c r="G78" s="289">
        <v>0.46314468180000007</v>
      </c>
      <c r="H78" s="282">
        <v>0.25</v>
      </c>
      <c r="I78" s="282">
        <v>0.18</v>
      </c>
      <c r="J78" s="283">
        <v>20</v>
      </c>
      <c r="K78" s="284">
        <v>1000</v>
      </c>
      <c r="L78" s="284">
        <v>0</v>
      </c>
      <c r="M78" s="283">
        <v>0.48299999999999998</v>
      </c>
      <c r="N78" s="283">
        <v>31.536000000000001</v>
      </c>
      <c r="O78" s="283">
        <f t="shared" si="4"/>
        <v>1.7787659602867354E-3</v>
      </c>
      <c r="P78" s="283">
        <f t="shared" si="5"/>
        <v>0.11578617045000002</v>
      </c>
      <c r="Q78" s="283">
        <v>0.76600000000000001</v>
      </c>
      <c r="R78" s="285">
        <f t="shared" si="3"/>
        <v>2.7093963885300002E-2</v>
      </c>
    </row>
    <row r="79" spans="3:18">
      <c r="C79" s="279" t="s">
        <v>780</v>
      </c>
      <c r="D79" s="280" t="s">
        <v>632</v>
      </c>
      <c r="E79" s="281" t="s">
        <v>237</v>
      </c>
      <c r="F79" s="281" t="s">
        <v>781</v>
      </c>
      <c r="G79" s="289">
        <v>3.602755E-3</v>
      </c>
      <c r="H79" s="282">
        <v>0.75</v>
      </c>
      <c r="I79" s="282"/>
      <c r="J79" s="283">
        <v>25</v>
      </c>
      <c r="K79" s="284">
        <v>800</v>
      </c>
      <c r="L79" s="284">
        <v>15</v>
      </c>
      <c r="M79" s="283">
        <v>0.36224999999999996</v>
      </c>
      <c r="N79" s="283">
        <v>31.536000000000001</v>
      </c>
      <c r="O79" s="283">
        <f t="shared" si="4"/>
        <v>5.5347352212673839E-5</v>
      </c>
      <c r="P79" s="283">
        <f t="shared" si="5"/>
        <v>2.7020662500000002E-3</v>
      </c>
      <c r="Q79" s="283">
        <v>0.76600000000000001</v>
      </c>
      <c r="R79" s="285">
        <f t="shared" si="3"/>
        <v>6.3228350250000003E-4</v>
      </c>
    </row>
    <row r="80" spans="3:18">
      <c r="C80" s="279" t="s">
        <v>782</v>
      </c>
      <c r="D80" s="280" t="s">
        <v>634</v>
      </c>
      <c r="E80" s="281" t="s">
        <v>324</v>
      </c>
      <c r="F80" s="281" t="s">
        <v>781</v>
      </c>
      <c r="G80" s="289">
        <v>1.9749251000000002E-2</v>
      </c>
      <c r="H80" s="282">
        <v>0.85</v>
      </c>
      <c r="I80" s="282"/>
      <c r="J80" s="283">
        <v>25</v>
      </c>
      <c r="K80" s="284">
        <v>380</v>
      </c>
      <c r="L80" s="284">
        <v>3</v>
      </c>
      <c r="M80" s="283">
        <v>0.36224999999999996</v>
      </c>
      <c r="N80" s="283">
        <v>31.536000000000001</v>
      </c>
      <c r="O80" s="283">
        <f t="shared" si="4"/>
        <v>3.4385109483473094E-4</v>
      </c>
      <c r="P80" s="283">
        <f t="shared" si="5"/>
        <v>1.678686335E-2</v>
      </c>
      <c r="Q80" s="283">
        <v>0.76600000000000001</v>
      </c>
      <c r="R80" s="285">
        <f t="shared" si="3"/>
        <v>3.9281260238999997E-3</v>
      </c>
    </row>
    <row r="81" spans="3:18">
      <c r="C81" s="279" t="s">
        <v>783</v>
      </c>
      <c r="D81" s="280" t="s">
        <v>635</v>
      </c>
      <c r="E81" s="281" t="s">
        <v>337</v>
      </c>
      <c r="F81" s="281" t="s">
        <v>781</v>
      </c>
      <c r="G81" s="289">
        <v>1.6981988E-2</v>
      </c>
      <c r="H81" s="282">
        <v>0.84</v>
      </c>
      <c r="I81" s="282"/>
      <c r="J81" s="283">
        <v>25</v>
      </c>
      <c r="K81" s="284">
        <v>380</v>
      </c>
      <c r="L81" s="284">
        <v>3</v>
      </c>
      <c r="M81" s="283">
        <v>0.36224999999999996</v>
      </c>
      <c r="N81" s="283">
        <v>31.536000000000001</v>
      </c>
      <c r="O81" s="283">
        <f t="shared" si="4"/>
        <v>2.921922361193832E-4</v>
      </c>
      <c r="P81" s="283">
        <f t="shared" si="5"/>
        <v>1.4264869919999999E-2</v>
      </c>
      <c r="Q81" s="283">
        <v>0.76600000000000001</v>
      </c>
      <c r="R81" s="285">
        <f t="shared" si="3"/>
        <v>3.3379795612799995E-3</v>
      </c>
    </row>
    <row r="82" spans="3:18">
      <c r="C82" s="279" t="s">
        <v>784</v>
      </c>
      <c r="D82" s="280" t="s">
        <v>636</v>
      </c>
      <c r="E82" s="281" t="s">
        <v>323</v>
      </c>
      <c r="F82" s="281" t="s">
        <v>781</v>
      </c>
      <c r="G82" s="289">
        <v>3.8526269999999994E-2</v>
      </c>
      <c r="H82" s="282">
        <v>0.85</v>
      </c>
      <c r="I82" s="282"/>
      <c r="J82" s="283">
        <v>25</v>
      </c>
      <c r="K82" s="284">
        <v>250</v>
      </c>
      <c r="L82" s="284">
        <v>2</v>
      </c>
      <c r="M82" s="283">
        <v>0.36224999999999996</v>
      </c>
      <c r="N82" s="283">
        <v>31.536000000000001</v>
      </c>
      <c r="O82" s="283">
        <f t="shared" si="4"/>
        <v>6.7077481163201806E-4</v>
      </c>
      <c r="P82" s="283">
        <f t="shared" si="5"/>
        <v>3.2747329499999991E-2</v>
      </c>
      <c r="Q82" s="283">
        <v>0.76600000000000001</v>
      </c>
      <c r="R82" s="285">
        <f t="shared" si="3"/>
        <v>7.6628751029999978E-3</v>
      </c>
    </row>
    <row r="83" spans="3:18">
      <c r="C83" s="279" t="s">
        <v>785</v>
      </c>
      <c r="D83" s="280" t="s">
        <v>637</v>
      </c>
      <c r="E83" s="281" t="s">
        <v>240</v>
      </c>
      <c r="F83" s="281" t="s">
        <v>781</v>
      </c>
      <c r="G83" s="289">
        <v>0.81503023199999991</v>
      </c>
      <c r="H83" s="282">
        <v>0.85</v>
      </c>
      <c r="I83" s="282"/>
      <c r="J83" s="283">
        <v>25</v>
      </c>
      <c r="K83" s="284">
        <v>250</v>
      </c>
      <c r="L83" s="284">
        <v>2</v>
      </c>
      <c r="M83" s="283">
        <v>0.36224999999999996</v>
      </c>
      <c r="N83" s="283">
        <v>31.536000000000001</v>
      </c>
      <c r="O83" s="283">
        <f t="shared" si="4"/>
        <v>0</v>
      </c>
      <c r="P83" s="283">
        <f t="shared" si="5"/>
        <v>0.69277569719999987</v>
      </c>
      <c r="Q83" s="283">
        <v>1</v>
      </c>
      <c r="R83" s="285">
        <f t="shared" si="3"/>
        <v>0</v>
      </c>
    </row>
    <row r="84" spans="3:18">
      <c r="C84" s="279" t="s">
        <v>786</v>
      </c>
      <c r="D84" s="280" t="s">
        <v>638</v>
      </c>
      <c r="E84" s="281" t="s">
        <v>237</v>
      </c>
      <c r="F84" s="281" t="s">
        <v>781</v>
      </c>
      <c r="G84" s="289">
        <v>0.30877327400000004</v>
      </c>
      <c r="H84" s="282">
        <v>0.77</v>
      </c>
      <c r="I84" s="282"/>
      <c r="J84" s="283">
        <v>12.5</v>
      </c>
      <c r="K84" s="284">
        <v>500</v>
      </c>
      <c r="L84" s="284">
        <v>0</v>
      </c>
      <c r="M84" s="283">
        <v>0.36224999999999996</v>
      </c>
      <c r="N84" s="283">
        <v>31.536000000000001</v>
      </c>
      <c r="O84" s="283">
        <f t="shared" si="4"/>
        <v>4.8700260496768368E-3</v>
      </c>
      <c r="P84" s="283">
        <f t="shared" si="5"/>
        <v>0.23775542098000005</v>
      </c>
      <c r="Q84" s="283">
        <v>0.76600000000000001</v>
      </c>
      <c r="R84" s="285">
        <f t="shared" si="3"/>
        <v>5.5634768509320011E-2</v>
      </c>
    </row>
    <row r="85" spans="3:18">
      <c r="C85" s="279" t="s">
        <v>787</v>
      </c>
      <c r="D85" s="280" t="s">
        <v>639</v>
      </c>
      <c r="E85" s="281" t="s">
        <v>337</v>
      </c>
      <c r="F85" s="281" t="s">
        <v>781</v>
      </c>
      <c r="G85" s="289">
        <v>7.6371039999999987E-3</v>
      </c>
      <c r="H85" s="282">
        <v>0.75</v>
      </c>
      <c r="I85" s="282"/>
      <c r="J85" s="283">
        <v>12.5</v>
      </c>
      <c r="K85" s="284">
        <v>250</v>
      </c>
      <c r="L85" s="284">
        <v>0</v>
      </c>
      <c r="M85" s="283">
        <v>0.36224999999999996</v>
      </c>
      <c r="N85" s="283">
        <v>31.536000000000001</v>
      </c>
      <c r="O85" s="283">
        <f t="shared" si="4"/>
        <v>1.173250706675364E-4</v>
      </c>
      <c r="P85" s="283">
        <f t="shared" si="5"/>
        <v>5.727827999999999E-3</v>
      </c>
      <c r="Q85" s="283">
        <v>0.76600000000000001</v>
      </c>
      <c r="R85" s="285">
        <f t="shared" si="3"/>
        <v>1.3403117519999997E-3</v>
      </c>
    </row>
    <row r="86" spans="3:18">
      <c r="C86" s="279" t="s">
        <v>788</v>
      </c>
      <c r="D86" s="280" t="s">
        <v>640</v>
      </c>
      <c r="E86" s="281" t="s">
        <v>323</v>
      </c>
      <c r="F86" s="281" t="s">
        <v>781</v>
      </c>
      <c r="G86" s="289">
        <v>0.55119676699999998</v>
      </c>
      <c r="H86" s="282">
        <v>0.8</v>
      </c>
      <c r="I86" s="282"/>
      <c r="J86" s="283">
        <v>12.5</v>
      </c>
      <c r="K86" s="284">
        <v>300</v>
      </c>
      <c r="L86" s="284">
        <v>0</v>
      </c>
      <c r="M86" s="283">
        <v>0.36224999999999996</v>
      </c>
      <c r="N86" s="283">
        <v>31.536000000000001</v>
      </c>
      <c r="O86" s="283">
        <f t="shared" si="4"/>
        <v>9.0322823436726953E-3</v>
      </c>
      <c r="P86" s="283">
        <f t="shared" si="5"/>
        <v>0.44095741360000001</v>
      </c>
      <c r="Q86" s="283">
        <v>0.76600000000000001</v>
      </c>
      <c r="R86" s="285">
        <f t="shared" si="3"/>
        <v>0.1031840347824</v>
      </c>
    </row>
    <row r="87" spans="3:18">
      <c r="C87" s="279" t="s">
        <v>789</v>
      </c>
      <c r="D87" s="280" t="s">
        <v>641</v>
      </c>
      <c r="E87" s="281" t="s">
        <v>240</v>
      </c>
      <c r="F87" s="281" t="s">
        <v>781</v>
      </c>
      <c r="G87" s="289">
        <v>0.92499946599999994</v>
      </c>
      <c r="H87" s="282">
        <v>0.8</v>
      </c>
      <c r="I87" s="282"/>
      <c r="J87" s="283">
        <v>12.5</v>
      </c>
      <c r="K87" s="284">
        <v>300</v>
      </c>
      <c r="L87" s="284">
        <v>0</v>
      </c>
      <c r="M87" s="283">
        <v>0.36224999999999996</v>
      </c>
      <c r="N87" s="283">
        <v>31.536000000000001</v>
      </c>
      <c r="O87" s="283">
        <f t="shared" si="4"/>
        <v>0</v>
      </c>
      <c r="P87" s="283">
        <f t="shared" si="5"/>
        <v>0.73999957279999995</v>
      </c>
      <c r="Q87" s="283">
        <v>1</v>
      </c>
      <c r="R87" s="285">
        <f t="shared" si="3"/>
        <v>0</v>
      </c>
    </row>
    <row r="88" spans="3:18">
      <c r="C88" s="279" t="s">
        <v>790</v>
      </c>
      <c r="D88" s="280" t="s">
        <v>642</v>
      </c>
      <c r="E88" s="281" t="s">
        <v>249</v>
      </c>
      <c r="F88" s="281" t="s">
        <v>781</v>
      </c>
      <c r="G88" s="289">
        <v>0.28875119800000004</v>
      </c>
      <c r="H88" s="282">
        <v>3.5</v>
      </c>
      <c r="I88" s="282"/>
      <c r="J88" s="283">
        <v>10</v>
      </c>
      <c r="K88" s="284">
        <v>1718</v>
      </c>
      <c r="L88" s="284">
        <v>0</v>
      </c>
      <c r="M88" s="283">
        <v>0.36224999999999996</v>
      </c>
      <c r="N88" s="283">
        <v>31.536000000000001</v>
      </c>
      <c r="O88" s="283">
        <f t="shared" si="4"/>
        <v>2.0701065305627254E-2</v>
      </c>
      <c r="P88" s="283">
        <f t="shared" si="5"/>
        <v>1.0106291930000002</v>
      </c>
      <c r="Q88" s="283">
        <v>0.76600000000000001</v>
      </c>
      <c r="R88" s="285">
        <f t="shared" si="3"/>
        <v>0.23648723116200004</v>
      </c>
    </row>
    <row r="89" spans="3:18">
      <c r="C89" s="279" t="s">
        <v>791</v>
      </c>
      <c r="D89" s="280" t="s">
        <v>643</v>
      </c>
      <c r="E89" s="281" t="s">
        <v>249</v>
      </c>
      <c r="F89" s="281" t="s">
        <v>781</v>
      </c>
      <c r="G89" s="289">
        <v>1.9110438809999999</v>
      </c>
      <c r="H89" s="282">
        <v>0.99</v>
      </c>
      <c r="I89" s="282"/>
      <c r="J89" s="283">
        <v>10</v>
      </c>
      <c r="K89" s="284">
        <v>80</v>
      </c>
      <c r="L89" s="284">
        <v>0</v>
      </c>
      <c r="M89" s="283">
        <v>0.36224999999999996</v>
      </c>
      <c r="N89" s="283">
        <v>31.536000000000001</v>
      </c>
      <c r="O89" s="283">
        <f t="shared" si="4"/>
        <v>3.8753123313622045E-2</v>
      </c>
      <c r="P89" s="283">
        <f t="shared" si="5"/>
        <v>1.8919334421899998</v>
      </c>
      <c r="Q89" s="283">
        <v>0.76600000000000001</v>
      </c>
      <c r="R89" s="285">
        <f t="shared" si="3"/>
        <v>0.44271242547245993</v>
      </c>
    </row>
    <row r="90" spans="3:18">
      <c r="C90" s="279" t="s">
        <v>843</v>
      </c>
      <c r="D90" s="280" t="s">
        <v>644</v>
      </c>
      <c r="E90" s="281" t="s">
        <v>242</v>
      </c>
      <c r="F90" s="281" t="s">
        <v>781</v>
      </c>
      <c r="G90" s="289">
        <v>0.22</v>
      </c>
      <c r="H90" s="282">
        <v>1</v>
      </c>
      <c r="I90" s="282"/>
      <c r="J90" s="283">
        <v>10</v>
      </c>
      <c r="K90" s="284">
        <v>100</v>
      </c>
      <c r="L90" s="284">
        <v>0</v>
      </c>
      <c r="M90" s="283">
        <v>0.36224999999999996</v>
      </c>
      <c r="N90" s="283">
        <v>31.536000000000001</v>
      </c>
      <c r="O90" s="283">
        <f t="shared" si="4"/>
        <v>0</v>
      </c>
      <c r="P90" s="283">
        <f t="shared" si="5"/>
        <v>0.22</v>
      </c>
      <c r="Q90" s="283">
        <v>1</v>
      </c>
      <c r="R90" s="285">
        <f t="shared" si="3"/>
        <v>0</v>
      </c>
    </row>
    <row r="91" spans="3:18">
      <c r="C91" s="279" t="s">
        <v>834</v>
      </c>
      <c r="D91" s="280" t="s">
        <v>632</v>
      </c>
      <c r="E91" s="281" t="s">
        <v>237</v>
      </c>
      <c r="F91" s="281" t="s">
        <v>833</v>
      </c>
      <c r="G91" s="289">
        <v>1.2990679999999999E-2</v>
      </c>
      <c r="H91" s="282">
        <v>0.75</v>
      </c>
      <c r="I91" s="282"/>
      <c r="J91" s="283">
        <v>25</v>
      </c>
      <c r="K91" s="284">
        <v>800</v>
      </c>
      <c r="L91" s="284">
        <v>15</v>
      </c>
      <c r="M91" s="283">
        <v>0.48299999999999998</v>
      </c>
      <c r="N91" s="283">
        <v>31.536000000000001</v>
      </c>
      <c r="O91" s="283">
        <f t="shared" si="4"/>
        <v>1.4967706826625826E-4</v>
      </c>
      <c r="P91" s="283">
        <f t="shared" si="5"/>
        <v>9.7430099999999999E-3</v>
      </c>
      <c r="Q91" s="283">
        <v>0.76600000000000001</v>
      </c>
      <c r="R91" s="285">
        <f t="shared" si="3"/>
        <v>2.2798643399999999E-3</v>
      </c>
    </row>
    <row r="92" spans="3:18">
      <c r="C92" s="279" t="s">
        <v>835</v>
      </c>
      <c r="D92" s="280" t="s">
        <v>646</v>
      </c>
      <c r="E92" s="281" t="s">
        <v>249</v>
      </c>
      <c r="F92" s="281" t="s">
        <v>833</v>
      </c>
      <c r="G92" s="289">
        <v>2.2292090860000005</v>
      </c>
      <c r="H92" s="282">
        <v>0.9</v>
      </c>
      <c r="I92" s="282"/>
      <c r="J92" s="283">
        <v>15</v>
      </c>
      <c r="K92" s="284">
        <v>655</v>
      </c>
      <c r="L92" s="284">
        <v>0</v>
      </c>
      <c r="M92" s="283">
        <v>0.48299999999999998</v>
      </c>
      <c r="N92" s="283">
        <v>31.536000000000001</v>
      </c>
      <c r="O92" s="283">
        <f t="shared" si="4"/>
        <v>3.0821618010295249E-2</v>
      </c>
      <c r="P92" s="283">
        <f t="shared" si="5"/>
        <v>2.0062881774000005</v>
      </c>
      <c r="Q92" s="283">
        <v>0.76600000000000001</v>
      </c>
      <c r="R92" s="285">
        <f t="shared" si="3"/>
        <v>0.46947143351160009</v>
      </c>
    </row>
    <row r="93" spans="3:18">
      <c r="C93" s="279" t="s">
        <v>836</v>
      </c>
      <c r="D93" s="280" t="s">
        <v>647</v>
      </c>
      <c r="E93" s="281" t="s">
        <v>240</v>
      </c>
      <c r="F93" s="281" t="s">
        <v>833</v>
      </c>
      <c r="G93" s="289">
        <v>0.87812855300000003</v>
      </c>
      <c r="H93" s="282">
        <v>0.6</v>
      </c>
      <c r="I93" s="282"/>
      <c r="J93" s="283">
        <v>15</v>
      </c>
      <c r="K93" s="284">
        <v>316</v>
      </c>
      <c r="L93" s="284">
        <v>0</v>
      </c>
      <c r="M93" s="283">
        <v>0.48299999999999998</v>
      </c>
      <c r="N93" s="283">
        <v>31.536000000000001</v>
      </c>
      <c r="O93" s="283">
        <f t="shared" si="4"/>
        <v>0</v>
      </c>
      <c r="P93" s="283">
        <f t="shared" si="5"/>
        <v>0.52687713179999995</v>
      </c>
      <c r="Q93" s="283">
        <v>1</v>
      </c>
      <c r="R93" s="285">
        <f t="shared" si="3"/>
        <v>0</v>
      </c>
    </row>
    <row r="94" spans="3:18">
      <c r="C94" s="279" t="s">
        <v>792</v>
      </c>
      <c r="D94" s="280" t="s">
        <v>648</v>
      </c>
      <c r="E94" s="281" t="s">
        <v>324</v>
      </c>
      <c r="F94" s="281" t="s">
        <v>793</v>
      </c>
      <c r="G94" s="289">
        <v>0.29328455200000003</v>
      </c>
      <c r="H94" s="282">
        <v>0.16</v>
      </c>
      <c r="I94" s="282"/>
      <c r="J94" s="283">
        <v>20</v>
      </c>
      <c r="K94" s="284">
        <v>929</v>
      </c>
      <c r="L94" s="284">
        <v>7</v>
      </c>
      <c r="M94" s="283">
        <v>0.48299999999999998</v>
      </c>
      <c r="N94" s="283">
        <v>31.536000000000001</v>
      </c>
      <c r="O94" s="283">
        <f t="shared" si="4"/>
        <v>7.2089380035357412E-4</v>
      </c>
      <c r="P94" s="283">
        <f t="shared" si="5"/>
        <v>4.6925528320000007E-2</v>
      </c>
      <c r="Q94" s="283">
        <v>0.76600000000000001</v>
      </c>
      <c r="R94" s="285">
        <f t="shared" si="3"/>
        <v>1.0980573626880001E-2</v>
      </c>
    </row>
    <row r="95" spans="3:18">
      <c r="C95" s="279" t="s">
        <v>794</v>
      </c>
      <c r="D95" s="280" t="s">
        <v>650</v>
      </c>
      <c r="E95" s="281" t="s">
        <v>325</v>
      </c>
      <c r="F95" s="281" t="s">
        <v>793</v>
      </c>
      <c r="G95" s="289">
        <v>2.6631500000000002E-2</v>
      </c>
      <c r="H95" s="282">
        <v>0.14000000000000001</v>
      </c>
      <c r="I95" s="282"/>
      <c r="J95" s="283">
        <v>20</v>
      </c>
      <c r="K95" s="284">
        <v>650</v>
      </c>
      <c r="L95" s="284">
        <v>7</v>
      </c>
      <c r="M95" s="283">
        <v>0.48299999999999998</v>
      </c>
      <c r="N95" s="283">
        <v>31.536000000000001</v>
      </c>
      <c r="O95" s="283">
        <f t="shared" si="4"/>
        <v>5.72777281450599E-5</v>
      </c>
      <c r="P95" s="283">
        <f t="shared" si="5"/>
        <v>3.7284100000000006E-3</v>
      </c>
      <c r="Q95" s="283">
        <v>0.76600000000000001</v>
      </c>
      <c r="R95" s="285">
        <f t="shared" si="3"/>
        <v>8.7244794000000008E-4</v>
      </c>
    </row>
    <row r="96" spans="3:18">
      <c r="C96" s="279" t="s">
        <v>795</v>
      </c>
      <c r="D96" s="280" t="s">
        <v>651</v>
      </c>
      <c r="E96" s="281" t="s">
        <v>323</v>
      </c>
      <c r="F96" s="281" t="s">
        <v>793</v>
      </c>
      <c r="G96" s="289">
        <v>1.8636251999999999E-2</v>
      </c>
      <c r="H96" s="282">
        <v>0.14000000000000001</v>
      </c>
      <c r="I96" s="282"/>
      <c r="J96" s="283">
        <v>20</v>
      </c>
      <c r="K96" s="284">
        <v>681</v>
      </c>
      <c r="L96" s="284">
        <v>7</v>
      </c>
      <c r="M96" s="283">
        <v>0.48299999999999998</v>
      </c>
      <c r="N96" s="283">
        <v>31.536000000000001</v>
      </c>
      <c r="O96" s="283">
        <f t="shared" si="4"/>
        <v>4.0081939646615045E-5</v>
      </c>
      <c r="P96" s="283">
        <f t="shared" si="5"/>
        <v>2.6090752799999999E-3</v>
      </c>
      <c r="Q96" s="283">
        <v>0.76600000000000001</v>
      </c>
      <c r="R96" s="285">
        <f t="shared" si="3"/>
        <v>6.1052361551999995E-4</v>
      </c>
    </row>
    <row r="97" spans="3:18">
      <c r="C97" s="279" t="s">
        <v>796</v>
      </c>
      <c r="D97" s="280" t="s">
        <v>652</v>
      </c>
      <c r="E97" s="281" t="s">
        <v>249</v>
      </c>
      <c r="F97" s="281" t="s">
        <v>797</v>
      </c>
      <c r="G97" s="289">
        <v>1.4481901700000002</v>
      </c>
      <c r="H97" s="282">
        <v>0.86</v>
      </c>
      <c r="I97" s="282"/>
      <c r="J97" s="283">
        <v>10</v>
      </c>
      <c r="K97" s="284">
        <v>187</v>
      </c>
      <c r="L97" s="284">
        <v>0</v>
      </c>
      <c r="M97" s="283">
        <v>0.48299999999999998</v>
      </c>
      <c r="N97" s="283">
        <v>31.536000000000001</v>
      </c>
      <c r="O97" s="283">
        <f t="shared" si="4"/>
        <v>1.9133136339421614E-2</v>
      </c>
      <c r="P97" s="283">
        <f t="shared" si="5"/>
        <v>1.2454435462000002</v>
      </c>
      <c r="Q97" s="283">
        <v>0.76600000000000001</v>
      </c>
      <c r="R97" s="285">
        <f t="shared" si="3"/>
        <v>0.29143378981080004</v>
      </c>
    </row>
    <row r="98" spans="3:18">
      <c r="C98" s="279" t="s">
        <v>798</v>
      </c>
      <c r="D98" s="280" t="s">
        <v>654</v>
      </c>
      <c r="E98" s="281" t="s">
        <v>249</v>
      </c>
      <c r="F98" s="281" t="s">
        <v>799</v>
      </c>
      <c r="G98" s="289">
        <v>5.305321417</v>
      </c>
      <c r="H98" s="282">
        <v>1.8</v>
      </c>
      <c r="I98" s="282"/>
      <c r="J98" s="283">
        <v>8</v>
      </c>
      <c r="K98" s="284">
        <v>7500</v>
      </c>
      <c r="L98" s="284">
        <v>5</v>
      </c>
      <c r="M98" s="283">
        <v>0.48299999999999998</v>
      </c>
      <c r="N98" s="283">
        <v>31.536000000000001</v>
      </c>
      <c r="O98" s="283">
        <f t="shared" si="4"/>
        <v>0.14670547609333784</v>
      </c>
      <c r="P98" s="283">
        <f t="shared" si="5"/>
        <v>9.5495785505999997</v>
      </c>
      <c r="Q98" s="283">
        <v>0.76600000000000001</v>
      </c>
      <c r="R98" s="285">
        <f t="shared" si="3"/>
        <v>2.2346013808403997</v>
      </c>
    </row>
    <row r="99" spans="3:18">
      <c r="C99" s="279" t="s">
        <v>800</v>
      </c>
      <c r="D99" s="280" t="s">
        <v>656</v>
      </c>
      <c r="E99" s="281" t="s">
        <v>249</v>
      </c>
      <c r="F99" s="281" t="s">
        <v>801</v>
      </c>
      <c r="G99" s="289">
        <v>0.35429417400000002</v>
      </c>
      <c r="H99" s="282">
        <v>3.5</v>
      </c>
      <c r="I99" s="282"/>
      <c r="J99" s="283">
        <v>10</v>
      </c>
      <c r="K99" s="284">
        <v>1718</v>
      </c>
      <c r="L99" s="284">
        <v>0</v>
      </c>
      <c r="M99" s="283">
        <v>0.24149999999999999</v>
      </c>
      <c r="N99" s="283">
        <v>31.536000000000001</v>
      </c>
      <c r="O99" s="283">
        <f t="shared" si="4"/>
        <v>3.8099929372642449E-2</v>
      </c>
      <c r="P99" s="283">
        <f t="shared" si="5"/>
        <v>1.240029609</v>
      </c>
      <c r="Q99" s="283">
        <v>0.76600000000000001</v>
      </c>
      <c r="R99" s="285">
        <f t="shared" si="3"/>
        <v>0.29016692850600001</v>
      </c>
    </row>
    <row r="100" spans="3:18">
      <c r="C100" s="253" t="s">
        <v>568</v>
      </c>
      <c r="D100" s="254"/>
      <c r="E100" s="255"/>
      <c r="F100" s="255"/>
      <c r="G100" s="286"/>
      <c r="H100" s="256"/>
      <c r="I100" s="256"/>
      <c r="J100" s="257"/>
      <c r="K100" s="258"/>
      <c r="L100" s="258"/>
      <c r="M100" s="257"/>
      <c r="N100" s="257"/>
      <c r="O100" s="257"/>
      <c r="P100" s="257"/>
      <c r="Q100" s="257"/>
      <c r="R100" s="264"/>
    </row>
    <row r="101" spans="3:18">
      <c r="C101" s="253" t="s">
        <v>802</v>
      </c>
      <c r="D101" s="254" t="s">
        <v>658</v>
      </c>
      <c r="E101" s="255" t="s">
        <v>249</v>
      </c>
      <c r="F101" s="255" t="s">
        <v>803</v>
      </c>
      <c r="G101" s="286">
        <v>0.34491319299999995</v>
      </c>
      <c r="H101" s="256">
        <v>0.9</v>
      </c>
      <c r="I101" s="256"/>
      <c r="J101" s="257">
        <v>4</v>
      </c>
      <c r="K101" s="258">
        <v>5000</v>
      </c>
      <c r="L101" s="258">
        <v>0</v>
      </c>
      <c r="M101" s="257">
        <v>0.54913291608480974</v>
      </c>
      <c r="N101" s="257">
        <v>31.536000000000001</v>
      </c>
      <c r="O101" s="257">
        <f t="shared" si="4"/>
        <v>4.2303883266201032E-3</v>
      </c>
      <c r="P101" s="257">
        <f t="shared" si="5"/>
        <v>0.31042187369999996</v>
      </c>
      <c r="Q101" s="257">
        <v>0.76400000000000001</v>
      </c>
      <c r="R101" s="264">
        <f t="shared" si="3"/>
        <v>7.3259562193199984E-2</v>
      </c>
    </row>
    <row r="102" spans="3:18">
      <c r="C102" s="253" t="s">
        <v>805</v>
      </c>
      <c r="D102" s="254" t="s">
        <v>661</v>
      </c>
      <c r="E102" s="255" t="s">
        <v>249</v>
      </c>
      <c r="F102" s="255" t="s">
        <v>804</v>
      </c>
      <c r="G102" s="286">
        <v>8.7113685600000001E-3</v>
      </c>
      <c r="H102" s="256">
        <v>1.4999999999999999E-2</v>
      </c>
      <c r="I102" s="256">
        <v>0.01</v>
      </c>
      <c r="J102" s="257">
        <v>1</v>
      </c>
      <c r="K102" s="258">
        <v>22</v>
      </c>
      <c r="L102" s="258">
        <v>0</v>
      </c>
      <c r="M102" s="257">
        <v>0.54913291608480974</v>
      </c>
      <c r="N102" s="257">
        <v>31.536000000000001</v>
      </c>
      <c r="O102" s="257">
        <f t="shared" si="4"/>
        <v>1.7807607156925706E-6</v>
      </c>
      <c r="P102" s="257">
        <f t="shared" si="5"/>
        <v>1.3067052839999999E-4</v>
      </c>
      <c r="Q102" s="257">
        <v>0.76400000000000001</v>
      </c>
      <c r="R102" s="264">
        <f t="shared" si="3"/>
        <v>3.0838244702399997E-5</v>
      </c>
    </row>
    <row r="103" spans="3:18">
      <c r="C103" s="253" t="s">
        <v>806</v>
      </c>
      <c r="D103" s="254" t="s">
        <v>662</v>
      </c>
      <c r="E103" s="255" t="s">
        <v>249</v>
      </c>
      <c r="F103" s="255" t="s">
        <v>804</v>
      </c>
      <c r="G103" s="286">
        <v>0.70562085336000002</v>
      </c>
      <c r="H103" s="256">
        <v>0.13500000000000001</v>
      </c>
      <c r="I103" s="256">
        <v>0.81</v>
      </c>
      <c r="J103" s="257">
        <v>5</v>
      </c>
      <c r="K103" s="258">
        <v>333</v>
      </c>
      <c r="L103" s="258">
        <v>0</v>
      </c>
      <c r="M103" s="257">
        <v>0.54913291608480974</v>
      </c>
      <c r="N103" s="257">
        <v>31.536000000000001</v>
      </c>
      <c r="O103" s="257">
        <f t="shared" si="4"/>
        <v>1.2981745617398842E-3</v>
      </c>
      <c r="P103" s="257">
        <f t="shared" si="5"/>
        <v>9.5258815203600009E-2</v>
      </c>
      <c r="Q103" s="257">
        <v>0.76400000000000001</v>
      </c>
      <c r="R103" s="264">
        <f t="shared" si="3"/>
        <v>2.24810803880496E-2</v>
      </c>
    </row>
    <row r="104" spans="3:18">
      <c r="C104" s="253" t="s">
        <v>807</v>
      </c>
      <c r="D104" s="254" t="s">
        <v>663</v>
      </c>
      <c r="E104" s="255" t="s">
        <v>249</v>
      </c>
      <c r="F104" s="255" t="s">
        <v>804</v>
      </c>
      <c r="G104" s="286">
        <v>0.15680463408</v>
      </c>
      <c r="H104" s="256">
        <v>0.25</v>
      </c>
      <c r="I104" s="256">
        <v>0.18</v>
      </c>
      <c r="J104" s="257">
        <v>20</v>
      </c>
      <c r="K104" s="258">
        <v>1000</v>
      </c>
      <c r="L104" s="258">
        <v>0</v>
      </c>
      <c r="M104" s="257">
        <v>0.54913291608480974</v>
      </c>
      <c r="N104" s="257">
        <v>31.536000000000001</v>
      </c>
      <c r="O104" s="257">
        <f t="shared" si="4"/>
        <v>5.3422821470777118E-4</v>
      </c>
      <c r="P104" s="257">
        <f t="shared" si="5"/>
        <v>3.9201158520000001E-2</v>
      </c>
      <c r="Q104" s="257">
        <v>0.76400000000000001</v>
      </c>
      <c r="R104" s="264">
        <f t="shared" si="3"/>
        <v>9.2514734107199993E-3</v>
      </c>
    </row>
    <row r="105" spans="3:18">
      <c r="C105" s="253" t="s">
        <v>808</v>
      </c>
      <c r="D105" s="254" t="s">
        <v>664</v>
      </c>
      <c r="E105" s="255" t="s">
        <v>237</v>
      </c>
      <c r="F105" s="255" t="s">
        <v>809</v>
      </c>
      <c r="G105" s="286">
        <v>6.7187292999999995E-2</v>
      </c>
      <c r="H105" s="256">
        <v>0.75</v>
      </c>
      <c r="I105" s="256"/>
      <c r="J105" s="257">
        <v>25</v>
      </c>
      <c r="K105" s="258">
        <v>800</v>
      </c>
      <c r="L105" s="258">
        <v>15</v>
      </c>
      <c r="M105" s="257">
        <v>0.41184968706360731</v>
      </c>
      <c r="N105" s="257">
        <v>31.536000000000001</v>
      </c>
      <c r="O105" s="257">
        <f t="shared" si="4"/>
        <v>9.1561956190977219E-4</v>
      </c>
      <c r="P105" s="257">
        <f t="shared" si="5"/>
        <v>5.039046975E-2</v>
      </c>
      <c r="Q105" s="257">
        <v>0.76400000000000001</v>
      </c>
      <c r="R105" s="264">
        <f t="shared" si="3"/>
        <v>1.1892150860999999E-2</v>
      </c>
    </row>
    <row r="106" spans="3:18">
      <c r="C106" s="253" t="s">
        <v>810</v>
      </c>
      <c r="D106" s="254" t="s">
        <v>666</v>
      </c>
      <c r="E106" s="255" t="s">
        <v>324</v>
      </c>
      <c r="F106" s="255" t="s">
        <v>809</v>
      </c>
      <c r="G106" s="286">
        <v>0.22513804499999998</v>
      </c>
      <c r="H106" s="256">
        <v>0.85</v>
      </c>
      <c r="I106" s="256"/>
      <c r="J106" s="257">
        <v>25</v>
      </c>
      <c r="K106" s="258">
        <v>380</v>
      </c>
      <c r="L106" s="258">
        <v>3</v>
      </c>
      <c r="M106" s="257">
        <v>0.41184968706360731</v>
      </c>
      <c r="N106" s="257">
        <v>31.536000000000001</v>
      </c>
      <c r="O106" s="257">
        <f t="shared" si="4"/>
        <v>3.4772384397608077E-3</v>
      </c>
      <c r="P106" s="257">
        <f t="shared" si="5"/>
        <v>0.19136733824999999</v>
      </c>
      <c r="Q106" s="257">
        <v>0.76400000000000001</v>
      </c>
      <c r="R106" s="264">
        <f t="shared" si="3"/>
        <v>4.5162691826999994E-2</v>
      </c>
    </row>
    <row r="107" spans="3:18">
      <c r="C107" s="253" t="s">
        <v>811</v>
      </c>
      <c r="D107" s="254" t="s">
        <v>667</v>
      </c>
      <c r="E107" s="255" t="s">
        <v>337</v>
      </c>
      <c r="F107" s="255" t="s">
        <v>809</v>
      </c>
      <c r="G107" s="286">
        <v>7.8277759999999998E-3</v>
      </c>
      <c r="H107" s="256">
        <v>0.84</v>
      </c>
      <c r="I107" s="256"/>
      <c r="J107" s="257">
        <v>25</v>
      </c>
      <c r="K107" s="258">
        <v>380</v>
      </c>
      <c r="L107" s="258">
        <v>3</v>
      </c>
      <c r="M107" s="257">
        <v>0.41184968706360731</v>
      </c>
      <c r="N107" s="257">
        <v>31.536000000000001</v>
      </c>
      <c r="O107" s="257">
        <f t="shared" si="4"/>
        <v>1.1947700604144846E-4</v>
      </c>
      <c r="P107" s="257">
        <f t="shared" si="5"/>
        <v>6.5753318399999995E-3</v>
      </c>
      <c r="Q107" s="257">
        <v>0.76400000000000001</v>
      </c>
      <c r="R107" s="264">
        <f t="shared" si="3"/>
        <v>1.5517783142399999E-3</v>
      </c>
    </row>
    <row r="108" spans="3:18">
      <c r="C108" s="253" t="s">
        <v>812</v>
      </c>
      <c r="D108" s="254" t="s">
        <v>668</v>
      </c>
      <c r="E108" s="255" t="s">
        <v>240</v>
      </c>
      <c r="F108" s="255" t="s">
        <v>809</v>
      </c>
      <c r="G108" s="286">
        <v>0.92968734999999991</v>
      </c>
      <c r="H108" s="256">
        <v>0.85</v>
      </c>
      <c r="I108" s="256"/>
      <c r="J108" s="257">
        <v>25</v>
      </c>
      <c r="K108" s="258">
        <v>250</v>
      </c>
      <c r="L108" s="258">
        <v>2</v>
      </c>
      <c r="M108" s="257">
        <v>0.41184968706360731</v>
      </c>
      <c r="N108" s="257">
        <v>31.536000000000001</v>
      </c>
      <c r="O108" s="257">
        <f t="shared" si="4"/>
        <v>0</v>
      </c>
      <c r="P108" s="257">
        <f t="shared" si="5"/>
        <v>0.79023424749999993</v>
      </c>
      <c r="Q108" s="257">
        <v>1</v>
      </c>
      <c r="R108" s="264">
        <f t="shared" si="3"/>
        <v>0</v>
      </c>
    </row>
    <row r="109" spans="3:18">
      <c r="C109" s="253" t="s">
        <v>813</v>
      </c>
      <c r="D109" s="254" t="s">
        <v>669</v>
      </c>
      <c r="E109" s="255" t="s">
        <v>240</v>
      </c>
      <c r="F109" s="255" t="s">
        <v>809</v>
      </c>
      <c r="G109" s="286">
        <v>0.32453894599999999</v>
      </c>
      <c r="H109" s="256">
        <v>0.8</v>
      </c>
      <c r="I109" s="256"/>
      <c r="J109" s="257">
        <v>12.5</v>
      </c>
      <c r="K109" s="258">
        <v>300</v>
      </c>
      <c r="L109" s="258">
        <v>0</v>
      </c>
      <c r="M109" s="257">
        <v>0.41184968706360731</v>
      </c>
      <c r="N109" s="257">
        <v>31.536000000000001</v>
      </c>
      <c r="O109" s="257">
        <f t="shared" si="4"/>
        <v>0</v>
      </c>
      <c r="P109" s="257">
        <f t="shared" si="5"/>
        <v>0.25963115679999998</v>
      </c>
      <c r="Q109" s="257">
        <v>1</v>
      </c>
      <c r="R109" s="264">
        <f t="shared" si="3"/>
        <v>0</v>
      </c>
    </row>
    <row r="110" spans="3:18">
      <c r="C110" s="253" t="s">
        <v>814</v>
      </c>
      <c r="D110" s="254" t="s">
        <v>670</v>
      </c>
      <c r="E110" s="255" t="s">
        <v>249</v>
      </c>
      <c r="F110" s="255" t="s">
        <v>809</v>
      </c>
      <c r="G110" s="286">
        <v>0.27384730100000004</v>
      </c>
      <c r="H110" s="256">
        <v>3.5</v>
      </c>
      <c r="I110" s="256"/>
      <c r="J110" s="257">
        <v>10</v>
      </c>
      <c r="K110" s="258">
        <v>1718</v>
      </c>
      <c r="L110" s="258">
        <v>0</v>
      </c>
      <c r="M110" s="257">
        <v>0.41184968706360731</v>
      </c>
      <c r="N110" s="257">
        <v>31.536000000000001</v>
      </c>
      <c r="O110" s="257">
        <f t="shared" si="4"/>
        <v>1.7415789425167593E-2</v>
      </c>
      <c r="P110" s="257">
        <f t="shared" si="5"/>
        <v>0.95846555350000018</v>
      </c>
      <c r="Q110" s="257">
        <v>0.76400000000000001</v>
      </c>
      <c r="R110" s="264">
        <f t="shared" si="3"/>
        <v>0.22619787062600002</v>
      </c>
    </row>
    <row r="111" spans="3:18">
      <c r="C111" s="253" t="s">
        <v>815</v>
      </c>
      <c r="D111" s="254" t="s">
        <v>671</v>
      </c>
      <c r="E111" s="255" t="s">
        <v>249</v>
      </c>
      <c r="F111" s="255" t="s">
        <v>809</v>
      </c>
      <c r="G111" s="286">
        <v>0.42938552399999996</v>
      </c>
      <c r="H111" s="256">
        <v>0.99</v>
      </c>
      <c r="I111" s="256"/>
      <c r="J111" s="257">
        <v>10</v>
      </c>
      <c r="K111" s="258">
        <v>80</v>
      </c>
      <c r="L111" s="258">
        <v>0</v>
      </c>
      <c r="M111" s="257">
        <v>0.41184968706360731</v>
      </c>
      <c r="N111" s="257">
        <v>31.536000000000001</v>
      </c>
      <c r="O111" s="257">
        <f t="shared" si="4"/>
        <v>7.7241242134188518E-3</v>
      </c>
      <c r="P111" s="257">
        <f t="shared" si="5"/>
        <v>0.42509166875999999</v>
      </c>
      <c r="Q111" s="257">
        <v>0.76400000000000001</v>
      </c>
      <c r="R111" s="264">
        <f t="shared" si="3"/>
        <v>0.10032163382735999</v>
      </c>
    </row>
    <row r="112" spans="3:18">
      <c r="C112" s="253" t="s">
        <v>816</v>
      </c>
      <c r="D112" s="254" t="s">
        <v>667</v>
      </c>
      <c r="E112" s="255" t="s">
        <v>337</v>
      </c>
      <c r="F112" s="255" t="s">
        <v>817</v>
      </c>
      <c r="G112" s="286">
        <v>1.2697660000000001E-3</v>
      </c>
      <c r="H112" s="256">
        <v>0.84</v>
      </c>
      <c r="I112" s="256"/>
      <c r="J112" s="257">
        <v>25</v>
      </c>
      <c r="K112" s="258">
        <v>380</v>
      </c>
      <c r="L112" s="258">
        <v>3</v>
      </c>
      <c r="M112" s="257">
        <v>0.54913291608480974</v>
      </c>
      <c r="N112" s="257">
        <v>31.536000000000001</v>
      </c>
      <c r="O112" s="257">
        <f t="shared" si="4"/>
        <v>1.453553091451766E-5</v>
      </c>
      <c r="P112" s="257">
        <f t="shared" si="5"/>
        <v>1.0666034399999999E-3</v>
      </c>
      <c r="Q112" s="257">
        <v>0.76400000000000001</v>
      </c>
      <c r="R112" s="264">
        <f t="shared" si="3"/>
        <v>2.5171841183999999E-4</v>
      </c>
    </row>
    <row r="113" spans="3:18">
      <c r="C113" s="253" t="s">
        <v>818</v>
      </c>
      <c r="D113" s="254" t="s">
        <v>664</v>
      </c>
      <c r="E113" s="255" t="s">
        <v>237</v>
      </c>
      <c r="F113" s="255" t="s">
        <v>817</v>
      </c>
      <c r="G113" s="286">
        <v>2.1871788E-2</v>
      </c>
      <c r="H113" s="256">
        <v>0.75</v>
      </c>
      <c r="I113" s="256"/>
      <c r="J113" s="257">
        <v>25</v>
      </c>
      <c r="K113" s="258">
        <v>800</v>
      </c>
      <c r="L113" s="258">
        <v>15</v>
      </c>
      <c r="M113" s="257">
        <v>0.54913291608480974</v>
      </c>
      <c r="N113" s="257">
        <v>31.536000000000001</v>
      </c>
      <c r="O113" s="257">
        <f t="shared" si="4"/>
        <v>2.2354938023857516E-4</v>
      </c>
      <c r="P113" s="257">
        <f t="shared" si="5"/>
        <v>1.6403840999999999E-2</v>
      </c>
      <c r="Q113" s="257">
        <v>0.76400000000000001</v>
      </c>
      <c r="R113" s="264">
        <f t="shared" si="3"/>
        <v>3.8713064759999995E-3</v>
      </c>
    </row>
    <row r="114" spans="3:18">
      <c r="C114" s="253" t="s">
        <v>819</v>
      </c>
      <c r="D114" s="254" t="s">
        <v>673</v>
      </c>
      <c r="E114" s="255" t="s">
        <v>249</v>
      </c>
      <c r="F114" s="255" t="s">
        <v>817</v>
      </c>
      <c r="G114" s="286">
        <v>0.10143780100000001</v>
      </c>
      <c r="H114" s="256">
        <v>0.9</v>
      </c>
      <c r="I114" s="256"/>
      <c r="J114" s="257">
        <v>15</v>
      </c>
      <c r="K114" s="258">
        <v>655</v>
      </c>
      <c r="L114" s="258">
        <v>0</v>
      </c>
      <c r="M114" s="257">
        <v>0.54913291608480974</v>
      </c>
      <c r="N114" s="257">
        <v>31.536000000000001</v>
      </c>
      <c r="O114" s="257">
        <f t="shared" si="4"/>
        <v>1.2441428682271748E-3</v>
      </c>
      <c r="P114" s="257">
        <f t="shared" si="5"/>
        <v>9.1294020900000009E-2</v>
      </c>
      <c r="Q114" s="257">
        <v>0.76400000000000001</v>
      </c>
      <c r="R114" s="264">
        <f t="shared" si="3"/>
        <v>2.15453889324E-2</v>
      </c>
    </row>
    <row r="115" spans="3:18">
      <c r="C115" s="253" t="s">
        <v>820</v>
      </c>
      <c r="D115" s="254" t="s">
        <v>674</v>
      </c>
      <c r="E115" s="255" t="s">
        <v>240</v>
      </c>
      <c r="F115" s="255" t="s">
        <v>817</v>
      </c>
      <c r="G115" s="286">
        <v>5.5550118999999995E-2</v>
      </c>
      <c r="H115" s="256">
        <v>0.6</v>
      </c>
      <c r="I115" s="256"/>
      <c r="J115" s="257">
        <v>15</v>
      </c>
      <c r="K115" s="258">
        <v>316</v>
      </c>
      <c r="L115" s="258">
        <v>0</v>
      </c>
      <c r="M115" s="257">
        <v>0.54913291608480974</v>
      </c>
      <c r="N115" s="257">
        <v>31.536000000000001</v>
      </c>
      <c r="O115" s="257">
        <f t="shared" si="4"/>
        <v>0</v>
      </c>
      <c r="P115" s="257">
        <f t="shared" si="5"/>
        <v>3.3330071399999994E-2</v>
      </c>
      <c r="Q115" s="257">
        <v>1</v>
      </c>
      <c r="R115" s="264">
        <f t="shared" si="3"/>
        <v>0</v>
      </c>
    </row>
    <row r="116" spans="3:18">
      <c r="C116" s="253" t="s">
        <v>821</v>
      </c>
      <c r="D116" s="254" t="s">
        <v>675</v>
      </c>
      <c r="E116" s="255" t="s">
        <v>242</v>
      </c>
      <c r="F116" s="255" t="s">
        <v>817</v>
      </c>
      <c r="G116" s="286">
        <v>2.3190399999999998</v>
      </c>
      <c r="H116" s="256">
        <v>1</v>
      </c>
      <c r="I116" s="256"/>
      <c r="J116" s="257">
        <v>10</v>
      </c>
      <c r="K116" s="258">
        <v>100</v>
      </c>
      <c r="L116" s="258">
        <v>0</v>
      </c>
      <c r="M116" s="257">
        <v>0.54913291608480974</v>
      </c>
      <c r="N116" s="257">
        <v>31.536000000000001</v>
      </c>
      <c r="O116" s="257">
        <f t="shared" si="4"/>
        <v>0</v>
      </c>
      <c r="P116" s="257">
        <f t="shared" si="5"/>
        <v>2.3190399999999998</v>
      </c>
      <c r="Q116" s="257">
        <v>1</v>
      </c>
      <c r="R116" s="264">
        <f t="shared" si="3"/>
        <v>0</v>
      </c>
    </row>
    <row r="117" spans="3:18">
      <c r="C117" s="253" t="s">
        <v>822</v>
      </c>
      <c r="D117" s="254" t="s">
        <v>676</v>
      </c>
      <c r="E117" s="255" t="s">
        <v>324</v>
      </c>
      <c r="F117" s="255" t="s">
        <v>823</v>
      </c>
      <c r="G117" s="286">
        <v>0.70506715400000008</v>
      </c>
      <c r="H117" s="256">
        <v>0.16</v>
      </c>
      <c r="I117" s="256"/>
      <c r="J117" s="257">
        <v>20</v>
      </c>
      <c r="K117" s="258">
        <v>929</v>
      </c>
      <c r="L117" s="258">
        <v>7</v>
      </c>
      <c r="M117" s="257">
        <v>0.1</v>
      </c>
      <c r="N117" s="257">
        <v>31.536000000000001</v>
      </c>
      <c r="O117" s="257">
        <f t="shared" si="4"/>
        <v>8.4422043807204465E-3</v>
      </c>
      <c r="P117" s="257">
        <f t="shared" si="5"/>
        <v>0.11281074464000002</v>
      </c>
      <c r="Q117" s="257">
        <v>0.76400000000000001</v>
      </c>
      <c r="R117" s="264">
        <f t="shared" si="3"/>
        <v>2.6623335735040003E-2</v>
      </c>
    </row>
    <row r="118" spans="3:18">
      <c r="C118" s="253" t="s">
        <v>824</v>
      </c>
      <c r="D118" s="254" t="s">
        <v>678</v>
      </c>
      <c r="E118" s="255" t="s">
        <v>325</v>
      </c>
      <c r="F118" s="255" t="s">
        <v>823</v>
      </c>
      <c r="G118" s="286">
        <v>0.18642049999999999</v>
      </c>
      <c r="H118" s="256">
        <v>0.14000000000000001</v>
      </c>
      <c r="I118" s="256"/>
      <c r="J118" s="257">
        <v>20</v>
      </c>
      <c r="K118" s="258">
        <v>650</v>
      </c>
      <c r="L118" s="258">
        <v>7</v>
      </c>
      <c r="M118" s="257">
        <v>0.1</v>
      </c>
      <c r="N118" s="257">
        <v>31.536000000000001</v>
      </c>
      <c r="O118" s="257">
        <f t="shared" si="4"/>
        <v>1.953111783358701E-3</v>
      </c>
      <c r="P118" s="257">
        <f t="shared" si="5"/>
        <v>2.609887E-2</v>
      </c>
      <c r="Q118" s="257">
        <v>0.76400000000000001</v>
      </c>
      <c r="R118" s="264">
        <f t="shared" si="3"/>
        <v>6.1593333199999999E-3</v>
      </c>
    </row>
    <row r="119" spans="3:18">
      <c r="C119" s="253" t="s">
        <v>825</v>
      </c>
      <c r="D119" s="254" t="s">
        <v>679</v>
      </c>
      <c r="E119" s="255" t="s">
        <v>337</v>
      </c>
      <c r="F119" s="255" t="s">
        <v>823</v>
      </c>
      <c r="G119" s="286">
        <v>7.4977985999999996E-2</v>
      </c>
      <c r="H119" s="256">
        <v>0.15</v>
      </c>
      <c r="I119" s="256"/>
      <c r="J119" s="257">
        <v>20</v>
      </c>
      <c r="K119" s="258">
        <v>9000</v>
      </c>
      <c r="L119" s="258">
        <v>5</v>
      </c>
      <c r="M119" s="257">
        <v>0.1</v>
      </c>
      <c r="N119" s="257">
        <v>31.536000000000001</v>
      </c>
      <c r="O119" s="257">
        <f t="shared" si="4"/>
        <v>8.4164786415525099E-4</v>
      </c>
      <c r="P119" s="257">
        <f t="shared" si="5"/>
        <v>1.12466979E-2</v>
      </c>
      <c r="Q119" s="257">
        <v>0.76400000000000001</v>
      </c>
      <c r="R119" s="264">
        <f t="shared" si="3"/>
        <v>2.6542207043999998E-3</v>
      </c>
    </row>
    <row r="120" spans="3:18">
      <c r="C120" s="253" t="s">
        <v>826</v>
      </c>
      <c r="D120" s="254" t="s">
        <v>680</v>
      </c>
      <c r="E120" s="255" t="s">
        <v>249</v>
      </c>
      <c r="F120" s="255" t="s">
        <v>827</v>
      </c>
      <c r="G120" s="286">
        <v>0.37438808800000001</v>
      </c>
      <c r="H120" s="256">
        <v>0.86</v>
      </c>
      <c r="I120" s="256"/>
      <c r="J120" s="257">
        <v>10</v>
      </c>
      <c r="K120" s="258">
        <v>187</v>
      </c>
      <c r="L120" s="258">
        <v>0</v>
      </c>
      <c r="M120" s="257">
        <v>0.54913291608480974</v>
      </c>
      <c r="N120" s="257">
        <v>31.536000000000001</v>
      </c>
      <c r="O120" s="257">
        <f t="shared" si="4"/>
        <v>4.3878158496751113E-3</v>
      </c>
      <c r="P120" s="257">
        <f t="shared" si="5"/>
        <v>0.32197375568000003</v>
      </c>
      <c r="Q120" s="257">
        <v>0.76400000000000001</v>
      </c>
      <c r="R120" s="264">
        <f t="shared" si="3"/>
        <v>7.5985806340480008E-2</v>
      </c>
    </row>
    <row r="121" spans="3:18">
      <c r="C121" s="253" t="s">
        <v>828</v>
      </c>
      <c r="D121" s="254" t="s">
        <v>682</v>
      </c>
      <c r="E121" s="255" t="s">
        <v>249</v>
      </c>
      <c r="F121" s="255" t="s">
        <v>829</v>
      </c>
      <c r="G121" s="286">
        <v>0.37840021299999999</v>
      </c>
      <c r="H121" s="256">
        <v>3.5</v>
      </c>
      <c r="I121" s="256"/>
      <c r="J121" s="257">
        <v>10</v>
      </c>
      <c r="K121" s="258">
        <v>1718</v>
      </c>
      <c r="L121" s="258">
        <v>0</v>
      </c>
      <c r="M121" s="257">
        <v>0.27456645804240487</v>
      </c>
      <c r="N121" s="257">
        <v>31.536000000000001</v>
      </c>
      <c r="O121" s="257">
        <f t="shared" si="4"/>
        <v>3.6097517141751356E-2</v>
      </c>
      <c r="P121" s="257">
        <f t="shared" si="5"/>
        <v>1.3244007455</v>
      </c>
      <c r="Q121" s="257">
        <v>0.76400000000000001</v>
      </c>
      <c r="R121" s="264">
        <f t="shared" si="3"/>
        <v>0.31255857593799996</v>
      </c>
    </row>
    <row r="130" spans="3:4">
      <c r="C130" s="186" t="s">
        <v>13</v>
      </c>
      <c r="D130" s="187"/>
    </row>
    <row r="131" spans="3:4">
      <c r="C131" s="191" t="s">
        <v>0</v>
      </c>
      <c r="D131" s="193" t="s">
        <v>364</v>
      </c>
    </row>
    <row r="132" spans="3:4" ht="15.75" thickBot="1">
      <c r="C132" s="195" t="s">
        <v>320</v>
      </c>
      <c r="D132" s="195" t="s">
        <v>321</v>
      </c>
    </row>
    <row r="133" spans="3:4">
      <c r="C133" t="s">
        <v>685</v>
      </c>
      <c r="D133" s="213">
        <f>ROUNDDOWN(SUMIF($F$6:$F$121,C133,$R$6:$R$121),3)</f>
        <v>2.1999999999999999E-2</v>
      </c>
    </row>
    <row r="134" spans="3:4">
      <c r="C134" s="250" t="s">
        <v>686</v>
      </c>
      <c r="D134" s="213">
        <f t="shared" ref="D134:D172" si="6">ROUNDDOWN(SUMIF($F$6:$F$121,C134,$R$6:$R$121),3)</f>
        <v>0.02</v>
      </c>
    </row>
    <row r="135" spans="3:4">
      <c r="C135" s="250" t="s">
        <v>691</v>
      </c>
      <c r="D135" s="213">
        <f t="shared" si="6"/>
        <v>0.33200000000000002</v>
      </c>
    </row>
    <row r="136" spans="3:4">
      <c r="C136" s="250" t="s">
        <v>699</v>
      </c>
      <c r="D136" s="213">
        <f t="shared" si="6"/>
        <v>2.5999999999999999E-2</v>
      </c>
    </row>
    <row r="137" spans="3:4">
      <c r="C137" s="250" t="s">
        <v>703</v>
      </c>
      <c r="D137" s="213">
        <f t="shared" si="6"/>
        <v>1.7999999999999999E-2</v>
      </c>
    </row>
    <row r="138" spans="3:4">
      <c r="C138" s="250" t="s">
        <v>706</v>
      </c>
      <c r="D138" s="213">
        <f t="shared" si="6"/>
        <v>2E-3</v>
      </c>
    </row>
    <row r="139" spans="3:4">
      <c r="C139" s="250" t="s">
        <v>709</v>
      </c>
      <c r="D139" s="213">
        <f t="shared" si="6"/>
        <v>0</v>
      </c>
    </row>
    <row r="140" spans="3:4">
      <c r="C140" s="250" t="s">
        <v>711</v>
      </c>
      <c r="D140" s="213">
        <f t="shared" si="6"/>
        <v>9.8000000000000004E-2</v>
      </c>
    </row>
    <row r="141" spans="3:4">
      <c r="C141" s="250" t="s">
        <v>713</v>
      </c>
      <c r="D141" s="213">
        <f t="shared" si="6"/>
        <v>5.7000000000000002E-2</v>
      </c>
    </row>
    <row r="142" spans="3:4">
      <c r="C142" s="250" t="s">
        <v>714</v>
      </c>
      <c r="D142" s="213">
        <f t="shared" si="6"/>
        <v>1.7999999999999999E-2</v>
      </c>
    </row>
    <row r="143" spans="3:4">
      <c r="C143" s="250" t="s">
        <v>719</v>
      </c>
      <c r="D143" s="213">
        <f t="shared" si="6"/>
        <v>0.249</v>
      </c>
    </row>
    <row r="144" spans="3:4">
      <c r="C144" s="250" t="s">
        <v>725</v>
      </c>
      <c r="D144" s="213">
        <f t="shared" si="6"/>
        <v>0.15</v>
      </c>
    </row>
    <row r="145" spans="3:4">
      <c r="C145" s="250" t="s">
        <v>730</v>
      </c>
      <c r="D145" s="213">
        <f t="shared" si="6"/>
        <v>4.2999999999999997E-2</v>
      </c>
    </row>
    <row r="146" spans="3:4">
      <c r="C146" s="250" t="s">
        <v>733</v>
      </c>
      <c r="D146" s="213">
        <f t="shared" si="6"/>
        <v>3.0000000000000001E-3</v>
      </c>
    </row>
    <row r="147" spans="3:4">
      <c r="C147" s="250" t="s">
        <v>736</v>
      </c>
      <c r="D147" s="213">
        <f t="shared" si="6"/>
        <v>1.6E-2</v>
      </c>
    </row>
    <row r="148" spans="3:4">
      <c r="C148" s="250" t="s">
        <v>738</v>
      </c>
      <c r="D148" s="213">
        <f t="shared" si="6"/>
        <v>3.2000000000000001E-2</v>
      </c>
    </row>
    <row r="149" spans="3:4">
      <c r="C149" s="250" t="s">
        <v>740</v>
      </c>
      <c r="D149" s="213">
        <f t="shared" si="6"/>
        <v>0.19700000000000001</v>
      </c>
    </row>
    <row r="150" spans="3:4">
      <c r="C150" s="250" t="s">
        <v>742</v>
      </c>
      <c r="D150" s="213">
        <f t="shared" si="6"/>
        <v>0.49299999999999999</v>
      </c>
    </row>
    <row r="151" spans="3:4">
      <c r="C151" s="250" t="s">
        <v>743</v>
      </c>
      <c r="D151" s="213">
        <f t="shared" si="6"/>
        <v>0.122</v>
      </c>
    </row>
    <row r="152" spans="3:4">
      <c r="C152" s="250" t="s">
        <v>748</v>
      </c>
      <c r="D152" s="213">
        <f t="shared" si="6"/>
        <v>1.492</v>
      </c>
    </row>
    <row r="153" spans="3:4">
      <c r="C153" s="250" t="s">
        <v>756</v>
      </c>
      <c r="D153" s="213">
        <f t="shared" si="6"/>
        <v>0.17399999999999999</v>
      </c>
    </row>
    <row r="154" spans="3:4">
      <c r="C154" s="250" t="s">
        <v>762</v>
      </c>
      <c r="D154" s="213">
        <f t="shared" si="6"/>
        <v>6.4000000000000001E-2</v>
      </c>
    </row>
    <row r="155" spans="3:4">
      <c r="C155" s="250" t="s">
        <v>766</v>
      </c>
      <c r="D155" s="213">
        <f t="shared" si="6"/>
        <v>0.14899999999999999</v>
      </c>
    </row>
    <row r="156" spans="3:4">
      <c r="C156" s="250" t="s">
        <v>768</v>
      </c>
      <c r="D156" s="213">
        <f t="shared" si="6"/>
        <v>1.3520000000000001</v>
      </c>
    </row>
    <row r="157" spans="3:4">
      <c r="C157" s="250" t="s">
        <v>770</v>
      </c>
      <c r="D157" s="213">
        <f t="shared" si="6"/>
        <v>0.155</v>
      </c>
    </row>
    <row r="158" spans="3:4">
      <c r="C158" s="250" t="s">
        <v>772</v>
      </c>
      <c r="D158" s="213">
        <f t="shared" si="6"/>
        <v>0.255</v>
      </c>
    </row>
    <row r="159" spans="3:4">
      <c r="C159" s="250" t="s">
        <v>776</v>
      </c>
      <c r="D159" s="213">
        <f t="shared" si="6"/>
        <v>9.2999999999999999E-2</v>
      </c>
    </row>
    <row r="160" spans="3:4">
      <c r="C160" s="250" t="s">
        <v>781</v>
      </c>
      <c r="D160" s="213">
        <f>ROUNDDOWN(SUMIF($F$6:$F$121,C160,$R$6:$R$121),3)</f>
        <v>0.85399999999999998</v>
      </c>
    </row>
    <row r="161" spans="3:4">
      <c r="C161" s="290" t="s">
        <v>833</v>
      </c>
      <c r="D161" s="213">
        <f t="shared" si="6"/>
        <v>0.47099999999999997</v>
      </c>
    </row>
    <row r="162" spans="3:4">
      <c r="C162" s="250" t="s">
        <v>793</v>
      </c>
      <c r="D162" s="213">
        <f t="shared" si="6"/>
        <v>1.2E-2</v>
      </c>
    </row>
    <row r="163" spans="3:4">
      <c r="C163" s="250" t="s">
        <v>797</v>
      </c>
      <c r="D163" s="213">
        <f t="shared" si="6"/>
        <v>0.29099999999999998</v>
      </c>
    </row>
    <row r="164" spans="3:4">
      <c r="C164" s="250" t="s">
        <v>799</v>
      </c>
      <c r="D164" s="213">
        <f t="shared" si="6"/>
        <v>2.234</v>
      </c>
    </row>
    <row r="165" spans="3:4">
      <c r="C165" s="250" t="s">
        <v>801</v>
      </c>
      <c r="D165" s="213">
        <f t="shared" si="6"/>
        <v>0.28999999999999998</v>
      </c>
    </row>
    <row r="166" spans="3:4">
      <c r="C166" s="250" t="s">
        <v>803</v>
      </c>
      <c r="D166" s="213">
        <f t="shared" si="6"/>
        <v>7.2999999999999995E-2</v>
      </c>
    </row>
    <row r="167" spans="3:4">
      <c r="C167" s="250" t="s">
        <v>804</v>
      </c>
      <c r="D167" s="213">
        <f t="shared" si="6"/>
        <v>3.1E-2</v>
      </c>
    </row>
    <row r="168" spans="3:4">
      <c r="C168" s="250" t="s">
        <v>809</v>
      </c>
      <c r="D168" s="213">
        <f t="shared" si="6"/>
        <v>0.38500000000000001</v>
      </c>
    </row>
    <row r="169" spans="3:4">
      <c r="C169" s="250" t="s">
        <v>817</v>
      </c>
      <c r="D169" s="213">
        <f t="shared" si="6"/>
        <v>2.5000000000000001E-2</v>
      </c>
    </row>
    <row r="170" spans="3:4">
      <c r="C170" s="250" t="s">
        <v>823</v>
      </c>
      <c r="D170" s="213">
        <f t="shared" si="6"/>
        <v>3.5000000000000003E-2</v>
      </c>
    </row>
    <row r="171" spans="3:4">
      <c r="C171" s="250" t="s">
        <v>827</v>
      </c>
      <c r="D171" s="213">
        <f t="shared" si="6"/>
        <v>7.4999999999999997E-2</v>
      </c>
    </row>
    <row r="172" spans="3:4">
      <c r="C172" s="250" t="s">
        <v>829</v>
      </c>
      <c r="D172" s="213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72" t="s">
        <v>72</v>
      </c>
      <c r="C2" s="173"/>
      <c r="F2" s="174"/>
      <c r="G2" s="174"/>
    </row>
    <row r="3" spans="2:12" ht="13.5" thickBot="1">
      <c r="B3" s="176" t="s">
        <v>0</v>
      </c>
      <c r="C3" s="182" t="s">
        <v>275</v>
      </c>
      <c r="D3" s="182" t="s">
        <v>525</v>
      </c>
      <c r="E3" s="182" t="s">
        <v>526</v>
      </c>
      <c r="F3" s="182" t="s">
        <v>527</v>
      </c>
      <c r="G3" s="182" t="s">
        <v>528</v>
      </c>
      <c r="H3" s="182" t="s">
        <v>278</v>
      </c>
      <c r="I3" s="182" t="s">
        <v>280</v>
      </c>
      <c r="J3" s="182" t="s">
        <v>285</v>
      </c>
      <c r="K3" s="182" t="s">
        <v>533</v>
      </c>
    </row>
    <row r="4" spans="2:12" ht="13.5" thickBot="1">
      <c r="B4" s="177" t="s">
        <v>59</v>
      </c>
      <c r="C4" s="177" t="s">
        <v>75</v>
      </c>
      <c r="D4" s="177" t="s">
        <v>75</v>
      </c>
      <c r="E4" s="177" t="s">
        <v>75</v>
      </c>
      <c r="F4" s="177" t="s">
        <v>75</v>
      </c>
      <c r="G4" s="177" t="s">
        <v>75</v>
      </c>
      <c r="H4" s="177" t="s">
        <v>75</v>
      </c>
      <c r="I4" s="177" t="s">
        <v>75</v>
      </c>
      <c r="J4" s="177" t="s">
        <v>75</v>
      </c>
      <c r="K4" s="177" t="s">
        <v>75</v>
      </c>
      <c r="L4" s="182"/>
    </row>
    <row r="5" spans="2:12">
      <c r="B5" s="178" t="s">
        <v>343</v>
      </c>
      <c r="C5" s="179">
        <v>92</v>
      </c>
      <c r="D5" s="180">
        <v>69.69</v>
      </c>
      <c r="E5" s="179">
        <v>66.58</v>
      </c>
      <c r="F5" s="175">
        <v>72.91</v>
      </c>
      <c r="G5" s="175">
        <v>60.43</v>
      </c>
      <c r="H5" s="1">
        <v>53.96</v>
      </c>
    </row>
    <row r="6" spans="2:12">
      <c r="F6" s="174"/>
      <c r="G6" s="174"/>
    </row>
    <row r="8" spans="2:12">
      <c r="B8" s="172" t="s">
        <v>72</v>
      </c>
    </row>
    <row r="9" spans="2:12" ht="13.5" thickBot="1">
      <c r="B9" s="176" t="s">
        <v>0</v>
      </c>
      <c r="C9" s="123" t="s">
        <v>223</v>
      </c>
      <c r="D9" s="123" t="s">
        <v>226</v>
      </c>
      <c r="E9" s="123" t="s">
        <v>301</v>
      </c>
      <c r="F9" s="123" t="s">
        <v>302</v>
      </c>
      <c r="G9" s="123" t="s">
        <v>233</v>
      </c>
      <c r="H9" s="123"/>
      <c r="I9" s="123"/>
    </row>
    <row r="10" spans="2:12" ht="13.5" thickBot="1">
      <c r="B10" s="177" t="s">
        <v>59</v>
      </c>
      <c r="C10" s="177" t="s">
        <v>75</v>
      </c>
      <c r="D10" s="177" t="s">
        <v>75</v>
      </c>
      <c r="E10" s="177" t="s">
        <v>75</v>
      </c>
      <c r="F10" s="177" t="s">
        <v>75</v>
      </c>
      <c r="G10" s="177" t="s">
        <v>75</v>
      </c>
      <c r="H10" s="177"/>
      <c r="I10" s="177"/>
    </row>
    <row r="11" spans="2:12">
      <c r="B11" s="1" t="s">
        <v>344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72" t="s">
        <v>72</v>
      </c>
    </row>
    <row r="15" spans="2:12" ht="13.5" thickBot="1">
      <c r="B15" s="176" t="s">
        <v>0</v>
      </c>
      <c r="C15" s="201" t="s">
        <v>237</v>
      </c>
      <c r="D15" s="201" t="s">
        <v>240</v>
      </c>
      <c r="E15" s="201" t="s">
        <v>323</v>
      </c>
      <c r="F15" s="201" t="s">
        <v>324</v>
      </c>
      <c r="G15" s="201" t="s">
        <v>246</v>
      </c>
      <c r="H15" s="201" t="s">
        <v>242</v>
      </c>
      <c r="I15" s="201" t="s">
        <v>337</v>
      </c>
      <c r="J15" s="201" t="s">
        <v>325</v>
      </c>
      <c r="K15" s="201" t="s">
        <v>247</v>
      </c>
      <c r="L15" s="201" t="s">
        <v>830</v>
      </c>
    </row>
    <row r="16" spans="2:12" ht="13.5" thickBot="1">
      <c r="B16" s="177" t="s">
        <v>59</v>
      </c>
      <c r="C16" s="177" t="s">
        <v>75</v>
      </c>
      <c r="D16" s="177" t="s">
        <v>75</v>
      </c>
      <c r="E16" s="177" t="s">
        <v>75</v>
      </c>
      <c r="F16" s="177" t="s">
        <v>75</v>
      </c>
      <c r="G16" s="177" t="s">
        <v>75</v>
      </c>
      <c r="H16" s="177" t="s">
        <v>75</v>
      </c>
      <c r="I16" s="177" t="s">
        <v>75</v>
      </c>
      <c r="J16" s="177" t="s">
        <v>75</v>
      </c>
      <c r="K16" s="177" t="s">
        <v>75</v>
      </c>
      <c r="L16" s="177" t="s">
        <v>75</v>
      </c>
    </row>
    <row r="17" spans="2:10">
      <c r="B17" s="1" t="s">
        <v>334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76"/>
      <c r="C18" s="176"/>
      <c r="D18" s="176"/>
      <c r="E18" s="176"/>
      <c r="F18" s="176"/>
      <c r="G18" s="176"/>
      <c r="H18" s="176"/>
      <c r="I18" s="176"/>
    </row>
    <row r="22" spans="2:10">
      <c r="C22" s="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RowHeight="12" customHeight="1"/>
  <cols>
    <col min="1" max="4" width="15.140625" style="110" customWidth="1"/>
    <col min="5" max="6" width="28.28515625" style="110" customWidth="1"/>
    <col min="7" max="8" width="20.5703125" style="110" customWidth="1"/>
    <col min="9" max="9" width="56.42578125" style="110" customWidth="1"/>
    <col min="10" max="10" width="15.140625" style="110" customWidth="1"/>
    <col min="11" max="11" width="18.7109375" style="110" customWidth="1"/>
    <col min="12" max="12" width="23.5703125" style="110" hidden="1" customWidth="1"/>
    <col min="13" max="18" width="15.140625" style="110" customWidth="1"/>
    <col min="19" max="20" width="15.140625" style="168" customWidth="1"/>
    <col min="21" max="30" width="21.7109375" style="168" customWidth="1"/>
    <col min="31" max="32" width="15.140625" style="110" customWidth="1"/>
    <col min="33" max="44" width="21.28515625" style="110" customWidth="1"/>
    <col min="45" max="253" width="15.140625" style="110" customWidth="1"/>
    <col min="254" max="16384" width="9.140625" style="110"/>
  </cols>
  <sheetData>
    <row r="3" spans="2:44" ht="12" customHeight="1" thickBot="1"/>
    <row r="4" spans="2:44" ht="12" customHeight="1">
      <c r="B4" s="118" t="s">
        <v>62</v>
      </c>
      <c r="C4" s="118" t="s">
        <v>64</v>
      </c>
      <c r="D4" s="118" t="s">
        <v>201</v>
      </c>
      <c r="E4" s="118" t="s">
        <v>194</v>
      </c>
      <c r="F4" s="118" t="s">
        <v>199</v>
      </c>
      <c r="G4" s="118" t="s">
        <v>197</v>
      </c>
      <c r="H4" s="118" t="s">
        <v>200</v>
      </c>
      <c r="I4" s="118" t="s">
        <v>196</v>
      </c>
      <c r="J4" s="118" t="s">
        <v>195</v>
      </c>
      <c r="K4" s="118" t="s">
        <v>203</v>
      </c>
      <c r="L4" s="118" t="s">
        <v>204</v>
      </c>
      <c r="P4" s="129" t="s">
        <v>1</v>
      </c>
      <c r="Q4" s="130" t="s">
        <v>5</v>
      </c>
      <c r="R4" s="130" t="s">
        <v>6</v>
      </c>
      <c r="S4" s="169" t="s">
        <v>56</v>
      </c>
      <c r="T4" s="169" t="s">
        <v>188</v>
      </c>
      <c r="U4" s="169" t="s">
        <v>189</v>
      </c>
      <c r="V4" s="169" t="s">
        <v>190</v>
      </c>
      <c r="W4" s="169" t="s">
        <v>209</v>
      </c>
      <c r="X4" s="169" t="s">
        <v>191</v>
      </c>
      <c r="Y4" s="169" t="s">
        <v>192</v>
      </c>
      <c r="Z4" s="169" t="s">
        <v>210</v>
      </c>
      <c r="AA4" s="169" t="s">
        <v>211</v>
      </c>
      <c r="AB4" s="169" t="s">
        <v>193</v>
      </c>
      <c r="AC4" s="170" t="s">
        <v>362</v>
      </c>
      <c r="AD4" s="170" t="s">
        <v>212</v>
      </c>
      <c r="AG4" s="142" t="s">
        <v>56</v>
      </c>
      <c r="AH4" s="143" t="s">
        <v>188</v>
      </c>
      <c r="AI4" s="143" t="s">
        <v>189</v>
      </c>
      <c r="AJ4" s="143" t="s">
        <v>190</v>
      </c>
      <c r="AK4" s="143" t="s">
        <v>209</v>
      </c>
      <c r="AL4" s="143" t="s">
        <v>191</v>
      </c>
      <c r="AM4" s="143" t="s">
        <v>192</v>
      </c>
      <c r="AN4" s="143" t="s">
        <v>210</v>
      </c>
      <c r="AO4" s="143" t="s">
        <v>211</v>
      </c>
      <c r="AP4" s="143" t="s">
        <v>193</v>
      </c>
      <c r="AQ4" s="143" t="s">
        <v>362</v>
      </c>
      <c r="AR4" s="144" t="s">
        <v>212</v>
      </c>
    </row>
    <row r="5" spans="2:44" ht="12" customHeight="1">
      <c r="B5" s="125" t="s">
        <v>202</v>
      </c>
      <c r="C5" s="117" t="s">
        <v>46</v>
      </c>
      <c r="D5" s="125" t="s">
        <v>208</v>
      </c>
      <c r="E5" s="115" t="s">
        <v>216</v>
      </c>
      <c r="F5" s="119" t="s">
        <v>171</v>
      </c>
      <c r="G5" s="116" t="str">
        <f>C5&amp;" Coal"</f>
        <v>Industry Coal</v>
      </c>
      <c r="H5" s="122" t="s">
        <v>155</v>
      </c>
      <c r="I5" s="149" t="str">
        <f t="shared" ref="I5:I17" si="0">$C$5&amp;" "&amp;$E$5&amp;" "&amp;RIGHT(G5,LEN(G5)-FIND(" ",G5))</f>
        <v>Industry Space heating  Coal</v>
      </c>
      <c r="J5" s="156" t="s">
        <v>207</v>
      </c>
      <c r="K5" s="159" t="str">
        <f t="shared" ref="K5:K17" si="1">$D$5&amp;$F$5&amp;RIGHT(H5,3)&amp;$B$5</f>
        <v>IND-SHCOAExt</v>
      </c>
      <c r="L5" s="110" t="str">
        <f t="shared" ref="L5:L26" si="2">IF(J5="Yes",K5,"")</f>
        <v/>
      </c>
      <c r="O5" s="131" t="str">
        <f>IF(J5="Yes",I5,"")</f>
        <v/>
      </c>
      <c r="P5" s="131" t="str">
        <f>L5</f>
        <v/>
      </c>
      <c r="Q5" s="123" t="str">
        <f>IF(J5="yes",LEFT(P5,3)&amp;"-"&amp;MID(P5,7,3),"")</f>
        <v/>
      </c>
      <c r="R5" s="121" t="str">
        <f>LEFT(P5,6)</f>
        <v/>
      </c>
      <c r="S5" s="128" t="str">
        <f>IF(P5&lt;&gt;"",AG5,"")</f>
        <v/>
      </c>
      <c r="T5" s="128" t="str">
        <f t="shared" ref="T5:AD5" si="3">IF(Q5&lt;&gt;"",AH5,"")</f>
        <v/>
      </c>
      <c r="U5" s="128" t="str">
        <f t="shared" si="3"/>
        <v/>
      </c>
      <c r="V5" s="128" t="str">
        <f t="shared" si="3"/>
        <v/>
      </c>
      <c r="W5" s="128" t="str">
        <f t="shared" si="3"/>
        <v/>
      </c>
      <c r="X5" s="128" t="str">
        <f t="shared" si="3"/>
        <v/>
      </c>
      <c r="Y5" s="128" t="str">
        <f t="shared" si="3"/>
        <v/>
      </c>
      <c r="Z5" s="128" t="str">
        <f t="shared" si="3"/>
        <v/>
      </c>
      <c r="AA5" s="128" t="str">
        <f t="shared" si="3"/>
        <v/>
      </c>
      <c r="AB5" s="128" t="str">
        <f t="shared" si="3"/>
        <v/>
      </c>
      <c r="AC5" s="128" t="str">
        <f t="shared" si="3"/>
        <v/>
      </c>
      <c r="AD5" s="128" t="str">
        <f t="shared" si="3"/>
        <v/>
      </c>
      <c r="AG5" s="139">
        <v>0.6</v>
      </c>
      <c r="AH5" s="140">
        <v>2</v>
      </c>
      <c r="AI5" s="140">
        <v>1</v>
      </c>
      <c r="AJ5" s="140">
        <v>1</v>
      </c>
      <c r="AK5" s="140">
        <f>0.8*AJ5</f>
        <v>0.8</v>
      </c>
      <c r="AL5" s="140">
        <f>AJ5*0</f>
        <v>0</v>
      </c>
      <c r="AM5" s="140">
        <v>0.5</v>
      </c>
      <c r="AN5" s="140">
        <v>0.4</v>
      </c>
      <c r="AO5" s="140">
        <v>0</v>
      </c>
      <c r="AP5" s="140">
        <v>1</v>
      </c>
      <c r="AQ5" s="140"/>
      <c r="AR5" s="141"/>
    </row>
    <row r="6" spans="2:44" ht="12" customHeight="1">
      <c r="B6" s="125"/>
      <c r="C6" s="117"/>
      <c r="D6" s="125"/>
      <c r="E6" s="115" t="s">
        <v>173</v>
      </c>
      <c r="F6" s="119" t="s">
        <v>172</v>
      </c>
      <c r="G6" s="116" t="str">
        <f>C5&amp;" Lignite"</f>
        <v>Industry Lignite</v>
      </c>
      <c r="H6" s="122" t="s">
        <v>156</v>
      </c>
      <c r="I6" s="150" t="str">
        <f t="shared" si="0"/>
        <v>Industry Space heating  Lignite</v>
      </c>
      <c r="J6" s="157" t="s">
        <v>207</v>
      </c>
      <c r="K6" s="160" t="str">
        <f t="shared" si="1"/>
        <v>IND-SHCOLExt</v>
      </c>
      <c r="L6" s="110" t="str">
        <f t="shared" si="2"/>
        <v/>
      </c>
      <c r="O6" s="131" t="str">
        <f t="shared" ref="O6:O69" si="4">IF(J6="Yes",I6,"")</f>
        <v/>
      </c>
      <c r="P6" s="131" t="str">
        <f t="shared" ref="P6:P7" si="5">L6</f>
        <v/>
      </c>
      <c r="Q6" s="123" t="str">
        <f t="shared" ref="Q6:Q69" si="6">IF(J6="yes",LEFT(P6,3)&amp;"-"&amp;MID(P6,7,3),"")</f>
        <v/>
      </c>
      <c r="R6" s="121" t="str">
        <f t="shared" ref="R6:R7" si="7">LEFT(P6,6)</f>
        <v/>
      </c>
      <c r="S6" s="128" t="str">
        <f t="shared" ref="S6:S69" si="8">IF(P6&lt;&gt;"",AG6,"")</f>
        <v/>
      </c>
      <c r="T6" s="128" t="str">
        <f t="shared" ref="T6:T69" si="9">IF(Q6&lt;&gt;"",AH6,"")</f>
        <v/>
      </c>
      <c r="U6" s="128" t="str">
        <f t="shared" ref="U6:U69" si="10">IF(R6&lt;&gt;"",AI6,"")</f>
        <v/>
      </c>
      <c r="V6" s="128" t="str">
        <f t="shared" ref="V6:V69" si="11">IF(S6&lt;&gt;"",AJ6,"")</f>
        <v/>
      </c>
      <c r="W6" s="128" t="str">
        <f t="shared" ref="W6:W69" si="12">IF(T6&lt;&gt;"",AK6,"")</f>
        <v/>
      </c>
      <c r="X6" s="128" t="str">
        <f t="shared" ref="X6:X69" si="13">IF(U6&lt;&gt;"",AL6,"")</f>
        <v/>
      </c>
      <c r="Y6" s="128" t="str">
        <f t="shared" ref="Y6:Y69" si="14">IF(V6&lt;&gt;"",AM6,"")</f>
        <v/>
      </c>
      <c r="Z6" s="128" t="str">
        <f t="shared" ref="Z6:Z69" si="15">IF(W6&lt;&gt;"",AN6,"")</f>
        <v/>
      </c>
      <c r="AA6" s="128" t="str">
        <f t="shared" ref="AA6:AA69" si="16">IF(X6&lt;&gt;"",AO6,"")</f>
        <v/>
      </c>
      <c r="AB6" s="128" t="str">
        <f t="shared" ref="AB6:AB69" si="17">IF(Y6&lt;&gt;"",AP6,"")</f>
        <v/>
      </c>
      <c r="AC6" s="128" t="str">
        <f t="shared" ref="AC6:AC69" si="18">IF(Z6&lt;&gt;"",AQ6,"")</f>
        <v/>
      </c>
      <c r="AD6" s="128" t="str">
        <f t="shared" ref="AD6:AD69" si="19">IF(AA6&lt;&gt;"",AR6,"")</f>
        <v/>
      </c>
      <c r="AG6" s="133">
        <v>0.6</v>
      </c>
      <c r="AH6" s="132">
        <v>2</v>
      </c>
      <c r="AI6" s="132">
        <v>1</v>
      </c>
      <c r="AJ6" s="140">
        <v>1</v>
      </c>
      <c r="AK6" s="140">
        <f t="shared" ref="AK6:AK69" si="20">0.8*AJ6</f>
        <v>0.8</v>
      </c>
      <c r="AL6" s="140">
        <f t="shared" ref="AL6:AL69" si="21">AJ6*0</f>
        <v>0</v>
      </c>
      <c r="AM6" s="140">
        <v>0.5</v>
      </c>
      <c r="AN6" s="140">
        <v>0.4</v>
      </c>
      <c r="AO6" s="140">
        <v>0</v>
      </c>
      <c r="AP6" s="140">
        <v>1</v>
      </c>
      <c r="AQ6" s="132"/>
      <c r="AR6" s="134"/>
    </row>
    <row r="7" spans="2:44" ht="12" customHeight="1">
      <c r="B7" s="125"/>
      <c r="C7" s="117"/>
      <c r="D7" s="125"/>
      <c r="E7" s="115" t="s">
        <v>175</v>
      </c>
      <c r="F7" s="119" t="s">
        <v>174</v>
      </c>
      <c r="G7" s="116" t="str">
        <f>C5&amp;" Crude oil"</f>
        <v>Industry Crude oil</v>
      </c>
      <c r="H7" s="122" t="s">
        <v>157</v>
      </c>
      <c r="I7" s="150" t="str">
        <f t="shared" si="0"/>
        <v>Industry Space heating  Crude oil</v>
      </c>
      <c r="J7" s="157" t="s">
        <v>206</v>
      </c>
      <c r="K7" s="160" t="str">
        <f t="shared" si="1"/>
        <v>IND-SHOILExt</v>
      </c>
      <c r="L7" s="110" t="str">
        <f t="shared" si="2"/>
        <v>IND-SHOILExt</v>
      </c>
      <c r="O7" s="131" t="str">
        <f t="shared" si="4"/>
        <v>Industry Space heating  Crude oil</v>
      </c>
      <c r="P7" s="131" t="str">
        <f t="shared" si="5"/>
        <v>IND-SHOILExt</v>
      </c>
      <c r="Q7" s="123" t="str">
        <f t="shared" si="6"/>
        <v>IND-OIL</v>
      </c>
      <c r="R7" s="121" t="str">
        <f t="shared" si="7"/>
        <v>IND-SH</v>
      </c>
      <c r="S7" s="128">
        <f t="shared" si="8"/>
        <v>0.6</v>
      </c>
      <c r="T7" s="128">
        <f t="shared" si="9"/>
        <v>2</v>
      </c>
      <c r="U7" s="128">
        <f t="shared" si="10"/>
        <v>1</v>
      </c>
      <c r="V7" s="128">
        <f t="shared" si="11"/>
        <v>1</v>
      </c>
      <c r="W7" s="128">
        <f t="shared" si="12"/>
        <v>0.8</v>
      </c>
      <c r="X7" s="128">
        <f t="shared" si="13"/>
        <v>0</v>
      </c>
      <c r="Y7" s="128">
        <f t="shared" si="14"/>
        <v>0.5</v>
      </c>
      <c r="Z7" s="128">
        <f t="shared" si="15"/>
        <v>0.4</v>
      </c>
      <c r="AA7" s="128">
        <f t="shared" si="16"/>
        <v>0</v>
      </c>
      <c r="AB7" s="128">
        <f t="shared" si="17"/>
        <v>1</v>
      </c>
      <c r="AC7" s="128">
        <f t="shared" si="18"/>
        <v>0</v>
      </c>
      <c r="AD7" s="128">
        <f t="shared" si="19"/>
        <v>0</v>
      </c>
      <c r="AG7" s="133">
        <v>0.6</v>
      </c>
      <c r="AH7" s="132">
        <v>2</v>
      </c>
      <c r="AI7" s="132">
        <v>1</v>
      </c>
      <c r="AJ7" s="140">
        <v>1</v>
      </c>
      <c r="AK7" s="140">
        <f t="shared" si="20"/>
        <v>0.8</v>
      </c>
      <c r="AL7" s="140">
        <f t="shared" si="21"/>
        <v>0</v>
      </c>
      <c r="AM7" s="140">
        <v>0.5</v>
      </c>
      <c r="AN7" s="140">
        <v>0.4</v>
      </c>
      <c r="AO7" s="140">
        <v>0</v>
      </c>
      <c r="AP7" s="140">
        <v>1</v>
      </c>
      <c r="AQ7" s="132"/>
      <c r="AR7" s="134"/>
    </row>
    <row r="8" spans="2:44" ht="12" customHeight="1">
      <c r="B8" s="125"/>
      <c r="C8" s="117"/>
      <c r="D8" s="125"/>
      <c r="E8" s="115" t="s">
        <v>177</v>
      </c>
      <c r="F8" s="119" t="s">
        <v>176</v>
      </c>
      <c r="G8" s="116" t="str">
        <f>C5&amp;" Natural Gas"</f>
        <v>Industry Natural Gas</v>
      </c>
      <c r="H8" s="122" t="s">
        <v>158</v>
      </c>
      <c r="I8" s="150" t="str">
        <f t="shared" si="0"/>
        <v>Industry Space heating  Natural Gas</v>
      </c>
      <c r="J8" s="157" t="s">
        <v>206</v>
      </c>
      <c r="K8" s="160" t="str">
        <f t="shared" si="1"/>
        <v>IND-SHNGAExt</v>
      </c>
      <c r="L8" s="110" t="str">
        <f t="shared" si="2"/>
        <v>IND-SHNGAExt</v>
      </c>
      <c r="O8" s="131" t="str">
        <f t="shared" si="4"/>
        <v>Industry Space heating  Natural Gas</v>
      </c>
      <c r="P8" s="131" t="str">
        <f t="shared" ref="P8:P71" si="22">L8</f>
        <v>IND-SHNGAExt</v>
      </c>
      <c r="Q8" s="123" t="str">
        <f t="shared" si="6"/>
        <v>IND-NGA</v>
      </c>
      <c r="R8" s="121" t="str">
        <f t="shared" ref="R8:R71" si="23">LEFT(P8,6)</f>
        <v>IND-SH</v>
      </c>
      <c r="S8" s="128">
        <f t="shared" si="8"/>
        <v>0.6</v>
      </c>
      <c r="T8" s="128">
        <f t="shared" si="9"/>
        <v>2</v>
      </c>
      <c r="U8" s="128">
        <f t="shared" si="10"/>
        <v>1</v>
      </c>
      <c r="V8" s="128">
        <f t="shared" si="11"/>
        <v>1</v>
      </c>
      <c r="W8" s="128">
        <f t="shared" si="12"/>
        <v>0.8</v>
      </c>
      <c r="X8" s="128">
        <f t="shared" si="13"/>
        <v>0</v>
      </c>
      <c r="Y8" s="128">
        <f t="shared" si="14"/>
        <v>0.5</v>
      </c>
      <c r="Z8" s="128">
        <f t="shared" si="15"/>
        <v>0.4</v>
      </c>
      <c r="AA8" s="128">
        <f t="shared" si="16"/>
        <v>0</v>
      </c>
      <c r="AB8" s="128">
        <f t="shared" si="17"/>
        <v>1</v>
      </c>
      <c r="AC8" s="128">
        <f t="shared" si="18"/>
        <v>0</v>
      </c>
      <c r="AD8" s="128">
        <f t="shared" si="19"/>
        <v>0</v>
      </c>
      <c r="AG8" s="133">
        <v>0.6</v>
      </c>
      <c r="AH8" s="132">
        <v>2</v>
      </c>
      <c r="AI8" s="132">
        <v>1</v>
      </c>
      <c r="AJ8" s="140">
        <v>1</v>
      </c>
      <c r="AK8" s="140">
        <f t="shared" si="20"/>
        <v>0.8</v>
      </c>
      <c r="AL8" s="140">
        <f t="shared" si="21"/>
        <v>0</v>
      </c>
      <c r="AM8" s="140">
        <v>0.5</v>
      </c>
      <c r="AN8" s="140">
        <v>0.4</v>
      </c>
      <c r="AO8" s="140">
        <v>0</v>
      </c>
      <c r="AP8" s="140">
        <v>1</v>
      </c>
      <c r="AQ8" s="132"/>
      <c r="AR8" s="134"/>
    </row>
    <row r="9" spans="2:44" ht="12" customHeight="1">
      <c r="B9" s="125"/>
      <c r="C9" s="117"/>
      <c r="D9" s="125"/>
      <c r="E9" s="115" t="s">
        <v>179</v>
      </c>
      <c r="F9" s="119" t="s">
        <v>178</v>
      </c>
      <c r="G9" s="116" t="str">
        <f>C5&amp;" Hydro"</f>
        <v>Industry Hydro</v>
      </c>
      <c r="H9" s="122" t="s">
        <v>159</v>
      </c>
      <c r="I9" s="150" t="str">
        <f t="shared" si="0"/>
        <v>Industry Space heating  Hydro</v>
      </c>
      <c r="J9" s="157" t="s">
        <v>207</v>
      </c>
      <c r="K9" s="160" t="str">
        <f t="shared" si="1"/>
        <v>IND-SHHYDExt</v>
      </c>
      <c r="L9" s="110" t="str">
        <f t="shared" si="2"/>
        <v/>
      </c>
      <c r="O9" s="131" t="str">
        <f t="shared" si="4"/>
        <v/>
      </c>
      <c r="P9" s="131" t="str">
        <f t="shared" si="22"/>
        <v/>
      </c>
      <c r="Q9" s="123" t="str">
        <f t="shared" si="6"/>
        <v/>
      </c>
      <c r="R9" s="121" t="str">
        <f t="shared" si="23"/>
        <v/>
      </c>
      <c r="S9" s="128" t="str">
        <f t="shared" si="8"/>
        <v/>
      </c>
      <c r="T9" s="128" t="str">
        <f t="shared" si="9"/>
        <v/>
      </c>
      <c r="U9" s="128" t="str">
        <f t="shared" si="10"/>
        <v/>
      </c>
      <c r="V9" s="128" t="str">
        <f t="shared" si="11"/>
        <v/>
      </c>
      <c r="W9" s="128" t="str">
        <f t="shared" si="12"/>
        <v/>
      </c>
      <c r="X9" s="128" t="str">
        <f t="shared" si="13"/>
        <v/>
      </c>
      <c r="Y9" s="128" t="str">
        <f t="shared" si="14"/>
        <v/>
      </c>
      <c r="Z9" s="128" t="str">
        <f t="shared" si="15"/>
        <v/>
      </c>
      <c r="AA9" s="128" t="str">
        <f t="shared" si="16"/>
        <v/>
      </c>
      <c r="AB9" s="128" t="str">
        <f t="shared" si="17"/>
        <v/>
      </c>
      <c r="AC9" s="128" t="str">
        <f t="shared" si="18"/>
        <v/>
      </c>
      <c r="AD9" s="128" t="str">
        <f t="shared" si="19"/>
        <v/>
      </c>
      <c r="AG9" s="133">
        <v>0.6</v>
      </c>
      <c r="AH9" s="132">
        <v>2</v>
      </c>
      <c r="AI9" s="132">
        <v>1</v>
      </c>
      <c r="AJ9" s="140">
        <v>1</v>
      </c>
      <c r="AK9" s="140">
        <f t="shared" si="20"/>
        <v>0.8</v>
      </c>
      <c r="AL9" s="140">
        <f t="shared" si="21"/>
        <v>0</v>
      </c>
      <c r="AM9" s="140">
        <v>0.5</v>
      </c>
      <c r="AN9" s="140">
        <v>0.4</v>
      </c>
      <c r="AO9" s="140">
        <v>0</v>
      </c>
      <c r="AP9" s="140">
        <v>1</v>
      </c>
      <c r="AQ9" s="132"/>
      <c r="AR9" s="134"/>
    </row>
    <row r="10" spans="2:44" ht="12" customHeight="1">
      <c r="B10" s="125"/>
      <c r="C10" s="117"/>
      <c r="D10" s="125"/>
      <c r="E10" s="115" t="s">
        <v>181</v>
      </c>
      <c r="F10" s="119" t="s">
        <v>180</v>
      </c>
      <c r="G10" s="116" t="str">
        <f>C5&amp;" Geothermal"</f>
        <v>Industry Geothermal</v>
      </c>
      <c r="H10" s="122" t="s">
        <v>160</v>
      </c>
      <c r="I10" s="150" t="str">
        <f t="shared" si="0"/>
        <v>Industry Space heating  Geothermal</v>
      </c>
      <c r="J10" s="157" t="s">
        <v>206</v>
      </c>
      <c r="K10" s="160" t="str">
        <f t="shared" si="1"/>
        <v>IND-SHGEOExt</v>
      </c>
      <c r="L10" s="110" t="str">
        <f t="shared" si="2"/>
        <v>IND-SHGEOExt</v>
      </c>
      <c r="O10" s="131" t="str">
        <f t="shared" si="4"/>
        <v>Industry Space heating  Geothermal</v>
      </c>
      <c r="P10" s="131" t="str">
        <f t="shared" si="22"/>
        <v>IND-SHGEOExt</v>
      </c>
      <c r="Q10" s="123" t="str">
        <f t="shared" si="6"/>
        <v>IND-GEO</v>
      </c>
      <c r="R10" s="121" t="str">
        <f t="shared" si="23"/>
        <v>IND-SH</v>
      </c>
      <c r="S10" s="128">
        <f t="shared" si="8"/>
        <v>0.6</v>
      </c>
      <c r="T10" s="128">
        <f t="shared" si="9"/>
        <v>2</v>
      </c>
      <c r="U10" s="128">
        <f t="shared" si="10"/>
        <v>1</v>
      </c>
      <c r="V10" s="128">
        <f t="shared" si="11"/>
        <v>1</v>
      </c>
      <c r="W10" s="128">
        <f t="shared" si="12"/>
        <v>0.8</v>
      </c>
      <c r="X10" s="128">
        <f t="shared" si="13"/>
        <v>0</v>
      </c>
      <c r="Y10" s="128">
        <f t="shared" si="14"/>
        <v>0.5</v>
      </c>
      <c r="Z10" s="128">
        <f t="shared" si="15"/>
        <v>0.4</v>
      </c>
      <c r="AA10" s="128">
        <f t="shared" si="16"/>
        <v>0</v>
      </c>
      <c r="AB10" s="128">
        <f t="shared" si="17"/>
        <v>1</v>
      </c>
      <c r="AC10" s="128">
        <f t="shared" si="18"/>
        <v>0</v>
      </c>
      <c r="AD10" s="128">
        <f t="shared" si="19"/>
        <v>0</v>
      </c>
      <c r="AG10" s="133">
        <v>0.6</v>
      </c>
      <c r="AH10" s="132">
        <v>2</v>
      </c>
      <c r="AI10" s="132">
        <v>1</v>
      </c>
      <c r="AJ10" s="140">
        <v>1</v>
      </c>
      <c r="AK10" s="140">
        <f t="shared" si="20"/>
        <v>0.8</v>
      </c>
      <c r="AL10" s="140">
        <f t="shared" si="21"/>
        <v>0</v>
      </c>
      <c r="AM10" s="140">
        <v>0.5</v>
      </c>
      <c r="AN10" s="140">
        <v>0.4</v>
      </c>
      <c r="AO10" s="140">
        <v>0</v>
      </c>
      <c r="AP10" s="140">
        <v>1</v>
      </c>
      <c r="AQ10" s="132"/>
      <c r="AR10" s="134"/>
    </row>
    <row r="11" spans="2:44" ht="12" customHeight="1">
      <c r="B11" s="125"/>
      <c r="C11" s="117"/>
      <c r="D11" s="125"/>
      <c r="E11" s="115" t="s">
        <v>183</v>
      </c>
      <c r="F11" s="119" t="s">
        <v>182</v>
      </c>
      <c r="G11" s="116" t="str">
        <f>C5&amp;" Solar"</f>
        <v>Industry Solar</v>
      </c>
      <c r="H11" s="125" t="s">
        <v>161</v>
      </c>
      <c r="I11" s="150" t="str">
        <f t="shared" si="0"/>
        <v>Industry Space heating  Solar</v>
      </c>
      <c r="J11" s="157" t="s">
        <v>206</v>
      </c>
      <c r="K11" s="160" t="str">
        <f t="shared" si="1"/>
        <v>IND-SHSOLExt</v>
      </c>
      <c r="L11" s="110" t="str">
        <f t="shared" si="2"/>
        <v>IND-SHSOLExt</v>
      </c>
      <c r="O11" s="131" t="str">
        <f t="shared" si="4"/>
        <v>Industry Space heating  Solar</v>
      </c>
      <c r="P11" s="131" t="str">
        <f t="shared" si="22"/>
        <v>IND-SHSOLExt</v>
      </c>
      <c r="Q11" s="123" t="str">
        <f t="shared" si="6"/>
        <v>IND-SOL</v>
      </c>
      <c r="R11" s="121" t="str">
        <f t="shared" si="23"/>
        <v>IND-SH</v>
      </c>
      <c r="S11" s="128">
        <f t="shared" si="8"/>
        <v>0.6</v>
      </c>
      <c r="T11" s="128">
        <f t="shared" si="9"/>
        <v>2</v>
      </c>
      <c r="U11" s="128">
        <f t="shared" si="10"/>
        <v>1</v>
      </c>
      <c r="V11" s="128">
        <f t="shared" si="11"/>
        <v>1</v>
      </c>
      <c r="W11" s="128">
        <f t="shared" si="12"/>
        <v>0.8</v>
      </c>
      <c r="X11" s="128">
        <f t="shared" si="13"/>
        <v>0</v>
      </c>
      <c r="Y11" s="128">
        <f t="shared" si="14"/>
        <v>0.5</v>
      </c>
      <c r="Z11" s="128">
        <f t="shared" si="15"/>
        <v>0.4</v>
      </c>
      <c r="AA11" s="128">
        <f t="shared" si="16"/>
        <v>0</v>
      </c>
      <c r="AB11" s="128">
        <f t="shared" si="17"/>
        <v>1</v>
      </c>
      <c r="AC11" s="128">
        <f t="shared" si="18"/>
        <v>0</v>
      </c>
      <c r="AD11" s="128">
        <f t="shared" si="19"/>
        <v>0</v>
      </c>
      <c r="AG11" s="133">
        <v>0.6</v>
      </c>
      <c r="AH11" s="132">
        <v>2</v>
      </c>
      <c r="AI11" s="132">
        <v>1</v>
      </c>
      <c r="AJ11" s="140">
        <v>1</v>
      </c>
      <c r="AK11" s="140">
        <f t="shared" si="20"/>
        <v>0.8</v>
      </c>
      <c r="AL11" s="140">
        <f t="shared" si="21"/>
        <v>0</v>
      </c>
      <c r="AM11" s="140">
        <v>0.5</v>
      </c>
      <c r="AN11" s="140">
        <v>0.4</v>
      </c>
      <c r="AO11" s="140">
        <v>0</v>
      </c>
      <c r="AP11" s="140">
        <v>1</v>
      </c>
      <c r="AQ11" s="132"/>
      <c r="AR11" s="134"/>
    </row>
    <row r="12" spans="2:44" ht="12" customHeight="1">
      <c r="B12" s="125"/>
      <c r="C12" s="117"/>
      <c r="D12" s="125"/>
      <c r="E12" s="115" t="s">
        <v>185</v>
      </c>
      <c r="F12" s="119" t="s">
        <v>184</v>
      </c>
      <c r="G12" s="116" t="str">
        <f>C5&amp;" Wind"</f>
        <v>Industry Wind</v>
      </c>
      <c r="H12" s="125" t="s">
        <v>162</v>
      </c>
      <c r="I12" s="150" t="str">
        <f t="shared" si="0"/>
        <v>Industry Space heating  Wind</v>
      </c>
      <c r="J12" s="157" t="s">
        <v>207</v>
      </c>
      <c r="K12" s="160" t="str">
        <f t="shared" si="1"/>
        <v>IND-SHWINExt</v>
      </c>
      <c r="L12" s="110" t="str">
        <f t="shared" si="2"/>
        <v/>
      </c>
      <c r="O12" s="131" t="str">
        <f t="shared" si="4"/>
        <v/>
      </c>
      <c r="P12" s="131" t="str">
        <f t="shared" si="22"/>
        <v/>
      </c>
      <c r="Q12" s="123" t="str">
        <f t="shared" si="6"/>
        <v/>
      </c>
      <c r="R12" s="121" t="str">
        <f t="shared" si="23"/>
        <v/>
      </c>
      <c r="S12" s="128" t="str">
        <f t="shared" si="8"/>
        <v/>
      </c>
      <c r="T12" s="128" t="str">
        <f t="shared" si="9"/>
        <v/>
      </c>
      <c r="U12" s="128" t="str">
        <f t="shared" si="10"/>
        <v/>
      </c>
      <c r="V12" s="128" t="str">
        <f t="shared" si="11"/>
        <v/>
      </c>
      <c r="W12" s="128" t="str">
        <f t="shared" si="12"/>
        <v/>
      </c>
      <c r="X12" s="128" t="str">
        <f t="shared" si="13"/>
        <v/>
      </c>
      <c r="Y12" s="128" t="str">
        <f t="shared" si="14"/>
        <v/>
      </c>
      <c r="Z12" s="128" t="str">
        <f t="shared" si="15"/>
        <v/>
      </c>
      <c r="AA12" s="128" t="str">
        <f t="shared" si="16"/>
        <v/>
      </c>
      <c r="AB12" s="128" t="str">
        <f t="shared" si="17"/>
        <v/>
      </c>
      <c r="AC12" s="128" t="str">
        <f t="shared" si="18"/>
        <v/>
      </c>
      <c r="AD12" s="128" t="str">
        <f t="shared" si="19"/>
        <v/>
      </c>
      <c r="AG12" s="133">
        <v>0.6</v>
      </c>
      <c r="AH12" s="132">
        <v>2</v>
      </c>
      <c r="AI12" s="132">
        <v>1</v>
      </c>
      <c r="AJ12" s="140">
        <v>1</v>
      </c>
      <c r="AK12" s="140">
        <f t="shared" si="20"/>
        <v>0.8</v>
      </c>
      <c r="AL12" s="140">
        <f t="shared" si="21"/>
        <v>0</v>
      </c>
      <c r="AM12" s="140">
        <v>0.5</v>
      </c>
      <c r="AN12" s="140">
        <v>0.4</v>
      </c>
      <c r="AO12" s="140">
        <v>0</v>
      </c>
      <c r="AP12" s="140">
        <v>1</v>
      </c>
      <c r="AQ12" s="132"/>
      <c r="AR12" s="134"/>
    </row>
    <row r="13" spans="2:44" ht="12" customHeight="1">
      <c r="B13" s="125"/>
      <c r="C13" s="117"/>
      <c r="D13" s="125"/>
      <c r="E13" s="115" t="s">
        <v>187</v>
      </c>
      <c r="F13" s="119" t="s">
        <v>186</v>
      </c>
      <c r="G13" s="116" t="str">
        <f>C5&amp;" Bio Liquids"</f>
        <v>Industry Bio Liquids</v>
      </c>
      <c r="H13" s="125" t="s">
        <v>163</v>
      </c>
      <c r="I13" s="150" t="str">
        <f t="shared" si="0"/>
        <v>Industry Space heating  Bio Liquids</v>
      </c>
      <c r="J13" s="157" t="s">
        <v>207</v>
      </c>
      <c r="K13" s="160" t="str">
        <f t="shared" si="1"/>
        <v>IND-SHBILExt</v>
      </c>
      <c r="L13" s="110" t="str">
        <f t="shared" si="2"/>
        <v/>
      </c>
      <c r="O13" s="131" t="str">
        <f t="shared" si="4"/>
        <v/>
      </c>
      <c r="P13" s="131" t="str">
        <f t="shared" si="22"/>
        <v/>
      </c>
      <c r="Q13" s="123" t="str">
        <f t="shared" si="6"/>
        <v/>
      </c>
      <c r="R13" s="121" t="str">
        <f t="shared" si="23"/>
        <v/>
      </c>
      <c r="S13" s="128" t="str">
        <f t="shared" si="8"/>
        <v/>
      </c>
      <c r="T13" s="128" t="str">
        <f t="shared" si="9"/>
        <v/>
      </c>
      <c r="U13" s="128" t="str">
        <f t="shared" si="10"/>
        <v/>
      </c>
      <c r="V13" s="128" t="str">
        <f t="shared" si="11"/>
        <v/>
      </c>
      <c r="W13" s="128" t="str">
        <f t="shared" si="12"/>
        <v/>
      </c>
      <c r="X13" s="128" t="str">
        <f t="shared" si="13"/>
        <v/>
      </c>
      <c r="Y13" s="128" t="str">
        <f t="shared" si="14"/>
        <v/>
      </c>
      <c r="Z13" s="128" t="str">
        <f t="shared" si="15"/>
        <v/>
      </c>
      <c r="AA13" s="128" t="str">
        <f t="shared" si="16"/>
        <v/>
      </c>
      <c r="AB13" s="128" t="str">
        <f t="shared" si="17"/>
        <v/>
      </c>
      <c r="AC13" s="128" t="str">
        <f t="shared" si="18"/>
        <v/>
      </c>
      <c r="AD13" s="128" t="str">
        <f t="shared" si="19"/>
        <v/>
      </c>
      <c r="AG13" s="133">
        <v>0.6</v>
      </c>
      <c r="AH13" s="132">
        <v>2</v>
      </c>
      <c r="AI13" s="132">
        <v>1</v>
      </c>
      <c r="AJ13" s="140">
        <v>1</v>
      </c>
      <c r="AK13" s="140">
        <f t="shared" si="20"/>
        <v>0.8</v>
      </c>
      <c r="AL13" s="140">
        <f t="shared" si="21"/>
        <v>0</v>
      </c>
      <c r="AM13" s="140">
        <v>0.5</v>
      </c>
      <c r="AN13" s="140">
        <v>0.4</v>
      </c>
      <c r="AO13" s="140">
        <v>0</v>
      </c>
      <c r="AP13" s="140">
        <v>1</v>
      </c>
      <c r="AQ13" s="132"/>
      <c r="AR13" s="134"/>
    </row>
    <row r="14" spans="2:44" ht="12" customHeight="1">
      <c r="B14" s="125"/>
      <c r="C14" s="117"/>
      <c r="D14" s="125"/>
      <c r="E14" s="117"/>
      <c r="F14" s="125"/>
      <c r="G14" s="116" t="str">
        <f>C5&amp;" Biogas"</f>
        <v>Industry Biogas</v>
      </c>
      <c r="H14" s="125" t="s">
        <v>164</v>
      </c>
      <c r="I14" s="150" t="str">
        <f t="shared" si="0"/>
        <v>Industry Space heating  Biogas</v>
      </c>
      <c r="J14" s="157" t="s">
        <v>206</v>
      </c>
      <c r="K14" s="160" t="str">
        <f t="shared" si="1"/>
        <v>IND-SHBIGExt</v>
      </c>
      <c r="L14" s="110" t="str">
        <f t="shared" si="2"/>
        <v>IND-SHBIGExt</v>
      </c>
      <c r="O14" s="131" t="str">
        <f t="shared" si="4"/>
        <v>Industry Space heating  Biogas</v>
      </c>
      <c r="P14" s="131" t="str">
        <f t="shared" si="22"/>
        <v>IND-SHBIGExt</v>
      </c>
      <c r="Q14" s="123" t="str">
        <f t="shared" si="6"/>
        <v>IND-BIG</v>
      </c>
      <c r="R14" s="121" t="str">
        <f t="shared" si="23"/>
        <v>IND-SH</v>
      </c>
      <c r="S14" s="128">
        <f t="shared" si="8"/>
        <v>0.6</v>
      </c>
      <c r="T14" s="128">
        <f t="shared" si="9"/>
        <v>2</v>
      </c>
      <c r="U14" s="128">
        <f t="shared" si="10"/>
        <v>1</v>
      </c>
      <c r="V14" s="128">
        <f t="shared" si="11"/>
        <v>1</v>
      </c>
      <c r="W14" s="128">
        <f t="shared" si="12"/>
        <v>0.8</v>
      </c>
      <c r="X14" s="128">
        <f t="shared" si="13"/>
        <v>0</v>
      </c>
      <c r="Y14" s="128">
        <f t="shared" si="14"/>
        <v>0.5</v>
      </c>
      <c r="Z14" s="128">
        <f t="shared" si="15"/>
        <v>0.4</v>
      </c>
      <c r="AA14" s="128">
        <f t="shared" si="16"/>
        <v>0</v>
      </c>
      <c r="AB14" s="128">
        <f t="shared" si="17"/>
        <v>1</v>
      </c>
      <c r="AC14" s="128">
        <f t="shared" si="18"/>
        <v>0</v>
      </c>
      <c r="AD14" s="128">
        <f t="shared" si="19"/>
        <v>0</v>
      </c>
      <c r="AG14" s="133">
        <v>0.6</v>
      </c>
      <c r="AH14" s="132">
        <v>2</v>
      </c>
      <c r="AI14" s="132">
        <v>1</v>
      </c>
      <c r="AJ14" s="140">
        <v>1</v>
      </c>
      <c r="AK14" s="140">
        <f t="shared" si="20"/>
        <v>0.8</v>
      </c>
      <c r="AL14" s="140">
        <f t="shared" si="21"/>
        <v>0</v>
      </c>
      <c r="AM14" s="140">
        <v>0.5</v>
      </c>
      <c r="AN14" s="140">
        <v>0.4</v>
      </c>
      <c r="AO14" s="140">
        <v>0</v>
      </c>
      <c r="AP14" s="140">
        <v>1</v>
      </c>
      <c r="AQ14" s="132"/>
      <c r="AR14" s="134"/>
    </row>
    <row r="15" spans="2:44" ht="12" customHeight="1">
      <c r="B15" s="125"/>
      <c r="C15" s="117"/>
      <c r="D15" s="125"/>
      <c r="E15" s="117"/>
      <c r="F15" s="125"/>
      <c r="G15" s="116" t="str">
        <f>C5&amp;" Wood"</f>
        <v>Industry Wood</v>
      </c>
      <c r="H15" s="125" t="s">
        <v>165</v>
      </c>
      <c r="I15" s="150" t="str">
        <f t="shared" si="0"/>
        <v>Industry Space heating  Wood</v>
      </c>
      <c r="J15" s="157" t="s">
        <v>206</v>
      </c>
      <c r="K15" s="160" t="str">
        <f t="shared" si="1"/>
        <v>IND-SHWODExt</v>
      </c>
      <c r="L15" s="110" t="str">
        <f t="shared" si="2"/>
        <v>IND-SHWODExt</v>
      </c>
      <c r="O15" s="131" t="str">
        <f t="shared" si="4"/>
        <v>Industry Space heating  Wood</v>
      </c>
      <c r="P15" s="131" t="str">
        <f t="shared" si="22"/>
        <v>IND-SHWODExt</v>
      </c>
      <c r="Q15" s="123" t="str">
        <f t="shared" si="6"/>
        <v>IND-WOD</v>
      </c>
      <c r="R15" s="121" t="str">
        <f t="shared" si="23"/>
        <v>IND-SH</v>
      </c>
      <c r="S15" s="128">
        <f t="shared" si="8"/>
        <v>0.6</v>
      </c>
      <c r="T15" s="128">
        <f t="shared" si="9"/>
        <v>2</v>
      </c>
      <c r="U15" s="128">
        <f t="shared" si="10"/>
        <v>1</v>
      </c>
      <c r="V15" s="128">
        <f t="shared" si="11"/>
        <v>1</v>
      </c>
      <c r="W15" s="128">
        <f t="shared" si="12"/>
        <v>0.8</v>
      </c>
      <c r="X15" s="128">
        <f t="shared" si="13"/>
        <v>0</v>
      </c>
      <c r="Y15" s="128">
        <f t="shared" si="14"/>
        <v>0.5</v>
      </c>
      <c r="Z15" s="128">
        <f t="shared" si="15"/>
        <v>0.4</v>
      </c>
      <c r="AA15" s="128">
        <f t="shared" si="16"/>
        <v>0</v>
      </c>
      <c r="AB15" s="128">
        <f t="shared" si="17"/>
        <v>1</v>
      </c>
      <c r="AC15" s="128">
        <f t="shared" si="18"/>
        <v>0</v>
      </c>
      <c r="AD15" s="128">
        <f t="shared" si="19"/>
        <v>0</v>
      </c>
      <c r="AG15" s="133">
        <v>0.6</v>
      </c>
      <c r="AH15" s="132">
        <v>2</v>
      </c>
      <c r="AI15" s="132">
        <v>1</v>
      </c>
      <c r="AJ15" s="140">
        <v>1</v>
      </c>
      <c r="AK15" s="140">
        <f t="shared" si="20"/>
        <v>0.8</v>
      </c>
      <c r="AL15" s="140">
        <f t="shared" si="21"/>
        <v>0</v>
      </c>
      <c r="AM15" s="140">
        <v>0.5</v>
      </c>
      <c r="AN15" s="140">
        <v>0.4</v>
      </c>
      <c r="AO15" s="140">
        <v>0</v>
      </c>
      <c r="AP15" s="140">
        <v>1</v>
      </c>
      <c r="AQ15" s="132"/>
      <c r="AR15" s="134"/>
    </row>
    <row r="16" spans="2:44" ht="12" customHeight="1">
      <c r="B16" s="125"/>
      <c r="C16" s="117"/>
      <c r="D16" s="125"/>
      <c r="E16" s="117"/>
      <c r="F16" s="125"/>
      <c r="G16" s="116" t="str">
        <f>C5&amp;" Tidal"</f>
        <v>Industry Tidal</v>
      </c>
      <c r="H16" s="125" t="s">
        <v>166</v>
      </c>
      <c r="I16" s="150" t="str">
        <f t="shared" si="0"/>
        <v>Industry Space heating  Tidal</v>
      </c>
      <c r="J16" s="157" t="s">
        <v>207</v>
      </c>
      <c r="K16" s="160" t="str">
        <f t="shared" si="1"/>
        <v>IND-SHTIDExt</v>
      </c>
      <c r="L16" s="110" t="str">
        <f t="shared" si="2"/>
        <v/>
      </c>
      <c r="O16" s="131" t="str">
        <f t="shared" si="4"/>
        <v/>
      </c>
      <c r="P16" s="131" t="str">
        <f t="shared" si="22"/>
        <v/>
      </c>
      <c r="Q16" s="123" t="str">
        <f t="shared" si="6"/>
        <v/>
      </c>
      <c r="R16" s="121" t="str">
        <f t="shared" si="23"/>
        <v/>
      </c>
      <c r="S16" s="128" t="str">
        <f t="shared" si="8"/>
        <v/>
      </c>
      <c r="T16" s="128" t="str">
        <f t="shared" si="9"/>
        <v/>
      </c>
      <c r="U16" s="128" t="str">
        <f t="shared" si="10"/>
        <v/>
      </c>
      <c r="V16" s="128" t="str">
        <f t="shared" si="11"/>
        <v/>
      </c>
      <c r="W16" s="128" t="str">
        <f t="shared" si="12"/>
        <v/>
      </c>
      <c r="X16" s="128" t="str">
        <f t="shared" si="13"/>
        <v/>
      </c>
      <c r="Y16" s="128" t="str">
        <f t="shared" si="14"/>
        <v/>
      </c>
      <c r="Z16" s="128" t="str">
        <f t="shared" si="15"/>
        <v/>
      </c>
      <c r="AA16" s="128" t="str">
        <f t="shared" si="16"/>
        <v/>
      </c>
      <c r="AB16" s="128" t="str">
        <f t="shared" si="17"/>
        <v/>
      </c>
      <c r="AC16" s="128" t="str">
        <f t="shared" si="18"/>
        <v/>
      </c>
      <c r="AD16" s="128" t="str">
        <f t="shared" si="19"/>
        <v/>
      </c>
      <c r="AG16" s="133">
        <v>0.6</v>
      </c>
      <c r="AH16" s="132">
        <v>2</v>
      </c>
      <c r="AI16" s="132">
        <v>1</v>
      </c>
      <c r="AJ16" s="140">
        <v>1</v>
      </c>
      <c r="AK16" s="140">
        <f t="shared" si="20"/>
        <v>0.8</v>
      </c>
      <c r="AL16" s="140">
        <f t="shared" si="21"/>
        <v>0</v>
      </c>
      <c r="AM16" s="140">
        <v>0.5</v>
      </c>
      <c r="AN16" s="140">
        <v>0.4</v>
      </c>
      <c r="AO16" s="140">
        <v>0</v>
      </c>
      <c r="AP16" s="140">
        <v>1</v>
      </c>
      <c r="AQ16" s="132"/>
      <c r="AR16" s="134"/>
    </row>
    <row r="17" spans="2:44" ht="12" customHeight="1">
      <c r="B17" s="125"/>
      <c r="C17" s="117"/>
      <c r="D17" s="125"/>
      <c r="E17" s="117"/>
      <c r="F17" s="125"/>
      <c r="G17" s="116" t="str">
        <f>C5&amp;" Electricity"</f>
        <v>Industry Electricity</v>
      </c>
      <c r="H17" s="171" t="s">
        <v>215</v>
      </c>
      <c r="I17" s="150" t="str">
        <f t="shared" si="0"/>
        <v>Industry Space heating  Electricity</v>
      </c>
      <c r="J17" s="158" t="s">
        <v>206</v>
      </c>
      <c r="K17" s="160" t="str">
        <f t="shared" si="1"/>
        <v>IND-SHELCExt</v>
      </c>
      <c r="L17" s="110" t="str">
        <f t="shared" si="2"/>
        <v>IND-SHELCExt</v>
      </c>
      <c r="O17" s="131" t="str">
        <f t="shared" si="4"/>
        <v>Industry Space heating  Electricity</v>
      </c>
      <c r="P17" s="131" t="str">
        <f t="shared" si="22"/>
        <v>IND-SHELCExt</v>
      </c>
      <c r="Q17" s="123" t="str">
        <f t="shared" si="6"/>
        <v>IND-ELC</v>
      </c>
      <c r="R17" s="121" t="str">
        <f t="shared" si="23"/>
        <v>IND-SH</v>
      </c>
      <c r="S17" s="128">
        <f t="shared" si="8"/>
        <v>0.6</v>
      </c>
      <c r="T17" s="128">
        <f t="shared" si="9"/>
        <v>2</v>
      </c>
      <c r="U17" s="128">
        <f t="shared" si="10"/>
        <v>1</v>
      </c>
      <c r="V17" s="128">
        <f t="shared" si="11"/>
        <v>1</v>
      </c>
      <c r="W17" s="128">
        <f t="shared" si="12"/>
        <v>0.8</v>
      </c>
      <c r="X17" s="128">
        <f t="shared" si="13"/>
        <v>0</v>
      </c>
      <c r="Y17" s="128">
        <f t="shared" si="14"/>
        <v>0.5</v>
      </c>
      <c r="Z17" s="128">
        <f t="shared" si="15"/>
        <v>0.4</v>
      </c>
      <c r="AA17" s="128">
        <f t="shared" si="16"/>
        <v>0</v>
      </c>
      <c r="AB17" s="128">
        <f t="shared" si="17"/>
        <v>1</v>
      </c>
      <c r="AC17" s="128">
        <f t="shared" si="18"/>
        <v>0</v>
      </c>
      <c r="AD17" s="128">
        <f t="shared" si="19"/>
        <v>0</v>
      </c>
      <c r="AG17" s="133">
        <v>0.6</v>
      </c>
      <c r="AH17" s="132">
        <v>2</v>
      </c>
      <c r="AI17" s="132">
        <v>1</v>
      </c>
      <c r="AJ17" s="140">
        <v>1</v>
      </c>
      <c r="AK17" s="140">
        <f t="shared" si="20"/>
        <v>0.8</v>
      </c>
      <c r="AL17" s="140">
        <f t="shared" si="21"/>
        <v>0</v>
      </c>
      <c r="AM17" s="140">
        <v>0.5</v>
      </c>
      <c r="AN17" s="140">
        <v>0.4</v>
      </c>
      <c r="AO17" s="140">
        <v>0</v>
      </c>
      <c r="AP17" s="140">
        <v>1</v>
      </c>
      <c r="AQ17" s="132"/>
      <c r="AR17" s="134"/>
    </row>
    <row r="18" spans="2:44" ht="12" customHeight="1">
      <c r="I18" s="151" t="str">
        <f t="shared" ref="I18:I28" si="24">$C$5&amp;" "&amp;$E$6&amp;" "&amp;RIGHT(G5,LEN(G5)-FIND(" ",G5))</f>
        <v>Industry Water heating  Coal</v>
      </c>
      <c r="J18" s="161" t="s">
        <v>206</v>
      </c>
      <c r="K18" s="159" t="str">
        <f t="shared" ref="K18:K27" si="25">$D$5&amp;$F$6&amp;RIGHT(H5,3)&amp;$B$5</f>
        <v>IND-WHCOAExt</v>
      </c>
      <c r="L18" s="110" t="str">
        <f t="shared" si="2"/>
        <v>IND-WHCOAExt</v>
      </c>
      <c r="O18" s="131" t="str">
        <f t="shared" si="4"/>
        <v>Industry Water heating  Coal</v>
      </c>
      <c r="P18" s="131" t="str">
        <f t="shared" si="22"/>
        <v>IND-WHCOAExt</v>
      </c>
      <c r="Q18" s="123" t="str">
        <f t="shared" si="6"/>
        <v>IND-COA</v>
      </c>
      <c r="R18" s="121" t="str">
        <f t="shared" si="23"/>
        <v>IND-WH</v>
      </c>
      <c r="S18" s="128">
        <f t="shared" si="8"/>
        <v>0.6</v>
      </c>
      <c r="T18" s="128">
        <f t="shared" si="9"/>
        <v>2</v>
      </c>
      <c r="U18" s="128">
        <f t="shared" si="10"/>
        <v>1</v>
      </c>
      <c r="V18" s="128">
        <f t="shared" si="11"/>
        <v>1</v>
      </c>
      <c r="W18" s="128">
        <f t="shared" si="12"/>
        <v>0.8</v>
      </c>
      <c r="X18" s="128">
        <f t="shared" si="13"/>
        <v>0</v>
      </c>
      <c r="Y18" s="128">
        <f t="shared" si="14"/>
        <v>0.5</v>
      </c>
      <c r="Z18" s="128">
        <f t="shared" si="15"/>
        <v>0.4</v>
      </c>
      <c r="AA18" s="128">
        <f t="shared" si="16"/>
        <v>0</v>
      </c>
      <c r="AB18" s="128">
        <f t="shared" si="17"/>
        <v>1</v>
      </c>
      <c r="AC18" s="128">
        <f t="shared" si="18"/>
        <v>0</v>
      </c>
      <c r="AD18" s="128">
        <f t="shared" si="19"/>
        <v>0</v>
      </c>
      <c r="AG18" s="133">
        <v>0.6</v>
      </c>
      <c r="AH18" s="132">
        <v>2</v>
      </c>
      <c r="AI18" s="132">
        <v>1</v>
      </c>
      <c r="AJ18" s="140">
        <v>1</v>
      </c>
      <c r="AK18" s="140">
        <f t="shared" si="20"/>
        <v>0.8</v>
      </c>
      <c r="AL18" s="140">
        <f t="shared" si="21"/>
        <v>0</v>
      </c>
      <c r="AM18" s="140">
        <v>0.5</v>
      </c>
      <c r="AN18" s="140">
        <v>0.4</v>
      </c>
      <c r="AO18" s="140">
        <v>0</v>
      </c>
      <c r="AP18" s="140">
        <v>1</v>
      </c>
      <c r="AQ18" s="132"/>
      <c r="AR18" s="134"/>
    </row>
    <row r="19" spans="2:44" ht="12" customHeight="1">
      <c r="I19" s="152" t="str">
        <f t="shared" si="24"/>
        <v>Industry Water heating  Lignite</v>
      </c>
      <c r="J19" s="161" t="s">
        <v>206</v>
      </c>
      <c r="K19" s="160" t="str">
        <f t="shared" si="25"/>
        <v>IND-WHCOLExt</v>
      </c>
      <c r="L19" s="110" t="str">
        <f t="shared" si="2"/>
        <v>IND-WHCOLExt</v>
      </c>
      <c r="O19" s="131" t="str">
        <f t="shared" si="4"/>
        <v>Industry Water heating  Lignite</v>
      </c>
      <c r="P19" s="131" t="str">
        <f t="shared" si="22"/>
        <v>IND-WHCOLExt</v>
      </c>
      <c r="Q19" s="123" t="str">
        <f t="shared" si="6"/>
        <v>IND-COL</v>
      </c>
      <c r="R19" s="121" t="str">
        <f t="shared" si="23"/>
        <v>IND-WH</v>
      </c>
      <c r="S19" s="128">
        <f t="shared" si="8"/>
        <v>0.6</v>
      </c>
      <c r="T19" s="128">
        <f t="shared" si="9"/>
        <v>2</v>
      </c>
      <c r="U19" s="128">
        <f t="shared" si="10"/>
        <v>1</v>
      </c>
      <c r="V19" s="128">
        <f t="shared" si="11"/>
        <v>1</v>
      </c>
      <c r="W19" s="128">
        <f t="shared" si="12"/>
        <v>0.8</v>
      </c>
      <c r="X19" s="128">
        <f t="shared" si="13"/>
        <v>0</v>
      </c>
      <c r="Y19" s="128">
        <f t="shared" si="14"/>
        <v>0.5</v>
      </c>
      <c r="Z19" s="128">
        <f t="shared" si="15"/>
        <v>0.4</v>
      </c>
      <c r="AA19" s="128">
        <f t="shared" si="16"/>
        <v>0</v>
      </c>
      <c r="AB19" s="128">
        <f t="shared" si="17"/>
        <v>1</v>
      </c>
      <c r="AC19" s="128">
        <f t="shared" si="18"/>
        <v>0</v>
      </c>
      <c r="AD19" s="128">
        <f t="shared" si="19"/>
        <v>0</v>
      </c>
      <c r="AG19" s="133">
        <v>0.6</v>
      </c>
      <c r="AH19" s="132">
        <v>2</v>
      </c>
      <c r="AI19" s="132">
        <v>1</v>
      </c>
      <c r="AJ19" s="140">
        <v>1</v>
      </c>
      <c r="AK19" s="140">
        <f t="shared" si="20"/>
        <v>0.8</v>
      </c>
      <c r="AL19" s="140">
        <f t="shared" si="21"/>
        <v>0</v>
      </c>
      <c r="AM19" s="140">
        <v>0.5</v>
      </c>
      <c r="AN19" s="140">
        <v>0.4</v>
      </c>
      <c r="AO19" s="140">
        <v>0</v>
      </c>
      <c r="AP19" s="140">
        <v>1</v>
      </c>
      <c r="AQ19" s="132"/>
      <c r="AR19" s="134"/>
    </row>
    <row r="20" spans="2:44" ht="12" customHeight="1">
      <c r="I20" s="152" t="str">
        <f t="shared" si="24"/>
        <v>Industry Water heating  Crude oil</v>
      </c>
      <c r="J20" s="161" t="s">
        <v>206</v>
      </c>
      <c r="K20" s="160" t="str">
        <f t="shared" si="25"/>
        <v>IND-WHOILExt</v>
      </c>
      <c r="L20" s="110" t="str">
        <f t="shared" si="2"/>
        <v>IND-WHOILExt</v>
      </c>
      <c r="O20" s="131" t="str">
        <f t="shared" si="4"/>
        <v>Industry Water heating  Crude oil</v>
      </c>
      <c r="P20" s="131" t="str">
        <f t="shared" si="22"/>
        <v>IND-WHOILExt</v>
      </c>
      <c r="Q20" s="123" t="str">
        <f t="shared" si="6"/>
        <v>IND-OIL</v>
      </c>
      <c r="R20" s="121" t="str">
        <f t="shared" si="23"/>
        <v>IND-WH</v>
      </c>
      <c r="S20" s="128">
        <f t="shared" si="8"/>
        <v>0.6</v>
      </c>
      <c r="T20" s="128">
        <f t="shared" si="9"/>
        <v>2</v>
      </c>
      <c r="U20" s="128">
        <f t="shared" si="10"/>
        <v>1</v>
      </c>
      <c r="V20" s="128">
        <f t="shared" si="11"/>
        <v>1</v>
      </c>
      <c r="W20" s="128">
        <f t="shared" si="12"/>
        <v>0.8</v>
      </c>
      <c r="X20" s="128">
        <f t="shared" si="13"/>
        <v>0</v>
      </c>
      <c r="Y20" s="128">
        <f t="shared" si="14"/>
        <v>0.5</v>
      </c>
      <c r="Z20" s="128">
        <f t="shared" si="15"/>
        <v>0.4</v>
      </c>
      <c r="AA20" s="128">
        <f t="shared" si="16"/>
        <v>0</v>
      </c>
      <c r="AB20" s="128">
        <f t="shared" si="17"/>
        <v>1</v>
      </c>
      <c r="AC20" s="128">
        <f t="shared" si="18"/>
        <v>0</v>
      </c>
      <c r="AD20" s="128">
        <f t="shared" si="19"/>
        <v>0</v>
      </c>
      <c r="AG20" s="133">
        <v>0.6</v>
      </c>
      <c r="AH20" s="132">
        <v>2</v>
      </c>
      <c r="AI20" s="132">
        <v>1</v>
      </c>
      <c r="AJ20" s="140">
        <v>1</v>
      </c>
      <c r="AK20" s="140">
        <f t="shared" si="20"/>
        <v>0.8</v>
      </c>
      <c r="AL20" s="140">
        <f t="shared" si="21"/>
        <v>0</v>
      </c>
      <c r="AM20" s="140">
        <v>0.5</v>
      </c>
      <c r="AN20" s="140">
        <v>0.4</v>
      </c>
      <c r="AO20" s="140">
        <v>0</v>
      </c>
      <c r="AP20" s="140">
        <v>1</v>
      </c>
      <c r="AQ20" s="132"/>
      <c r="AR20" s="134"/>
    </row>
    <row r="21" spans="2:44" ht="12" customHeight="1">
      <c r="I21" s="152" t="str">
        <f t="shared" si="24"/>
        <v>Industry Water heating  Natural Gas</v>
      </c>
      <c r="J21" s="161" t="s">
        <v>207</v>
      </c>
      <c r="K21" s="160" t="str">
        <f t="shared" si="25"/>
        <v>IND-WHNGAExt</v>
      </c>
      <c r="L21" s="110" t="str">
        <f t="shared" si="2"/>
        <v/>
      </c>
      <c r="O21" s="131" t="str">
        <f t="shared" si="4"/>
        <v/>
      </c>
      <c r="P21" s="131" t="str">
        <f t="shared" si="22"/>
        <v/>
      </c>
      <c r="Q21" s="123" t="str">
        <f t="shared" si="6"/>
        <v/>
      </c>
      <c r="R21" s="121" t="str">
        <f t="shared" si="23"/>
        <v/>
      </c>
      <c r="S21" s="128" t="str">
        <f t="shared" si="8"/>
        <v/>
      </c>
      <c r="T21" s="128" t="str">
        <f t="shared" si="9"/>
        <v/>
      </c>
      <c r="U21" s="128" t="str">
        <f t="shared" si="10"/>
        <v/>
      </c>
      <c r="V21" s="128" t="str">
        <f t="shared" si="11"/>
        <v/>
      </c>
      <c r="W21" s="128" t="str">
        <f t="shared" si="12"/>
        <v/>
      </c>
      <c r="X21" s="128" t="str">
        <f t="shared" si="13"/>
        <v/>
      </c>
      <c r="Y21" s="128" t="str">
        <f t="shared" si="14"/>
        <v/>
      </c>
      <c r="Z21" s="128" t="str">
        <f t="shared" si="15"/>
        <v/>
      </c>
      <c r="AA21" s="128" t="str">
        <f t="shared" si="16"/>
        <v/>
      </c>
      <c r="AB21" s="128" t="str">
        <f t="shared" si="17"/>
        <v/>
      </c>
      <c r="AC21" s="128" t="str">
        <f t="shared" si="18"/>
        <v/>
      </c>
      <c r="AD21" s="128" t="str">
        <f t="shared" si="19"/>
        <v/>
      </c>
      <c r="AG21" s="133">
        <v>0.6</v>
      </c>
      <c r="AH21" s="132">
        <v>2</v>
      </c>
      <c r="AI21" s="132">
        <v>1</v>
      </c>
      <c r="AJ21" s="140">
        <v>1</v>
      </c>
      <c r="AK21" s="140">
        <f t="shared" si="20"/>
        <v>0.8</v>
      </c>
      <c r="AL21" s="140">
        <f t="shared" si="21"/>
        <v>0</v>
      </c>
      <c r="AM21" s="140">
        <v>0.5</v>
      </c>
      <c r="AN21" s="140">
        <v>0.4</v>
      </c>
      <c r="AO21" s="140">
        <v>0</v>
      </c>
      <c r="AP21" s="140">
        <v>1</v>
      </c>
      <c r="AQ21" s="132"/>
      <c r="AR21" s="134"/>
    </row>
    <row r="22" spans="2:44" ht="12" customHeight="1">
      <c r="I22" s="152" t="str">
        <f t="shared" si="24"/>
        <v>Industry Water heating  Hydro</v>
      </c>
      <c r="J22" s="161" t="s">
        <v>207</v>
      </c>
      <c r="K22" s="160" t="str">
        <f t="shared" si="25"/>
        <v>IND-WHHYDExt</v>
      </c>
      <c r="L22" s="110" t="str">
        <f t="shared" si="2"/>
        <v/>
      </c>
      <c r="O22" s="131" t="str">
        <f t="shared" si="4"/>
        <v/>
      </c>
      <c r="P22" s="131" t="str">
        <f t="shared" si="22"/>
        <v/>
      </c>
      <c r="Q22" s="123" t="str">
        <f t="shared" si="6"/>
        <v/>
      </c>
      <c r="R22" s="121" t="str">
        <f t="shared" si="23"/>
        <v/>
      </c>
      <c r="S22" s="128" t="str">
        <f t="shared" si="8"/>
        <v/>
      </c>
      <c r="T22" s="128" t="str">
        <f t="shared" si="9"/>
        <v/>
      </c>
      <c r="U22" s="128" t="str">
        <f t="shared" si="10"/>
        <v/>
      </c>
      <c r="V22" s="128" t="str">
        <f t="shared" si="11"/>
        <v/>
      </c>
      <c r="W22" s="128" t="str">
        <f t="shared" si="12"/>
        <v/>
      </c>
      <c r="X22" s="128" t="str">
        <f t="shared" si="13"/>
        <v/>
      </c>
      <c r="Y22" s="128" t="str">
        <f t="shared" si="14"/>
        <v/>
      </c>
      <c r="Z22" s="128" t="str">
        <f t="shared" si="15"/>
        <v/>
      </c>
      <c r="AA22" s="128" t="str">
        <f t="shared" si="16"/>
        <v/>
      </c>
      <c r="AB22" s="128" t="str">
        <f t="shared" si="17"/>
        <v/>
      </c>
      <c r="AC22" s="128" t="str">
        <f t="shared" si="18"/>
        <v/>
      </c>
      <c r="AD22" s="128" t="str">
        <f t="shared" si="19"/>
        <v/>
      </c>
      <c r="AG22" s="133">
        <v>0.6</v>
      </c>
      <c r="AH22" s="132">
        <v>2</v>
      </c>
      <c r="AI22" s="132">
        <v>1</v>
      </c>
      <c r="AJ22" s="140">
        <v>1</v>
      </c>
      <c r="AK22" s="140">
        <f t="shared" si="20"/>
        <v>0.8</v>
      </c>
      <c r="AL22" s="140">
        <f t="shared" si="21"/>
        <v>0</v>
      </c>
      <c r="AM22" s="140">
        <v>0.5</v>
      </c>
      <c r="AN22" s="140">
        <v>0.4</v>
      </c>
      <c r="AO22" s="140">
        <v>0</v>
      </c>
      <c r="AP22" s="140">
        <v>1</v>
      </c>
      <c r="AQ22" s="132"/>
      <c r="AR22" s="134"/>
    </row>
    <row r="23" spans="2:44" ht="12" customHeight="1">
      <c r="I23" s="152" t="str">
        <f t="shared" si="24"/>
        <v>Industry Water heating  Geothermal</v>
      </c>
      <c r="J23" s="161" t="s">
        <v>206</v>
      </c>
      <c r="K23" s="160" t="str">
        <f t="shared" si="25"/>
        <v>IND-WHGEOExt</v>
      </c>
      <c r="L23" s="110" t="str">
        <f t="shared" si="2"/>
        <v>IND-WHGEOExt</v>
      </c>
      <c r="O23" s="131" t="str">
        <f t="shared" si="4"/>
        <v>Industry Water heating  Geothermal</v>
      </c>
      <c r="P23" s="131" t="str">
        <f t="shared" si="22"/>
        <v>IND-WHGEOExt</v>
      </c>
      <c r="Q23" s="123" t="str">
        <f t="shared" si="6"/>
        <v>IND-GEO</v>
      </c>
      <c r="R23" s="121" t="str">
        <f t="shared" si="23"/>
        <v>IND-WH</v>
      </c>
      <c r="S23" s="128">
        <f t="shared" si="8"/>
        <v>0.6</v>
      </c>
      <c r="T23" s="128">
        <f t="shared" si="9"/>
        <v>2</v>
      </c>
      <c r="U23" s="128">
        <f t="shared" si="10"/>
        <v>1</v>
      </c>
      <c r="V23" s="128">
        <f t="shared" si="11"/>
        <v>1</v>
      </c>
      <c r="W23" s="128">
        <f t="shared" si="12"/>
        <v>0.8</v>
      </c>
      <c r="X23" s="128">
        <f t="shared" si="13"/>
        <v>0</v>
      </c>
      <c r="Y23" s="128">
        <f t="shared" si="14"/>
        <v>0.5</v>
      </c>
      <c r="Z23" s="128">
        <f t="shared" si="15"/>
        <v>0.4</v>
      </c>
      <c r="AA23" s="128">
        <f t="shared" si="16"/>
        <v>0</v>
      </c>
      <c r="AB23" s="128">
        <f t="shared" si="17"/>
        <v>1</v>
      </c>
      <c r="AC23" s="128">
        <f t="shared" si="18"/>
        <v>0</v>
      </c>
      <c r="AD23" s="128">
        <f t="shared" si="19"/>
        <v>0</v>
      </c>
      <c r="AG23" s="133">
        <v>0.6</v>
      </c>
      <c r="AH23" s="132">
        <v>2</v>
      </c>
      <c r="AI23" s="132">
        <v>1</v>
      </c>
      <c r="AJ23" s="140">
        <v>1</v>
      </c>
      <c r="AK23" s="140">
        <f t="shared" si="20"/>
        <v>0.8</v>
      </c>
      <c r="AL23" s="140">
        <f t="shared" si="21"/>
        <v>0</v>
      </c>
      <c r="AM23" s="140">
        <v>0.5</v>
      </c>
      <c r="AN23" s="140">
        <v>0.4</v>
      </c>
      <c r="AO23" s="140">
        <v>0</v>
      </c>
      <c r="AP23" s="140">
        <v>1</v>
      </c>
      <c r="AQ23" s="132"/>
      <c r="AR23" s="134"/>
    </row>
    <row r="24" spans="2:44" ht="12" customHeight="1">
      <c r="I24" s="152" t="str">
        <f t="shared" si="24"/>
        <v>Industry Water heating  Solar</v>
      </c>
      <c r="J24" s="161" t="s">
        <v>206</v>
      </c>
      <c r="K24" s="160" t="str">
        <f t="shared" si="25"/>
        <v>IND-WHSOLExt</v>
      </c>
      <c r="L24" s="110" t="str">
        <f t="shared" si="2"/>
        <v>IND-WHSOLExt</v>
      </c>
      <c r="O24" s="131" t="str">
        <f t="shared" si="4"/>
        <v>Industry Water heating  Solar</v>
      </c>
      <c r="P24" s="131" t="str">
        <f t="shared" si="22"/>
        <v>IND-WHSOLExt</v>
      </c>
      <c r="Q24" s="123" t="str">
        <f t="shared" si="6"/>
        <v>IND-SOL</v>
      </c>
      <c r="R24" s="121" t="str">
        <f t="shared" si="23"/>
        <v>IND-WH</v>
      </c>
      <c r="S24" s="128">
        <f t="shared" si="8"/>
        <v>0.6</v>
      </c>
      <c r="T24" s="128">
        <f t="shared" si="9"/>
        <v>2</v>
      </c>
      <c r="U24" s="128">
        <f t="shared" si="10"/>
        <v>1</v>
      </c>
      <c r="V24" s="128">
        <f t="shared" si="11"/>
        <v>1</v>
      </c>
      <c r="W24" s="128">
        <f t="shared" si="12"/>
        <v>0.8</v>
      </c>
      <c r="X24" s="128">
        <f t="shared" si="13"/>
        <v>0</v>
      </c>
      <c r="Y24" s="128">
        <f t="shared" si="14"/>
        <v>0.5</v>
      </c>
      <c r="Z24" s="128">
        <f t="shared" si="15"/>
        <v>0.4</v>
      </c>
      <c r="AA24" s="128">
        <f t="shared" si="16"/>
        <v>0</v>
      </c>
      <c r="AB24" s="128">
        <f t="shared" si="17"/>
        <v>1</v>
      </c>
      <c r="AC24" s="128">
        <f t="shared" si="18"/>
        <v>0</v>
      </c>
      <c r="AD24" s="128">
        <f t="shared" si="19"/>
        <v>0</v>
      </c>
      <c r="AG24" s="133">
        <v>0.6</v>
      </c>
      <c r="AH24" s="132">
        <v>2</v>
      </c>
      <c r="AI24" s="132">
        <v>1</v>
      </c>
      <c r="AJ24" s="140">
        <v>1</v>
      </c>
      <c r="AK24" s="140">
        <f t="shared" si="20"/>
        <v>0.8</v>
      </c>
      <c r="AL24" s="140">
        <f t="shared" si="21"/>
        <v>0</v>
      </c>
      <c r="AM24" s="140">
        <v>0.5</v>
      </c>
      <c r="AN24" s="140">
        <v>0.4</v>
      </c>
      <c r="AO24" s="140">
        <v>0</v>
      </c>
      <c r="AP24" s="140">
        <v>1</v>
      </c>
      <c r="AQ24" s="132"/>
      <c r="AR24" s="134"/>
    </row>
    <row r="25" spans="2:44" ht="12" customHeight="1">
      <c r="I25" s="152" t="str">
        <f t="shared" si="24"/>
        <v>Industry Water heating  Wind</v>
      </c>
      <c r="J25" s="161" t="s">
        <v>207</v>
      </c>
      <c r="K25" s="160" t="str">
        <f t="shared" si="25"/>
        <v>IND-WHWINExt</v>
      </c>
      <c r="L25" s="110" t="str">
        <f t="shared" si="2"/>
        <v/>
      </c>
      <c r="O25" s="131" t="str">
        <f t="shared" si="4"/>
        <v/>
      </c>
      <c r="P25" s="131" t="str">
        <f t="shared" si="22"/>
        <v/>
      </c>
      <c r="Q25" s="123" t="str">
        <f t="shared" si="6"/>
        <v/>
      </c>
      <c r="R25" s="121" t="str">
        <f t="shared" si="23"/>
        <v/>
      </c>
      <c r="S25" s="128" t="str">
        <f t="shared" si="8"/>
        <v/>
      </c>
      <c r="T25" s="128" t="str">
        <f t="shared" si="9"/>
        <v/>
      </c>
      <c r="U25" s="128" t="str">
        <f t="shared" si="10"/>
        <v/>
      </c>
      <c r="V25" s="128" t="str">
        <f t="shared" si="11"/>
        <v/>
      </c>
      <c r="W25" s="128" t="str">
        <f t="shared" si="12"/>
        <v/>
      </c>
      <c r="X25" s="128" t="str">
        <f t="shared" si="13"/>
        <v/>
      </c>
      <c r="Y25" s="128" t="str">
        <f t="shared" si="14"/>
        <v/>
      </c>
      <c r="Z25" s="128" t="str">
        <f t="shared" si="15"/>
        <v/>
      </c>
      <c r="AA25" s="128" t="str">
        <f t="shared" si="16"/>
        <v/>
      </c>
      <c r="AB25" s="128" t="str">
        <f t="shared" si="17"/>
        <v/>
      </c>
      <c r="AC25" s="128" t="str">
        <f t="shared" si="18"/>
        <v/>
      </c>
      <c r="AD25" s="128" t="str">
        <f t="shared" si="19"/>
        <v/>
      </c>
      <c r="AG25" s="133">
        <v>0.6</v>
      </c>
      <c r="AH25" s="132">
        <v>2</v>
      </c>
      <c r="AI25" s="132">
        <v>1</v>
      </c>
      <c r="AJ25" s="140">
        <v>1</v>
      </c>
      <c r="AK25" s="140">
        <f t="shared" si="20"/>
        <v>0.8</v>
      </c>
      <c r="AL25" s="140">
        <f t="shared" si="21"/>
        <v>0</v>
      </c>
      <c r="AM25" s="140">
        <v>0.5</v>
      </c>
      <c r="AN25" s="140">
        <v>0.4</v>
      </c>
      <c r="AO25" s="140">
        <v>0</v>
      </c>
      <c r="AP25" s="140">
        <v>1</v>
      </c>
      <c r="AQ25" s="132"/>
      <c r="AR25" s="134"/>
    </row>
    <row r="26" spans="2:44" ht="12" customHeight="1">
      <c r="I26" s="152" t="str">
        <f t="shared" si="24"/>
        <v>Industry Water heating  Bio Liquids</v>
      </c>
      <c r="J26" s="161" t="s">
        <v>207</v>
      </c>
      <c r="K26" s="160" t="str">
        <f t="shared" si="25"/>
        <v>IND-WHBILExt</v>
      </c>
      <c r="L26" s="110" t="str">
        <f t="shared" si="2"/>
        <v/>
      </c>
      <c r="O26" s="131" t="str">
        <f t="shared" si="4"/>
        <v/>
      </c>
      <c r="P26" s="131" t="str">
        <f t="shared" si="22"/>
        <v/>
      </c>
      <c r="Q26" s="123" t="str">
        <f t="shared" si="6"/>
        <v/>
      </c>
      <c r="R26" s="121" t="str">
        <f t="shared" si="23"/>
        <v/>
      </c>
      <c r="S26" s="128" t="str">
        <f t="shared" si="8"/>
        <v/>
      </c>
      <c r="T26" s="128" t="str">
        <f t="shared" si="9"/>
        <v/>
      </c>
      <c r="U26" s="128" t="str">
        <f t="shared" si="10"/>
        <v/>
      </c>
      <c r="V26" s="128" t="str">
        <f t="shared" si="11"/>
        <v/>
      </c>
      <c r="W26" s="128" t="str">
        <f t="shared" si="12"/>
        <v/>
      </c>
      <c r="X26" s="128" t="str">
        <f t="shared" si="13"/>
        <v/>
      </c>
      <c r="Y26" s="128" t="str">
        <f t="shared" si="14"/>
        <v/>
      </c>
      <c r="Z26" s="128" t="str">
        <f t="shared" si="15"/>
        <v/>
      </c>
      <c r="AA26" s="128" t="str">
        <f t="shared" si="16"/>
        <v/>
      </c>
      <c r="AB26" s="128" t="str">
        <f t="shared" si="17"/>
        <v/>
      </c>
      <c r="AC26" s="128" t="str">
        <f t="shared" si="18"/>
        <v/>
      </c>
      <c r="AD26" s="128" t="str">
        <f t="shared" si="19"/>
        <v/>
      </c>
      <c r="AG26" s="133">
        <v>0.6</v>
      </c>
      <c r="AH26" s="132">
        <v>2</v>
      </c>
      <c r="AI26" s="132">
        <v>1</v>
      </c>
      <c r="AJ26" s="140">
        <v>1</v>
      </c>
      <c r="AK26" s="140">
        <f t="shared" si="20"/>
        <v>0.8</v>
      </c>
      <c r="AL26" s="140">
        <f t="shared" si="21"/>
        <v>0</v>
      </c>
      <c r="AM26" s="140">
        <v>0.5</v>
      </c>
      <c r="AN26" s="140">
        <v>0.4</v>
      </c>
      <c r="AO26" s="140">
        <v>0</v>
      </c>
      <c r="AP26" s="140">
        <v>1</v>
      </c>
      <c r="AQ26" s="132"/>
      <c r="AR26" s="134"/>
    </row>
    <row r="27" spans="2:44" ht="12" customHeight="1">
      <c r="I27" s="152" t="str">
        <f t="shared" si="24"/>
        <v>Industry Water heating  Biogas</v>
      </c>
      <c r="J27" s="161" t="s">
        <v>207</v>
      </c>
      <c r="K27" s="160" t="str">
        <f t="shared" si="25"/>
        <v>IND-WHBIGExt</v>
      </c>
      <c r="L27" s="110" t="str">
        <f t="shared" ref="L27:L30" si="26">IF(J27="Yes",K27,"")</f>
        <v/>
      </c>
      <c r="O27" s="131" t="str">
        <f t="shared" si="4"/>
        <v/>
      </c>
      <c r="P27" s="131" t="str">
        <f t="shared" si="22"/>
        <v/>
      </c>
      <c r="Q27" s="123" t="str">
        <f t="shared" si="6"/>
        <v/>
      </c>
      <c r="R27" s="121" t="str">
        <f t="shared" si="23"/>
        <v/>
      </c>
      <c r="S27" s="128" t="str">
        <f t="shared" si="8"/>
        <v/>
      </c>
      <c r="T27" s="128" t="str">
        <f t="shared" si="9"/>
        <v/>
      </c>
      <c r="U27" s="128" t="str">
        <f t="shared" si="10"/>
        <v/>
      </c>
      <c r="V27" s="128" t="str">
        <f t="shared" si="11"/>
        <v/>
      </c>
      <c r="W27" s="128" t="str">
        <f t="shared" si="12"/>
        <v/>
      </c>
      <c r="X27" s="128" t="str">
        <f t="shared" si="13"/>
        <v/>
      </c>
      <c r="Y27" s="128" t="str">
        <f t="shared" si="14"/>
        <v/>
      </c>
      <c r="Z27" s="128" t="str">
        <f t="shared" si="15"/>
        <v/>
      </c>
      <c r="AA27" s="128" t="str">
        <f t="shared" si="16"/>
        <v/>
      </c>
      <c r="AB27" s="128" t="str">
        <f t="shared" si="17"/>
        <v/>
      </c>
      <c r="AC27" s="128" t="str">
        <f t="shared" si="18"/>
        <v/>
      </c>
      <c r="AD27" s="128" t="str">
        <f t="shared" si="19"/>
        <v/>
      </c>
      <c r="AG27" s="133">
        <v>0.6</v>
      </c>
      <c r="AH27" s="132">
        <v>2</v>
      </c>
      <c r="AI27" s="132">
        <v>1</v>
      </c>
      <c r="AJ27" s="140">
        <v>1</v>
      </c>
      <c r="AK27" s="140">
        <f t="shared" si="20"/>
        <v>0.8</v>
      </c>
      <c r="AL27" s="140">
        <f t="shared" si="21"/>
        <v>0</v>
      </c>
      <c r="AM27" s="140">
        <v>0.5</v>
      </c>
      <c r="AN27" s="140">
        <v>0.4</v>
      </c>
      <c r="AO27" s="140">
        <v>0</v>
      </c>
      <c r="AP27" s="140">
        <v>1</v>
      </c>
      <c r="AQ27" s="132"/>
      <c r="AR27" s="134"/>
    </row>
    <row r="28" spans="2:44" ht="12" customHeight="1">
      <c r="I28" s="152" t="str">
        <f t="shared" si="24"/>
        <v>Industry Water heating  Wood</v>
      </c>
      <c r="J28" s="161" t="s">
        <v>206</v>
      </c>
      <c r="K28" s="160" t="str">
        <f t="shared" ref="K28:K30" si="27">$D$5&amp;$F$6&amp;RIGHT(H15,3)&amp;$B$5</f>
        <v>IND-WHWODExt</v>
      </c>
      <c r="L28" s="110" t="str">
        <f t="shared" si="26"/>
        <v>IND-WHWODExt</v>
      </c>
      <c r="O28" s="131" t="str">
        <f t="shared" si="4"/>
        <v>Industry Water heating  Wood</v>
      </c>
      <c r="P28" s="131" t="str">
        <f t="shared" si="22"/>
        <v>IND-WHWODExt</v>
      </c>
      <c r="Q28" s="123" t="str">
        <f t="shared" si="6"/>
        <v>IND-WOD</v>
      </c>
      <c r="R28" s="121" t="str">
        <f t="shared" si="23"/>
        <v>IND-WH</v>
      </c>
      <c r="S28" s="128">
        <f t="shared" si="8"/>
        <v>0.6</v>
      </c>
      <c r="T28" s="128">
        <f t="shared" si="9"/>
        <v>2</v>
      </c>
      <c r="U28" s="128">
        <f t="shared" si="10"/>
        <v>1</v>
      </c>
      <c r="V28" s="128">
        <f t="shared" si="11"/>
        <v>1</v>
      </c>
      <c r="W28" s="128">
        <f t="shared" si="12"/>
        <v>0.8</v>
      </c>
      <c r="X28" s="128">
        <f t="shared" si="13"/>
        <v>0</v>
      </c>
      <c r="Y28" s="128">
        <f t="shared" si="14"/>
        <v>0.5</v>
      </c>
      <c r="Z28" s="128">
        <f t="shared" si="15"/>
        <v>0.4</v>
      </c>
      <c r="AA28" s="128">
        <f t="shared" si="16"/>
        <v>0</v>
      </c>
      <c r="AB28" s="128">
        <f t="shared" si="17"/>
        <v>1</v>
      </c>
      <c r="AC28" s="128">
        <f t="shared" si="18"/>
        <v>0</v>
      </c>
      <c r="AD28" s="128">
        <f t="shared" si="19"/>
        <v>0</v>
      </c>
      <c r="AG28" s="133">
        <v>0.6</v>
      </c>
      <c r="AH28" s="132">
        <v>2</v>
      </c>
      <c r="AI28" s="132">
        <v>1</v>
      </c>
      <c r="AJ28" s="140">
        <v>1</v>
      </c>
      <c r="AK28" s="140">
        <f t="shared" si="20"/>
        <v>0.8</v>
      </c>
      <c r="AL28" s="140">
        <f t="shared" si="21"/>
        <v>0</v>
      </c>
      <c r="AM28" s="140">
        <v>0.5</v>
      </c>
      <c r="AN28" s="140">
        <v>0.4</v>
      </c>
      <c r="AO28" s="140">
        <v>0</v>
      </c>
      <c r="AP28" s="140">
        <v>1</v>
      </c>
      <c r="AQ28" s="132"/>
      <c r="AR28" s="134"/>
    </row>
    <row r="29" spans="2:44" ht="12" customHeight="1">
      <c r="I29" s="152" t="str">
        <f t="shared" ref="I29:I30" si="28">$C$5&amp;" "&amp;$E$6&amp;" "&amp;RIGHT(G16,LEN(G16)-FIND(" ",G16))</f>
        <v>Industry Water heating  Tidal</v>
      </c>
      <c r="J29" s="161" t="s">
        <v>207</v>
      </c>
      <c r="K29" s="160" t="str">
        <f t="shared" si="27"/>
        <v>IND-WHTIDExt</v>
      </c>
      <c r="L29" s="110" t="str">
        <f t="shared" si="26"/>
        <v/>
      </c>
      <c r="O29" s="131" t="str">
        <f t="shared" si="4"/>
        <v/>
      </c>
      <c r="P29" s="131" t="str">
        <f t="shared" si="22"/>
        <v/>
      </c>
      <c r="Q29" s="123" t="str">
        <f t="shared" si="6"/>
        <v/>
      </c>
      <c r="R29" s="121" t="str">
        <f t="shared" si="23"/>
        <v/>
      </c>
      <c r="S29" s="128" t="str">
        <f t="shared" si="8"/>
        <v/>
      </c>
      <c r="T29" s="128" t="str">
        <f t="shared" si="9"/>
        <v/>
      </c>
      <c r="U29" s="128" t="str">
        <f t="shared" si="10"/>
        <v/>
      </c>
      <c r="V29" s="128" t="str">
        <f t="shared" si="11"/>
        <v/>
      </c>
      <c r="W29" s="128" t="str">
        <f t="shared" si="12"/>
        <v/>
      </c>
      <c r="X29" s="128" t="str">
        <f t="shared" si="13"/>
        <v/>
      </c>
      <c r="Y29" s="128" t="str">
        <f t="shared" si="14"/>
        <v/>
      </c>
      <c r="Z29" s="128" t="str">
        <f t="shared" si="15"/>
        <v/>
      </c>
      <c r="AA29" s="128" t="str">
        <f t="shared" si="16"/>
        <v/>
      </c>
      <c r="AB29" s="128" t="str">
        <f t="shared" si="17"/>
        <v/>
      </c>
      <c r="AC29" s="128" t="str">
        <f t="shared" si="18"/>
        <v/>
      </c>
      <c r="AD29" s="128" t="str">
        <f t="shared" si="19"/>
        <v/>
      </c>
      <c r="AG29" s="133">
        <v>0.6</v>
      </c>
      <c r="AH29" s="132">
        <v>2</v>
      </c>
      <c r="AI29" s="132">
        <v>1</v>
      </c>
      <c r="AJ29" s="140">
        <v>1</v>
      </c>
      <c r="AK29" s="140">
        <f t="shared" si="20"/>
        <v>0.8</v>
      </c>
      <c r="AL29" s="140">
        <f t="shared" si="21"/>
        <v>0</v>
      </c>
      <c r="AM29" s="140">
        <v>0.5</v>
      </c>
      <c r="AN29" s="140">
        <v>0.4</v>
      </c>
      <c r="AO29" s="140">
        <v>0</v>
      </c>
      <c r="AP29" s="140">
        <v>1</v>
      </c>
      <c r="AQ29" s="132"/>
      <c r="AR29" s="134"/>
    </row>
    <row r="30" spans="2:44" ht="12" customHeight="1">
      <c r="I30" s="152" t="str">
        <f t="shared" si="28"/>
        <v>Industry Water heating  Electricity</v>
      </c>
      <c r="J30" s="162" t="s">
        <v>206</v>
      </c>
      <c r="K30" s="160" t="str">
        <f t="shared" si="27"/>
        <v>IND-WHELCExt</v>
      </c>
      <c r="L30" s="110" t="str">
        <f t="shared" si="26"/>
        <v>IND-WHELCExt</v>
      </c>
      <c r="O30" s="131" t="str">
        <f t="shared" si="4"/>
        <v>Industry Water heating  Electricity</v>
      </c>
      <c r="P30" s="131" t="str">
        <f t="shared" si="22"/>
        <v>IND-WHELCExt</v>
      </c>
      <c r="Q30" s="123" t="str">
        <f t="shared" si="6"/>
        <v>IND-ELC</v>
      </c>
      <c r="R30" s="121" t="str">
        <f t="shared" si="23"/>
        <v>IND-WH</v>
      </c>
      <c r="S30" s="128">
        <f t="shared" si="8"/>
        <v>0.6</v>
      </c>
      <c r="T30" s="128">
        <f t="shared" si="9"/>
        <v>2</v>
      </c>
      <c r="U30" s="128">
        <f t="shared" si="10"/>
        <v>1</v>
      </c>
      <c r="V30" s="128">
        <f t="shared" si="11"/>
        <v>1</v>
      </c>
      <c r="W30" s="128">
        <f t="shared" si="12"/>
        <v>0.8</v>
      </c>
      <c r="X30" s="128">
        <f t="shared" si="13"/>
        <v>0</v>
      </c>
      <c r="Y30" s="128">
        <f t="shared" si="14"/>
        <v>0.5</v>
      </c>
      <c r="Z30" s="128">
        <f t="shared" si="15"/>
        <v>0.4</v>
      </c>
      <c r="AA30" s="128">
        <f t="shared" si="16"/>
        <v>0</v>
      </c>
      <c r="AB30" s="128">
        <f t="shared" si="17"/>
        <v>1</v>
      </c>
      <c r="AC30" s="128">
        <f t="shared" si="18"/>
        <v>0</v>
      </c>
      <c r="AD30" s="128">
        <f t="shared" si="19"/>
        <v>0</v>
      </c>
      <c r="AG30" s="133">
        <v>0.6</v>
      </c>
      <c r="AH30" s="132">
        <v>2</v>
      </c>
      <c r="AI30" s="132">
        <v>1</v>
      </c>
      <c r="AJ30" s="140">
        <v>1</v>
      </c>
      <c r="AK30" s="140">
        <f t="shared" si="20"/>
        <v>0.8</v>
      </c>
      <c r="AL30" s="140">
        <f t="shared" si="21"/>
        <v>0</v>
      </c>
      <c r="AM30" s="140">
        <v>0.5</v>
      </c>
      <c r="AN30" s="140">
        <v>0.4</v>
      </c>
      <c r="AO30" s="140">
        <v>0</v>
      </c>
      <c r="AP30" s="140">
        <v>1</v>
      </c>
      <c r="AQ30" s="132"/>
      <c r="AR30" s="134"/>
    </row>
    <row r="31" spans="2:44" ht="12" customHeight="1">
      <c r="I31" s="151" t="str">
        <f t="shared" ref="I31:I38" si="29">$C$5&amp;" "&amp;$E$7&amp;" "&amp;RIGHT(G5,LEN(G5)-FIND(" ",G5))</f>
        <v>Industry High temperature process heat  Coal</v>
      </c>
      <c r="J31" s="161" t="s">
        <v>206</v>
      </c>
      <c r="K31" s="159" t="str">
        <f t="shared" ref="K31:K38" si="30">$D$5&amp;$F$7&amp;RIGHT(H5,3)&amp;$B$5</f>
        <v>IND-PHCOAExt</v>
      </c>
      <c r="L31" s="110" t="str">
        <f t="shared" ref="L31:L37" si="31">IF(J31="Yes",K31,"")</f>
        <v>IND-PHCOAExt</v>
      </c>
      <c r="O31" s="131" t="str">
        <f t="shared" si="4"/>
        <v>Industry High temperature process heat  Coal</v>
      </c>
      <c r="P31" s="131" t="str">
        <f t="shared" si="22"/>
        <v>IND-PHCOAExt</v>
      </c>
      <c r="Q31" s="123" t="str">
        <f t="shared" si="6"/>
        <v>IND-COA</v>
      </c>
      <c r="R31" s="121" t="str">
        <f t="shared" si="23"/>
        <v>IND-PH</v>
      </c>
      <c r="S31" s="128">
        <f t="shared" si="8"/>
        <v>0.6</v>
      </c>
      <c r="T31" s="128">
        <f t="shared" si="9"/>
        <v>2</v>
      </c>
      <c r="U31" s="128">
        <f t="shared" si="10"/>
        <v>1</v>
      </c>
      <c r="V31" s="128">
        <f t="shared" si="11"/>
        <v>1</v>
      </c>
      <c r="W31" s="128">
        <f t="shared" si="12"/>
        <v>0.8</v>
      </c>
      <c r="X31" s="128">
        <f t="shared" si="13"/>
        <v>0</v>
      </c>
      <c r="Y31" s="128">
        <f t="shared" si="14"/>
        <v>0.5</v>
      </c>
      <c r="Z31" s="128">
        <f t="shared" si="15"/>
        <v>0.4</v>
      </c>
      <c r="AA31" s="128">
        <f t="shared" si="16"/>
        <v>0</v>
      </c>
      <c r="AB31" s="128">
        <f t="shared" si="17"/>
        <v>1</v>
      </c>
      <c r="AC31" s="128">
        <f t="shared" si="18"/>
        <v>0</v>
      </c>
      <c r="AD31" s="128">
        <f t="shared" si="19"/>
        <v>0</v>
      </c>
      <c r="AG31" s="133">
        <v>0.6</v>
      </c>
      <c r="AH31" s="132">
        <v>2</v>
      </c>
      <c r="AI31" s="132">
        <v>1</v>
      </c>
      <c r="AJ31" s="140">
        <v>1</v>
      </c>
      <c r="AK31" s="140">
        <f t="shared" si="20"/>
        <v>0.8</v>
      </c>
      <c r="AL31" s="140">
        <f t="shared" si="21"/>
        <v>0</v>
      </c>
      <c r="AM31" s="140">
        <v>0.5</v>
      </c>
      <c r="AN31" s="140">
        <v>0.4</v>
      </c>
      <c r="AO31" s="140">
        <v>0</v>
      </c>
      <c r="AP31" s="140">
        <v>1</v>
      </c>
      <c r="AQ31" s="132"/>
      <c r="AR31" s="134"/>
    </row>
    <row r="32" spans="2:44" ht="12" customHeight="1">
      <c r="I32" s="152" t="str">
        <f t="shared" si="29"/>
        <v>Industry High temperature process heat  Lignite</v>
      </c>
      <c r="J32" s="161" t="s">
        <v>206</v>
      </c>
      <c r="K32" s="160" t="str">
        <f t="shared" si="30"/>
        <v>IND-PHCOLExt</v>
      </c>
      <c r="L32" s="110" t="str">
        <f t="shared" si="31"/>
        <v>IND-PHCOLExt</v>
      </c>
      <c r="O32" s="131" t="str">
        <f t="shared" si="4"/>
        <v>Industry High temperature process heat  Lignite</v>
      </c>
      <c r="P32" s="131" t="str">
        <f t="shared" si="22"/>
        <v>IND-PHCOLExt</v>
      </c>
      <c r="Q32" s="123" t="str">
        <f t="shared" si="6"/>
        <v>IND-COL</v>
      </c>
      <c r="R32" s="121" t="str">
        <f t="shared" si="23"/>
        <v>IND-PH</v>
      </c>
      <c r="S32" s="128">
        <f t="shared" si="8"/>
        <v>0.6</v>
      </c>
      <c r="T32" s="128">
        <f t="shared" si="9"/>
        <v>2</v>
      </c>
      <c r="U32" s="128">
        <f t="shared" si="10"/>
        <v>1</v>
      </c>
      <c r="V32" s="128">
        <f t="shared" si="11"/>
        <v>1</v>
      </c>
      <c r="W32" s="128">
        <f t="shared" si="12"/>
        <v>0.8</v>
      </c>
      <c r="X32" s="128">
        <f t="shared" si="13"/>
        <v>0</v>
      </c>
      <c r="Y32" s="128">
        <f t="shared" si="14"/>
        <v>0.5</v>
      </c>
      <c r="Z32" s="128">
        <f t="shared" si="15"/>
        <v>0.4</v>
      </c>
      <c r="AA32" s="128">
        <f t="shared" si="16"/>
        <v>0</v>
      </c>
      <c r="AB32" s="128">
        <f t="shared" si="17"/>
        <v>1</v>
      </c>
      <c r="AC32" s="128">
        <f t="shared" si="18"/>
        <v>0</v>
      </c>
      <c r="AD32" s="128">
        <f t="shared" si="19"/>
        <v>0</v>
      </c>
      <c r="AG32" s="133">
        <v>0.6</v>
      </c>
      <c r="AH32" s="132">
        <v>2</v>
      </c>
      <c r="AI32" s="132">
        <v>1</v>
      </c>
      <c r="AJ32" s="140">
        <v>1</v>
      </c>
      <c r="AK32" s="140">
        <f t="shared" si="20"/>
        <v>0.8</v>
      </c>
      <c r="AL32" s="140">
        <f t="shared" si="21"/>
        <v>0</v>
      </c>
      <c r="AM32" s="140">
        <v>0.5</v>
      </c>
      <c r="AN32" s="140">
        <v>0.4</v>
      </c>
      <c r="AO32" s="140">
        <v>0</v>
      </c>
      <c r="AP32" s="140">
        <v>1</v>
      </c>
      <c r="AQ32" s="132"/>
      <c r="AR32" s="134"/>
    </row>
    <row r="33" spans="9:44" ht="12" customHeight="1">
      <c r="I33" s="152" t="str">
        <f t="shared" si="29"/>
        <v>Industry High temperature process heat  Crude oil</v>
      </c>
      <c r="J33" s="161" t="s">
        <v>206</v>
      </c>
      <c r="K33" s="160" t="str">
        <f t="shared" si="30"/>
        <v>IND-PHOILExt</v>
      </c>
      <c r="L33" s="110" t="str">
        <f t="shared" si="31"/>
        <v>IND-PHOILExt</v>
      </c>
      <c r="O33" s="131" t="str">
        <f t="shared" si="4"/>
        <v>Industry High temperature process heat  Crude oil</v>
      </c>
      <c r="P33" s="131" t="str">
        <f t="shared" si="22"/>
        <v>IND-PHOILExt</v>
      </c>
      <c r="Q33" s="123" t="str">
        <f t="shared" si="6"/>
        <v>IND-OIL</v>
      </c>
      <c r="R33" s="121" t="str">
        <f t="shared" si="23"/>
        <v>IND-PH</v>
      </c>
      <c r="S33" s="128">
        <f t="shared" si="8"/>
        <v>0.6</v>
      </c>
      <c r="T33" s="128">
        <f t="shared" si="9"/>
        <v>2</v>
      </c>
      <c r="U33" s="128">
        <f t="shared" si="10"/>
        <v>1</v>
      </c>
      <c r="V33" s="128">
        <f t="shared" si="11"/>
        <v>1</v>
      </c>
      <c r="W33" s="128">
        <f t="shared" si="12"/>
        <v>0.8</v>
      </c>
      <c r="X33" s="128">
        <f t="shared" si="13"/>
        <v>0</v>
      </c>
      <c r="Y33" s="128">
        <f t="shared" si="14"/>
        <v>0.5</v>
      </c>
      <c r="Z33" s="128">
        <f t="shared" si="15"/>
        <v>0.4</v>
      </c>
      <c r="AA33" s="128">
        <f t="shared" si="16"/>
        <v>0</v>
      </c>
      <c r="AB33" s="128">
        <f t="shared" si="17"/>
        <v>1</v>
      </c>
      <c r="AC33" s="128">
        <f t="shared" si="18"/>
        <v>0</v>
      </c>
      <c r="AD33" s="128">
        <f t="shared" si="19"/>
        <v>0</v>
      </c>
      <c r="AG33" s="133">
        <v>0.6</v>
      </c>
      <c r="AH33" s="132">
        <v>2</v>
      </c>
      <c r="AI33" s="132">
        <v>1</v>
      </c>
      <c r="AJ33" s="140">
        <v>1</v>
      </c>
      <c r="AK33" s="140">
        <f t="shared" si="20"/>
        <v>0.8</v>
      </c>
      <c r="AL33" s="140">
        <f t="shared" si="21"/>
        <v>0</v>
      </c>
      <c r="AM33" s="140">
        <v>0.5</v>
      </c>
      <c r="AN33" s="140">
        <v>0.4</v>
      </c>
      <c r="AO33" s="140">
        <v>0</v>
      </c>
      <c r="AP33" s="140">
        <v>1</v>
      </c>
      <c r="AQ33" s="132"/>
      <c r="AR33" s="134"/>
    </row>
    <row r="34" spans="9:44" ht="12" customHeight="1">
      <c r="I34" s="152" t="str">
        <f t="shared" si="29"/>
        <v>Industry High temperature process heat  Natural Gas</v>
      </c>
      <c r="J34" s="161" t="s">
        <v>207</v>
      </c>
      <c r="K34" s="160" t="str">
        <f t="shared" si="30"/>
        <v>IND-PHNGAExt</v>
      </c>
      <c r="L34" s="110" t="str">
        <f t="shared" si="31"/>
        <v/>
      </c>
      <c r="O34" s="131" t="str">
        <f t="shared" si="4"/>
        <v/>
      </c>
      <c r="P34" s="131" t="str">
        <f t="shared" si="22"/>
        <v/>
      </c>
      <c r="Q34" s="123" t="str">
        <f t="shared" si="6"/>
        <v/>
      </c>
      <c r="R34" s="121" t="str">
        <f t="shared" si="23"/>
        <v/>
      </c>
      <c r="S34" s="128" t="str">
        <f t="shared" si="8"/>
        <v/>
      </c>
      <c r="T34" s="128" t="str">
        <f t="shared" si="9"/>
        <v/>
      </c>
      <c r="U34" s="128" t="str">
        <f t="shared" si="10"/>
        <v/>
      </c>
      <c r="V34" s="128" t="str">
        <f t="shared" si="11"/>
        <v/>
      </c>
      <c r="W34" s="128" t="str">
        <f t="shared" si="12"/>
        <v/>
      </c>
      <c r="X34" s="128" t="str">
        <f t="shared" si="13"/>
        <v/>
      </c>
      <c r="Y34" s="128" t="str">
        <f t="shared" si="14"/>
        <v/>
      </c>
      <c r="Z34" s="128" t="str">
        <f t="shared" si="15"/>
        <v/>
      </c>
      <c r="AA34" s="128" t="str">
        <f t="shared" si="16"/>
        <v/>
      </c>
      <c r="AB34" s="128" t="str">
        <f t="shared" si="17"/>
        <v/>
      </c>
      <c r="AC34" s="128" t="str">
        <f t="shared" si="18"/>
        <v/>
      </c>
      <c r="AD34" s="128" t="str">
        <f t="shared" si="19"/>
        <v/>
      </c>
      <c r="AG34" s="133">
        <v>0.6</v>
      </c>
      <c r="AH34" s="132">
        <v>2</v>
      </c>
      <c r="AI34" s="132">
        <v>1</v>
      </c>
      <c r="AJ34" s="140">
        <v>1</v>
      </c>
      <c r="AK34" s="140">
        <f t="shared" si="20"/>
        <v>0.8</v>
      </c>
      <c r="AL34" s="140">
        <f t="shared" si="21"/>
        <v>0</v>
      </c>
      <c r="AM34" s="140">
        <v>0.5</v>
      </c>
      <c r="AN34" s="140">
        <v>0.4</v>
      </c>
      <c r="AO34" s="140">
        <v>0</v>
      </c>
      <c r="AP34" s="140">
        <v>1</v>
      </c>
      <c r="AQ34" s="132"/>
      <c r="AR34" s="134"/>
    </row>
    <row r="35" spans="9:44" ht="12" customHeight="1">
      <c r="I35" s="152" t="str">
        <f t="shared" si="29"/>
        <v>Industry High temperature process heat  Hydro</v>
      </c>
      <c r="J35" s="161" t="s">
        <v>207</v>
      </c>
      <c r="K35" s="160" t="str">
        <f t="shared" si="30"/>
        <v>IND-PHHYDExt</v>
      </c>
      <c r="L35" s="110" t="str">
        <f t="shared" si="31"/>
        <v/>
      </c>
      <c r="O35" s="131" t="str">
        <f t="shared" si="4"/>
        <v/>
      </c>
      <c r="P35" s="131" t="str">
        <f t="shared" si="22"/>
        <v/>
      </c>
      <c r="Q35" s="123" t="str">
        <f t="shared" si="6"/>
        <v/>
      </c>
      <c r="R35" s="121" t="str">
        <f t="shared" si="23"/>
        <v/>
      </c>
      <c r="S35" s="128" t="str">
        <f t="shared" si="8"/>
        <v/>
      </c>
      <c r="T35" s="128" t="str">
        <f t="shared" si="9"/>
        <v/>
      </c>
      <c r="U35" s="128" t="str">
        <f t="shared" si="10"/>
        <v/>
      </c>
      <c r="V35" s="128" t="str">
        <f t="shared" si="11"/>
        <v/>
      </c>
      <c r="W35" s="128" t="str">
        <f t="shared" si="12"/>
        <v/>
      </c>
      <c r="X35" s="128" t="str">
        <f t="shared" si="13"/>
        <v/>
      </c>
      <c r="Y35" s="128" t="str">
        <f t="shared" si="14"/>
        <v/>
      </c>
      <c r="Z35" s="128" t="str">
        <f t="shared" si="15"/>
        <v/>
      </c>
      <c r="AA35" s="128" t="str">
        <f t="shared" si="16"/>
        <v/>
      </c>
      <c r="AB35" s="128" t="str">
        <f t="shared" si="17"/>
        <v/>
      </c>
      <c r="AC35" s="128" t="str">
        <f t="shared" si="18"/>
        <v/>
      </c>
      <c r="AD35" s="128" t="str">
        <f t="shared" si="19"/>
        <v/>
      </c>
      <c r="AG35" s="133">
        <v>0.6</v>
      </c>
      <c r="AH35" s="132">
        <v>2</v>
      </c>
      <c r="AI35" s="132">
        <v>1</v>
      </c>
      <c r="AJ35" s="140">
        <v>1</v>
      </c>
      <c r="AK35" s="140">
        <f t="shared" si="20"/>
        <v>0.8</v>
      </c>
      <c r="AL35" s="140">
        <f t="shared" si="21"/>
        <v>0</v>
      </c>
      <c r="AM35" s="140">
        <v>0.5</v>
      </c>
      <c r="AN35" s="140">
        <v>0.4</v>
      </c>
      <c r="AO35" s="140">
        <v>0</v>
      </c>
      <c r="AP35" s="140">
        <v>1</v>
      </c>
      <c r="AQ35" s="132"/>
      <c r="AR35" s="134"/>
    </row>
    <row r="36" spans="9:44" ht="12" customHeight="1">
      <c r="I36" s="152" t="str">
        <f t="shared" si="29"/>
        <v>Industry High temperature process heat  Geothermal</v>
      </c>
      <c r="J36" s="161" t="s">
        <v>207</v>
      </c>
      <c r="K36" s="160" t="str">
        <f t="shared" si="30"/>
        <v>IND-PHGEOExt</v>
      </c>
      <c r="L36" s="110" t="str">
        <f t="shared" si="31"/>
        <v/>
      </c>
      <c r="O36" s="131" t="str">
        <f t="shared" si="4"/>
        <v/>
      </c>
      <c r="P36" s="131" t="str">
        <f t="shared" si="22"/>
        <v/>
      </c>
      <c r="Q36" s="123" t="str">
        <f t="shared" si="6"/>
        <v/>
      </c>
      <c r="R36" s="121" t="str">
        <f t="shared" si="23"/>
        <v/>
      </c>
      <c r="S36" s="128" t="str">
        <f t="shared" si="8"/>
        <v/>
      </c>
      <c r="T36" s="128" t="str">
        <f t="shared" si="9"/>
        <v/>
      </c>
      <c r="U36" s="128" t="str">
        <f t="shared" si="10"/>
        <v/>
      </c>
      <c r="V36" s="128" t="str">
        <f t="shared" si="11"/>
        <v/>
      </c>
      <c r="W36" s="128" t="str">
        <f t="shared" si="12"/>
        <v/>
      </c>
      <c r="X36" s="128" t="str">
        <f t="shared" si="13"/>
        <v/>
      </c>
      <c r="Y36" s="128" t="str">
        <f t="shared" si="14"/>
        <v/>
      </c>
      <c r="Z36" s="128" t="str">
        <f t="shared" si="15"/>
        <v/>
      </c>
      <c r="AA36" s="128" t="str">
        <f t="shared" si="16"/>
        <v/>
      </c>
      <c r="AB36" s="128" t="str">
        <f t="shared" si="17"/>
        <v/>
      </c>
      <c r="AC36" s="128" t="str">
        <f t="shared" si="18"/>
        <v/>
      </c>
      <c r="AD36" s="128" t="str">
        <f t="shared" si="19"/>
        <v/>
      </c>
      <c r="AG36" s="133">
        <v>0.6</v>
      </c>
      <c r="AH36" s="132">
        <v>2</v>
      </c>
      <c r="AI36" s="132">
        <v>1</v>
      </c>
      <c r="AJ36" s="140">
        <v>1</v>
      </c>
      <c r="AK36" s="140">
        <f t="shared" si="20"/>
        <v>0.8</v>
      </c>
      <c r="AL36" s="140">
        <f t="shared" si="21"/>
        <v>0</v>
      </c>
      <c r="AM36" s="140">
        <v>0.5</v>
      </c>
      <c r="AN36" s="140">
        <v>0.4</v>
      </c>
      <c r="AO36" s="140">
        <v>0</v>
      </c>
      <c r="AP36" s="140">
        <v>1</v>
      </c>
      <c r="AQ36" s="132"/>
      <c r="AR36" s="134"/>
    </row>
    <row r="37" spans="9:44" ht="12" customHeight="1">
      <c r="I37" s="152" t="str">
        <f t="shared" si="29"/>
        <v>Industry High temperature process heat  Solar</v>
      </c>
      <c r="J37" s="161" t="s">
        <v>207</v>
      </c>
      <c r="K37" s="160" t="str">
        <f t="shared" si="30"/>
        <v>IND-PHSOLExt</v>
      </c>
      <c r="L37" s="110" t="str">
        <f t="shared" si="31"/>
        <v/>
      </c>
      <c r="O37" s="131" t="str">
        <f t="shared" si="4"/>
        <v/>
      </c>
      <c r="P37" s="131" t="str">
        <f t="shared" si="22"/>
        <v/>
      </c>
      <c r="Q37" s="123" t="str">
        <f t="shared" si="6"/>
        <v/>
      </c>
      <c r="R37" s="121" t="str">
        <f t="shared" si="23"/>
        <v/>
      </c>
      <c r="S37" s="128" t="str">
        <f t="shared" si="8"/>
        <v/>
      </c>
      <c r="T37" s="128" t="str">
        <f t="shared" si="9"/>
        <v/>
      </c>
      <c r="U37" s="128" t="str">
        <f t="shared" si="10"/>
        <v/>
      </c>
      <c r="V37" s="128" t="str">
        <f t="shared" si="11"/>
        <v/>
      </c>
      <c r="W37" s="128" t="str">
        <f t="shared" si="12"/>
        <v/>
      </c>
      <c r="X37" s="128" t="str">
        <f t="shared" si="13"/>
        <v/>
      </c>
      <c r="Y37" s="128" t="str">
        <f t="shared" si="14"/>
        <v/>
      </c>
      <c r="Z37" s="128" t="str">
        <f t="shared" si="15"/>
        <v/>
      </c>
      <c r="AA37" s="128" t="str">
        <f t="shared" si="16"/>
        <v/>
      </c>
      <c r="AB37" s="128" t="str">
        <f t="shared" si="17"/>
        <v/>
      </c>
      <c r="AC37" s="128" t="str">
        <f t="shared" si="18"/>
        <v/>
      </c>
      <c r="AD37" s="128" t="str">
        <f t="shared" si="19"/>
        <v/>
      </c>
      <c r="AG37" s="133">
        <v>0.6</v>
      </c>
      <c r="AH37" s="132">
        <v>2</v>
      </c>
      <c r="AI37" s="132">
        <v>1</v>
      </c>
      <c r="AJ37" s="140">
        <v>1</v>
      </c>
      <c r="AK37" s="140">
        <f t="shared" si="20"/>
        <v>0.8</v>
      </c>
      <c r="AL37" s="140">
        <f t="shared" si="21"/>
        <v>0</v>
      </c>
      <c r="AM37" s="140">
        <v>0.5</v>
      </c>
      <c r="AN37" s="140">
        <v>0.4</v>
      </c>
      <c r="AO37" s="140">
        <v>0</v>
      </c>
      <c r="AP37" s="140">
        <v>1</v>
      </c>
      <c r="AQ37" s="132"/>
      <c r="AR37" s="134"/>
    </row>
    <row r="38" spans="9:44" ht="12" customHeight="1">
      <c r="I38" s="152" t="str">
        <f t="shared" si="29"/>
        <v>Industry High temperature process heat  Wind</v>
      </c>
      <c r="J38" s="161" t="s">
        <v>207</v>
      </c>
      <c r="K38" s="160" t="str">
        <f t="shared" si="30"/>
        <v>IND-PHWINExt</v>
      </c>
      <c r="L38" s="110" t="str">
        <f t="shared" ref="L38:L44" si="32">IF(J38="Yes",K38,"")</f>
        <v/>
      </c>
      <c r="O38" s="131" t="str">
        <f t="shared" si="4"/>
        <v/>
      </c>
      <c r="P38" s="131" t="str">
        <f t="shared" si="22"/>
        <v/>
      </c>
      <c r="Q38" s="123" t="str">
        <f t="shared" si="6"/>
        <v/>
      </c>
      <c r="R38" s="121" t="str">
        <f t="shared" si="23"/>
        <v/>
      </c>
      <c r="S38" s="128" t="str">
        <f t="shared" si="8"/>
        <v/>
      </c>
      <c r="T38" s="128" t="str">
        <f t="shared" si="9"/>
        <v/>
      </c>
      <c r="U38" s="128" t="str">
        <f t="shared" si="10"/>
        <v/>
      </c>
      <c r="V38" s="128" t="str">
        <f t="shared" si="11"/>
        <v/>
      </c>
      <c r="W38" s="128" t="str">
        <f t="shared" si="12"/>
        <v/>
      </c>
      <c r="X38" s="128" t="str">
        <f t="shared" si="13"/>
        <v/>
      </c>
      <c r="Y38" s="128" t="str">
        <f t="shared" si="14"/>
        <v/>
      </c>
      <c r="Z38" s="128" t="str">
        <f t="shared" si="15"/>
        <v/>
      </c>
      <c r="AA38" s="128" t="str">
        <f t="shared" si="16"/>
        <v/>
      </c>
      <c r="AB38" s="128" t="str">
        <f t="shared" si="17"/>
        <v/>
      </c>
      <c r="AC38" s="128" t="str">
        <f t="shared" si="18"/>
        <v/>
      </c>
      <c r="AD38" s="128" t="str">
        <f t="shared" si="19"/>
        <v/>
      </c>
      <c r="AG38" s="133">
        <v>0.6</v>
      </c>
      <c r="AH38" s="132">
        <v>2</v>
      </c>
      <c r="AI38" s="132">
        <v>1</v>
      </c>
      <c r="AJ38" s="140">
        <v>1</v>
      </c>
      <c r="AK38" s="140">
        <f t="shared" si="20"/>
        <v>0.8</v>
      </c>
      <c r="AL38" s="140">
        <f t="shared" si="21"/>
        <v>0</v>
      </c>
      <c r="AM38" s="140">
        <v>0.5</v>
      </c>
      <c r="AN38" s="140">
        <v>0.4</v>
      </c>
      <c r="AO38" s="140">
        <v>0</v>
      </c>
      <c r="AP38" s="140">
        <v>1</v>
      </c>
      <c r="AQ38" s="132"/>
      <c r="AR38" s="134"/>
    </row>
    <row r="39" spans="9:44" ht="12" customHeight="1">
      <c r="I39" s="152" t="str">
        <f t="shared" ref="I39:I43" si="33">$C$5&amp;" "&amp;$E$7&amp;" "&amp;RIGHT(G13,LEN(G13)-FIND(" ",G13))</f>
        <v>Industry High temperature process heat  Bio Liquids</v>
      </c>
      <c r="J39" s="161" t="s">
        <v>207</v>
      </c>
      <c r="K39" s="160" t="str">
        <f t="shared" ref="K39:K43" si="34">$D$5&amp;$F$7&amp;RIGHT(H13,3)&amp;$B$5</f>
        <v>IND-PHBILExt</v>
      </c>
      <c r="L39" s="110" t="str">
        <f t="shared" si="32"/>
        <v/>
      </c>
      <c r="O39" s="131" t="str">
        <f t="shared" si="4"/>
        <v/>
      </c>
      <c r="P39" s="131" t="str">
        <f t="shared" si="22"/>
        <v/>
      </c>
      <c r="Q39" s="123" t="str">
        <f t="shared" si="6"/>
        <v/>
      </c>
      <c r="R39" s="121" t="str">
        <f t="shared" si="23"/>
        <v/>
      </c>
      <c r="S39" s="128" t="str">
        <f t="shared" si="8"/>
        <v/>
      </c>
      <c r="T39" s="128" t="str">
        <f t="shared" si="9"/>
        <v/>
      </c>
      <c r="U39" s="128" t="str">
        <f t="shared" si="10"/>
        <v/>
      </c>
      <c r="V39" s="128" t="str">
        <f t="shared" si="11"/>
        <v/>
      </c>
      <c r="W39" s="128" t="str">
        <f t="shared" si="12"/>
        <v/>
      </c>
      <c r="X39" s="128" t="str">
        <f t="shared" si="13"/>
        <v/>
      </c>
      <c r="Y39" s="128" t="str">
        <f t="shared" si="14"/>
        <v/>
      </c>
      <c r="Z39" s="128" t="str">
        <f t="shared" si="15"/>
        <v/>
      </c>
      <c r="AA39" s="128" t="str">
        <f t="shared" si="16"/>
        <v/>
      </c>
      <c r="AB39" s="128" t="str">
        <f t="shared" si="17"/>
        <v/>
      </c>
      <c r="AC39" s="128" t="str">
        <f t="shared" si="18"/>
        <v/>
      </c>
      <c r="AD39" s="128" t="str">
        <f t="shared" si="19"/>
        <v/>
      </c>
      <c r="AG39" s="133">
        <v>0.6</v>
      </c>
      <c r="AH39" s="132">
        <v>2</v>
      </c>
      <c r="AI39" s="132">
        <v>1</v>
      </c>
      <c r="AJ39" s="140">
        <v>1</v>
      </c>
      <c r="AK39" s="140">
        <f t="shared" si="20"/>
        <v>0.8</v>
      </c>
      <c r="AL39" s="140">
        <f t="shared" si="21"/>
        <v>0</v>
      </c>
      <c r="AM39" s="140">
        <v>0.5</v>
      </c>
      <c r="AN39" s="140">
        <v>0.4</v>
      </c>
      <c r="AO39" s="140">
        <v>0</v>
      </c>
      <c r="AP39" s="140">
        <v>1</v>
      </c>
      <c r="AQ39" s="132"/>
      <c r="AR39" s="134"/>
    </row>
    <row r="40" spans="9:44" ht="12" customHeight="1">
      <c r="I40" s="152" t="str">
        <f t="shared" si="33"/>
        <v>Industry High temperature process heat  Biogas</v>
      </c>
      <c r="J40" s="161" t="s">
        <v>207</v>
      </c>
      <c r="K40" s="160" t="str">
        <f t="shared" si="34"/>
        <v>IND-PHBIGExt</v>
      </c>
      <c r="L40" s="110" t="str">
        <f t="shared" si="32"/>
        <v/>
      </c>
      <c r="O40" s="131" t="str">
        <f t="shared" si="4"/>
        <v/>
      </c>
      <c r="P40" s="131" t="str">
        <f t="shared" si="22"/>
        <v/>
      </c>
      <c r="Q40" s="123" t="str">
        <f t="shared" si="6"/>
        <v/>
      </c>
      <c r="R40" s="121" t="str">
        <f t="shared" si="23"/>
        <v/>
      </c>
      <c r="S40" s="128" t="str">
        <f t="shared" si="8"/>
        <v/>
      </c>
      <c r="T40" s="128" t="str">
        <f t="shared" si="9"/>
        <v/>
      </c>
      <c r="U40" s="128" t="str">
        <f t="shared" si="10"/>
        <v/>
      </c>
      <c r="V40" s="128" t="str">
        <f t="shared" si="11"/>
        <v/>
      </c>
      <c r="W40" s="128" t="str">
        <f t="shared" si="12"/>
        <v/>
      </c>
      <c r="X40" s="128" t="str">
        <f t="shared" si="13"/>
        <v/>
      </c>
      <c r="Y40" s="128" t="str">
        <f t="shared" si="14"/>
        <v/>
      </c>
      <c r="Z40" s="128" t="str">
        <f t="shared" si="15"/>
        <v/>
      </c>
      <c r="AA40" s="128" t="str">
        <f t="shared" si="16"/>
        <v/>
      </c>
      <c r="AB40" s="128" t="str">
        <f t="shared" si="17"/>
        <v/>
      </c>
      <c r="AC40" s="128" t="str">
        <f t="shared" si="18"/>
        <v/>
      </c>
      <c r="AD40" s="128" t="str">
        <f t="shared" si="19"/>
        <v/>
      </c>
      <c r="AG40" s="133">
        <v>0.6</v>
      </c>
      <c r="AH40" s="132">
        <v>2</v>
      </c>
      <c r="AI40" s="132">
        <v>1</v>
      </c>
      <c r="AJ40" s="140">
        <v>1</v>
      </c>
      <c r="AK40" s="140">
        <f t="shared" si="20"/>
        <v>0.8</v>
      </c>
      <c r="AL40" s="140">
        <f t="shared" si="21"/>
        <v>0</v>
      </c>
      <c r="AM40" s="140">
        <v>0.5</v>
      </c>
      <c r="AN40" s="140">
        <v>0.4</v>
      </c>
      <c r="AO40" s="140">
        <v>0</v>
      </c>
      <c r="AP40" s="140">
        <v>1</v>
      </c>
      <c r="AQ40" s="132"/>
      <c r="AR40" s="134"/>
    </row>
    <row r="41" spans="9:44" ht="12" customHeight="1">
      <c r="I41" s="152" t="str">
        <f t="shared" si="33"/>
        <v>Industry High temperature process heat  Wood</v>
      </c>
      <c r="J41" s="161" t="s">
        <v>207</v>
      </c>
      <c r="K41" s="160" t="str">
        <f t="shared" si="34"/>
        <v>IND-PHWODExt</v>
      </c>
      <c r="L41" s="110" t="str">
        <f t="shared" si="32"/>
        <v/>
      </c>
      <c r="O41" s="131" t="str">
        <f t="shared" si="4"/>
        <v/>
      </c>
      <c r="P41" s="131" t="str">
        <f t="shared" si="22"/>
        <v/>
      </c>
      <c r="Q41" s="123" t="str">
        <f t="shared" si="6"/>
        <v/>
      </c>
      <c r="R41" s="121" t="str">
        <f t="shared" si="23"/>
        <v/>
      </c>
      <c r="S41" s="128" t="str">
        <f t="shared" si="8"/>
        <v/>
      </c>
      <c r="T41" s="128" t="str">
        <f t="shared" si="9"/>
        <v/>
      </c>
      <c r="U41" s="128" t="str">
        <f t="shared" si="10"/>
        <v/>
      </c>
      <c r="V41" s="128" t="str">
        <f t="shared" si="11"/>
        <v/>
      </c>
      <c r="W41" s="128" t="str">
        <f t="shared" si="12"/>
        <v/>
      </c>
      <c r="X41" s="128" t="str">
        <f t="shared" si="13"/>
        <v/>
      </c>
      <c r="Y41" s="128" t="str">
        <f t="shared" si="14"/>
        <v/>
      </c>
      <c r="Z41" s="128" t="str">
        <f t="shared" si="15"/>
        <v/>
      </c>
      <c r="AA41" s="128" t="str">
        <f t="shared" si="16"/>
        <v/>
      </c>
      <c r="AB41" s="128" t="str">
        <f t="shared" si="17"/>
        <v/>
      </c>
      <c r="AC41" s="128" t="str">
        <f t="shared" si="18"/>
        <v/>
      </c>
      <c r="AD41" s="128" t="str">
        <f t="shared" si="19"/>
        <v/>
      </c>
      <c r="AG41" s="133">
        <v>0.6</v>
      </c>
      <c r="AH41" s="132">
        <v>2</v>
      </c>
      <c r="AI41" s="132">
        <v>1</v>
      </c>
      <c r="AJ41" s="140">
        <v>1</v>
      </c>
      <c r="AK41" s="140">
        <f t="shared" si="20"/>
        <v>0.8</v>
      </c>
      <c r="AL41" s="140">
        <f t="shared" si="21"/>
        <v>0</v>
      </c>
      <c r="AM41" s="140">
        <v>0.5</v>
      </c>
      <c r="AN41" s="140">
        <v>0.4</v>
      </c>
      <c r="AO41" s="140">
        <v>0</v>
      </c>
      <c r="AP41" s="140">
        <v>1</v>
      </c>
      <c r="AQ41" s="132"/>
      <c r="AR41" s="134"/>
    </row>
    <row r="42" spans="9:44" ht="12" customHeight="1">
      <c r="I42" s="152" t="str">
        <f t="shared" si="33"/>
        <v>Industry High temperature process heat  Tidal</v>
      </c>
      <c r="J42" s="161" t="s">
        <v>207</v>
      </c>
      <c r="K42" s="160" t="str">
        <f t="shared" si="34"/>
        <v>IND-PHTIDExt</v>
      </c>
      <c r="L42" s="110" t="str">
        <f t="shared" si="32"/>
        <v/>
      </c>
      <c r="O42" s="131" t="str">
        <f t="shared" si="4"/>
        <v/>
      </c>
      <c r="P42" s="131" t="str">
        <f t="shared" si="22"/>
        <v/>
      </c>
      <c r="Q42" s="123" t="str">
        <f t="shared" si="6"/>
        <v/>
      </c>
      <c r="R42" s="121" t="str">
        <f t="shared" si="23"/>
        <v/>
      </c>
      <c r="S42" s="128" t="str">
        <f t="shared" si="8"/>
        <v/>
      </c>
      <c r="T42" s="128" t="str">
        <f t="shared" si="9"/>
        <v/>
      </c>
      <c r="U42" s="128" t="str">
        <f t="shared" si="10"/>
        <v/>
      </c>
      <c r="V42" s="128" t="str">
        <f t="shared" si="11"/>
        <v/>
      </c>
      <c r="W42" s="128" t="str">
        <f t="shared" si="12"/>
        <v/>
      </c>
      <c r="X42" s="128" t="str">
        <f t="shared" si="13"/>
        <v/>
      </c>
      <c r="Y42" s="128" t="str">
        <f t="shared" si="14"/>
        <v/>
      </c>
      <c r="Z42" s="128" t="str">
        <f t="shared" si="15"/>
        <v/>
      </c>
      <c r="AA42" s="128" t="str">
        <f t="shared" si="16"/>
        <v/>
      </c>
      <c r="AB42" s="128" t="str">
        <f t="shared" si="17"/>
        <v/>
      </c>
      <c r="AC42" s="128" t="str">
        <f t="shared" si="18"/>
        <v/>
      </c>
      <c r="AD42" s="128" t="str">
        <f t="shared" si="19"/>
        <v/>
      </c>
      <c r="AG42" s="133">
        <v>0.6</v>
      </c>
      <c r="AH42" s="132">
        <v>2</v>
      </c>
      <c r="AI42" s="132">
        <v>1</v>
      </c>
      <c r="AJ42" s="140">
        <v>1</v>
      </c>
      <c r="AK42" s="140">
        <f t="shared" si="20"/>
        <v>0.8</v>
      </c>
      <c r="AL42" s="140">
        <f t="shared" si="21"/>
        <v>0</v>
      </c>
      <c r="AM42" s="140">
        <v>0.5</v>
      </c>
      <c r="AN42" s="140">
        <v>0.4</v>
      </c>
      <c r="AO42" s="140">
        <v>0</v>
      </c>
      <c r="AP42" s="140">
        <v>1</v>
      </c>
      <c r="AQ42" s="132"/>
      <c r="AR42" s="134"/>
    </row>
    <row r="43" spans="9:44" ht="12" customHeight="1">
      <c r="I43" s="152" t="str">
        <f t="shared" si="33"/>
        <v>Industry High temperature process heat  Electricity</v>
      </c>
      <c r="J43" s="162" t="s">
        <v>206</v>
      </c>
      <c r="K43" s="160" t="str">
        <f t="shared" si="34"/>
        <v>IND-PHELCExt</v>
      </c>
      <c r="L43" s="110" t="str">
        <f t="shared" si="32"/>
        <v>IND-PHELCExt</v>
      </c>
      <c r="O43" s="131" t="str">
        <f t="shared" si="4"/>
        <v>Industry High temperature process heat  Electricity</v>
      </c>
      <c r="P43" s="131" t="str">
        <f t="shared" si="22"/>
        <v>IND-PHELCExt</v>
      </c>
      <c r="Q43" s="123" t="str">
        <f t="shared" si="6"/>
        <v>IND-ELC</v>
      </c>
      <c r="R43" s="121" t="str">
        <f t="shared" si="23"/>
        <v>IND-PH</v>
      </c>
      <c r="S43" s="128">
        <f t="shared" si="8"/>
        <v>0.6</v>
      </c>
      <c r="T43" s="128">
        <f t="shared" si="9"/>
        <v>2</v>
      </c>
      <c r="U43" s="128">
        <f t="shared" si="10"/>
        <v>1</v>
      </c>
      <c r="V43" s="128">
        <f t="shared" si="11"/>
        <v>1</v>
      </c>
      <c r="W43" s="128">
        <f t="shared" si="12"/>
        <v>0.8</v>
      </c>
      <c r="X43" s="128">
        <f t="shared" si="13"/>
        <v>0</v>
      </c>
      <c r="Y43" s="128">
        <f t="shared" si="14"/>
        <v>0.5</v>
      </c>
      <c r="Z43" s="128">
        <f t="shared" si="15"/>
        <v>0.4</v>
      </c>
      <c r="AA43" s="128">
        <f t="shared" si="16"/>
        <v>0</v>
      </c>
      <c r="AB43" s="128">
        <f t="shared" si="17"/>
        <v>1</v>
      </c>
      <c r="AC43" s="128">
        <f t="shared" si="18"/>
        <v>0</v>
      </c>
      <c r="AD43" s="128">
        <f t="shared" si="19"/>
        <v>0</v>
      </c>
      <c r="AG43" s="133">
        <v>0.6</v>
      </c>
      <c r="AH43" s="132">
        <v>2</v>
      </c>
      <c r="AI43" s="132">
        <v>1</v>
      </c>
      <c r="AJ43" s="140">
        <v>1</v>
      </c>
      <c r="AK43" s="140">
        <f t="shared" si="20"/>
        <v>0.8</v>
      </c>
      <c r="AL43" s="140">
        <f t="shared" si="21"/>
        <v>0</v>
      </c>
      <c r="AM43" s="140">
        <v>0.5</v>
      </c>
      <c r="AN43" s="140">
        <v>0.4</v>
      </c>
      <c r="AO43" s="140">
        <v>0</v>
      </c>
      <c r="AP43" s="140">
        <v>1</v>
      </c>
      <c r="AQ43" s="132"/>
      <c r="AR43" s="134"/>
    </row>
    <row r="44" spans="9:44" ht="12" customHeight="1">
      <c r="I44" s="151" t="str">
        <f t="shared" ref="I44:I56" si="35">$C$5&amp;" "&amp;$E$8&amp;" "&amp;RIGHT(G5,LEN(G5)-FIND(" ",G5))</f>
        <v>Industry Lighting  Coal</v>
      </c>
      <c r="J44" s="161" t="s">
        <v>207</v>
      </c>
      <c r="K44" s="159" t="str">
        <f t="shared" ref="K44:K52" si="36">$D$5&amp;$F$8&amp;RIGHT(H5,3)&amp;$B$5</f>
        <v>IND-LTCOAExt</v>
      </c>
      <c r="L44" s="110" t="str">
        <f t="shared" si="32"/>
        <v/>
      </c>
      <c r="O44" s="131" t="str">
        <f t="shared" si="4"/>
        <v/>
      </c>
      <c r="P44" s="131" t="str">
        <f t="shared" si="22"/>
        <v/>
      </c>
      <c r="Q44" s="123" t="str">
        <f t="shared" si="6"/>
        <v/>
      </c>
      <c r="R44" s="121" t="str">
        <f t="shared" si="23"/>
        <v/>
      </c>
      <c r="S44" s="128" t="str">
        <f t="shared" si="8"/>
        <v/>
      </c>
      <c r="T44" s="128" t="str">
        <f t="shared" si="9"/>
        <v/>
      </c>
      <c r="U44" s="128" t="str">
        <f t="shared" si="10"/>
        <v/>
      </c>
      <c r="V44" s="128" t="str">
        <f t="shared" si="11"/>
        <v/>
      </c>
      <c r="W44" s="128" t="str">
        <f t="shared" si="12"/>
        <v/>
      </c>
      <c r="X44" s="128" t="str">
        <f t="shared" si="13"/>
        <v/>
      </c>
      <c r="Y44" s="128" t="str">
        <f t="shared" si="14"/>
        <v/>
      </c>
      <c r="Z44" s="128" t="str">
        <f t="shared" si="15"/>
        <v/>
      </c>
      <c r="AA44" s="128" t="str">
        <f t="shared" si="16"/>
        <v/>
      </c>
      <c r="AB44" s="128" t="str">
        <f t="shared" si="17"/>
        <v/>
      </c>
      <c r="AC44" s="128" t="str">
        <f t="shared" si="18"/>
        <v/>
      </c>
      <c r="AD44" s="128" t="str">
        <f t="shared" si="19"/>
        <v/>
      </c>
      <c r="AG44" s="133">
        <v>0.6</v>
      </c>
      <c r="AH44" s="132">
        <v>2</v>
      </c>
      <c r="AI44" s="132">
        <v>1</v>
      </c>
      <c r="AJ44" s="140">
        <v>1</v>
      </c>
      <c r="AK44" s="140">
        <f t="shared" si="20"/>
        <v>0.8</v>
      </c>
      <c r="AL44" s="140">
        <f t="shared" si="21"/>
        <v>0</v>
      </c>
      <c r="AM44" s="140">
        <v>0.5</v>
      </c>
      <c r="AN44" s="140">
        <v>0.4</v>
      </c>
      <c r="AO44" s="140">
        <v>0</v>
      </c>
      <c r="AP44" s="140">
        <v>1</v>
      </c>
      <c r="AQ44" s="132"/>
      <c r="AR44" s="134"/>
    </row>
    <row r="45" spans="9:44" ht="12" customHeight="1">
      <c r="I45" s="152" t="str">
        <f t="shared" si="35"/>
        <v>Industry Lighting  Lignite</v>
      </c>
      <c r="J45" s="161" t="s">
        <v>207</v>
      </c>
      <c r="K45" s="160" t="str">
        <f t="shared" si="36"/>
        <v>IND-LTCOLExt</v>
      </c>
      <c r="L45" s="110" t="str">
        <f t="shared" ref="L45:L52" si="37">IF(J45="Yes",K45,"")</f>
        <v/>
      </c>
      <c r="O45" s="131" t="str">
        <f t="shared" si="4"/>
        <v/>
      </c>
      <c r="P45" s="131" t="str">
        <f t="shared" si="22"/>
        <v/>
      </c>
      <c r="Q45" s="123" t="str">
        <f t="shared" si="6"/>
        <v/>
      </c>
      <c r="R45" s="121" t="str">
        <f t="shared" si="23"/>
        <v/>
      </c>
      <c r="S45" s="128" t="str">
        <f t="shared" si="8"/>
        <v/>
      </c>
      <c r="T45" s="128" t="str">
        <f t="shared" si="9"/>
        <v/>
      </c>
      <c r="U45" s="128" t="str">
        <f t="shared" si="10"/>
        <v/>
      </c>
      <c r="V45" s="128" t="str">
        <f t="shared" si="11"/>
        <v/>
      </c>
      <c r="W45" s="128" t="str">
        <f t="shared" si="12"/>
        <v/>
      </c>
      <c r="X45" s="128" t="str">
        <f t="shared" si="13"/>
        <v/>
      </c>
      <c r="Y45" s="128" t="str">
        <f t="shared" si="14"/>
        <v/>
      </c>
      <c r="Z45" s="128" t="str">
        <f t="shared" si="15"/>
        <v/>
      </c>
      <c r="AA45" s="128" t="str">
        <f t="shared" si="16"/>
        <v/>
      </c>
      <c r="AB45" s="128" t="str">
        <f t="shared" si="17"/>
        <v/>
      </c>
      <c r="AC45" s="128" t="str">
        <f t="shared" si="18"/>
        <v/>
      </c>
      <c r="AD45" s="128" t="str">
        <f t="shared" si="19"/>
        <v/>
      </c>
      <c r="AG45" s="133">
        <v>0.6</v>
      </c>
      <c r="AH45" s="132">
        <v>2</v>
      </c>
      <c r="AI45" s="132">
        <v>1</v>
      </c>
      <c r="AJ45" s="140">
        <v>1</v>
      </c>
      <c r="AK45" s="140">
        <f t="shared" si="20"/>
        <v>0.8</v>
      </c>
      <c r="AL45" s="140">
        <f t="shared" si="21"/>
        <v>0</v>
      </c>
      <c r="AM45" s="140">
        <v>0.5</v>
      </c>
      <c r="AN45" s="140">
        <v>0.4</v>
      </c>
      <c r="AO45" s="140">
        <v>0</v>
      </c>
      <c r="AP45" s="140">
        <v>1</v>
      </c>
      <c r="AQ45" s="132"/>
      <c r="AR45" s="134"/>
    </row>
    <row r="46" spans="9:44" ht="12" customHeight="1">
      <c r="I46" s="152" t="str">
        <f t="shared" si="35"/>
        <v>Industry Lighting  Crude oil</v>
      </c>
      <c r="J46" s="161" t="s">
        <v>207</v>
      </c>
      <c r="K46" s="160" t="str">
        <f t="shared" si="36"/>
        <v>IND-LTOILExt</v>
      </c>
      <c r="L46" s="110" t="str">
        <f t="shared" si="37"/>
        <v/>
      </c>
      <c r="O46" s="131" t="str">
        <f t="shared" si="4"/>
        <v/>
      </c>
      <c r="P46" s="131" t="str">
        <f t="shared" si="22"/>
        <v/>
      </c>
      <c r="Q46" s="123" t="str">
        <f t="shared" si="6"/>
        <v/>
      </c>
      <c r="R46" s="121" t="str">
        <f t="shared" si="23"/>
        <v/>
      </c>
      <c r="S46" s="128" t="str">
        <f t="shared" si="8"/>
        <v/>
      </c>
      <c r="T46" s="128" t="str">
        <f t="shared" si="9"/>
        <v/>
      </c>
      <c r="U46" s="128" t="str">
        <f t="shared" si="10"/>
        <v/>
      </c>
      <c r="V46" s="128" t="str">
        <f t="shared" si="11"/>
        <v/>
      </c>
      <c r="W46" s="128" t="str">
        <f t="shared" si="12"/>
        <v/>
      </c>
      <c r="X46" s="128" t="str">
        <f t="shared" si="13"/>
        <v/>
      </c>
      <c r="Y46" s="128" t="str">
        <f t="shared" si="14"/>
        <v/>
      </c>
      <c r="Z46" s="128" t="str">
        <f t="shared" si="15"/>
        <v/>
      </c>
      <c r="AA46" s="128" t="str">
        <f t="shared" si="16"/>
        <v/>
      </c>
      <c r="AB46" s="128" t="str">
        <f t="shared" si="17"/>
        <v/>
      </c>
      <c r="AC46" s="128" t="str">
        <f t="shared" si="18"/>
        <v/>
      </c>
      <c r="AD46" s="128" t="str">
        <f t="shared" si="19"/>
        <v/>
      </c>
      <c r="AG46" s="133">
        <v>0.6</v>
      </c>
      <c r="AH46" s="132">
        <v>2</v>
      </c>
      <c r="AI46" s="132">
        <v>1</v>
      </c>
      <c r="AJ46" s="140">
        <v>1</v>
      </c>
      <c r="AK46" s="140">
        <f t="shared" si="20"/>
        <v>0.8</v>
      </c>
      <c r="AL46" s="140">
        <f t="shared" si="21"/>
        <v>0</v>
      </c>
      <c r="AM46" s="140">
        <v>0.5</v>
      </c>
      <c r="AN46" s="140">
        <v>0.4</v>
      </c>
      <c r="AO46" s="140">
        <v>0</v>
      </c>
      <c r="AP46" s="140">
        <v>1</v>
      </c>
      <c r="AQ46" s="132"/>
      <c r="AR46" s="134"/>
    </row>
    <row r="47" spans="9:44" ht="12" customHeight="1">
      <c r="I47" s="152" t="str">
        <f t="shared" si="35"/>
        <v>Industry Lighting  Natural Gas</v>
      </c>
      <c r="J47" s="161" t="s">
        <v>207</v>
      </c>
      <c r="K47" s="160" t="str">
        <f t="shared" si="36"/>
        <v>IND-LTNGAExt</v>
      </c>
      <c r="L47" s="110" t="str">
        <f t="shared" si="37"/>
        <v/>
      </c>
      <c r="O47" s="131" t="str">
        <f t="shared" si="4"/>
        <v/>
      </c>
      <c r="P47" s="131" t="str">
        <f t="shared" si="22"/>
        <v/>
      </c>
      <c r="Q47" s="123" t="str">
        <f t="shared" si="6"/>
        <v/>
      </c>
      <c r="R47" s="121" t="str">
        <f t="shared" si="23"/>
        <v/>
      </c>
      <c r="S47" s="128" t="str">
        <f t="shared" si="8"/>
        <v/>
      </c>
      <c r="T47" s="128" t="str">
        <f t="shared" si="9"/>
        <v/>
      </c>
      <c r="U47" s="128" t="str">
        <f t="shared" si="10"/>
        <v/>
      </c>
      <c r="V47" s="128" t="str">
        <f t="shared" si="11"/>
        <v/>
      </c>
      <c r="W47" s="128" t="str">
        <f t="shared" si="12"/>
        <v/>
      </c>
      <c r="X47" s="128" t="str">
        <f t="shared" si="13"/>
        <v/>
      </c>
      <c r="Y47" s="128" t="str">
        <f t="shared" si="14"/>
        <v/>
      </c>
      <c r="Z47" s="128" t="str">
        <f t="shared" si="15"/>
        <v/>
      </c>
      <c r="AA47" s="128" t="str">
        <f t="shared" si="16"/>
        <v/>
      </c>
      <c r="AB47" s="128" t="str">
        <f t="shared" si="17"/>
        <v/>
      </c>
      <c r="AC47" s="128" t="str">
        <f t="shared" si="18"/>
        <v/>
      </c>
      <c r="AD47" s="128" t="str">
        <f t="shared" si="19"/>
        <v/>
      </c>
      <c r="AG47" s="133">
        <v>0.6</v>
      </c>
      <c r="AH47" s="132">
        <v>2</v>
      </c>
      <c r="AI47" s="132">
        <v>1</v>
      </c>
      <c r="AJ47" s="140">
        <v>1</v>
      </c>
      <c r="AK47" s="140">
        <f t="shared" si="20"/>
        <v>0.8</v>
      </c>
      <c r="AL47" s="140">
        <f t="shared" si="21"/>
        <v>0</v>
      </c>
      <c r="AM47" s="140">
        <v>0.5</v>
      </c>
      <c r="AN47" s="140">
        <v>0.4</v>
      </c>
      <c r="AO47" s="140">
        <v>0</v>
      </c>
      <c r="AP47" s="140">
        <v>1</v>
      </c>
      <c r="AQ47" s="132"/>
      <c r="AR47" s="134"/>
    </row>
    <row r="48" spans="9:44" ht="12" customHeight="1">
      <c r="I48" s="152" t="str">
        <f t="shared" si="35"/>
        <v>Industry Lighting  Hydro</v>
      </c>
      <c r="J48" s="161" t="s">
        <v>207</v>
      </c>
      <c r="K48" s="160" t="str">
        <f t="shared" si="36"/>
        <v>IND-LTHYDExt</v>
      </c>
      <c r="L48" s="110" t="str">
        <f t="shared" si="37"/>
        <v/>
      </c>
      <c r="O48" s="131" t="str">
        <f t="shared" si="4"/>
        <v/>
      </c>
      <c r="P48" s="131" t="str">
        <f t="shared" si="22"/>
        <v/>
      </c>
      <c r="Q48" s="123" t="str">
        <f t="shared" si="6"/>
        <v/>
      </c>
      <c r="R48" s="121" t="str">
        <f t="shared" si="23"/>
        <v/>
      </c>
      <c r="S48" s="128" t="str">
        <f t="shared" si="8"/>
        <v/>
      </c>
      <c r="T48" s="128" t="str">
        <f t="shared" si="9"/>
        <v/>
      </c>
      <c r="U48" s="128" t="str">
        <f t="shared" si="10"/>
        <v/>
      </c>
      <c r="V48" s="128" t="str">
        <f t="shared" si="11"/>
        <v/>
      </c>
      <c r="W48" s="128" t="str">
        <f t="shared" si="12"/>
        <v/>
      </c>
      <c r="X48" s="128" t="str">
        <f t="shared" si="13"/>
        <v/>
      </c>
      <c r="Y48" s="128" t="str">
        <f t="shared" si="14"/>
        <v/>
      </c>
      <c r="Z48" s="128" t="str">
        <f t="shared" si="15"/>
        <v/>
      </c>
      <c r="AA48" s="128" t="str">
        <f t="shared" si="16"/>
        <v/>
      </c>
      <c r="AB48" s="128" t="str">
        <f t="shared" si="17"/>
        <v/>
      </c>
      <c r="AC48" s="128" t="str">
        <f t="shared" si="18"/>
        <v/>
      </c>
      <c r="AD48" s="128" t="str">
        <f t="shared" si="19"/>
        <v/>
      </c>
      <c r="AG48" s="133">
        <v>0.6</v>
      </c>
      <c r="AH48" s="132">
        <v>2</v>
      </c>
      <c r="AI48" s="132">
        <v>1</v>
      </c>
      <c r="AJ48" s="140">
        <v>1</v>
      </c>
      <c r="AK48" s="140">
        <f t="shared" si="20"/>
        <v>0.8</v>
      </c>
      <c r="AL48" s="140">
        <f t="shared" si="21"/>
        <v>0</v>
      </c>
      <c r="AM48" s="140">
        <v>0.5</v>
      </c>
      <c r="AN48" s="140">
        <v>0.4</v>
      </c>
      <c r="AO48" s="140">
        <v>0</v>
      </c>
      <c r="AP48" s="140">
        <v>1</v>
      </c>
      <c r="AQ48" s="132"/>
      <c r="AR48" s="134"/>
    </row>
    <row r="49" spans="9:44" ht="12" customHeight="1">
      <c r="I49" s="152" t="str">
        <f t="shared" si="35"/>
        <v>Industry Lighting  Geothermal</v>
      </c>
      <c r="J49" s="161" t="s">
        <v>207</v>
      </c>
      <c r="K49" s="160" t="str">
        <f t="shared" si="36"/>
        <v>IND-LTGEOExt</v>
      </c>
      <c r="L49" s="110" t="str">
        <f t="shared" si="37"/>
        <v/>
      </c>
      <c r="O49" s="131" t="str">
        <f t="shared" si="4"/>
        <v/>
      </c>
      <c r="P49" s="131" t="str">
        <f t="shared" si="22"/>
        <v/>
      </c>
      <c r="Q49" s="123" t="str">
        <f t="shared" si="6"/>
        <v/>
      </c>
      <c r="R49" s="121" t="str">
        <f t="shared" si="23"/>
        <v/>
      </c>
      <c r="S49" s="128" t="str">
        <f t="shared" si="8"/>
        <v/>
      </c>
      <c r="T49" s="128" t="str">
        <f t="shared" si="9"/>
        <v/>
      </c>
      <c r="U49" s="128" t="str">
        <f t="shared" si="10"/>
        <v/>
      </c>
      <c r="V49" s="128" t="str">
        <f t="shared" si="11"/>
        <v/>
      </c>
      <c r="W49" s="128" t="str">
        <f t="shared" si="12"/>
        <v/>
      </c>
      <c r="X49" s="128" t="str">
        <f t="shared" si="13"/>
        <v/>
      </c>
      <c r="Y49" s="128" t="str">
        <f t="shared" si="14"/>
        <v/>
      </c>
      <c r="Z49" s="128" t="str">
        <f t="shared" si="15"/>
        <v/>
      </c>
      <c r="AA49" s="128" t="str">
        <f t="shared" si="16"/>
        <v/>
      </c>
      <c r="AB49" s="128" t="str">
        <f t="shared" si="17"/>
        <v/>
      </c>
      <c r="AC49" s="128" t="str">
        <f t="shared" si="18"/>
        <v/>
      </c>
      <c r="AD49" s="128" t="str">
        <f t="shared" si="19"/>
        <v/>
      </c>
      <c r="AG49" s="133">
        <v>0.6</v>
      </c>
      <c r="AH49" s="132">
        <v>2</v>
      </c>
      <c r="AI49" s="132">
        <v>1</v>
      </c>
      <c r="AJ49" s="140">
        <v>1</v>
      </c>
      <c r="AK49" s="140">
        <f t="shared" si="20"/>
        <v>0.8</v>
      </c>
      <c r="AL49" s="140">
        <f t="shared" si="21"/>
        <v>0</v>
      </c>
      <c r="AM49" s="140">
        <v>0.5</v>
      </c>
      <c r="AN49" s="140">
        <v>0.4</v>
      </c>
      <c r="AO49" s="140">
        <v>0</v>
      </c>
      <c r="AP49" s="140">
        <v>1</v>
      </c>
      <c r="AQ49" s="132"/>
      <c r="AR49" s="134"/>
    </row>
    <row r="50" spans="9:44" ht="12" customHeight="1">
      <c r="I50" s="152" t="str">
        <f t="shared" si="35"/>
        <v>Industry Lighting  Solar</v>
      </c>
      <c r="J50" s="161" t="s">
        <v>207</v>
      </c>
      <c r="K50" s="160" t="str">
        <f t="shared" si="36"/>
        <v>IND-LTSOLExt</v>
      </c>
      <c r="L50" s="110" t="str">
        <f t="shared" si="37"/>
        <v/>
      </c>
      <c r="O50" s="131" t="str">
        <f t="shared" si="4"/>
        <v/>
      </c>
      <c r="P50" s="131" t="str">
        <f t="shared" si="22"/>
        <v/>
      </c>
      <c r="Q50" s="123" t="str">
        <f t="shared" si="6"/>
        <v/>
      </c>
      <c r="R50" s="121" t="str">
        <f t="shared" si="23"/>
        <v/>
      </c>
      <c r="S50" s="128" t="str">
        <f t="shared" si="8"/>
        <v/>
      </c>
      <c r="T50" s="128" t="str">
        <f t="shared" si="9"/>
        <v/>
      </c>
      <c r="U50" s="128" t="str">
        <f t="shared" si="10"/>
        <v/>
      </c>
      <c r="V50" s="128" t="str">
        <f t="shared" si="11"/>
        <v/>
      </c>
      <c r="W50" s="128" t="str">
        <f t="shared" si="12"/>
        <v/>
      </c>
      <c r="X50" s="128" t="str">
        <f t="shared" si="13"/>
        <v/>
      </c>
      <c r="Y50" s="128" t="str">
        <f t="shared" si="14"/>
        <v/>
      </c>
      <c r="Z50" s="128" t="str">
        <f t="shared" si="15"/>
        <v/>
      </c>
      <c r="AA50" s="128" t="str">
        <f t="shared" si="16"/>
        <v/>
      </c>
      <c r="AB50" s="128" t="str">
        <f t="shared" si="17"/>
        <v/>
      </c>
      <c r="AC50" s="128" t="str">
        <f t="shared" si="18"/>
        <v/>
      </c>
      <c r="AD50" s="128" t="str">
        <f t="shared" si="19"/>
        <v/>
      </c>
      <c r="AG50" s="133">
        <v>0.6</v>
      </c>
      <c r="AH50" s="132">
        <v>2</v>
      </c>
      <c r="AI50" s="132">
        <v>1</v>
      </c>
      <c r="AJ50" s="140">
        <v>1</v>
      </c>
      <c r="AK50" s="140">
        <f t="shared" si="20"/>
        <v>0.8</v>
      </c>
      <c r="AL50" s="140">
        <f t="shared" si="21"/>
        <v>0</v>
      </c>
      <c r="AM50" s="140">
        <v>0.5</v>
      </c>
      <c r="AN50" s="140">
        <v>0.4</v>
      </c>
      <c r="AO50" s="140">
        <v>0</v>
      </c>
      <c r="AP50" s="140">
        <v>1</v>
      </c>
      <c r="AQ50" s="132"/>
      <c r="AR50" s="134"/>
    </row>
    <row r="51" spans="9:44" ht="12" customHeight="1">
      <c r="I51" s="152" t="str">
        <f t="shared" si="35"/>
        <v>Industry Lighting  Wind</v>
      </c>
      <c r="J51" s="161" t="s">
        <v>207</v>
      </c>
      <c r="K51" s="160" t="str">
        <f t="shared" si="36"/>
        <v>IND-LTWINExt</v>
      </c>
      <c r="L51" s="110" t="str">
        <f t="shared" si="37"/>
        <v/>
      </c>
      <c r="O51" s="131" t="str">
        <f t="shared" si="4"/>
        <v/>
      </c>
      <c r="P51" s="131" t="str">
        <f t="shared" si="22"/>
        <v/>
      </c>
      <c r="Q51" s="123" t="str">
        <f t="shared" si="6"/>
        <v/>
      </c>
      <c r="R51" s="121" t="str">
        <f t="shared" si="23"/>
        <v/>
      </c>
      <c r="S51" s="128" t="str">
        <f t="shared" si="8"/>
        <v/>
      </c>
      <c r="T51" s="128" t="str">
        <f t="shared" si="9"/>
        <v/>
      </c>
      <c r="U51" s="128" t="str">
        <f t="shared" si="10"/>
        <v/>
      </c>
      <c r="V51" s="128" t="str">
        <f t="shared" si="11"/>
        <v/>
      </c>
      <c r="W51" s="128" t="str">
        <f t="shared" si="12"/>
        <v/>
      </c>
      <c r="X51" s="128" t="str">
        <f t="shared" si="13"/>
        <v/>
      </c>
      <c r="Y51" s="128" t="str">
        <f t="shared" si="14"/>
        <v/>
      </c>
      <c r="Z51" s="128" t="str">
        <f t="shared" si="15"/>
        <v/>
      </c>
      <c r="AA51" s="128" t="str">
        <f t="shared" si="16"/>
        <v/>
      </c>
      <c r="AB51" s="128" t="str">
        <f t="shared" si="17"/>
        <v/>
      </c>
      <c r="AC51" s="128" t="str">
        <f t="shared" si="18"/>
        <v/>
      </c>
      <c r="AD51" s="128" t="str">
        <f t="shared" si="19"/>
        <v/>
      </c>
      <c r="AG51" s="133">
        <v>0.6</v>
      </c>
      <c r="AH51" s="132">
        <v>2</v>
      </c>
      <c r="AI51" s="132">
        <v>1</v>
      </c>
      <c r="AJ51" s="140">
        <v>1</v>
      </c>
      <c r="AK51" s="140">
        <f t="shared" si="20"/>
        <v>0.8</v>
      </c>
      <c r="AL51" s="140">
        <f t="shared" si="21"/>
        <v>0</v>
      </c>
      <c r="AM51" s="140">
        <v>0.5</v>
      </c>
      <c r="AN51" s="140">
        <v>0.4</v>
      </c>
      <c r="AO51" s="140">
        <v>0</v>
      </c>
      <c r="AP51" s="140">
        <v>1</v>
      </c>
      <c r="AQ51" s="132"/>
      <c r="AR51" s="134"/>
    </row>
    <row r="52" spans="9:44" ht="12" customHeight="1">
      <c r="I52" s="152" t="str">
        <f t="shared" si="35"/>
        <v>Industry Lighting  Bio Liquids</v>
      </c>
      <c r="J52" s="161" t="s">
        <v>207</v>
      </c>
      <c r="K52" s="160" t="str">
        <f t="shared" si="36"/>
        <v>IND-LTBILExt</v>
      </c>
      <c r="L52" s="110" t="str">
        <f t="shared" si="37"/>
        <v/>
      </c>
      <c r="O52" s="131" t="str">
        <f t="shared" si="4"/>
        <v/>
      </c>
      <c r="P52" s="131" t="str">
        <f t="shared" si="22"/>
        <v/>
      </c>
      <c r="Q52" s="123" t="str">
        <f t="shared" si="6"/>
        <v/>
      </c>
      <c r="R52" s="121" t="str">
        <f t="shared" si="23"/>
        <v/>
      </c>
      <c r="S52" s="128" t="str">
        <f t="shared" si="8"/>
        <v/>
      </c>
      <c r="T52" s="128" t="str">
        <f t="shared" si="9"/>
        <v/>
      </c>
      <c r="U52" s="128" t="str">
        <f t="shared" si="10"/>
        <v/>
      </c>
      <c r="V52" s="128" t="str">
        <f t="shared" si="11"/>
        <v/>
      </c>
      <c r="W52" s="128" t="str">
        <f t="shared" si="12"/>
        <v/>
      </c>
      <c r="X52" s="128" t="str">
        <f t="shared" si="13"/>
        <v/>
      </c>
      <c r="Y52" s="128" t="str">
        <f t="shared" si="14"/>
        <v/>
      </c>
      <c r="Z52" s="128" t="str">
        <f t="shared" si="15"/>
        <v/>
      </c>
      <c r="AA52" s="128" t="str">
        <f t="shared" si="16"/>
        <v/>
      </c>
      <c r="AB52" s="128" t="str">
        <f t="shared" si="17"/>
        <v/>
      </c>
      <c r="AC52" s="128" t="str">
        <f t="shared" si="18"/>
        <v/>
      </c>
      <c r="AD52" s="128" t="str">
        <f t="shared" si="19"/>
        <v/>
      </c>
      <c r="AG52" s="133">
        <v>0.6</v>
      </c>
      <c r="AH52" s="132">
        <v>2</v>
      </c>
      <c r="AI52" s="132">
        <v>1</v>
      </c>
      <c r="AJ52" s="140">
        <v>1</v>
      </c>
      <c r="AK52" s="140">
        <f t="shared" si="20"/>
        <v>0.8</v>
      </c>
      <c r="AL52" s="140">
        <f t="shared" si="21"/>
        <v>0</v>
      </c>
      <c r="AM52" s="140">
        <v>0.5</v>
      </c>
      <c r="AN52" s="140">
        <v>0.4</v>
      </c>
      <c r="AO52" s="140">
        <v>0</v>
      </c>
      <c r="AP52" s="140">
        <v>1</v>
      </c>
      <c r="AQ52" s="132"/>
      <c r="AR52" s="134"/>
    </row>
    <row r="53" spans="9:44" ht="12" customHeight="1">
      <c r="I53" s="152" t="str">
        <f t="shared" si="35"/>
        <v>Industry Lighting  Biogas</v>
      </c>
      <c r="J53" s="161" t="s">
        <v>207</v>
      </c>
      <c r="K53" s="160" t="str">
        <f t="shared" ref="K53:K56" si="38">$D$5&amp;$F$8&amp;RIGHT(H14,3)&amp;$B$5</f>
        <v>IND-LTBIGExt</v>
      </c>
      <c r="L53" s="110" t="str">
        <f t="shared" ref="L53:L57" si="39">IF(J53="Yes",K53,"")</f>
        <v/>
      </c>
      <c r="O53" s="131" t="str">
        <f t="shared" si="4"/>
        <v/>
      </c>
      <c r="P53" s="131" t="str">
        <f t="shared" si="22"/>
        <v/>
      </c>
      <c r="Q53" s="123" t="str">
        <f t="shared" si="6"/>
        <v/>
      </c>
      <c r="R53" s="121" t="str">
        <f t="shared" si="23"/>
        <v/>
      </c>
      <c r="S53" s="128" t="str">
        <f t="shared" si="8"/>
        <v/>
      </c>
      <c r="T53" s="128" t="str">
        <f t="shared" si="9"/>
        <v/>
      </c>
      <c r="U53" s="128" t="str">
        <f t="shared" si="10"/>
        <v/>
      </c>
      <c r="V53" s="128" t="str">
        <f t="shared" si="11"/>
        <v/>
      </c>
      <c r="W53" s="128" t="str">
        <f t="shared" si="12"/>
        <v/>
      </c>
      <c r="X53" s="128" t="str">
        <f t="shared" si="13"/>
        <v/>
      </c>
      <c r="Y53" s="128" t="str">
        <f t="shared" si="14"/>
        <v/>
      </c>
      <c r="Z53" s="128" t="str">
        <f t="shared" si="15"/>
        <v/>
      </c>
      <c r="AA53" s="128" t="str">
        <f t="shared" si="16"/>
        <v/>
      </c>
      <c r="AB53" s="128" t="str">
        <f t="shared" si="17"/>
        <v/>
      </c>
      <c r="AC53" s="128" t="str">
        <f t="shared" si="18"/>
        <v/>
      </c>
      <c r="AD53" s="128" t="str">
        <f t="shared" si="19"/>
        <v/>
      </c>
      <c r="AG53" s="133">
        <v>0.6</v>
      </c>
      <c r="AH53" s="132">
        <v>2</v>
      </c>
      <c r="AI53" s="132">
        <v>1</v>
      </c>
      <c r="AJ53" s="140">
        <v>1</v>
      </c>
      <c r="AK53" s="140">
        <f t="shared" si="20"/>
        <v>0.8</v>
      </c>
      <c r="AL53" s="140">
        <f t="shared" si="21"/>
        <v>0</v>
      </c>
      <c r="AM53" s="140">
        <v>0.5</v>
      </c>
      <c r="AN53" s="140">
        <v>0.4</v>
      </c>
      <c r="AO53" s="140">
        <v>0</v>
      </c>
      <c r="AP53" s="140">
        <v>1</v>
      </c>
      <c r="AQ53" s="132"/>
      <c r="AR53" s="134"/>
    </row>
    <row r="54" spans="9:44" ht="12" customHeight="1">
      <c r="I54" s="152" t="str">
        <f t="shared" si="35"/>
        <v>Industry Lighting  Wood</v>
      </c>
      <c r="J54" s="161" t="s">
        <v>207</v>
      </c>
      <c r="K54" s="160" t="str">
        <f t="shared" si="38"/>
        <v>IND-LTWODExt</v>
      </c>
      <c r="L54" s="110" t="str">
        <f t="shared" si="39"/>
        <v/>
      </c>
      <c r="O54" s="131" t="str">
        <f t="shared" si="4"/>
        <v/>
      </c>
      <c r="P54" s="131" t="str">
        <f t="shared" si="22"/>
        <v/>
      </c>
      <c r="Q54" s="123" t="str">
        <f t="shared" si="6"/>
        <v/>
      </c>
      <c r="R54" s="121" t="str">
        <f t="shared" si="23"/>
        <v/>
      </c>
      <c r="S54" s="128" t="str">
        <f t="shared" si="8"/>
        <v/>
      </c>
      <c r="T54" s="128" t="str">
        <f t="shared" si="9"/>
        <v/>
      </c>
      <c r="U54" s="128" t="str">
        <f t="shared" si="10"/>
        <v/>
      </c>
      <c r="V54" s="128" t="str">
        <f t="shared" si="11"/>
        <v/>
      </c>
      <c r="W54" s="128" t="str">
        <f t="shared" si="12"/>
        <v/>
      </c>
      <c r="X54" s="128" t="str">
        <f t="shared" si="13"/>
        <v/>
      </c>
      <c r="Y54" s="128" t="str">
        <f t="shared" si="14"/>
        <v/>
      </c>
      <c r="Z54" s="128" t="str">
        <f t="shared" si="15"/>
        <v/>
      </c>
      <c r="AA54" s="128" t="str">
        <f t="shared" si="16"/>
        <v/>
      </c>
      <c r="AB54" s="128" t="str">
        <f t="shared" si="17"/>
        <v/>
      </c>
      <c r="AC54" s="128" t="str">
        <f t="shared" si="18"/>
        <v/>
      </c>
      <c r="AD54" s="128" t="str">
        <f t="shared" si="19"/>
        <v/>
      </c>
      <c r="AG54" s="133">
        <v>0.6</v>
      </c>
      <c r="AH54" s="132">
        <v>2</v>
      </c>
      <c r="AI54" s="132">
        <v>1</v>
      </c>
      <c r="AJ54" s="140">
        <v>1</v>
      </c>
      <c r="AK54" s="140">
        <f t="shared" si="20"/>
        <v>0.8</v>
      </c>
      <c r="AL54" s="140">
        <f t="shared" si="21"/>
        <v>0</v>
      </c>
      <c r="AM54" s="140">
        <v>0.5</v>
      </c>
      <c r="AN54" s="140">
        <v>0.4</v>
      </c>
      <c r="AO54" s="140">
        <v>0</v>
      </c>
      <c r="AP54" s="140">
        <v>1</v>
      </c>
      <c r="AQ54" s="132"/>
      <c r="AR54" s="134"/>
    </row>
    <row r="55" spans="9:44" ht="12" customHeight="1">
      <c r="I55" s="152" t="str">
        <f t="shared" si="35"/>
        <v>Industry Lighting  Tidal</v>
      </c>
      <c r="J55" s="161" t="s">
        <v>207</v>
      </c>
      <c r="K55" s="160" t="str">
        <f t="shared" si="38"/>
        <v>IND-LTTIDExt</v>
      </c>
      <c r="L55" s="110" t="str">
        <f t="shared" si="39"/>
        <v/>
      </c>
      <c r="O55" s="131" t="str">
        <f t="shared" si="4"/>
        <v/>
      </c>
      <c r="P55" s="131" t="str">
        <f t="shared" si="22"/>
        <v/>
      </c>
      <c r="Q55" s="123" t="str">
        <f t="shared" si="6"/>
        <v/>
      </c>
      <c r="R55" s="121" t="str">
        <f t="shared" si="23"/>
        <v/>
      </c>
      <c r="S55" s="128" t="str">
        <f t="shared" si="8"/>
        <v/>
      </c>
      <c r="T55" s="128" t="str">
        <f t="shared" si="9"/>
        <v/>
      </c>
      <c r="U55" s="128" t="str">
        <f t="shared" si="10"/>
        <v/>
      </c>
      <c r="V55" s="128" t="str">
        <f t="shared" si="11"/>
        <v/>
      </c>
      <c r="W55" s="128" t="str">
        <f t="shared" si="12"/>
        <v/>
      </c>
      <c r="X55" s="128" t="str">
        <f t="shared" si="13"/>
        <v/>
      </c>
      <c r="Y55" s="128" t="str">
        <f t="shared" si="14"/>
        <v/>
      </c>
      <c r="Z55" s="128" t="str">
        <f t="shared" si="15"/>
        <v/>
      </c>
      <c r="AA55" s="128" t="str">
        <f t="shared" si="16"/>
        <v/>
      </c>
      <c r="AB55" s="128" t="str">
        <f t="shared" si="17"/>
        <v/>
      </c>
      <c r="AC55" s="128" t="str">
        <f t="shared" si="18"/>
        <v/>
      </c>
      <c r="AD55" s="128" t="str">
        <f t="shared" si="19"/>
        <v/>
      </c>
      <c r="AG55" s="133">
        <v>0.6</v>
      </c>
      <c r="AH55" s="132">
        <v>2</v>
      </c>
      <c r="AI55" s="132">
        <v>1</v>
      </c>
      <c r="AJ55" s="140">
        <v>1</v>
      </c>
      <c r="AK55" s="140">
        <f t="shared" si="20"/>
        <v>0.8</v>
      </c>
      <c r="AL55" s="140">
        <f t="shared" si="21"/>
        <v>0</v>
      </c>
      <c r="AM55" s="140">
        <v>0.5</v>
      </c>
      <c r="AN55" s="140">
        <v>0.4</v>
      </c>
      <c r="AO55" s="140">
        <v>0</v>
      </c>
      <c r="AP55" s="140">
        <v>1</v>
      </c>
      <c r="AQ55" s="132"/>
      <c r="AR55" s="134"/>
    </row>
    <row r="56" spans="9:44" ht="12" customHeight="1">
      <c r="I56" s="152" t="str">
        <f t="shared" si="35"/>
        <v>Industry Lighting  Electricity</v>
      </c>
      <c r="J56" s="161" t="s">
        <v>206</v>
      </c>
      <c r="K56" s="160" t="str">
        <f t="shared" si="38"/>
        <v>IND-LTELCExt</v>
      </c>
      <c r="L56" s="110" t="str">
        <f t="shared" si="39"/>
        <v>IND-LTELCExt</v>
      </c>
      <c r="O56" s="131" t="str">
        <f t="shared" si="4"/>
        <v>Industry Lighting  Electricity</v>
      </c>
      <c r="P56" s="131" t="str">
        <f t="shared" si="22"/>
        <v>IND-LTELCExt</v>
      </c>
      <c r="Q56" s="123" t="str">
        <f t="shared" si="6"/>
        <v>IND-ELC</v>
      </c>
      <c r="R56" s="121" t="str">
        <f t="shared" si="23"/>
        <v>IND-LT</v>
      </c>
      <c r="S56" s="128">
        <f t="shared" si="8"/>
        <v>0.6</v>
      </c>
      <c r="T56" s="128">
        <f t="shared" si="9"/>
        <v>2</v>
      </c>
      <c r="U56" s="128">
        <f t="shared" si="10"/>
        <v>1</v>
      </c>
      <c r="V56" s="128">
        <f t="shared" si="11"/>
        <v>1</v>
      </c>
      <c r="W56" s="128">
        <f t="shared" si="12"/>
        <v>0.8</v>
      </c>
      <c r="X56" s="128">
        <f t="shared" si="13"/>
        <v>0</v>
      </c>
      <c r="Y56" s="128">
        <f t="shared" si="14"/>
        <v>0.5</v>
      </c>
      <c r="Z56" s="128">
        <f t="shared" si="15"/>
        <v>0.4</v>
      </c>
      <c r="AA56" s="128">
        <f t="shared" si="16"/>
        <v>0</v>
      </c>
      <c r="AB56" s="128">
        <f t="shared" si="17"/>
        <v>1</v>
      </c>
      <c r="AC56" s="128">
        <f t="shared" si="18"/>
        <v>0</v>
      </c>
      <c r="AD56" s="128">
        <f t="shared" si="19"/>
        <v>0</v>
      </c>
      <c r="AG56" s="133">
        <v>0.6</v>
      </c>
      <c r="AH56" s="132">
        <v>2</v>
      </c>
      <c r="AI56" s="132">
        <v>1</v>
      </c>
      <c r="AJ56" s="140">
        <v>1</v>
      </c>
      <c r="AK56" s="140">
        <f t="shared" si="20"/>
        <v>0.8</v>
      </c>
      <c r="AL56" s="140">
        <f t="shared" si="21"/>
        <v>0</v>
      </c>
      <c r="AM56" s="140">
        <v>0.5</v>
      </c>
      <c r="AN56" s="140">
        <v>0.4</v>
      </c>
      <c r="AO56" s="140">
        <v>0</v>
      </c>
      <c r="AP56" s="140">
        <v>1</v>
      </c>
      <c r="AQ56" s="132"/>
      <c r="AR56" s="134"/>
    </row>
    <row r="57" spans="9:44" ht="12" customHeight="1">
      <c r="I57" s="151" t="str">
        <f t="shared" ref="I57:I65" si="40">$C$5&amp;" "&amp;$E$9&amp;" "&amp;RIGHT(G5,LEN(G5)-FIND(" ",G5))</f>
        <v>Industry Air conditioning Coal</v>
      </c>
      <c r="J57" s="156" t="s">
        <v>207</v>
      </c>
      <c r="K57" s="159" t="str">
        <f t="shared" ref="K57:K66" si="41">$D$5&amp;$F$9&amp;RIGHT(H5,3)&amp;$B$5</f>
        <v>IND-ACCOAExt</v>
      </c>
      <c r="L57" s="110" t="str">
        <f t="shared" si="39"/>
        <v/>
      </c>
      <c r="O57" s="131" t="str">
        <f t="shared" si="4"/>
        <v/>
      </c>
      <c r="P57" s="131" t="str">
        <f t="shared" si="22"/>
        <v/>
      </c>
      <c r="Q57" s="123" t="str">
        <f t="shared" si="6"/>
        <v/>
      </c>
      <c r="R57" s="121" t="str">
        <f t="shared" si="23"/>
        <v/>
      </c>
      <c r="S57" s="128" t="str">
        <f t="shared" si="8"/>
        <v/>
      </c>
      <c r="T57" s="128" t="str">
        <f t="shared" si="9"/>
        <v/>
      </c>
      <c r="U57" s="128" t="str">
        <f t="shared" si="10"/>
        <v/>
      </c>
      <c r="V57" s="128" t="str">
        <f t="shared" si="11"/>
        <v/>
      </c>
      <c r="W57" s="128" t="str">
        <f t="shared" si="12"/>
        <v/>
      </c>
      <c r="X57" s="128" t="str">
        <f t="shared" si="13"/>
        <v/>
      </c>
      <c r="Y57" s="128" t="str">
        <f t="shared" si="14"/>
        <v/>
      </c>
      <c r="Z57" s="128" t="str">
        <f t="shared" si="15"/>
        <v/>
      </c>
      <c r="AA57" s="128" t="str">
        <f t="shared" si="16"/>
        <v/>
      </c>
      <c r="AB57" s="128" t="str">
        <f t="shared" si="17"/>
        <v/>
      </c>
      <c r="AC57" s="128" t="str">
        <f t="shared" si="18"/>
        <v/>
      </c>
      <c r="AD57" s="128" t="str">
        <f t="shared" si="19"/>
        <v/>
      </c>
      <c r="AG57" s="133">
        <v>0.6</v>
      </c>
      <c r="AH57" s="132">
        <v>2</v>
      </c>
      <c r="AI57" s="132">
        <v>1</v>
      </c>
      <c r="AJ57" s="140">
        <v>1</v>
      </c>
      <c r="AK57" s="140">
        <f t="shared" si="20"/>
        <v>0.8</v>
      </c>
      <c r="AL57" s="140">
        <f t="shared" si="21"/>
        <v>0</v>
      </c>
      <c r="AM57" s="140">
        <v>0.5</v>
      </c>
      <c r="AN57" s="140">
        <v>0.4</v>
      </c>
      <c r="AO57" s="140">
        <v>0</v>
      </c>
      <c r="AP57" s="140">
        <v>1</v>
      </c>
      <c r="AQ57" s="132"/>
      <c r="AR57" s="134"/>
    </row>
    <row r="58" spans="9:44" ht="12" customHeight="1">
      <c r="I58" s="152" t="str">
        <f t="shared" si="40"/>
        <v>Industry Air conditioning Lignite</v>
      </c>
      <c r="J58" s="157" t="s">
        <v>207</v>
      </c>
      <c r="K58" s="160" t="str">
        <f t="shared" si="41"/>
        <v>IND-ACCOLExt</v>
      </c>
      <c r="L58" s="110" t="str">
        <f t="shared" ref="L58:L66" si="42">IF(J58="Yes",K58,"")</f>
        <v/>
      </c>
      <c r="O58" s="131" t="str">
        <f t="shared" si="4"/>
        <v/>
      </c>
      <c r="P58" s="131" t="str">
        <f t="shared" si="22"/>
        <v/>
      </c>
      <c r="Q58" s="123" t="str">
        <f t="shared" si="6"/>
        <v/>
      </c>
      <c r="R58" s="121" t="str">
        <f t="shared" si="23"/>
        <v/>
      </c>
      <c r="S58" s="128" t="str">
        <f t="shared" si="8"/>
        <v/>
      </c>
      <c r="T58" s="128" t="str">
        <f t="shared" si="9"/>
        <v/>
      </c>
      <c r="U58" s="128" t="str">
        <f t="shared" si="10"/>
        <v/>
      </c>
      <c r="V58" s="128" t="str">
        <f t="shared" si="11"/>
        <v/>
      </c>
      <c r="W58" s="128" t="str">
        <f t="shared" si="12"/>
        <v/>
      </c>
      <c r="X58" s="128" t="str">
        <f t="shared" si="13"/>
        <v/>
      </c>
      <c r="Y58" s="128" t="str">
        <f t="shared" si="14"/>
        <v/>
      </c>
      <c r="Z58" s="128" t="str">
        <f t="shared" si="15"/>
        <v/>
      </c>
      <c r="AA58" s="128" t="str">
        <f t="shared" si="16"/>
        <v/>
      </c>
      <c r="AB58" s="128" t="str">
        <f t="shared" si="17"/>
        <v/>
      </c>
      <c r="AC58" s="128" t="str">
        <f t="shared" si="18"/>
        <v/>
      </c>
      <c r="AD58" s="128" t="str">
        <f t="shared" si="19"/>
        <v/>
      </c>
      <c r="AG58" s="133">
        <v>0.6</v>
      </c>
      <c r="AH58" s="132">
        <v>2</v>
      </c>
      <c r="AI58" s="132">
        <v>1</v>
      </c>
      <c r="AJ58" s="140">
        <v>1</v>
      </c>
      <c r="AK58" s="140">
        <f t="shared" si="20"/>
        <v>0.8</v>
      </c>
      <c r="AL58" s="140">
        <f t="shared" si="21"/>
        <v>0</v>
      </c>
      <c r="AM58" s="140">
        <v>0.5</v>
      </c>
      <c r="AN58" s="140">
        <v>0.4</v>
      </c>
      <c r="AO58" s="140">
        <v>0</v>
      </c>
      <c r="AP58" s="140">
        <v>1</v>
      </c>
      <c r="AQ58" s="132"/>
      <c r="AR58" s="134"/>
    </row>
    <row r="59" spans="9:44" ht="12" customHeight="1">
      <c r="I59" s="152" t="str">
        <f t="shared" si="40"/>
        <v>Industry Air conditioning Crude oil</v>
      </c>
      <c r="J59" s="157" t="s">
        <v>207</v>
      </c>
      <c r="K59" s="160" t="str">
        <f t="shared" si="41"/>
        <v>IND-ACOILExt</v>
      </c>
      <c r="L59" s="110" t="str">
        <f t="shared" si="42"/>
        <v/>
      </c>
      <c r="O59" s="131" t="str">
        <f t="shared" si="4"/>
        <v/>
      </c>
      <c r="P59" s="131" t="str">
        <f t="shared" si="22"/>
        <v/>
      </c>
      <c r="Q59" s="123" t="str">
        <f t="shared" si="6"/>
        <v/>
      </c>
      <c r="R59" s="121" t="str">
        <f t="shared" si="23"/>
        <v/>
      </c>
      <c r="S59" s="128" t="str">
        <f t="shared" si="8"/>
        <v/>
      </c>
      <c r="T59" s="128" t="str">
        <f t="shared" si="9"/>
        <v/>
      </c>
      <c r="U59" s="128" t="str">
        <f t="shared" si="10"/>
        <v/>
      </c>
      <c r="V59" s="128" t="str">
        <f t="shared" si="11"/>
        <v/>
      </c>
      <c r="W59" s="128" t="str">
        <f t="shared" si="12"/>
        <v/>
      </c>
      <c r="X59" s="128" t="str">
        <f t="shared" si="13"/>
        <v/>
      </c>
      <c r="Y59" s="128" t="str">
        <f t="shared" si="14"/>
        <v/>
      </c>
      <c r="Z59" s="128" t="str">
        <f t="shared" si="15"/>
        <v/>
      </c>
      <c r="AA59" s="128" t="str">
        <f t="shared" si="16"/>
        <v/>
      </c>
      <c r="AB59" s="128" t="str">
        <f t="shared" si="17"/>
        <v/>
      </c>
      <c r="AC59" s="128" t="str">
        <f t="shared" si="18"/>
        <v/>
      </c>
      <c r="AD59" s="128" t="str">
        <f t="shared" si="19"/>
        <v/>
      </c>
      <c r="AG59" s="133">
        <v>0.6</v>
      </c>
      <c r="AH59" s="132">
        <v>2</v>
      </c>
      <c r="AI59" s="132">
        <v>1</v>
      </c>
      <c r="AJ59" s="140">
        <v>1</v>
      </c>
      <c r="AK59" s="140">
        <f t="shared" si="20"/>
        <v>0.8</v>
      </c>
      <c r="AL59" s="140">
        <f t="shared" si="21"/>
        <v>0</v>
      </c>
      <c r="AM59" s="140">
        <v>0.5</v>
      </c>
      <c r="AN59" s="140">
        <v>0.4</v>
      </c>
      <c r="AO59" s="140">
        <v>0</v>
      </c>
      <c r="AP59" s="140">
        <v>1</v>
      </c>
      <c r="AQ59" s="132"/>
      <c r="AR59" s="134"/>
    </row>
    <row r="60" spans="9:44" ht="12" customHeight="1">
      <c r="I60" s="152" t="str">
        <f t="shared" si="40"/>
        <v>Industry Air conditioning Natural Gas</v>
      </c>
      <c r="J60" s="157" t="s">
        <v>207</v>
      </c>
      <c r="K60" s="160" t="str">
        <f t="shared" si="41"/>
        <v>IND-ACNGAExt</v>
      </c>
      <c r="L60" s="110" t="str">
        <f t="shared" si="42"/>
        <v/>
      </c>
      <c r="O60" s="131" t="str">
        <f t="shared" si="4"/>
        <v/>
      </c>
      <c r="P60" s="131" t="str">
        <f t="shared" si="22"/>
        <v/>
      </c>
      <c r="Q60" s="123" t="str">
        <f t="shared" si="6"/>
        <v/>
      </c>
      <c r="R60" s="121" t="str">
        <f t="shared" si="23"/>
        <v/>
      </c>
      <c r="S60" s="128" t="str">
        <f t="shared" si="8"/>
        <v/>
      </c>
      <c r="T60" s="128" t="str">
        <f t="shared" si="9"/>
        <v/>
      </c>
      <c r="U60" s="128" t="str">
        <f t="shared" si="10"/>
        <v/>
      </c>
      <c r="V60" s="128" t="str">
        <f t="shared" si="11"/>
        <v/>
      </c>
      <c r="W60" s="128" t="str">
        <f t="shared" si="12"/>
        <v/>
      </c>
      <c r="X60" s="128" t="str">
        <f t="shared" si="13"/>
        <v/>
      </c>
      <c r="Y60" s="128" t="str">
        <f t="shared" si="14"/>
        <v/>
      </c>
      <c r="Z60" s="128" t="str">
        <f t="shared" si="15"/>
        <v/>
      </c>
      <c r="AA60" s="128" t="str">
        <f t="shared" si="16"/>
        <v/>
      </c>
      <c r="AB60" s="128" t="str">
        <f t="shared" si="17"/>
        <v/>
      </c>
      <c r="AC60" s="128" t="str">
        <f t="shared" si="18"/>
        <v/>
      </c>
      <c r="AD60" s="128" t="str">
        <f t="shared" si="19"/>
        <v/>
      </c>
      <c r="AG60" s="133">
        <v>0.6</v>
      </c>
      <c r="AH60" s="132">
        <v>2</v>
      </c>
      <c r="AI60" s="132">
        <v>1</v>
      </c>
      <c r="AJ60" s="140">
        <v>1</v>
      </c>
      <c r="AK60" s="140">
        <f t="shared" si="20"/>
        <v>0.8</v>
      </c>
      <c r="AL60" s="140">
        <f t="shared" si="21"/>
        <v>0</v>
      </c>
      <c r="AM60" s="140">
        <v>0.5</v>
      </c>
      <c r="AN60" s="140">
        <v>0.4</v>
      </c>
      <c r="AO60" s="140">
        <v>0</v>
      </c>
      <c r="AP60" s="140">
        <v>1</v>
      </c>
      <c r="AQ60" s="132"/>
      <c r="AR60" s="134"/>
    </row>
    <row r="61" spans="9:44" ht="12" customHeight="1">
      <c r="I61" s="152" t="str">
        <f t="shared" si="40"/>
        <v>Industry Air conditioning Hydro</v>
      </c>
      <c r="J61" s="157" t="s">
        <v>207</v>
      </c>
      <c r="K61" s="160" t="str">
        <f t="shared" si="41"/>
        <v>IND-ACHYDExt</v>
      </c>
      <c r="L61" s="110" t="str">
        <f t="shared" si="42"/>
        <v/>
      </c>
      <c r="O61" s="131" t="str">
        <f t="shared" si="4"/>
        <v/>
      </c>
      <c r="P61" s="131" t="str">
        <f t="shared" si="22"/>
        <v/>
      </c>
      <c r="Q61" s="123" t="str">
        <f t="shared" si="6"/>
        <v/>
      </c>
      <c r="R61" s="121" t="str">
        <f t="shared" si="23"/>
        <v/>
      </c>
      <c r="S61" s="128" t="str">
        <f t="shared" si="8"/>
        <v/>
      </c>
      <c r="T61" s="128" t="str">
        <f t="shared" si="9"/>
        <v/>
      </c>
      <c r="U61" s="128" t="str">
        <f t="shared" si="10"/>
        <v/>
      </c>
      <c r="V61" s="128" t="str">
        <f t="shared" si="11"/>
        <v/>
      </c>
      <c r="W61" s="128" t="str">
        <f t="shared" si="12"/>
        <v/>
      </c>
      <c r="X61" s="128" t="str">
        <f t="shared" si="13"/>
        <v/>
      </c>
      <c r="Y61" s="128" t="str">
        <f t="shared" si="14"/>
        <v/>
      </c>
      <c r="Z61" s="128" t="str">
        <f t="shared" si="15"/>
        <v/>
      </c>
      <c r="AA61" s="128" t="str">
        <f t="shared" si="16"/>
        <v/>
      </c>
      <c r="AB61" s="128" t="str">
        <f t="shared" si="17"/>
        <v/>
      </c>
      <c r="AC61" s="128" t="str">
        <f t="shared" si="18"/>
        <v/>
      </c>
      <c r="AD61" s="128" t="str">
        <f t="shared" si="19"/>
        <v/>
      </c>
      <c r="AG61" s="133">
        <v>0.6</v>
      </c>
      <c r="AH61" s="132">
        <v>2</v>
      </c>
      <c r="AI61" s="132">
        <v>1</v>
      </c>
      <c r="AJ61" s="140">
        <v>1</v>
      </c>
      <c r="AK61" s="140">
        <f t="shared" si="20"/>
        <v>0.8</v>
      </c>
      <c r="AL61" s="140">
        <f t="shared" si="21"/>
        <v>0</v>
      </c>
      <c r="AM61" s="140">
        <v>0.5</v>
      </c>
      <c r="AN61" s="140">
        <v>0.4</v>
      </c>
      <c r="AO61" s="140">
        <v>0</v>
      </c>
      <c r="AP61" s="140">
        <v>1</v>
      </c>
      <c r="AQ61" s="132"/>
      <c r="AR61" s="134"/>
    </row>
    <row r="62" spans="9:44" ht="12" customHeight="1">
      <c r="I62" s="152" t="str">
        <f t="shared" si="40"/>
        <v>Industry Air conditioning Geothermal</v>
      </c>
      <c r="J62" s="157" t="s">
        <v>207</v>
      </c>
      <c r="K62" s="160" t="str">
        <f t="shared" si="41"/>
        <v>IND-ACGEOExt</v>
      </c>
      <c r="L62" s="110" t="str">
        <f t="shared" si="42"/>
        <v/>
      </c>
      <c r="O62" s="131" t="str">
        <f t="shared" si="4"/>
        <v/>
      </c>
      <c r="P62" s="131" t="str">
        <f t="shared" si="22"/>
        <v/>
      </c>
      <c r="Q62" s="123" t="str">
        <f t="shared" si="6"/>
        <v/>
      </c>
      <c r="R62" s="121" t="str">
        <f t="shared" si="23"/>
        <v/>
      </c>
      <c r="S62" s="128" t="str">
        <f t="shared" si="8"/>
        <v/>
      </c>
      <c r="T62" s="128" t="str">
        <f t="shared" si="9"/>
        <v/>
      </c>
      <c r="U62" s="128" t="str">
        <f t="shared" si="10"/>
        <v/>
      </c>
      <c r="V62" s="128" t="str">
        <f t="shared" si="11"/>
        <v/>
      </c>
      <c r="W62" s="128" t="str">
        <f t="shared" si="12"/>
        <v/>
      </c>
      <c r="X62" s="128" t="str">
        <f t="shared" si="13"/>
        <v/>
      </c>
      <c r="Y62" s="128" t="str">
        <f t="shared" si="14"/>
        <v/>
      </c>
      <c r="Z62" s="128" t="str">
        <f t="shared" si="15"/>
        <v/>
      </c>
      <c r="AA62" s="128" t="str">
        <f t="shared" si="16"/>
        <v/>
      </c>
      <c r="AB62" s="128" t="str">
        <f t="shared" si="17"/>
        <v/>
      </c>
      <c r="AC62" s="128" t="str">
        <f t="shared" si="18"/>
        <v/>
      </c>
      <c r="AD62" s="128" t="str">
        <f t="shared" si="19"/>
        <v/>
      </c>
      <c r="AG62" s="133">
        <v>0.6</v>
      </c>
      <c r="AH62" s="132">
        <v>2</v>
      </c>
      <c r="AI62" s="132">
        <v>1</v>
      </c>
      <c r="AJ62" s="140">
        <v>1</v>
      </c>
      <c r="AK62" s="140">
        <f t="shared" si="20"/>
        <v>0.8</v>
      </c>
      <c r="AL62" s="140">
        <f t="shared" si="21"/>
        <v>0</v>
      </c>
      <c r="AM62" s="140">
        <v>0.5</v>
      </c>
      <c r="AN62" s="140">
        <v>0.4</v>
      </c>
      <c r="AO62" s="140">
        <v>0</v>
      </c>
      <c r="AP62" s="140">
        <v>1</v>
      </c>
      <c r="AQ62" s="132"/>
      <c r="AR62" s="134"/>
    </row>
    <row r="63" spans="9:44" ht="12" customHeight="1">
      <c r="I63" s="152" t="str">
        <f t="shared" si="40"/>
        <v>Industry Air conditioning Solar</v>
      </c>
      <c r="J63" s="157" t="s">
        <v>207</v>
      </c>
      <c r="K63" s="160" t="str">
        <f t="shared" si="41"/>
        <v>IND-ACSOLExt</v>
      </c>
      <c r="L63" s="110" t="str">
        <f t="shared" si="42"/>
        <v/>
      </c>
      <c r="O63" s="131" t="str">
        <f t="shared" si="4"/>
        <v/>
      </c>
      <c r="P63" s="131" t="str">
        <f t="shared" si="22"/>
        <v/>
      </c>
      <c r="Q63" s="123" t="str">
        <f t="shared" si="6"/>
        <v/>
      </c>
      <c r="R63" s="121" t="str">
        <f t="shared" si="23"/>
        <v/>
      </c>
      <c r="S63" s="128" t="str">
        <f t="shared" si="8"/>
        <v/>
      </c>
      <c r="T63" s="128" t="str">
        <f t="shared" si="9"/>
        <v/>
      </c>
      <c r="U63" s="128" t="str">
        <f t="shared" si="10"/>
        <v/>
      </c>
      <c r="V63" s="128" t="str">
        <f t="shared" si="11"/>
        <v/>
      </c>
      <c r="W63" s="128" t="str">
        <f t="shared" si="12"/>
        <v/>
      </c>
      <c r="X63" s="128" t="str">
        <f t="shared" si="13"/>
        <v/>
      </c>
      <c r="Y63" s="128" t="str">
        <f t="shared" si="14"/>
        <v/>
      </c>
      <c r="Z63" s="128" t="str">
        <f t="shared" si="15"/>
        <v/>
      </c>
      <c r="AA63" s="128" t="str">
        <f t="shared" si="16"/>
        <v/>
      </c>
      <c r="AB63" s="128" t="str">
        <f t="shared" si="17"/>
        <v/>
      </c>
      <c r="AC63" s="128" t="str">
        <f t="shared" si="18"/>
        <v/>
      </c>
      <c r="AD63" s="128" t="str">
        <f t="shared" si="19"/>
        <v/>
      </c>
      <c r="AG63" s="133">
        <v>0.6</v>
      </c>
      <c r="AH63" s="132">
        <v>2</v>
      </c>
      <c r="AI63" s="132">
        <v>1</v>
      </c>
      <c r="AJ63" s="140">
        <v>1</v>
      </c>
      <c r="AK63" s="140">
        <f t="shared" si="20"/>
        <v>0.8</v>
      </c>
      <c r="AL63" s="140">
        <f t="shared" si="21"/>
        <v>0</v>
      </c>
      <c r="AM63" s="140">
        <v>0.5</v>
      </c>
      <c r="AN63" s="140">
        <v>0.4</v>
      </c>
      <c r="AO63" s="140">
        <v>0</v>
      </c>
      <c r="AP63" s="140">
        <v>1</v>
      </c>
      <c r="AQ63" s="132"/>
      <c r="AR63" s="134"/>
    </row>
    <row r="64" spans="9:44" ht="12" customHeight="1">
      <c r="I64" s="152" t="str">
        <f t="shared" si="40"/>
        <v>Industry Air conditioning Wind</v>
      </c>
      <c r="J64" s="157" t="s">
        <v>207</v>
      </c>
      <c r="K64" s="160" t="str">
        <f t="shared" si="41"/>
        <v>IND-ACWINExt</v>
      </c>
      <c r="L64" s="110" t="str">
        <f t="shared" si="42"/>
        <v/>
      </c>
      <c r="O64" s="131" t="str">
        <f t="shared" si="4"/>
        <v/>
      </c>
      <c r="P64" s="131" t="str">
        <f t="shared" si="22"/>
        <v/>
      </c>
      <c r="Q64" s="123" t="str">
        <f t="shared" si="6"/>
        <v/>
      </c>
      <c r="R64" s="121" t="str">
        <f t="shared" si="23"/>
        <v/>
      </c>
      <c r="S64" s="128" t="str">
        <f t="shared" si="8"/>
        <v/>
      </c>
      <c r="T64" s="128" t="str">
        <f t="shared" si="9"/>
        <v/>
      </c>
      <c r="U64" s="128" t="str">
        <f t="shared" si="10"/>
        <v/>
      </c>
      <c r="V64" s="128" t="str">
        <f t="shared" si="11"/>
        <v/>
      </c>
      <c r="W64" s="128" t="str">
        <f t="shared" si="12"/>
        <v/>
      </c>
      <c r="X64" s="128" t="str">
        <f t="shared" si="13"/>
        <v/>
      </c>
      <c r="Y64" s="128" t="str">
        <f t="shared" si="14"/>
        <v/>
      </c>
      <c r="Z64" s="128" t="str">
        <f t="shared" si="15"/>
        <v/>
      </c>
      <c r="AA64" s="128" t="str">
        <f t="shared" si="16"/>
        <v/>
      </c>
      <c r="AB64" s="128" t="str">
        <f t="shared" si="17"/>
        <v/>
      </c>
      <c r="AC64" s="128" t="str">
        <f t="shared" si="18"/>
        <v/>
      </c>
      <c r="AD64" s="128" t="str">
        <f t="shared" si="19"/>
        <v/>
      </c>
      <c r="AG64" s="133">
        <v>0.6</v>
      </c>
      <c r="AH64" s="132">
        <v>2</v>
      </c>
      <c r="AI64" s="132">
        <v>1</v>
      </c>
      <c r="AJ64" s="140">
        <v>1</v>
      </c>
      <c r="AK64" s="140">
        <f t="shared" si="20"/>
        <v>0.8</v>
      </c>
      <c r="AL64" s="140">
        <f t="shared" si="21"/>
        <v>0</v>
      </c>
      <c r="AM64" s="140">
        <v>0.5</v>
      </c>
      <c r="AN64" s="140">
        <v>0.4</v>
      </c>
      <c r="AO64" s="140">
        <v>0</v>
      </c>
      <c r="AP64" s="140">
        <v>1</v>
      </c>
      <c r="AQ64" s="132"/>
      <c r="AR64" s="134"/>
    </row>
    <row r="65" spans="9:44" ht="12" customHeight="1">
      <c r="I65" s="152" t="str">
        <f t="shared" si="40"/>
        <v>Industry Air conditioning Bio Liquids</v>
      </c>
      <c r="J65" s="157" t="s">
        <v>207</v>
      </c>
      <c r="K65" s="160" t="str">
        <f t="shared" si="41"/>
        <v>IND-ACBILExt</v>
      </c>
      <c r="L65" s="110" t="str">
        <f t="shared" si="42"/>
        <v/>
      </c>
      <c r="O65" s="131" t="str">
        <f t="shared" si="4"/>
        <v/>
      </c>
      <c r="P65" s="131" t="str">
        <f t="shared" si="22"/>
        <v/>
      </c>
      <c r="Q65" s="123" t="str">
        <f t="shared" si="6"/>
        <v/>
      </c>
      <c r="R65" s="121" t="str">
        <f t="shared" si="23"/>
        <v/>
      </c>
      <c r="S65" s="128" t="str">
        <f t="shared" si="8"/>
        <v/>
      </c>
      <c r="T65" s="128" t="str">
        <f t="shared" si="9"/>
        <v/>
      </c>
      <c r="U65" s="128" t="str">
        <f t="shared" si="10"/>
        <v/>
      </c>
      <c r="V65" s="128" t="str">
        <f t="shared" si="11"/>
        <v/>
      </c>
      <c r="W65" s="128" t="str">
        <f t="shared" si="12"/>
        <v/>
      </c>
      <c r="X65" s="128" t="str">
        <f t="shared" si="13"/>
        <v/>
      </c>
      <c r="Y65" s="128" t="str">
        <f t="shared" si="14"/>
        <v/>
      </c>
      <c r="Z65" s="128" t="str">
        <f t="shared" si="15"/>
        <v/>
      </c>
      <c r="AA65" s="128" t="str">
        <f t="shared" si="16"/>
        <v/>
      </c>
      <c r="AB65" s="128" t="str">
        <f t="shared" si="17"/>
        <v/>
      </c>
      <c r="AC65" s="128" t="str">
        <f t="shared" si="18"/>
        <v/>
      </c>
      <c r="AD65" s="128" t="str">
        <f t="shared" si="19"/>
        <v/>
      </c>
      <c r="AG65" s="133">
        <v>0.6</v>
      </c>
      <c r="AH65" s="132">
        <v>2</v>
      </c>
      <c r="AI65" s="132">
        <v>1</v>
      </c>
      <c r="AJ65" s="140">
        <v>1</v>
      </c>
      <c r="AK65" s="140">
        <f t="shared" si="20"/>
        <v>0.8</v>
      </c>
      <c r="AL65" s="140">
        <f t="shared" si="21"/>
        <v>0</v>
      </c>
      <c r="AM65" s="140">
        <v>0.5</v>
      </c>
      <c r="AN65" s="140">
        <v>0.4</v>
      </c>
      <c r="AO65" s="140">
        <v>0</v>
      </c>
      <c r="AP65" s="140">
        <v>1</v>
      </c>
      <c r="AQ65" s="132"/>
      <c r="AR65" s="134"/>
    </row>
    <row r="66" spans="9:44" ht="12" customHeight="1">
      <c r="I66" s="152" t="str">
        <f t="shared" ref="I66:I69" si="43">$C$5&amp;" "&amp;$E$9&amp;" "&amp;RIGHT(G14,LEN(G14)-FIND(" ",G14))</f>
        <v>Industry Air conditioning Biogas</v>
      </c>
      <c r="J66" s="157" t="s">
        <v>207</v>
      </c>
      <c r="K66" s="160" t="str">
        <f t="shared" si="41"/>
        <v>IND-ACBIGExt</v>
      </c>
      <c r="L66" s="110" t="str">
        <f t="shared" si="42"/>
        <v/>
      </c>
      <c r="O66" s="131" t="str">
        <f t="shared" si="4"/>
        <v/>
      </c>
      <c r="P66" s="131" t="str">
        <f t="shared" si="22"/>
        <v/>
      </c>
      <c r="Q66" s="123" t="str">
        <f t="shared" si="6"/>
        <v/>
      </c>
      <c r="R66" s="121" t="str">
        <f t="shared" si="23"/>
        <v/>
      </c>
      <c r="S66" s="128" t="str">
        <f t="shared" si="8"/>
        <v/>
      </c>
      <c r="T66" s="128" t="str">
        <f t="shared" si="9"/>
        <v/>
      </c>
      <c r="U66" s="128" t="str">
        <f t="shared" si="10"/>
        <v/>
      </c>
      <c r="V66" s="128" t="str">
        <f t="shared" si="11"/>
        <v/>
      </c>
      <c r="W66" s="128" t="str">
        <f t="shared" si="12"/>
        <v/>
      </c>
      <c r="X66" s="128" t="str">
        <f t="shared" si="13"/>
        <v/>
      </c>
      <c r="Y66" s="128" t="str">
        <f t="shared" si="14"/>
        <v/>
      </c>
      <c r="Z66" s="128" t="str">
        <f t="shared" si="15"/>
        <v/>
      </c>
      <c r="AA66" s="128" t="str">
        <f t="shared" si="16"/>
        <v/>
      </c>
      <c r="AB66" s="128" t="str">
        <f t="shared" si="17"/>
        <v/>
      </c>
      <c r="AC66" s="128" t="str">
        <f t="shared" si="18"/>
        <v/>
      </c>
      <c r="AD66" s="128" t="str">
        <f t="shared" si="19"/>
        <v/>
      </c>
      <c r="AG66" s="133">
        <v>0.6</v>
      </c>
      <c r="AH66" s="132">
        <v>2</v>
      </c>
      <c r="AI66" s="132">
        <v>1</v>
      </c>
      <c r="AJ66" s="140">
        <v>1</v>
      </c>
      <c r="AK66" s="140">
        <f t="shared" si="20"/>
        <v>0.8</v>
      </c>
      <c r="AL66" s="140">
        <f t="shared" si="21"/>
        <v>0</v>
      </c>
      <c r="AM66" s="140">
        <v>0.5</v>
      </c>
      <c r="AN66" s="140">
        <v>0.4</v>
      </c>
      <c r="AO66" s="140">
        <v>0</v>
      </c>
      <c r="AP66" s="140">
        <v>1</v>
      </c>
      <c r="AQ66" s="132"/>
      <c r="AR66" s="134"/>
    </row>
    <row r="67" spans="9:44" ht="12" customHeight="1">
      <c r="I67" s="152" t="str">
        <f t="shared" si="43"/>
        <v>Industry Air conditioning Wood</v>
      </c>
      <c r="J67" s="157" t="s">
        <v>207</v>
      </c>
      <c r="K67" s="160" t="str">
        <f t="shared" ref="K67:K69" si="44">$D$5&amp;$F$9&amp;RIGHT(H15,3)&amp;$B$5</f>
        <v>IND-ACWODExt</v>
      </c>
      <c r="L67" s="110" t="str">
        <f t="shared" ref="L67:L73" si="45">IF(J67="Yes",K67,"")</f>
        <v/>
      </c>
      <c r="O67" s="131" t="str">
        <f t="shared" si="4"/>
        <v/>
      </c>
      <c r="P67" s="131" t="str">
        <f t="shared" si="22"/>
        <v/>
      </c>
      <c r="Q67" s="123" t="str">
        <f t="shared" si="6"/>
        <v/>
      </c>
      <c r="R67" s="121" t="str">
        <f t="shared" si="23"/>
        <v/>
      </c>
      <c r="S67" s="128" t="str">
        <f t="shared" si="8"/>
        <v/>
      </c>
      <c r="T67" s="128" t="str">
        <f t="shared" si="9"/>
        <v/>
      </c>
      <c r="U67" s="128" t="str">
        <f t="shared" si="10"/>
        <v/>
      </c>
      <c r="V67" s="128" t="str">
        <f t="shared" si="11"/>
        <v/>
      </c>
      <c r="W67" s="128" t="str">
        <f t="shared" si="12"/>
        <v/>
      </c>
      <c r="X67" s="128" t="str">
        <f t="shared" si="13"/>
        <v/>
      </c>
      <c r="Y67" s="128" t="str">
        <f t="shared" si="14"/>
        <v/>
      </c>
      <c r="Z67" s="128" t="str">
        <f t="shared" si="15"/>
        <v/>
      </c>
      <c r="AA67" s="128" t="str">
        <f t="shared" si="16"/>
        <v/>
      </c>
      <c r="AB67" s="128" t="str">
        <f t="shared" si="17"/>
        <v/>
      </c>
      <c r="AC67" s="128" t="str">
        <f t="shared" si="18"/>
        <v/>
      </c>
      <c r="AD67" s="128" t="str">
        <f t="shared" si="19"/>
        <v/>
      </c>
      <c r="AG67" s="133">
        <v>0.6</v>
      </c>
      <c r="AH67" s="132">
        <v>2</v>
      </c>
      <c r="AI67" s="132">
        <v>1</v>
      </c>
      <c r="AJ67" s="140">
        <v>1</v>
      </c>
      <c r="AK67" s="140">
        <f t="shared" si="20"/>
        <v>0.8</v>
      </c>
      <c r="AL67" s="140">
        <f t="shared" si="21"/>
        <v>0</v>
      </c>
      <c r="AM67" s="140">
        <v>0.5</v>
      </c>
      <c r="AN67" s="140">
        <v>0.4</v>
      </c>
      <c r="AO67" s="140">
        <v>0</v>
      </c>
      <c r="AP67" s="140">
        <v>1</v>
      </c>
      <c r="AQ67" s="132"/>
      <c r="AR67" s="134"/>
    </row>
    <row r="68" spans="9:44" ht="12" customHeight="1">
      <c r="I68" s="152" t="str">
        <f t="shared" si="43"/>
        <v>Industry Air conditioning Tidal</v>
      </c>
      <c r="J68" s="157" t="s">
        <v>207</v>
      </c>
      <c r="K68" s="160" t="str">
        <f t="shared" si="44"/>
        <v>IND-ACTIDExt</v>
      </c>
      <c r="L68" s="110" t="str">
        <f t="shared" si="45"/>
        <v/>
      </c>
      <c r="O68" s="131" t="str">
        <f t="shared" si="4"/>
        <v/>
      </c>
      <c r="P68" s="131" t="str">
        <f t="shared" si="22"/>
        <v/>
      </c>
      <c r="Q68" s="123" t="str">
        <f t="shared" si="6"/>
        <v/>
      </c>
      <c r="R68" s="121" t="str">
        <f t="shared" si="23"/>
        <v/>
      </c>
      <c r="S68" s="128" t="str">
        <f t="shared" si="8"/>
        <v/>
      </c>
      <c r="T68" s="128" t="str">
        <f t="shared" si="9"/>
        <v/>
      </c>
      <c r="U68" s="128" t="str">
        <f t="shared" si="10"/>
        <v/>
      </c>
      <c r="V68" s="128" t="str">
        <f t="shared" si="11"/>
        <v/>
      </c>
      <c r="W68" s="128" t="str">
        <f t="shared" si="12"/>
        <v/>
      </c>
      <c r="X68" s="128" t="str">
        <f t="shared" si="13"/>
        <v/>
      </c>
      <c r="Y68" s="128" t="str">
        <f t="shared" si="14"/>
        <v/>
      </c>
      <c r="Z68" s="128" t="str">
        <f t="shared" si="15"/>
        <v/>
      </c>
      <c r="AA68" s="128" t="str">
        <f t="shared" si="16"/>
        <v/>
      </c>
      <c r="AB68" s="128" t="str">
        <f t="shared" si="17"/>
        <v/>
      </c>
      <c r="AC68" s="128" t="str">
        <f t="shared" si="18"/>
        <v/>
      </c>
      <c r="AD68" s="128" t="str">
        <f t="shared" si="19"/>
        <v/>
      </c>
      <c r="AG68" s="133">
        <v>0.6</v>
      </c>
      <c r="AH68" s="132">
        <v>2</v>
      </c>
      <c r="AI68" s="132">
        <v>1</v>
      </c>
      <c r="AJ68" s="140">
        <v>1</v>
      </c>
      <c r="AK68" s="140">
        <f t="shared" si="20"/>
        <v>0.8</v>
      </c>
      <c r="AL68" s="140">
        <f t="shared" si="21"/>
        <v>0</v>
      </c>
      <c r="AM68" s="140">
        <v>0.5</v>
      </c>
      <c r="AN68" s="140">
        <v>0.4</v>
      </c>
      <c r="AO68" s="140">
        <v>0</v>
      </c>
      <c r="AP68" s="140">
        <v>1</v>
      </c>
      <c r="AQ68" s="132"/>
      <c r="AR68" s="134"/>
    </row>
    <row r="69" spans="9:44" ht="12" customHeight="1">
      <c r="I69" s="152" t="str">
        <f t="shared" si="43"/>
        <v>Industry Air conditioning Electricity</v>
      </c>
      <c r="J69" s="158" t="s">
        <v>206</v>
      </c>
      <c r="K69" s="160" t="str">
        <f t="shared" si="44"/>
        <v>IND-ACELCExt</v>
      </c>
      <c r="L69" s="110" t="str">
        <f t="shared" si="45"/>
        <v>IND-ACELCExt</v>
      </c>
      <c r="O69" s="131" t="str">
        <f t="shared" si="4"/>
        <v>Industry Air conditioning Electricity</v>
      </c>
      <c r="P69" s="131" t="str">
        <f t="shared" si="22"/>
        <v>IND-ACELCExt</v>
      </c>
      <c r="Q69" s="123" t="str">
        <f t="shared" si="6"/>
        <v>IND-ELC</v>
      </c>
      <c r="R69" s="121" t="str">
        <f t="shared" si="23"/>
        <v>IND-AC</v>
      </c>
      <c r="S69" s="128">
        <f t="shared" si="8"/>
        <v>0.6</v>
      </c>
      <c r="T69" s="128">
        <f t="shared" si="9"/>
        <v>2</v>
      </c>
      <c r="U69" s="128">
        <f t="shared" si="10"/>
        <v>1</v>
      </c>
      <c r="V69" s="128">
        <f t="shared" si="11"/>
        <v>1</v>
      </c>
      <c r="W69" s="128">
        <f t="shared" si="12"/>
        <v>0.8</v>
      </c>
      <c r="X69" s="128">
        <f t="shared" si="13"/>
        <v>0</v>
      </c>
      <c r="Y69" s="128">
        <f t="shared" si="14"/>
        <v>0.5</v>
      </c>
      <c r="Z69" s="128">
        <f t="shared" si="15"/>
        <v>0.4</v>
      </c>
      <c r="AA69" s="128">
        <f t="shared" si="16"/>
        <v>0</v>
      </c>
      <c r="AB69" s="128">
        <f t="shared" si="17"/>
        <v>1</v>
      </c>
      <c r="AC69" s="128">
        <f t="shared" si="18"/>
        <v>0</v>
      </c>
      <c r="AD69" s="128">
        <f t="shared" si="19"/>
        <v>0</v>
      </c>
      <c r="AG69" s="133">
        <v>0.6</v>
      </c>
      <c r="AH69" s="132">
        <v>2</v>
      </c>
      <c r="AI69" s="132">
        <v>1</v>
      </c>
      <c r="AJ69" s="140">
        <v>1</v>
      </c>
      <c r="AK69" s="140">
        <f t="shared" si="20"/>
        <v>0.8</v>
      </c>
      <c r="AL69" s="140">
        <f t="shared" si="21"/>
        <v>0</v>
      </c>
      <c r="AM69" s="140">
        <v>0.5</v>
      </c>
      <c r="AN69" s="140">
        <v>0.4</v>
      </c>
      <c r="AO69" s="140">
        <v>0</v>
      </c>
      <c r="AP69" s="140">
        <v>1</v>
      </c>
      <c r="AQ69" s="132"/>
      <c r="AR69" s="134"/>
    </row>
    <row r="70" spans="9:44" ht="12" customHeight="1">
      <c r="I70" s="151" t="str">
        <f t="shared" ref="I70:I78" si="46">$C$5&amp;" "&amp;$E$10&amp;" "&amp;RIGHT(G5,LEN(G5)-FIND(" ",G5))</f>
        <v>Industry Electrical and ICT equipments Coal</v>
      </c>
      <c r="J70" s="163" t="s">
        <v>207</v>
      </c>
      <c r="K70" s="159" t="str">
        <f t="shared" ref="K70:K80" si="47">$D$5&amp;$F$10&amp;RIGHT(H5,3)&amp;$B$5</f>
        <v>IND-EQCOAExt</v>
      </c>
      <c r="L70" s="110" t="str">
        <f t="shared" si="45"/>
        <v/>
      </c>
      <c r="O70" s="131" t="str">
        <f t="shared" ref="O70:O121" si="48">IF(J70="Yes",I70,"")</f>
        <v/>
      </c>
      <c r="P70" s="131" t="str">
        <f t="shared" si="22"/>
        <v/>
      </c>
      <c r="Q70" s="123" t="str">
        <f t="shared" ref="Q70:Q121" si="49">IF(J70="yes",LEFT(P70,3)&amp;"-"&amp;MID(P70,7,3),"")</f>
        <v/>
      </c>
      <c r="R70" s="121" t="str">
        <f t="shared" si="23"/>
        <v/>
      </c>
      <c r="S70" s="128" t="str">
        <f t="shared" ref="S70:S121" si="50">IF(P70&lt;&gt;"",AG70,"")</f>
        <v/>
      </c>
      <c r="T70" s="128" t="str">
        <f t="shared" ref="T70:T121" si="51">IF(Q70&lt;&gt;"",AH70,"")</f>
        <v/>
      </c>
      <c r="U70" s="128" t="str">
        <f t="shared" ref="U70:U121" si="52">IF(R70&lt;&gt;"",AI70,"")</f>
        <v/>
      </c>
      <c r="V70" s="128" t="str">
        <f t="shared" ref="V70:V121" si="53">IF(S70&lt;&gt;"",AJ70,"")</f>
        <v/>
      </c>
      <c r="W70" s="128" t="str">
        <f t="shared" ref="W70:W121" si="54">IF(T70&lt;&gt;"",AK70,"")</f>
        <v/>
      </c>
      <c r="X70" s="128" t="str">
        <f t="shared" ref="X70:X121" si="55">IF(U70&lt;&gt;"",AL70,"")</f>
        <v/>
      </c>
      <c r="Y70" s="128" t="str">
        <f t="shared" ref="Y70:Y121" si="56">IF(V70&lt;&gt;"",AM70,"")</f>
        <v/>
      </c>
      <c r="Z70" s="128" t="str">
        <f t="shared" ref="Z70:Z121" si="57">IF(W70&lt;&gt;"",AN70,"")</f>
        <v/>
      </c>
      <c r="AA70" s="128" t="str">
        <f t="shared" ref="AA70:AA121" si="58">IF(X70&lt;&gt;"",AO70,"")</f>
        <v/>
      </c>
      <c r="AB70" s="128" t="str">
        <f t="shared" ref="AB70:AB121" si="59">IF(Y70&lt;&gt;"",AP70,"")</f>
        <v/>
      </c>
      <c r="AC70" s="128" t="str">
        <f t="shared" ref="AC70:AC121" si="60">IF(Z70&lt;&gt;"",AQ70,"")</f>
        <v/>
      </c>
      <c r="AD70" s="128" t="str">
        <f t="shared" ref="AD70:AD121" si="61">IF(AA70&lt;&gt;"",AR70,"")</f>
        <v/>
      </c>
      <c r="AG70" s="133">
        <v>0.6</v>
      </c>
      <c r="AH70" s="132">
        <v>2</v>
      </c>
      <c r="AI70" s="132">
        <v>1</v>
      </c>
      <c r="AJ70" s="140">
        <v>1</v>
      </c>
      <c r="AK70" s="140">
        <f t="shared" ref="AK70:AK121" si="62">0.8*AJ70</f>
        <v>0.8</v>
      </c>
      <c r="AL70" s="140">
        <f t="shared" ref="AL70:AL121" si="63">AJ70*0</f>
        <v>0</v>
      </c>
      <c r="AM70" s="140">
        <v>0.5</v>
      </c>
      <c r="AN70" s="140">
        <v>0.4</v>
      </c>
      <c r="AO70" s="140">
        <v>0</v>
      </c>
      <c r="AP70" s="140">
        <v>1</v>
      </c>
      <c r="AQ70" s="132"/>
      <c r="AR70" s="134"/>
    </row>
    <row r="71" spans="9:44" ht="12" customHeight="1">
      <c r="I71" s="152" t="str">
        <f t="shared" si="46"/>
        <v>Industry Electrical and ICT equipments Lignite</v>
      </c>
      <c r="J71" s="161" t="s">
        <v>207</v>
      </c>
      <c r="K71" s="160" t="str">
        <f t="shared" si="47"/>
        <v>IND-EQCOLExt</v>
      </c>
      <c r="L71" s="110" t="str">
        <f t="shared" si="45"/>
        <v/>
      </c>
      <c r="O71" s="131" t="str">
        <f t="shared" si="48"/>
        <v/>
      </c>
      <c r="P71" s="131" t="str">
        <f t="shared" si="22"/>
        <v/>
      </c>
      <c r="Q71" s="123" t="str">
        <f t="shared" si="49"/>
        <v/>
      </c>
      <c r="R71" s="121" t="str">
        <f t="shared" si="23"/>
        <v/>
      </c>
      <c r="S71" s="128" t="str">
        <f t="shared" si="50"/>
        <v/>
      </c>
      <c r="T71" s="128" t="str">
        <f t="shared" si="51"/>
        <v/>
      </c>
      <c r="U71" s="128" t="str">
        <f t="shared" si="52"/>
        <v/>
      </c>
      <c r="V71" s="128" t="str">
        <f t="shared" si="53"/>
        <v/>
      </c>
      <c r="W71" s="128" t="str">
        <f t="shared" si="54"/>
        <v/>
      </c>
      <c r="X71" s="128" t="str">
        <f t="shared" si="55"/>
        <v/>
      </c>
      <c r="Y71" s="128" t="str">
        <f t="shared" si="56"/>
        <v/>
      </c>
      <c r="Z71" s="128" t="str">
        <f t="shared" si="57"/>
        <v/>
      </c>
      <c r="AA71" s="128" t="str">
        <f t="shared" si="58"/>
        <v/>
      </c>
      <c r="AB71" s="128" t="str">
        <f t="shared" si="59"/>
        <v/>
      </c>
      <c r="AC71" s="128" t="str">
        <f t="shared" si="60"/>
        <v/>
      </c>
      <c r="AD71" s="128" t="str">
        <f t="shared" si="61"/>
        <v/>
      </c>
      <c r="AG71" s="133">
        <v>0.6</v>
      </c>
      <c r="AH71" s="132">
        <v>2</v>
      </c>
      <c r="AI71" s="132">
        <v>1</v>
      </c>
      <c r="AJ71" s="140">
        <v>1</v>
      </c>
      <c r="AK71" s="140">
        <f t="shared" si="62"/>
        <v>0.8</v>
      </c>
      <c r="AL71" s="140">
        <f t="shared" si="63"/>
        <v>0</v>
      </c>
      <c r="AM71" s="140">
        <v>0.5</v>
      </c>
      <c r="AN71" s="140">
        <v>0.4</v>
      </c>
      <c r="AO71" s="140">
        <v>0</v>
      </c>
      <c r="AP71" s="140">
        <v>1</v>
      </c>
      <c r="AQ71" s="132"/>
      <c r="AR71" s="134"/>
    </row>
    <row r="72" spans="9:44" ht="12" customHeight="1">
      <c r="I72" s="152" t="str">
        <f t="shared" si="46"/>
        <v>Industry Electrical and ICT equipments Crude oil</v>
      </c>
      <c r="J72" s="161" t="s">
        <v>207</v>
      </c>
      <c r="K72" s="160" t="str">
        <f t="shared" si="47"/>
        <v>IND-EQOILExt</v>
      </c>
      <c r="L72" s="110" t="str">
        <f t="shared" si="45"/>
        <v/>
      </c>
      <c r="O72" s="131" t="str">
        <f t="shared" si="48"/>
        <v/>
      </c>
      <c r="P72" s="131" t="str">
        <f t="shared" ref="P72:P121" si="64">L72</f>
        <v/>
      </c>
      <c r="Q72" s="123" t="str">
        <f t="shared" si="49"/>
        <v/>
      </c>
      <c r="R72" s="121" t="str">
        <f t="shared" ref="R72:R121" si="65">LEFT(P72,6)</f>
        <v/>
      </c>
      <c r="S72" s="128" t="str">
        <f t="shared" si="50"/>
        <v/>
      </c>
      <c r="T72" s="128" t="str">
        <f t="shared" si="51"/>
        <v/>
      </c>
      <c r="U72" s="128" t="str">
        <f t="shared" si="52"/>
        <v/>
      </c>
      <c r="V72" s="128" t="str">
        <f t="shared" si="53"/>
        <v/>
      </c>
      <c r="W72" s="128" t="str">
        <f t="shared" si="54"/>
        <v/>
      </c>
      <c r="X72" s="128" t="str">
        <f t="shared" si="55"/>
        <v/>
      </c>
      <c r="Y72" s="128" t="str">
        <f t="shared" si="56"/>
        <v/>
      </c>
      <c r="Z72" s="128" t="str">
        <f t="shared" si="57"/>
        <v/>
      </c>
      <c r="AA72" s="128" t="str">
        <f t="shared" si="58"/>
        <v/>
      </c>
      <c r="AB72" s="128" t="str">
        <f t="shared" si="59"/>
        <v/>
      </c>
      <c r="AC72" s="128" t="str">
        <f t="shared" si="60"/>
        <v/>
      </c>
      <c r="AD72" s="128" t="str">
        <f t="shared" si="61"/>
        <v/>
      </c>
      <c r="AG72" s="133">
        <v>0.6</v>
      </c>
      <c r="AH72" s="132">
        <v>2</v>
      </c>
      <c r="AI72" s="132">
        <v>1</v>
      </c>
      <c r="AJ72" s="140">
        <v>1</v>
      </c>
      <c r="AK72" s="140">
        <f t="shared" si="62"/>
        <v>0.8</v>
      </c>
      <c r="AL72" s="140">
        <f t="shared" si="63"/>
        <v>0</v>
      </c>
      <c r="AM72" s="140">
        <v>0.5</v>
      </c>
      <c r="AN72" s="140">
        <v>0.4</v>
      </c>
      <c r="AO72" s="140">
        <v>0</v>
      </c>
      <c r="AP72" s="140">
        <v>1</v>
      </c>
      <c r="AQ72" s="132"/>
      <c r="AR72" s="134"/>
    </row>
    <row r="73" spans="9:44" ht="12" customHeight="1">
      <c r="I73" s="152" t="str">
        <f t="shared" si="46"/>
        <v>Industry Electrical and ICT equipments Natural Gas</v>
      </c>
      <c r="J73" s="161" t="s">
        <v>207</v>
      </c>
      <c r="K73" s="160" t="str">
        <f t="shared" si="47"/>
        <v>IND-EQNGAExt</v>
      </c>
      <c r="L73" s="110" t="str">
        <f t="shared" si="45"/>
        <v/>
      </c>
      <c r="O73" s="131" t="str">
        <f t="shared" si="48"/>
        <v/>
      </c>
      <c r="P73" s="131" t="str">
        <f t="shared" si="64"/>
        <v/>
      </c>
      <c r="Q73" s="123" t="str">
        <f t="shared" si="49"/>
        <v/>
      </c>
      <c r="R73" s="121" t="str">
        <f t="shared" si="65"/>
        <v/>
      </c>
      <c r="S73" s="128" t="str">
        <f t="shared" si="50"/>
        <v/>
      </c>
      <c r="T73" s="128" t="str">
        <f t="shared" si="51"/>
        <v/>
      </c>
      <c r="U73" s="128" t="str">
        <f t="shared" si="52"/>
        <v/>
      </c>
      <c r="V73" s="128" t="str">
        <f t="shared" si="53"/>
        <v/>
      </c>
      <c r="W73" s="128" t="str">
        <f t="shared" si="54"/>
        <v/>
      </c>
      <c r="X73" s="128" t="str">
        <f t="shared" si="55"/>
        <v/>
      </c>
      <c r="Y73" s="128" t="str">
        <f t="shared" si="56"/>
        <v/>
      </c>
      <c r="Z73" s="128" t="str">
        <f t="shared" si="57"/>
        <v/>
      </c>
      <c r="AA73" s="128" t="str">
        <f t="shared" si="58"/>
        <v/>
      </c>
      <c r="AB73" s="128" t="str">
        <f t="shared" si="59"/>
        <v/>
      </c>
      <c r="AC73" s="128" t="str">
        <f t="shared" si="60"/>
        <v/>
      </c>
      <c r="AD73" s="128" t="str">
        <f t="shared" si="61"/>
        <v/>
      </c>
      <c r="AG73" s="133">
        <v>0.6</v>
      </c>
      <c r="AH73" s="132">
        <v>2</v>
      </c>
      <c r="AI73" s="132">
        <v>1</v>
      </c>
      <c r="AJ73" s="140">
        <v>1</v>
      </c>
      <c r="AK73" s="140">
        <f t="shared" si="62"/>
        <v>0.8</v>
      </c>
      <c r="AL73" s="140">
        <f t="shared" si="63"/>
        <v>0</v>
      </c>
      <c r="AM73" s="140">
        <v>0.5</v>
      </c>
      <c r="AN73" s="140">
        <v>0.4</v>
      </c>
      <c r="AO73" s="140">
        <v>0</v>
      </c>
      <c r="AP73" s="140">
        <v>1</v>
      </c>
      <c r="AQ73" s="132"/>
      <c r="AR73" s="134"/>
    </row>
    <row r="74" spans="9:44" ht="12" customHeight="1">
      <c r="I74" s="152" t="str">
        <f t="shared" si="46"/>
        <v>Industry Electrical and ICT equipments Hydro</v>
      </c>
      <c r="J74" s="161" t="s">
        <v>207</v>
      </c>
      <c r="K74" s="160" t="str">
        <f t="shared" si="47"/>
        <v>IND-EQHYDExt</v>
      </c>
      <c r="L74" s="110" t="str">
        <f t="shared" ref="L74:L79" si="66">IF(J74="Yes",K74,"")</f>
        <v/>
      </c>
      <c r="O74" s="131" t="str">
        <f t="shared" si="48"/>
        <v/>
      </c>
      <c r="P74" s="131" t="str">
        <f t="shared" si="64"/>
        <v/>
      </c>
      <c r="Q74" s="123" t="str">
        <f t="shared" si="49"/>
        <v/>
      </c>
      <c r="R74" s="121" t="str">
        <f t="shared" si="65"/>
        <v/>
      </c>
      <c r="S74" s="128" t="str">
        <f t="shared" si="50"/>
        <v/>
      </c>
      <c r="T74" s="128" t="str">
        <f t="shared" si="51"/>
        <v/>
      </c>
      <c r="U74" s="128" t="str">
        <f t="shared" si="52"/>
        <v/>
      </c>
      <c r="V74" s="128" t="str">
        <f t="shared" si="53"/>
        <v/>
      </c>
      <c r="W74" s="128" t="str">
        <f t="shared" si="54"/>
        <v/>
      </c>
      <c r="X74" s="128" t="str">
        <f t="shared" si="55"/>
        <v/>
      </c>
      <c r="Y74" s="128" t="str">
        <f t="shared" si="56"/>
        <v/>
      </c>
      <c r="Z74" s="128" t="str">
        <f t="shared" si="57"/>
        <v/>
      </c>
      <c r="AA74" s="128" t="str">
        <f t="shared" si="58"/>
        <v/>
      </c>
      <c r="AB74" s="128" t="str">
        <f t="shared" si="59"/>
        <v/>
      </c>
      <c r="AC74" s="128" t="str">
        <f t="shared" si="60"/>
        <v/>
      </c>
      <c r="AD74" s="128" t="str">
        <f t="shared" si="61"/>
        <v/>
      </c>
      <c r="AG74" s="133">
        <v>0.6</v>
      </c>
      <c r="AH74" s="132">
        <v>2</v>
      </c>
      <c r="AI74" s="132">
        <v>1</v>
      </c>
      <c r="AJ74" s="140">
        <v>1</v>
      </c>
      <c r="AK74" s="140">
        <f t="shared" si="62"/>
        <v>0.8</v>
      </c>
      <c r="AL74" s="140">
        <f t="shared" si="63"/>
        <v>0</v>
      </c>
      <c r="AM74" s="140">
        <v>0.5</v>
      </c>
      <c r="AN74" s="140">
        <v>0.4</v>
      </c>
      <c r="AO74" s="140">
        <v>0</v>
      </c>
      <c r="AP74" s="140">
        <v>1</v>
      </c>
      <c r="AQ74" s="132"/>
      <c r="AR74" s="134"/>
    </row>
    <row r="75" spans="9:44" ht="12" customHeight="1">
      <c r="I75" s="152" t="str">
        <f t="shared" si="46"/>
        <v>Industry Electrical and ICT equipments Geothermal</v>
      </c>
      <c r="J75" s="161" t="s">
        <v>207</v>
      </c>
      <c r="K75" s="160" t="str">
        <f t="shared" si="47"/>
        <v>IND-EQGEOExt</v>
      </c>
      <c r="L75" s="110" t="str">
        <f t="shared" si="66"/>
        <v/>
      </c>
      <c r="O75" s="131" t="str">
        <f t="shared" si="48"/>
        <v/>
      </c>
      <c r="P75" s="131" t="str">
        <f t="shared" si="64"/>
        <v/>
      </c>
      <c r="Q75" s="123" t="str">
        <f t="shared" si="49"/>
        <v/>
      </c>
      <c r="R75" s="121" t="str">
        <f t="shared" si="65"/>
        <v/>
      </c>
      <c r="S75" s="128" t="str">
        <f t="shared" si="50"/>
        <v/>
      </c>
      <c r="T75" s="128" t="str">
        <f t="shared" si="51"/>
        <v/>
      </c>
      <c r="U75" s="128" t="str">
        <f t="shared" si="52"/>
        <v/>
      </c>
      <c r="V75" s="128" t="str">
        <f t="shared" si="53"/>
        <v/>
      </c>
      <c r="W75" s="128" t="str">
        <f t="shared" si="54"/>
        <v/>
      </c>
      <c r="X75" s="128" t="str">
        <f t="shared" si="55"/>
        <v/>
      </c>
      <c r="Y75" s="128" t="str">
        <f t="shared" si="56"/>
        <v/>
      </c>
      <c r="Z75" s="128" t="str">
        <f t="shared" si="57"/>
        <v/>
      </c>
      <c r="AA75" s="128" t="str">
        <f t="shared" si="58"/>
        <v/>
      </c>
      <c r="AB75" s="128" t="str">
        <f t="shared" si="59"/>
        <v/>
      </c>
      <c r="AC75" s="128" t="str">
        <f t="shared" si="60"/>
        <v/>
      </c>
      <c r="AD75" s="128" t="str">
        <f t="shared" si="61"/>
        <v/>
      </c>
      <c r="AG75" s="133">
        <v>0.6</v>
      </c>
      <c r="AH75" s="132">
        <v>2</v>
      </c>
      <c r="AI75" s="132">
        <v>1</v>
      </c>
      <c r="AJ75" s="140">
        <v>1</v>
      </c>
      <c r="AK75" s="140">
        <f t="shared" si="62"/>
        <v>0.8</v>
      </c>
      <c r="AL75" s="140">
        <f t="shared" si="63"/>
        <v>0</v>
      </c>
      <c r="AM75" s="140">
        <v>0.5</v>
      </c>
      <c r="AN75" s="140">
        <v>0.4</v>
      </c>
      <c r="AO75" s="140">
        <v>0</v>
      </c>
      <c r="AP75" s="140">
        <v>1</v>
      </c>
      <c r="AQ75" s="132"/>
      <c r="AR75" s="134"/>
    </row>
    <row r="76" spans="9:44" ht="12" customHeight="1">
      <c r="I76" s="152" t="str">
        <f t="shared" si="46"/>
        <v>Industry Electrical and ICT equipments Solar</v>
      </c>
      <c r="J76" s="161" t="s">
        <v>207</v>
      </c>
      <c r="K76" s="160" t="str">
        <f t="shared" si="47"/>
        <v>IND-EQSOLExt</v>
      </c>
      <c r="L76" s="110" t="str">
        <f t="shared" si="66"/>
        <v/>
      </c>
      <c r="O76" s="131" t="str">
        <f t="shared" si="48"/>
        <v/>
      </c>
      <c r="P76" s="131" t="str">
        <f t="shared" si="64"/>
        <v/>
      </c>
      <c r="Q76" s="123" t="str">
        <f t="shared" si="49"/>
        <v/>
      </c>
      <c r="R76" s="121" t="str">
        <f t="shared" si="65"/>
        <v/>
      </c>
      <c r="S76" s="128" t="str">
        <f t="shared" si="50"/>
        <v/>
      </c>
      <c r="T76" s="128" t="str">
        <f t="shared" si="51"/>
        <v/>
      </c>
      <c r="U76" s="128" t="str">
        <f t="shared" si="52"/>
        <v/>
      </c>
      <c r="V76" s="128" t="str">
        <f t="shared" si="53"/>
        <v/>
      </c>
      <c r="W76" s="128" t="str">
        <f t="shared" si="54"/>
        <v/>
      </c>
      <c r="X76" s="128" t="str">
        <f t="shared" si="55"/>
        <v/>
      </c>
      <c r="Y76" s="128" t="str">
        <f t="shared" si="56"/>
        <v/>
      </c>
      <c r="Z76" s="128" t="str">
        <f t="shared" si="57"/>
        <v/>
      </c>
      <c r="AA76" s="128" t="str">
        <f t="shared" si="58"/>
        <v/>
      </c>
      <c r="AB76" s="128" t="str">
        <f t="shared" si="59"/>
        <v/>
      </c>
      <c r="AC76" s="128" t="str">
        <f t="shared" si="60"/>
        <v/>
      </c>
      <c r="AD76" s="128" t="str">
        <f t="shared" si="61"/>
        <v/>
      </c>
      <c r="AG76" s="133">
        <v>0.6</v>
      </c>
      <c r="AH76" s="132">
        <v>2</v>
      </c>
      <c r="AI76" s="132">
        <v>1</v>
      </c>
      <c r="AJ76" s="140">
        <v>1</v>
      </c>
      <c r="AK76" s="140">
        <f t="shared" si="62"/>
        <v>0.8</v>
      </c>
      <c r="AL76" s="140">
        <f t="shared" si="63"/>
        <v>0</v>
      </c>
      <c r="AM76" s="140">
        <v>0.5</v>
      </c>
      <c r="AN76" s="140">
        <v>0.4</v>
      </c>
      <c r="AO76" s="140">
        <v>0</v>
      </c>
      <c r="AP76" s="140">
        <v>1</v>
      </c>
      <c r="AQ76" s="132"/>
      <c r="AR76" s="134"/>
    </row>
    <row r="77" spans="9:44" ht="12" customHeight="1">
      <c r="I77" s="152" t="str">
        <f t="shared" si="46"/>
        <v>Industry Electrical and ICT equipments Wind</v>
      </c>
      <c r="J77" s="161" t="s">
        <v>207</v>
      </c>
      <c r="K77" s="160" t="str">
        <f t="shared" si="47"/>
        <v>IND-EQWINExt</v>
      </c>
      <c r="L77" s="110" t="str">
        <f t="shared" si="66"/>
        <v/>
      </c>
      <c r="O77" s="131" t="str">
        <f t="shared" si="48"/>
        <v/>
      </c>
      <c r="P77" s="131" t="str">
        <f t="shared" si="64"/>
        <v/>
      </c>
      <c r="Q77" s="123" t="str">
        <f t="shared" si="49"/>
        <v/>
      </c>
      <c r="R77" s="121" t="str">
        <f t="shared" si="65"/>
        <v/>
      </c>
      <c r="S77" s="128" t="str">
        <f t="shared" si="50"/>
        <v/>
      </c>
      <c r="T77" s="128" t="str">
        <f t="shared" si="51"/>
        <v/>
      </c>
      <c r="U77" s="128" t="str">
        <f t="shared" si="52"/>
        <v/>
      </c>
      <c r="V77" s="128" t="str">
        <f t="shared" si="53"/>
        <v/>
      </c>
      <c r="W77" s="128" t="str">
        <f t="shared" si="54"/>
        <v/>
      </c>
      <c r="X77" s="128" t="str">
        <f t="shared" si="55"/>
        <v/>
      </c>
      <c r="Y77" s="128" t="str">
        <f t="shared" si="56"/>
        <v/>
      </c>
      <c r="Z77" s="128" t="str">
        <f t="shared" si="57"/>
        <v/>
      </c>
      <c r="AA77" s="128" t="str">
        <f t="shared" si="58"/>
        <v/>
      </c>
      <c r="AB77" s="128" t="str">
        <f t="shared" si="59"/>
        <v/>
      </c>
      <c r="AC77" s="128" t="str">
        <f t="shared" si="60"/>
        <v/>
      </c>
      <c r="AD77" s="128" t="str">
        <f t="shared" si="61"/>
        <v/>
      </c>
      <c r="AG77" s="133">
        <v>0.6</v>
      </c>
      <c r="AH77" s="132">
        <v>2</v>
      </c>
      <c r="AI77" s="132">
        <v>1</v>
      </c>
      <c r="AJ77" s="140">
        <v>1</v>
      </c>
      <c r="AK77" s="140">
        <f t="shared" si="62"/>
        <v>0.8</v>
      </c>
      <c r="AL77" s="140">
        <f t="shared" si="63"/>
        <v>0</v>
      </c>
      <c r="AM77" s="140">
        <v>0.5</v>
      </c>
      <c r="AN77" s="140">
        <v>0.4</v>
      </c>
      <c r="AO77" s="140">
        <v>0</v>
      </c>
      <c r="AP77" s="140">
        <v>1</v>
      </c>
      <c r="AQ77" s="132"/>
      <c r="AR77" s="134"/>
    </row>
    <row r="78" spans="9:44" ht="12" customHeight="1">
      <c r="I78" s="152" t="str">
        <f t="shared" si="46"/>
        <v>Industry Electrical and ICT equipments Bio Liquids</v>
      </c>
      <c r="J78" s="161" t="s">
        <v>207</v>
      </c>
      <c r="K78" s="160" t="str">
        <f t="shared" si="47"/>
        <v>IND-EQBILExt</v>
      </c>
      <c r="L78" s="110" t="str">
        <f t="shared" si="66"/>
        <v/>
      </c>
      <c r="O78" s="131" t="str">
        <f t="shared" si="48"/>
        <v/>
      </c>
      <c r="P78" s="131" t="str">
        <f t="shared" si="64"/>
        <v/>
      </c>
      <c r="Q78" s="123" t="str">
        <f t="shared" si="49"/>
        <v/>
      </c>
      <c r="R78" s="121" t="str">
        <f t="shared" si="65"/>
        <v/>
      </c>
      <c r="S78" s="128" t="str">
        <f t="shared" si="50"/>
        <v/>
      </c>
      <c r="T78" s="128" t="str">
        <f t="shared" si="51"/>
        <v/>
      </c>
      <c r="U78" s="128" t="str">
        <f t="shared" si="52"/>
        <v/>
      </c>
      <c r="V78" s="128" t="str">
        <f t="shared" si="53"/>
        <v/>
      </c>
      <c r="W78" s="128" t="str">
        <f t="shared" si="54"/>
        <v/>
      </c>
      <c r="X78" s="128" t="str">
        <f t="shared" si="55"/>
        <v/>
      </c>
      <c r="Y78" s="128" t="str">
        <f t="shared" si="56"/>
        <v/>
      </c>
      <c r="Z78" s="128" t="str">
        <f t="shared" si="57"/>
        <v/>
      </c>
      <c r="AA78" s="128" t="str">
        <f t="shared" si="58"/>
        <v/>
      </c>
      <c r="AB78" s="128" t="str">
        <f t="shared" si="59"/>
        <v/>
      </c>
      <c r="AC78" s="128" t="str">
        <f t="shared" si="60"/>
        <v/>
      </c>
      <c r="AD78" s="128" t="str">
        <f t="shared" si="61"/>
        <v/>
      </c>
      <c r="AG78" s="133">
        <v>0.6</v>
      </c>
      <c r="AH78" s="132">
        <v>2</v>
      </c>
      <c r="AI78" s="132">
        <v>1</v>
      </c>
      <c r="AJ78" s="140">
        <v>1</v>
      </c>
      <c r="AK78" s="140">
        <f t="shared" si="62"/>
        <v>0.8</v>
      </c>
      <c r="AL78" s="140">
        <f t="shared" si="63"/>
        <v>0</v>
      </c>
      <c r="AM78" s="140">
        <v>0.5</v>
      </c>
      <c r="AN78" s="140">
        <v>0.4</v>
      </c>
      <c r="AO78" s="140">
        <v>0</v>
      </c>
      <c r="AP78" s="140">
        <v>1</v>
      </c>
      <c r="AQ78" s="132"/>
      <c r="AR78" s="134"/>
    </row>
    <row r="79" spans="9:44" ht="12" customHeight="1">
      <c r="I79" s="152" t="str">
        <f t="shared" ref="I79:I82" si="67">$C$5&amp;" "&amp;$E$10&amp;" "&amp;RIGHT(G14,LEN(G14)-FIND(" ",G14))</f>
        <v>Industry Electrical and ICT equipments Biogas</v>
      </c>
      <c r="J79" s="161" t="s">
        <v>207</v>
      </c>
      <c r="K79" s="160" t="str">
        <f t="shared" si="47"/>
        <v>IND-EQBIGExt</v>
      </c>
      <c r="L79" s="110" t="str">
        <f t="shared" si="66"/>
        <v/>
      </c>
      <c r="O79" s="131" t="str">
        <f t="shared" si="48"/>
        <v/>
      </c>
      <c r="P79" s="131" t="str">
        <f t="shared" si="64"/>
        <v/>
      </c>
      <c r="Q79" s="123" t="str">
        <f t="shared" si="49"/>
        <v/>
      </c>
      <c r="R79" s="121" t="str">
        <f t="shared" si="65"/>
        <v/>
      </c>
      <c r="S79" s="128" t="str">
        <f t="shared" si="50"/>
        <v/>
      </c>
      <c r="T79" s="128" t="str">
        <f t="shared" si="51"/>
        <v/>
      </c>
      <c r="U79" s="128" t="str">
        <f t="shared" si="52"/>
        <v/>
      </c>
      <c r="V79" s="128" t="str">
        <f t="shared" si="53"/>
        <v/>
      </c>
      <c r="W79" s="128" t="str">
        <f t="shared" si="54"/>
        <v/>
      </c>
      <c r="X79" s="128" t="str">
        <f t="shared" si="55"/>
        <v/>
      </c>
      <c r="Y79" s="128" t="str">
        <f t="shared" si="56"/>
        <v/>
      </c>
      <c r="Z79" s="128" t="str">
        <f t="shared" si="57"/>
        <v/>
      </c>
      <c r="AA79" s="128" t="str">
        <f t="shared" si="58"/>
        <v/>
      </c>
      <c r="AB79" s="128" t="str">
        <f t="shared" si="59"/>
        <v/>
      </c>
      <c r="AC79" s="128" t="str">
        <f t="shared" si="60"/>
        <v/>
      </c>
      <c r="AD79" s="128" t="str">
        <f t="shared" si="61"/>
        <v/>
      </c>
      <c r="AG79" s="133">
        <v>0.6</v>
      </c>
      <c r="AH79" s="132">
        <v>2</v>
      </c>
      <c r="AI79" s="132">
        <v>1</v>
      </c>
      <c r="AJ79" s="140">
        <v>1</v>
      </c>
      <c r="AK79" s="140">
        <f t="shared" si="62"/>
        <v>0.8</v>
      </c>
      <c r="AL79" s="140">
        <f t="shared" si="63"/>
        <v>0</v>
      </c>
      <c r="AM79" s="140">
        <v>0.5</v>
      </c>
      <c r="AN79" s="140">
        <v>0.4</v>
      </c>
      <c r="AO79" s="140">
        <v>0</v>
      </c>
      <c r="AP79" s="140">
        <v>1</v>
      </c>
      <c r="AQ79" s="132"/>
      <c r="AR79" s="134"/>
    </row>
    <row r="80" spans="9:44" ht="12" customHeight="1">
      <c r="I80" s="152" t="str">
        <f t="shared" si="67"/>
        <v>Industry Electrical and ICT equipments Wood</v>
      </c>
      <c r="J80" s="161" t="s">
        <v>207</v>
      </c>
      <c r="K80" s="160" t="str">
        <f t="shared" si="47"/>
        <v>IND-EQWODExt</v>
      </c>
      <c r="L80" s="110" t="str">
        <f t="shared" ref="L80:L85" si="68">IF(J80="Yes",K80,"")</f>
        <v/>
      </c>
      <c r="O80" s="131" t="str">
        <f t="shared" si="48"/>
        <v/>
      </c>
      <c r="P80" s="131" t="str">
        <f t="shared" si="64"/>
        <v/>
      </c>
      <c r="Q80" s="123" t="str">
        <f t="shared" si="49"/>
        <v/>
      </c>
      <c r="R80" s="121" t="str">
        <f t="shared" si="65"/>
        <v/>
      </c>
      <c r="S80" s="128" t="str">
        <f t="shared" si="50"/>
        <v/>
      </c>
      <c r="T80" s="128" t="str">
        <f t="shared" si="51"/>
        <v/>
      </c>
      <c r="U80" s="128" t="str">
        <f t="shared" si="52"/>
        <v/>
      </c>
      <c r="V80" s="128" t="str">
        <f t="shared" si="53"/>
        <v/>
      </c>
      <c r="W80" s="128" t="str">
        <f t="shared" si="54"/>
        <v/>
      </c>
      <c r="X80" s="128" t="str">
        <f t="shared" si="55"/>
        <v/>
      </c>
      <c r="Y80" s="128" t="str">
        <f t="shared" si="56"/>
        <v/>
      </c>
      <c r="Z80" s="128" t="str">
        <f t="shared" si="57"/>
        <v/>
      </c>
      <c r="AA80" s="128" t="str">
        <f t="shared" si="58"/>
        <v/>
      </c>
      <c r="AB80" s="128" t="str">
        <f t="shared" si="59"/>
        <v/>
      </c>
      <c r="AC80" s="128" t="str">
        <f t="shared" si="60"/>
        <v/>
      </c>
      <c r="AD80" s="128" t="str">
        <f t="shared" si="61"/>
        <v/>
      </c>
      <c r="AG80" s="133">
        <v>0.6</v>
      </c>
      <c r="AH80" s="132">
        <v>2</v>
      </c>
      <c r="AI80" s="132">
        <v>1</v>
      </c>
      <c r="AJ80" s="140">
        <v>1</v>
      </c>
      <c r="AK80" s="140">
        <f t="shared" si="62"/>
        <v>0.8</v>
      </c>
      <c r="AL80" s="140">
        <f t="shared" si="63"/>
        <v>0</v>
      </c>
      <c r="AM80" s="140">
        <v>0.5</v>
      </c>
      <c r="AN80" s="140">
        <v>0.4</v>
      </c>
      <c r="AO80" s="140">
        <v>0</v>
      </c>
      <c r="AP80" s="140">
        <v>1</v>
      </c>
      <c r="AQ80" s="132"/>
      <c r="AR80" s="134"/>
    </row>
    <row r="81" spans="9:44" ht="12" customHeight="1">
      <c r="I81" s="152" t="str">
        <f t="shared" si="67"/>
        <v>Industry Electrical and ICT equipments Tidal</v>
      </c>
      <c r="J81" s="161" t="s">
        <v>207</v>
      </c>
      <c r="K81" s="160" t="str">
        <f t="shared" ref="K81:K82" si="69">$D$5&amp;$F$10&amp;RIGHT(H16,3)&amp;$B$5</f>
        <v>IND-EQTIDExt</v>
      </c>
      <c r="L81" s="110" t="str">
        <f t="shared" si="68"/>
        <v/>
      </c>
      <c r="O81" s="131" t="str">
        <f t="shared" si="48"/>
        <v/>
      </c>
      <c r="P81" s="131" t="str">
        <f t="shared" si="64"/>
        <v/>
      </c>
      <c r="Q81" s="123" t="str">
        <f t="shared" si="49"/>
        <v/>
      </c>
      <c r="R81" s="121" t="str">
        <f t="shared" si="65"/>
        <v/>
      </c>
      <c r="S81" s="128" t="str">
        <f t="shared" si="50"/>
        <v/>
      </c>
      <c r="T81" s="128" t="str">
        <f t="shared" si="51"/>
        <v/>
      </c>
      <c r="U81" s="128" t="str">
        <f t="shared" si="52"/>
        <v/>
      </c>
      <c r="V81" s="128" t="str">
        <f t="shared" si="53"/>
        <v/>
      </c>
      <c r="W81" s="128" t="str">
        <f t="shared" si="54"/>
        <v/>
      </c>
      <c r="X81" s="128" t="str">
        <f t="shared" si="55"/>
        <v/>
      </c>
      <c r="Y81" s="128" t="str">
        <f t="shared" si="56"/>
        <v/>
      </c>
      <c r="Z81" s="128" t="str">
        <f t="shared" si="57"/>
        <v/>
      </c>
      <c r="AA81" s="128" t="str">
        <f t="shared" si="58"/>
        <v/>
      </c>
      <c r="AB81" s="128" t="str">
        <f t="shared" si="59"/>
        <v/>
      </c>
      <c r="AC81" s="128" t="str">
        <f t="shared" si="60"/>
        <v/>
      </c>
      <c r="AD81" s="128" t="str">
        <f t="shared" si="61"/>
        <v/>
      </c>
      <c r="AG81" s="133">
        <v>0.6</v>
      </c>
      <c r="AH81" s="132">
        <v>2</v>
      </c>
      <c r="AI81" s="132">
        <v>1</v>
      </c>
      <c r="AJ81" s="140">
        <v>1</v>
      </c>
      <c r="AK81" s="140">
        <f t="shared" si="62"/>
        <v>0.8</v>
      </c>
      <c r="AL81" s="140">
        <f t="shared" si="63"/>
        <v>0</v>
      </c>
      <c r="AM81" s="140">
        <v>0.5</v>
      </c>
      <c r="AN81" s="140">
        <v>0.4</v>
      </c>
      <c r="AO81" s="140">
        <v>0</v>
      </c>
      <c r="AP81" s="140">
        <v>1</v>
      </c>
      <c r="AQ81" s="132"/>
      <c r="AR81" s="134"/>
    </row>
    <row r="82" spans="9:44" ht="12" customHeight="1">
      <c r="I82" s="152" t="str">
        <f t="shared" si="67"/>
        <v>Industry Electrical and ICT equipments Electricity</v>
      </c>
      <c r="J82" s="162" t="s">
        <v>206</v>
      </c>
      <c r="K82" s="160" t="str">
        <f t="shared" si="69"/>
        <v>IND-EQELCExt</v>
      </c>
      <c r="L82" s="110" t="str">
        <f t="shared" si="68"/>
        <v>IND-EQELCExt</v>
      </c>
      <c r="O82" s="131" t="str">
        <f t="shared" si="48"/>
        <v>Industry Electrical and ICT equipments Electricity</v>
      </c>
      <c r="P82" s="131" t="str">
        <f t="shared" si="64"/>
        <v>IND-EQELCExt</v>
      </c>
      <c r="Q82" s="123" t="str">
        <f t="shared" si="49"/>
        <v>IND-ELC</v>
      </c>
      <c r="R82" s="121" t="str">
        <f t="shared" si="65"/>
        <v>IND-EQ</v>
      </c>
      <c r="S82" s="128">
        <f t="shared" si="50"/>
        <v>0.6</v>
      </c>
      <c r="T82" s="128">
        <f t="shared" si="51"/>
        <v>2</v>
      </c>
      <c r="U82" s="128">
        <f t="shared" si="52"/>
        <v>1</v>
      </c>
      <c r="V82" s="128">
        <f t="shared" si="53"/>
        <v>1</v>
      </c>
      <c r="W82" s="128">
        <f t="shared" si="54"/>
        <v>0.8</v>
      </c>
      <c r="X82" s="128">
        <f t="shared" si="55"/>
        <v>0</v>
      </c>
      <c r="Y82" s="128">
        <f t="shared" si="56"/>
        <v>0.5</v>
      </c>
      <c r="Z82" s="128">
        <f t="shared" si="57"/>
        <v>0.4</v>
      </c>
      <c r="AA82" s="128">
        <f t="shared" si="58"/>
        <v>0</v>
      </c>
      <c r="AB82" s="128">
        <f t="shared" si="59"/>
        <v>1</v>
      </c>
      <c r="AC82" s="128">
        <f t="shared" si="60"/>
        <v>0</v>
      </c>
      <c r="AD82" s="128">
        <f t="shared" si="61"/>
        <v>0</v>
      </c>
      <c r="AG82" s="133">
        <v>0.6</v>
      </c>
      <c r="AH82" s="132">
        <v>2</v>
      </c>
      <c r="AI82" s="132">
        <v>1</v>
      </c>
      <c r="AJ82" s="140">
        <v>1</v>
      </c>
      <c r="AK82" s="140">
        <f t="shared" si="62"/>
        <v>0.8</v>
      </c>
      <c r="AL82" s="140">
        <f t="shared" si="63"/>
        <v>0</v>
      </c>
      <c r="AM82" s="140">
        <v>0.5</v>
      </c>
      <c r="AN82" s="140">
        <v>0.4</v>
      </c>
      <c r="AO82" s="140">
        <v>0</v>
      </c>
      <c r="AP82" s="140">
        <v>1</v>
      </c>
      <c r="AQ82" s="132"/>
      <c r="AR82" s="134"/>
    </row>
    <row r="83" spans="9:44" ht="12" customHeight="1">
      <c r="I83" s="151" t="str">
        <f t="shared" ref="I83:I92" si="70">$C$5&amp;" "&amp;$E$11&amp;" "&amp;RIGHT(G5,LEN(G5)-FIND(" ",G5))</f>
        <v>Industry Mechanical drive Coal</v>
      </c>
      <c r="J83" s="161" t="s">
        <v>206</v>
      </c>
      <c r="K83" s="159" t="str">
        <f t="shared" ref="K83:K92" si="71">$D$5&amp;$F$11&amp;RIGHT(H5,3)&amp;$B$5</f>
        <v>IND-MDCOAExt</v>
      </c>
      <c r="L83" s="110" t="str">
        <f t="shared" si="68"/>
        <v>IND-MDCOAExt</v>
      </c>
      <c r="O83" s="131" t="str">
        <f t="shared" si="48"/>
        <v>Industry Mechanical drive Coal</v>
      </c>
      <c r="P83" s="131" t="str">
        <f t="shared" si="64"/>
        <v>IND-MDCOAExt</v>
      </c>
      <c r="Q83" s="123" t="str">
        <f t="shared" si="49"/>
        <v>IND-COA</v>
      </c>
      <c r="R83" s="121" t="str">
        <f t="shared" si="65"/>
        <v>IND-MD</v>
      </c>
      <c r="S83" s="128">
        <f t="shared" si="50"/>
        <v>0.6</v>
      </c>
      <c r="T83" s="128">
        <f t="shared" si="51"/>
        <v>2</v>
      </c>
      <c r="U83" s="128">
        <f t="shared" si="52"/>
        <v>1</v>
      </c>
      <c r="V83" s="128">
        <f t="shared" si="53"/>
        <v>1</v>
      </c>
      <c r="W83" s="128">
        <f t="shared" si="54"/>
        <v>0.8</v>
      </c>
      <c r="X83" s="128">
        <f t="shared" si="55"/>
        <v>0</v>
      </c>
      <c r="Y83" s="128">
        <f t="shared" si="56"/>
        <v>0.5</v>
      </c>
      <c r="Z83" s="128">
        <f t="shared" si="57"/>
        <v>0.4</v>
      </c>
      <c r="AA83" s="128">
        <f t="shared" si="58"/>
        <v>0</v>
      </c>
      <c r="AB83" s="128">
        <f t="shared" si="59"/>
        <v>1</v>
      </c>
      <c r="AC83" s="128">
        <f t="shared" si="60"/>
        <v>0</v>
      </c>
      <c r="AD83" s="128">
        <f t="shared" si="61"/>
        <v>0</v>
      </c>
      <c r="AG83" s="133">
        <v>0.6</v>
      </c>
      <c r="AH83" s="132">
        <v>2</v>
      </c>
      <c r="AI83" s="132">
        <v>1</v>
      </c>
      <c r="AJ83" s="140">
        <v>1</v>
      </c>
      <c r="AK83" s="140">
        <f t="shared" si="62"/>
        <v>0.8</v>
      </c>
      <c r="AL83" s="140">
        <f t="shared" si="63"/>
        <v>0</v>
      </c>
      <c r="AM83" s="140">
        <v>0.5</v>
      </c>
      <c r="AN83" s="140">
        <v>0.4</v>
      </c>
      <c r="AO83" s="140">
        <v>0</v>
      </c>
      <c r="AP83" s="140">
        <v>1</v>
      </c>
      <c r="AQ83" s="132"/>
      <c r="AR83" s="134"/>
    </row>
    <row r="84" spans="9:44" ht="12" customHeight="1">
      <c r="I84" s="152" t="str">
        <f t="shared" si="70"/>
        <v>Industry Mechanical drive Lignite</v>
      </c>
      <c r="J84" s="161" t="s">
        <v>206</v>
      </c>
      <c r="K84" s="160" t="str">
        <f t="shared" si="71"/>
        <v>IND-MDCOLExt</v>
      </c>
      <c r="L84" s="110" t="str">
        <f t="shared" si="68"/>
        <v>IND-MDCOLExt</v>
      </c>
      <c r="O84" s="131" t="str">
        <f t="shared" si="48"/>
        <v>Industry Mechanical drive Lignite</v>
      </c>
      <c r="P84" s="131" t="str">
        <f t="shared" si="64"/>
        <v>IND-MDCOLExt</v>
      </c>
      <c r="Q84" s="123" t="str">
        <f t="shared" si="49"/>
        <v>IND-COL</v>
      </c>
      <c r="R84" s="121" t="str">
        <f t="shared" si="65"/>
        <v>IND-MD</v>
      </c>
      <c r="S84" s="128">
        <f t="shared" si="50"/>
        <v>0.6</v>
      </c>
      <c r="T84" s="128">
        <f t="shared" si="51"/>
        <v>2</v>
      </c>
      <c r="U84" s="128">
        <f t="shared" si="52"/>
        <v>1</v>
      </c>
      <c r="V84" s="128">
        <f t="shared" si="53"/>
        <v>1</v>
      </c>
      <c r="W84" s="128">
        <f t="shared" si="54"/>
        <v>0.8</v>
      </c>
      <c r="X84" s="128">
        <f t="shared" si="55"/>
        <v>0</v>
      </c>
      <c r="Y84" s="128">
        <f t="shared" si="56"/>
        <v>0.5</v>
      </c>
      <c r="Z84" s="128">
        <f t="shared" si="57"/>
        <v>0.4</v>
      </c>
      <c r="AA84" s="128">
        <f t="shared" si="58"/>
        <v>0</v>
      </c>
      <c r="AB84" s="128">
        <f t="shared" si="59"/>
        <v>1</v>
      </c>
      <c r="AC84" s="128">
        <f t="shared" si="60"/>
        <v>0</v>
      </c>
      <c r="AD84" s="128">
        <f t="shared" si="61"/>
        <v>0</v>
      </c>
      <c r="AG84" s="133">
        <v>0.6</v>
      </c>
      <c r="AH84" s="132">
        <v>2</v>
      </c>
      <c r="AI84" s="132">
        <v>1</v>
      </c>
      <c r="AJ84" s="140">
        <v>1</v>
      </c>
      <c r="AK84" s="140">
        <f t="shared" si="62"/>
        <v>0.8</v>
      </c>
      <c r="AL84" s="140">
        <f t="shared" si="63"/>
        <v>0</v>
      </c>
      <c r="AM84" s="140">
        <v>0.5</v>
      </c>
      <c r="AN84" s="140">
        <v>0.4</v>
      </c>
      <c r="AO84" s="140">
        <v>0</v>
      </c>
      <c r="AP84" s="140">
        <v>1</v>
      </c>
      <c r="AQ84" s="132"/>
      <c r="AR84" s="134"/>
    </row>
    <row r="85" spans="9:44" ht="12" customHeight="1">
      <c r="I85" s="152" t="str">
        <f t="shared" si="70"/>
        <v>Industry Mechanical drive Crude oil</v>
      </c>
      <c r="J85" s="161" t="s">
        <v>206</v>
      </c>
      <c r="K85" s="160" t="str">
        <f t="shared" si="71"/>
        <v>IND-MDOILExt</v>
      </c>
      <c r="L85" s="110" t="str">
        <f t="shared" si="68"/>
        <v>IND-MDOILExt</v>
      </c>
      <c r="O85" s="131" t="str">
        <f t="shared" si="48"/>
        <v>Industry Mechanical drive Crude oil</v>
      </c>
      <c r="P85" s="131" t="str">
        <f t="shared" si="64"/>
        <v>IND-MDOILExt</v>
      </c>
      <c r="Q85" s="123" t="str">
        <f t="shared" si="49"/>
        <v>IND-OIL</v>
      </c>
      <c r="R85" s="121" t="str">
        <f t="shared" si="65"/>
        <v>IND-MD</v>
      </c>
      <c r="S85" s="128">
        <f t="shared" si="50"/>
        <v>0.6</v>
      </c>
      <c r="T85" s="128">
        <f t="shared" si="51"/>
        <v>2</v>
      </c>
      <c r="U85" s="128">
        <f t="shared" si="52"/>
        <v>1</v>
      </c>
      <c r="V85" s="128">
        <f t="shared" si="53"/>
        <v>1</v>
      </c>
      <c r="W85" s="128">
        <f t="shared" si="54"/>
        <v>0.8</v>
      </c>
      <c r="X85" s="128">
        <f t="shared" si="55"/>
        <v>0</v>
      </c>
      <c r="Y85" s="128">
        <f t="shared" si="56"/>
        <v>0.5</v>
      </c>
      <c r="Z85" s="128">
        <f t="shared" si="57"/>
        <v>0.4</v>
      </c>
      <c r="AA85" s="128">
        <f t="shared" si="58"/>
        <v>0</v>
      </c>
      <c r="AB85" s="128">
        <f t="shared" si="59"/>
        <v>1</v>
      </c>
      <c r="AC85" s="128">
        <f t="shared" si="60"/>
        <v>0</v>
      </c>
      <c r="AD85" s="128">
        <f t="shared" si="61"/>
        <v>0</v>
      </c>
      <c r="AG85" s="133">
        <v>0.6</v>
      </c>
      <c r="AH85" s="132">
        <v>2</v>
      </c>
      <c r="AI85" s="132">
        <v>1</v>
      </c>
      <c r="AJ85" s="140">
        <v>1</v>
      </c>
      <c r="AK85" s="140">
        <f t="shared" si="62"/>
        <v>0.8</v>
      </c>
      <c r="AL85" s="140">
        <f t="shared" si="63"/>
        <v>0</v>
      </c>
      <c r="AM85" s="140">
        <v>0.5</v>
      </c>
      <c r="AN85" s="140">
        <v>0.4</v>
      </c>
      <c r="AO85" s="140">
        <v>0</v>
      </c>
      <c r="AP85" s="140">
        <v>1</v>
      </c>
      <c r="AQ85" s="132"/>
      <c r="AR85" s="134"/>
    </row>
    <row r="86" spans="9:44" ht="12" customHeight="1">
      <c r="I86" s="152" t="str">
        <f t="shared" si="70"/>
        <v>Industry Mechanical drive Natural Gas</v>
      </c>
      <c r="J86" s="161" t="s">
        <v>206</v>
      </c>
      <c r="K86" s="160" t="str">
        <f t="shared" si="71"/>
        <v>IND-MDNGAExt</v>
      </c>
      <c r="L86" s="110" t="str">
        <f>IF(J86="Yes",K86,"")</f>
        <v>IND-MDNGAExt</v>
      </c>
      <c r="O86" s="131" t="str">
        <f t="shared" si="48"/>
        <v>Industry Mechanical drive Natural Gas</v>
      </c>
      <c r="P86" s="131" t="str">
        <f t="shared" si="64"/>
        <v>IND-MDNGAExt</v>
      </c>
      <c r="Q86" s="123" t="str">
        <f t="shared" si="49"/>
        <v>IND-NGA</v>
      </c>
      <c r="R86" s="121" t="str">
        <f t="shared" si="65"/>
        <v>IND-MD</v>
      </c>
      <c r="S86" s="128">
        <f t="shared" si="50"/>
        <v>0.6</v>
      </c>
      <c r="T86" s="128">
        <f t="shared" si="51"/>
        <v>2</v>
      </c>
      <c r="U86" s="128">
        <f t="shared" si="52"/>
        <v>1</v>
      </c>
      <c r="V86" s="128">
        <f t="shared" si="53"/>
        <v>1</v>
      </c>
      <c r="W86" s="128">
        <f t="shared" si="54"/>
        <v>0.8</v>
      </c>
      <c r="X86" s="128">
        <f t="shared" si="55"/>
        <v>0</v>
      </c>
      <c r="Y86" s="128">
        <f t="shared" si="56"/>
        <v>0.5</v>
      </c>
      <c r="Z86" s="128">
        <f t="shared" si="57"/>
        <v>0.4</v>
      </c>
      <c r="AA86" s="128">
        <f t="shared" si="58"/>
        <v>0</v>
      </c>
      <c r="AB86" s="128">
        <f t="shared" si="59"/>
        <v>1</v>
      </c>
      <c r="AC86" s="128">
        <f t="shared" si="60"/>
        <v>0</v>
      </c>
      <c r="AD86" s="128">
        <f t="shared" si="61"/>
        <v>0</v>
      </c>
      <c r="AG86" s="133">
        <v>0.6</v>
      </c>
      <c r="AH86" s="132">
        <v>2</v>
      </c>
      <c r="AI86" s="132">
        <v>1</v>
      </c>
      <c r="AJ86" s="140">
        <v>1</v>
      </c>
      <c r="AK86" s="140">
        <f t="shared" si="62"/>
        <v>0.8</v>
      </c>
      <c r="AL86" s="140">
        <f t="shared" si="63"/>
        <v>0</v>
      </c>
      <c r="AM86" s="140">
        <v>0.5</v>
      </c>
      <c r="AN86" s="140">
        <v>0.4</v>
      </c>
      <c r="AO86" s="140">
        <v>0</v>
      </c>
      <c r="AP86" s="140">
        <v>1</v>
      </c>
      <c r="AQ86" s="132"/>
      <c r="AR86" s="134"/>
    </row>
    <row r="87" spans="9:44" ht="12" customHeight="1">
      <c r="I87" s="152" t="str">
        <f t="shared" si="70"/>
        <v>Industry Mechanical drive Hydro</v>
      </c>
      <c r="J87" s="161" t="s">
        <v>206</v>
      </c>
      <c r="K87" s="160" t="str">
        <f t="shared" si="71"/>
        <v>IND-MDHYDExt</v>
      </c>
      <c r="L87" s="110" t="str">
        <f>IF(J87="Yes",K87,"")</f>
        <v>IND-MDHYDExt</v>
      </c>
      <c r="O87" s="131" t="str">
        <f t="shared" si="48"/>
        <v>Industry Mechanical drive Hydro</v>
      </c>
      <c r="P87" s="131" t="str">
        <f t="shared" si="64"/>
        <v>IND-MDHYDExt</v>
      </c>
      <c r="Q87" s="123" t="str">
        <f t="shared" si="49"/>
        <v>IND-HYD</v>
      </c>
      <c r="R87" s="121" t="str">
        <f t="shared" si="65"/>
        <v>IND-MD</v>
      </c>
      <c r="S87" s="128">
        <f t="shared" si="50"/>
        <v>0.6</v>
      </c>
      <c r="T87" s="128">
        <f t="shared" si="51"/>
        <v>2</v>
      </c>
      <c r="U87" s="128">
        <f t="shared" si="52"/>
        <v>1</v>
      </c>
      <c r="V87" s="128">
        <f t="shared" si="53"/>
        <v>1</v>
      </c>
      <c r="W87" s="128">
        <f t="shared" si="54"/>
        <v>0.8</v>
      </c>
      <c r="X87" s="128">
        <f t="shared" si="55"/>
        <v>0</v>
      </c>
      <c r="Y87" s="128">
        <f t="shared" si="56"/>
        <v>0.5</v>
      </c>
      <c r="Z87" s="128">
        <f t="shared" si="57"/>
        <v>0.4</v>
      </c>
      <c r="AA87" s="128">
        <f t="shared" si="58"/>
        <v>0</v>
      </c>
      <c r="AB87" s="128">
        <f t="shared" si="59"/>
        <v>1</v>
      </c>
      <c r="AC87" s="128">
        <f t="shared" si="60"/>
        <v>0</v>
      </c>
      <c r="AD87" s="128">
        <f t="shared" si="61"/>
        <v>0</v>
      </c>
      <c r="AG87" s="133">
        <v>0.6</v>
      </c>
      <c r="AH87" s="132">
        <v>2</v>
      </c>
      <c r="AI87" s="132">
        <v>1</v>
      </c>
      <c r="AJ87" s="140">
        <v>1</v>
      </c>
      <c r="AK87" s="140">
        <f t="shared" si="62"/>
        <v>0.8</v>
      </c>
      <c r="AL87" s="140">
        <f t="shared" si="63"/>
        <v>0</v>
      </c>
      <c r="AM87" s="140">
        <v>0.5</v>
      </c>
      <c r="AN87" s="140">
        <v>0.4</v>
      </c>
      <c r="AO87" s="140">
        <v>0</v>
      </c>
      <c r="AP87" s="140">
        <v>1</v>
      </c>
      <c r="AQ87" s="132"/>
      <c r="AR87" s="134"/>
    </row>
    <row r="88" spans="9:44" ht="12" customHeight="1">
      <c r="I88" s="152" t="str">
        <f t="shared" si="70"/>
        <v>Industry Mechanical drive Geothermal</v>
      </c>
      <c r="J88" s="161" t="s">
        <v>206</v>
      </c>
      <c r="K88" s="160" t="str">
        <f t="shared" si="71"/>
        <v>IND-MDGEOExt</v>
      </c>
      <c r="L88" s="110" t="str">
        <f>IF(J88="Yes",K88,"")</f>
        <v>IND-MDGEOExt</v>
      </c>
      <c r="O88" s="131" t="str">
        <f t="shared" si="48"/>
        <v>Industry Mechanical drive Geothermal</v>
      </c>
      <c r="P88" s="131" t="str">
        <f t="shared" si="64"/>
        <v>IND-MDGEOExt</v>
      </c>
      <c r="Q88" s="123" t="str">
        <f t="shared" si="49"/>
        <v>IND-GEO</v>
      </c>
      <c r="R88" s="121" t="str">
        <f t="shared" si="65"/>
        <v>IND-MD</v>
      </c>
      <c r="S88" s="128">
        <f t="shared" si="50"/>
        <v>0.6</v>
      </c>
      <c r="T88" s="128">
        <f t="shared" si="51"/>
        <v>2</v>
      </c>
      <c r="U88" s="128">
        <f t="shared" si="52"/>
        <v>1</v>
      </c>
      <c r="V88" s="128">
        <f t="shared" si="53"/>
        <v>1</v>
      </c>
      <c r="W88" s="128">
        <f t="shared" si="54"/>
        <v>0.8</v>
      </c>
      <c r="X88" s="128">
        <f t="shared" si="55"/>
        <v>0</v>
      </c>
      <c r="Y88" s="128">
        <f t="shared" si="56"/>
        <v>0.5</v>
      </c>
      <c r="Z88" s="128">
        <f t="shared" si="57"/>
        <v>0.4</v>
      </c>
      <c r="AA88" s="128">
        <f t="shared" si="58"/>
        <v>0</v>
      </c>
      <c r="AB88" s="128">
        <f t="shared" si="59"/>
        <v>1</v>
      </c>
      <c r="AC88" s="128">
        <f t="shared" si="60"/>
        <v>0</v>
      </c>
      <c r="AD88" s="128">
        <f t="shared" si="61"/>
        <v>0</v>
      </c>
      <c r="AG88" s="133">
        <v>0.6</v>
      </c>
      <c r="AH88" s="132">
        <v>2</v>
      </c>
      <c r="AI88" s="132">
        <v>1</v>
      </c>
      <c r="AJ88" s="140">
        <v>1</v>
      </c>
      <c r="AK88" s="140">
        <f t="shared" si="62"/>
        <v>0.8</v>
      </c>
      <c r="AL88" s="140">
        <f t="shared" si="63"/>
        <v>0</v>
      </c>
      <c r="AM88" s="140">
        <v>0.5</v>
      </c>
      <c r="AN88" s="140">
        <v>0.4</v>
      </c>
      <c r="AO88" s="140">
        <v>0</v>
      </c>
      <c r="AP88" s="140">
        <v>1</v>
      </c>
      <c r="AQ88" s="132"/>
      <c r="AR88" s="134"/>
    </row>
    <row r="89" spans="9:44" ht="12" customHeight="1">
      <c r="I89" s="152" t="str">
        <f t="shared" si="70"/>
        <v>Industry Mechanical drive Solar</v>
      </c>
      <c r="J89" s="161" t="s">
        <v>207</v>
      </c>
      <c r="K89" s="160" t="str">
        <f t="shared" si="71"/>
        <v>IND-MDSOLExt</v>
      </c>
      <c r="L89" s="110" t="str">
        <f>IF(J89="Yes",K89,"")</f>
        <v/>
      </c>
      <c r="O89" s="131" t="str">
        <f t="shared" si="48"/>
        <v/>
      </c>
      <c r="P89" s="131" t="str">
        <f t="shared" si="64"/>
        <v/>
      </c>
      <c r="Q89" s="123" t="str">
        <f t="shared" si="49"/>
        <v/>
      </c>
      <c r="R89" s="121" t="str">
        <f t="shared" si="65"/>
        <v/>
      </c>
      <c r="S89" s="128" t="str">
        <f t="shared" si="50"/>
        <v/>
      </c>
      <c r="T89" s="128" t="str">
        <f t="shared" si="51"/>
        <v/>
      </c>
      <c r="U89" s="128" t="str">
        <f t="shared" si="52"/>
        <v/>
      </c>
      <c r="V89" s="128" t="str">
        <f t="shared" si="53"/>
        <v/>
      </c>
      <c r="W89" s="128" t="str">
        <f t="shared" si="54"/>
        <v/>
      </c>
      <c r="X89" s="128" t="str">
        <f t="shared" si="55"/>
        <v/>
      </c>
      <c r="Y89" s="128" t="str">
        <f t="shared" si="56"/>
        <v/>
      </c>
      <c r="Z89" s="128" t="str">
        <f t="shared" si="57"/>
        <v/>
      </c>
      <c r="AA89" s="128" t="str">
        <f t="shared" si="58"/>
        <v/>
      </c>
      <c r="AB89" s="128" t="str">
        <f t="shared" si="59"/>
        <v/>
      </c>
      <c r="AC89" s="128" t="str">
        <f t="shared" si="60"/>
        <v/>
      </c>
      <c r="AD89" s="128" t="str">
        <f t="shared" si="61"/>
        <v/>
      </c>
      <c r="AG89" s="133">
        <v>0.6</v>
      </c>
      <c r="AH89" s="132">
        <v>2</v>
      </c>
      <c r="AI89" s="132">
        <v>1</v>
      </c>
      <c r="AJ89" s="140">
        <v>1</v>
      </c>
      <c r="AK89" s="140">
        <f t="shared" si="62"/>
        <v>0.8</v>
      </c>
      <c r="AL89" s="140">
        <f t="shared" si="63"/>
        <v>0</v>
      </c>
      <c r="AM89" s="140">
        <v>0.5</v>
      </c>
      <c r="AN89" s="140">
        <v>0.4</v>
      </c>
      <c r="AO89" s="140">
        <v>0</v>
      </c>
      <c r="AP89" s="140">
        <v>1</v>
      </c>
      <c r="AQ89" s="132"/>
      <c r="AR89" s="134"/>
    </row>
    <row r="90" spans="9:44" ht="12" customHeight="1">
      <c r="I90" s="152" t="str">
        <f t="shared" si="70"/>
        <v>Industry Mechanical drive Wind</v>
      </c>
      <c r="J90" s="161" t="s">
        <v>207</v>
      </c>
      <c r="K90" s="160" t="str">
        <f t="shared" si="71"/>
        <v>IND-MDWINExt</v>
      </c>
      <c r="L90" s="110" t="str">
        <f>IF(J90="Yes",K90,"")</f>
        <v/>
      </c>
      <c r="O90" s="131" t="str">
        <f t="shared" si="48"/>
        <v/>
      </c>
      <c r="P90" s="131" t="str">
        <f t="shared" si="64"/>
        <v/>
      </c>
      <c r="Q90" s="123" t="str">
        <f t="shared" si="49"/>
        <v/>
      </c>
      <c r="R90" s="121" t="str">
        <f t="shared" si="65"/>
        <v/>
      </c>
      <c r="S90" s="128" t="str">
        <f t="shared" si="50"/>
        <v/>
      </c>
      <c r="T90" s="128" t="str">
        <f t="shared" si="51"/>
        <v/>
      </c>
      <c r="U90" s="128" t="str">
        <f t="shared" si="52"/>
        <v/>
      </c>
      <c r="V90" s="128" t="str">
        <f t="shared" si="53"/>
        <v/>
      </c>
      <c r="W90" s="128" t="str">
        <f t="shared" si="54"/>
        <v/>
      </c>
      <c r="X90" s="128" t="str">
        <f t="shared" si="55"/>
        <v/>
      </c>
      <c r="Y90" s="128" t="str">
        <f t="shared" si="56"/>
        <v/>
      </c>
      <c r="Z90" s="128" t="str">
        <f t="shared" si="57"/>
        <v/>
      </c>
      <c r="AA90" s="128" t="str">
        <f t="shared" si="58"/>
        <v/>
      </c>
      <c r="AB90" s="128" t="str">
        <f t="shared" si="59"/>
        <v/>
      </c>
      <c r="AC90" s="128" t="str">
        <f t="shared" si="60"/>
        <v/>
      </c>
      <c r="AD90" s="128" t="str">
        <f t="shared" si="61"/>
        <v/>
      </c>
      <c r="AG90" s="133">
        <v>0.6</v>
      </c>
      <c r="AH90" s="132">
        <v>2</v>
      </c>
      <c r="AI90" s="132">
        <v>1</v>
      </c>
      <c r="AJ90" s="140">
        <v>1</v>
      </c>
      <c r="AK90" s="140">
        <f t="shared" si="62"/>
        <v>0.8</v>
      </c>
      <c r="AL90" s="140">
        <f t="shared" si="63"/>
        <v>0</v>
      </c>
      <c r="AM90" s="140">
        <v>0.5</v>
      </c>
      <c r="AN90" s="140">
        <v>0.4</v>
      </c>
      <c r="AO90" s="140">
        <v>0</v>
      </c>
      <c r="AP90" s="140">
        <v>1</v>
      </c>
      <c r="AQ90" s="132"/>
      <c r="AR90" s="134"/>
    </row>
    <row r="91" spans="9:44" ht="12" customHeight="1">
      <c r="I91" s="152" t="str">
        <f t="shared" si="70"/>
        <v>Industry Mechanical drive Bio Liquids</v>
      </c>
      <c r="J91" s="161" t="s">
        <v>207</v>
      </c>
      <c r="K91" s="160" t="str">
        <f t="shared" si="71"/>
        <v>IND-MDBILExt</v>
      </c>
      <c r="L91" s="110" t="str">
        <f t="shared" ref="L91:L94" si="72">IF(J91="Yes",K91,"")</f>
        <v/>
      </c>
      <c r="O91" s="131" t="str">
        <f t="shared" si="48"/>
        <v/>
      </c>
      <c r="P91" s="131" t="str">
        <f t="shared" si="64"/>
        <v/>
      </c>
      <c r="Q91" s="123" t="str">
        <f t="shared" si="49"/>
        <v/>
      </c>
      <c r="R91" s="121" t="str">
        <f t="shared" si="65"/>
        <v/>
      </c>
      <c r="S91" s="128" t="str">
        <f t="shared" si="50"/>
        <v/>
      </c>
      <c r="T91" s="128" t="str">
        <f t="shared" si="51"/>
        <v/>
      </c>
      <c r="U91" s="128" t="str">
        <f t="shared" si="52"/>
        <v/>
      </c>
      <c r="V91" s="128" t="str">
        <f t="shared" si="53"/>
        <v/>
      </c>
      <c r="W91" s="128" t="str">
        <f t="shared" si="54"/>
        <v/>
      </c>
      <c r="X91" s="128" t="str">
        <f t="shared" si="55"/>
        <v/>
      </c>
      <c r="Y91" s="128" t="str">
        <f t="shared" si="56"/>
        <v/>
      </c>
      <c r="Z91" s="128" t="str">
        <f t="shared" si="57"/>
        <v/>
      </c>
      <c r="AA91" s="128" t="str">
        <f t="shared" si="58"/>
        <v/>
      </c>
      <c r="AB91" s="128" t="str">
        <f t="shared" si="59"/>
        <v/>
      </c>
      <c r="AC91" s="128" t="str">
        <f t="shared" si="60"/>
        <v/>
      </c>
      <c r="AD91" s="128" t="str">
        <f t="shared" si="61"/>
        <v/>
      </c>
      <c r="AG91" s="133">
        <v>0.6</v>
      </c>
      <c r="AH91" s="132">
        <v>2</v>
      </c>
      <c r="AI91" s="132">
        <v>1</v>
      </c>
      <c r="AJ91" s="140">
        <v>1</v>
      </c>
      <c r="AK91" s="140">
        <f t="shared" si="62"/>
        <v>0.8</v>
      </c>
      <c r="AL91" s="140">
        <f t="shared" si="63"/>
        <v>0</v>
      </c>
      <c r="AM91" s="140">
        <v>0.5</v>
      </c>
      <c r="AN91" s="140">
        <v>0.4</v>
      </c>
      <c r="AO91" s="140">
        <v>0</v>
      </c>
      <c r="AP91" s="140">
        <v>1</v>
      </c>
      <c r="AQ91" s="132"/>
      <c r="AR91" s="134"/>
    </row>
    <row r="92" spans="9:44" ht="12" customHeight="1">
      <c r="I92" s="152" t="str">
        <f t="shared" si="70"/>
        <v>Industry Mechanical drive Biogas</v>
      </c>
      <c r="J92" s="161" t="s">
        <v>206</v>
      </c>
      <c r="K92" s="160" t="str">
        <f t="shared" si="71"/>
        <v>IND-MDBIGExt</v>
      </c>
      <c r="L92" s="110" t="str">
        <f t="shared" si="72"/>
        <v>IND-MDBIGExt</v>
      </c>
      <c r="O92" s="131" t="str">
        <f t="shared" si="48"/>
        <v>Industry Mechanical drive Biogas</v>
      </c>
      <c r="P92" s="131" t="str">
        <f t="shared" si="64"/>
        <v>IND-MDBIGExt</v>
      </c>
      <c r="Q92" s="123" t="str">
        <f t="shared" si="49"/>
        <v>IND-BIG</v>
      </c>
      <c r="R92" s="121" t="str">
        <f t="shared" si="65"/>
        <v>IND-MD</v>
      </c>
      <c r="S92" s="128">
        <f t="shared" si="50"/>
        <v>0.6</v>
      </c>
      <c r="T92" s="128">
        <f t="shared" si="51"/>
        <v>2</v>
      </c>
      <c r="U92" s="128">
        <f t="shared" si="52"/>
        <v>1</v>
      </c>
      <c r="V92" s="128">
        <f t="shared" si="53"/>
        <v>1</v>
      </c>
      <c r="W92" s="128">
        <f t="shared" si="54"/>
        <v>0.8</v>
      </c>
      <c r="X92" s="128">
        <f t="shared" si="55"/>
        <v>0</v>
      </c>
      <c r="Y92" s="128">
        <f t="shared" si="56"/>
        <v>0.5</v>
      </c>
      <c r="Z92" s="128">
        <f t="shared" si="57"/>
        <v>0.4</v>
      </c>
      <c r="AA92" s="128">
        <f t="shared" si="58"/>
        <v>0</v>
      </c>
      <c r="AB92" s="128">
        <f t="shared" si="59"/>
        <v>1</v>
      </c>
      <c r="AC92" s="128">
        <f t="shared" si="60"/>
        <v>0</v>
      </c>
      <c r="AD92" s="128">
        <f t="shared" si="61"/>
        <v>0</v>
      </c>
      <c r="AG92" s="133">
        <v>0.6</v>
      </c>
      <c r="AH92" s="132">
        <v>2</v>
      </c>
      <c r="AI92" s="132">
        <v>1</v>
      </c>
      <c r="AJ92" s="140">
        <v>1</v>
      </c>
      <c r="AK92" s="140">
        <f t="shared" si="62"/>
        <v>0.8</v>
      </c>
      <c r="AL92" s="140">
        <f t="shared" si="63"/>
        <v>0</v>
      </c>
      <c r="AM92" s="140">
        <v>0.5</v>
      </c>
      <c r="AN92" s="140">
        <v>0.4</v>
      </c>
      <c r="AO92" s="140">
        <v>0</v>
      </c>
      <c r="AP92" s="140">
        <v>1</v>
      </c>
      <c r="AQ92" s="132"/>
      <c r="AR92" s="134"/>
    </row>
    <row r="93" spans="9:44" ht="12" customHeight="1">
      <c r="I93" s="152" t="str">
        <f t="shared" ref="I93:I95" si="73">$C$5&amp;" "&amp;$E$11&amp;" "&amp;RIGHT(G15,LEN(G15)-FIND(" ",G15))</f>
        <v>Industry Mechanical drive Wood</v>
      </c>
      <c r="J93" s="161" t="s">
        <v>207</v>
      </c>
      <c r="K93" s="160" t="str">
        <f t="shared" ref="K93:K95" si="74">$D$5&amp;$F$11&amp;RIGHT(H15,3)&amp;$B$5</f>
        <v>IND-MDWODExt</v>
      </c>
      <c r="L93" s="110" t="str">
        <f t="shared" si="72"/>
        <v/>
      </c>
      <c r="O93" s="131" t="str">
        <f t="shared" si="48"/>
        <v/>
      </c>
      <c r="P93" s="131" t="str">
        <f t="shared" si="64"/>
        <v/>
      </c>
      <c r="Q93" s="123" t="str">
        <f t="shared" si="49"/>
        <v/>
      </c>
      <c r="R93" s="121" t="str">
        <f t="shared" si="65"/>
        <v/>
      </c>
      <c r="S93" s="128" t="str">
        <f t="shared" si="50"/>
        <v/>
      </c>
      <c r="T93" s="128" t="str">
        <f t="shared" si="51"/>
        <v/>
      </c>
      <c r="U93" s="128" t="str">
        <f t="shared" si="52"/>
        <v/>
      </c>
      <c r="V93" s="128" t="str">
        <f t="shared" si="53"/>
        <v/>
      </c>
      <c r="W93" s="128" t="str">
        <f t="shared" si="54"/>
        <v/>
      </c>
      <c r="X93" s="128" t="str">
        <f t="shared" si="55"/>
        <v/>
      </c>
      <c r="Y93" s="128" t="str">
        <f t="shared" si="56"/>
        <v/>
      </c>
      <c r="Z93" s="128" t="str">
        <f t="shared" si="57"/>
        <v/>
      </c>
      <c r="AA93" s="128" t="str">
        <f t="shared" si="58"/>
        <v/>
      </c>
      <c r="AB93" s="128" t="str">
        <f t="shared" si="59"/>
        <v/>
      </c>
      <c r="AC93" s="128" t="str">
        <f t="shared" si="60"/>
        <v/>
      </c>
      <c r="AD93" s="128" t="str">
        <f t="shared" si="61"/>
        <v/>
      </c>
      <c r="AG93" s="133">
        <v>0.6</v>
      </c>
      <c r="AH93" s="132">
        <v>2</v>
      </c>
      <c r="AI93" s="132">
        <v>1</v>
      </c>
      <c r="AJ93" s="140">
        <v>1</v>
      </c>
      <c r="AK93" s="140">
        <f t="shared" si="62"/>
        <v>0.8</v>
      </c>
      <c r="AL93" s="140">
        <f t="shared" si="63"/>
        <v>0</v>
      </c>
      <c r="AM93" s="140">
        <v>0.5</v>
      </c>
      <c r="AN93" s="140">
        <v>0.4</v>
      </c>
      <c r="AO93" s="140">
        <v>0</v>
      </c>
      <c r="AP93" s="140">
        <v>1</v>
      </c>
      <c r="AQ93" s="132"/>
      <c r="AR93" s="134"/>
    </row>
    <row r="94" spans="9:44" ht="12" customHeight="1">
      <c r="I94" s="152" t="str">
        <f t="shared" si="73"/>
        <v>Industry Mechanical drive Tidal</v>
      </c>
      <c r="J94" s="161" t="s">
        <v>207</v>
      </c>
      <c r="K94" s="160" t="str">
        <f t="shared" si="74"/>
        <v>IND-MDTIDExt</v>
      </c>
      <c r="L94" s="110" t="str">
        <f t="shared" si="72"/>
        <v/>
      </c>
      <c r="O94" s="131" t="str">
        <f t="shared" si="48"/>
        <v/>
      </c>
      <c r="P94" s="131" t="str">
        <f t="shared" si="64"/>
        <v/>
      </c>
      <c r="Q94" s="123" t="str">
        <f t="shared" si="49"/>
        <v/>
      </c>
      <c r="R94" s="121" t="str">
        <f t="shared" si="65"/>
        <v/>
      </c>
      <c r="S94" s="128" t="str">
        <f t="shared" si="50"/>
        <v/>
      </c>
      <c r="T94" s="128" t="str">
        <f t="shared" si="51"/>
        <v/>
      </c>
      <c r="U94" s="128" t="str">
        <f t="shared" si="52"/>
        <v/>
      </c>
      <c r="V94" s="128" t="str">
        <f t="shared" si="53"/>
        <v/>
      </c>
      <c r="W94" s="128" t="str">
        <f t="shared" si="54"/>
        <v/>
      </c>
      <c r="X94" s="128" t="str">
        <f t="shared" si="55"/>
        <v/>
      </c>
      <c r="Y94" s="128" t="str">
        <f t="shared" si="56"/>
        <v/>
      </c>
      <c r="Z94" s="128" t="str">
        <f t="shared" si="57"/>
        <v/>
      </c>
      <c r="AA94" s="128" t="str">
        <f t="shared" si="58"/>
        <v/>
      </c>
      <c r="AB94" s="128" t="str">
        <f t="shared" si="59"/>
        <v/>
      </c>
      <c r="AC94" s="128" t="str">
        <f t="shared" si="60"/>
        <v/>
      </c>
      <c r="AD94" s="128" t="str">
        <f t="shared" si="61"/>
        <v/>
      </c>
      <c r="AG94" s="133">
        <v>0.6</v>
      </c>
      <c r="AH94" s="132">
        <v>2</v>
      </c>
      <c r="AI94" s="132">
        <v>1</v>
      </c>
      <c r="AJ94" s="140">
        <v>1</v>
      </c>
      <c r="AK94" s="140">
        <f t="shared" si="62"/>
        <v>0.8</v>
      </c>
      <c r="AL94" s="140">
        <f t="shared" si="63"/>
        <v>0</v>
      </c>
      <c r="AM94" s="140">
        <v>0.5</v>
      </c>
      <c r="AN94" s="140">
        <v>0.4</v>
      </c>
      <c r="AO94" s="140">
        <v>0</v>
      </c>
      <c r="AP94" s="140">
        <v>1</v>
      </c>
      <c r="AQ94" s="132"/>
      <c r="AR94" s="134"/>
    </row>
    <row r="95" spans="9:44" ht="12" customHeight="1">
      <c r="I95" s="152" t="str">
        <f t="shared" si="73"/>
        <v>Industry Mechanical drive Electricity</v>
      </c>
      <c r="J95" s="161" t="s">
        <v>206</v>
      </c>
      <c r="K95" s="160" t="str">
        <f t="shared" si="74"/>
        <v>IND-MDELCExt</v>
      </c>
      <c r="L95" s="110" t="str">
        <f>IF(J95="Yes",K95,"")</f>
        <v>IND-MDELCExt</v>
      </c>
      <c r="O95" s="131" t="str">
        <f t="shared" si="48"/>
        <v>Industry Mechanical drive Electricity</v>
      </c>
      <c r="P95" s="131" t="str">
        <f t="shared" si="64"/>
        <v>IND-MDELCExt</v>
      </c>
      <c r="Q95" s="123" t="str">
        <f t="shared" si="49"/>
        <v>IND-ELC</v>
      </c>
      <c r="R95" s="121" t="str">
        <f t="shared" si="65"/>
        <v>IND-MD</v>
      </c>
      <c r="S95" s="128">
        <f t="shared" si="50"/>
        <v>0.6</v>
      </c>
      <c r="T95" s="128">
        <f t="shared" si="51"/>
        <v>2</v>
      </c>
      <c r="U95" s="128">
        <f t="shared" si="52"/>
        <v>1</v>
      </c>
      <c r="V95" s="128">
        <f t="shared" si="53"/>
        <v>1</v>
      </c>
      <c r="W95" s="128">
        <f t="shared" si="54"/>
        <v>0.8</v>
      </c>
      <c r="X95" s="128">
        <f t="shared" si="55"/>
        <v>0</v>
      </c>
      <c r="Y95" s="128">
        <f t="shared" si="56"/>
        <v>0.5</v>
      </c>
      <c r="Z95" s="128">
        <f t="shared" si="57"/>
        <v>0.4</v>
      </c>
      <c r="AA95" s="128">
        <f t="shared" si="58"/>
        <v>0</v>
      </c>
      <c r="AB95" s="128">
        <f t="shared" si="59"/>
        <v>1</v>
      </c>
      <c r="AC95" s="128">
        <f t="shared" si="60"/>
        <v>0</v>
      </c>
      <c r="AD95" s="128">
        <f t="shared" si="61"/>
        <v>0</v>
      </c>
      <c r="AG95" s="133">
        <v>0.6</v>
      </c>
      <c r="AH95" s="132">
        <v>2</v>
      </c>
      <c r="AI95" s="132">
        <v>1</v>
      </c>
      <c r="AJ95" s="140">
        <v>1</v>
      </c>
      <c r="AK95" s="140">
        <f t="shared" si="62"/>
        <v>0.8</v>
      </c>
      <c r="AL95" s="140">
        <f t="shared" si="63"/>
        <v>0</v>
      </c>
      <c r="AM95" s="140">
        <v>0.5</v>
      </c>
      <c r="AN95" s="140">
        <v>0.4</v>
      </c>
      <c r="AO95" s="140">
        <v>0</v>
      </c>
      <c r="AP95" s="140">
        <v>1</v>
      </c>
      <c r="AQ95" s="132"/>
      <c r="AR95" s="134"/>
    </row>
    <row r="96" spans="9:44" ht="12" customHeight="1">
      <c r="I96" s="151" t="str">
        <f t="shared" ref="I96:I104" si="75">$C$5&amp;" "&amp;$E$12&amp;" "&amp;RIGHT(G5,LEN(G5)-FIND(" ",G5))</f>
        <v>Industry Internal transport and others Coal</v>
      </c>
      <c r="J96" s="163" t="s">
        <v>207</v>
      </c>
      <c r="K96" s="159" t="str">
        <f t="shared" ref="K96:K106" si="76">$D$5&amp;$F$12&amp;RIGHT(H5,3)&amp;$B$5</f>
        <v>IND-OTCOAExt</v>
      </c>
      <c r="L96" s="110" t="str">
        <f t="shared" ref="L96:L120" si="77">IF(J96="Yes",K96,"")</f>
        <v/>
      </c>
      <c r="O96" s="131" t="str">
        <f t="shared" si="48"/>
        <v/>
      </c>
      <c r="P96" s="131" t="str">
        <f t="shared" si="64"/>
        <v/>
      </c>
      <c r="Q96" s="123" t="str">
        <f t="shared" si="49"/>
        <v/>
      </c>
      <c r="R96" s="121" t="str">
        <f t="shared" si="65"/>
        <v/>
      </c>
      <c r="S96" s="128" t="str">
        <f t="shared" si="50"/>
        <v/>
      </c>
      <c r="T96" s="128" t="str">
        <f t="shared" si="51"/>
        <v/>
      </c>
      <c r="U96" s="128" t="str">
        <f t="shared" si="52"/>
        <v/>
      </c>
      <c r="V96" s="128" t="str">
        <f t="shared" si="53"/>
        <v/>
      </c>
      <c r="W96" s="128" t="str">
        <f t="shared" si="54"/>
        <v/>
      </c>
      <c r="X96" s="128" t="str">
        <f t="shared" si="55"/>
        <v/>
      </c>
      <c r="Y96" s="128" t="str">
        <f t="shared" si="56"/>
        <v/>
      </c>
      <c r="Z96" s="128" t="str">
        <f t="shared" si="57"/>
        <v/>
      </c>
      <c r="AA96" s="128" t="str">
        <f t="shared" si="58"/>
        <v/>
      </c>
      <c r="AB96" s="128" t="str">
        <f t="shared" si="59"/>
        <v/>
      </c>
      <c r="AC96" s="128" t="str">
        <f t="shared" si="60"/>
        <v/>
      </c>
      <c r="AD96" s="128" t="str">
        <f t="shared" si="61"/>
        <v/>
      </c>
      <c r="AG96" s="133">
        <v>0.6</v>
      </c>
      <c r="AH96" s="132">
        <v>2</v>
      </c>
      <c r="AI96" s="132">
        <v>1</v>
      </c>
      <c r="AJ96" s="140">
        <v>1</v>
      </c>
      <c r="AK96" s="140">
        <f t="shared" si="62"/>
        <v>0.8</v>
      </c>
      <c r="AL96" s="140">
        <f t="shared" si="63"/>
        <v>0</v>
      </c>
      <c r="AM96" s="140">
        <v>0.5</v>
      </c>
      <c r="AN96" s="140">
        <v>0.4</v>
      </c>
      <c r="AO96" s="140">
        <v>0</v>
      </c>
      <c r="AP96" s="140">
        <v>1</v>
      </c>
      <c r="AQ96" s="132"/>
      <c r="AR96" s="134"/>
    </row>
    <row r="97" spans="9:44" ht="12" customHeight="1">
      <c r="I97" s="152" t="str">
        <f t="shared" si="75"/>
        <v>Industry Internal transport and others Lignite</v>
      </c>
      <c r="J97" s="161" t="s">
        <v>207</v>
      </c>
      <c r="K97" s="160" t="str">
        <f t="shared" si="76"/>
        <v>IND-OTCOLExt</v>
      </c>
      <c r="L97" s="110" t="str">
        <f t="shared" si="77"/>
        <v/>
      </c>
      <c r="O97" s="131" t="str">
        <f t="shared" si="48"/>
        <v/>
      </c>
      <c r="P97" s="131" t="str">
        <f t="shared" si="64"/>
        <v/>
      </c>
      <c r="Q97" s="123" t="str">
        <f t="shared" si="49"/>
        <v/>
      </c>
      <c r="R97" s="121" t="str">
        <f t="shared" si="65"/>
        <v/>
      </c>
      <c r="S97" s="128" t="str">
        <f t="shared" si="50"/>
        <v/>
      </c>
      <c r="T97" s="128" t="str">
        <f t="shared" si="51"/>
        <v/>
      </c>
      <c r="U97" s="128" t="str">
        <f t="shared" si="52"/>
        <v/>
      </c>
      <c r="V97" s="128" t="str">
        <f t="shared" si="53"/>
        <v/>
      </c>
      <c r="W97" s="128" t="str">
        <f t="shared" si="54"/>
        <v/>
      </c>
      <c r="X97" s="128" t="str">
        <f t="shared" si="55"/>
        <v/>
      </c>
      <c r="Y97" s="128" t="str">
        <f t="shared" si="56"/>
        <v/>
      </c>
      <c r="Z97" s="128" t="str">
        <f t="shared" si="57"/>
        <v/>
      </c>
      <c r="AA97" s="128" t="str">
        <f t="shared" si="58"/>
        <v/>
      </c>
      <c r="AB97" s="128" t="str">
        <f t="shared" si="59"/>
        <v/>
      </c>
      <c r="AC97" s="128" t="str">
        <f t="shared" si="60"/>
        <v/>
      </c>
      <c r="AD97" s="128" t="str">
        <f t="shared" si="61"/>
        <v/>
      </c>
      <c r="AG97" s="133">
        <v>0.6</v>
      </c>
      <c r="AH97" s="132">
        <v>2</v>
      </c>
      <c r="AI97" s="132">
        <v>1</v>
      </c>
      <c r="AJ97" s="140">
        <v>1</v>
      </c>
      <c r="AK97" s="140">
        <f t="shared" si="62"/>
        <v>0.8</v>
      </c>
      <c r="AL97" s="140">
        <f t="shared" si="63"/>
        <v>0</v>
      </c>
      <c r="AM97" s="140">
        <v>0.5</v>
      </c>
      <c r="AN97" s="140">
        <v>0.4</v>
      </c>
      <c r="AO97" s="140">
        <v>0</v>
      </c>
      <c r="AP97" s="140">
        <v>1</v>
      </c>
      <c r="AQ97" s="132"/>
      <c r="AR97" s="134"/>
    </row>
    <row r="98" spans="9:44" ht="12" customHeight="1">
      <c r="I98" s="152" t="str">
        <f t="shared" si="75"/>
        <v>Industry Internal transport and others Crude oil</v>
      </c>
      <c r="J98" s="161" t="s">
        <v>207</v>
      </c>
      <c r="K98" s="160" t="str">
        <f t="shared" si="76"/>
        <v>IND-OTOILExt</v>
      </c>
      <c r="L98" s="110" t="str">
        <f t="shared" si="77"/>
        <v/>
      </c>
      <c r="O98" s="131" t="str">
        <f t="shared" si="48"/>
        <v/>
      </c>
      <c r="P98" s="131" t="str">
        <f t="shared" si="64"/>
        <v/>
      </c>
      <c r="Q98" s="123" t="str">
        <f t="shared" si="49"/>
        <v/>
      </c>
      <c r="R98" s="121" t="str">
        <f t="shared" si="65"/>
        <v/>
      </c>
      <c r="S98" s="128" t="str">
        <f t="shared" si="50"/>
        <v/>
      </c>
      <c r="T98" s="128" t="str">
        <f t="shared" si="51"/>
        <v/>
      </c>
      <c r="U98" s="128" t="str">
        <f t="shared" si="52"/>
        <v/>
      </c>
      <c r="V98" s="128" t="str">
        <f t="shared" si="53"/>
        <v/>
      </c>
      <c r="W98" s="128" t="str">
        <f t="shared" si="54"/>
        <v/>
      </c>
      <c r="X98" s="128" t="str">
        <f t="shared" si="55"/>
        <v/>
      </c>
      <c r="Y98" s="128" t="str">
        <f t="shared" si="56"/>
        <v/>
      </c>
      <c r="Z98" s="128" t="str">
        <f t="shared" si="57"/>
        <v/>
      </c>
      <c r="AA98" s="128" t="str">
        <f t="shared" si="58"/>
        <v/>
      </c>
      <c r="AB98" s="128" t="str">
        <f t="shared" si="59"/>
        <v/>
      </c>
      <c r="AC98" s="128" t="str">
        <f t="shared" si="60"/>
        <v/>
      </c>
      <c r="AD98" s="128" t="str">
        <f t="shared" si="61"/>
        <v/>
      </c>
      <c r="AG98" s="133">
        <v>0.6</v>
      </c>
      <c r="AH98" s="132">
        <v>2</v>
      </c>
      <c r="AI98" s="132">
        <v>1</v>
      </c>
      <c r="AJ98" s="140">
        <v>1</v>
      </c>
      <c r="AK98" s="140">
        <f t="shared" si="62"/>
        <v>0.8</v>
      </c>
      <c r="AL98" s="140">
        <f t="shared" si="63"/>
        <v>0</v>
      </c>
      <c r="AM98" s="140">
        <v>0.5</v>
      </c>
      <c r="AN98" s="140">
        <v>0.4</v>
      </c>
      <c r="AO98" s="140">
        <v>0</v>
      </c>
      <c r="AP98" s="140">
        <v>1</v>
      </c>
      <c r="AQ98" s="132"/>
      <c r="AR98" s="134"/>
    </row>
    <row r="99" spans="9:44" ht="12" customHeight="1">
      <c r="I99" s="152" t="str">
        <f t="shared" si="75"/>
        <v>Industry Internal transport and others Natural Gas</v>
      </c>
      <c r="J99" s="161" t="s">
        <v>206</v>
      </c>
      <c r="K99" s="160" t="str">
        <f t="shared" si="76"/>
        <v>IND-OTNGAExt</v>
      </c>
      <c r="L99" s="110" t="str">
        <f t="shared" si="77"/>
        <v>IND-OTNGAExt</v>
      </c>
      <c r="O99" s="131" t="str">
        <f t="shared" si="48"/>
        <v>Industry Internal transport and others Natural Gas</v>
      </c>
      <c r="P99" s="131" t="str">
        <f t="shared" si="64"/>
        <v>IND-OTNGAExt</v>
      </c>
      <c r="Q99" s="123" t="str">
        <f t="shared" si="49"/>
        <v>IND-NGA</v>
      </c>
      <c r="R99" s="121" t="str">
        <f t="shared" si="65"/>
        <v>IND-OT</v>
      </c>
      <c r="S99" s="128">
        <f t="shared" si="50"/>
        <v>0.6</v>
      </c>
      <c r="T99" s="128">
        <f t="shared" si="51"/>
        <v>2</v>
      </c>
      <c r="U99" s="128">
        <f t="shared" si="52"/>
        <v>1</v>
      </c>
      <c r="V99" s="128">
        <f t="shared" si="53"/>
        <v>1</v>
      </c>
      <c r="W99" s="128">
        <f t="shared" si="54"/>
        <v>0.8</v>
      </c>
      <c r="X99" s="128">
        <f t="shared" si="55"/>
        <v>0</v>
      </c>
      <c r="Y99" s="128">
        <f t="shared" si="56"/>
        <v>0.5</v>
      </c>
      <c r="Z99" s="128">
        <f t="shared" si="57"/>
        <v>0.4</v>
      </c>
      <c r="AA99" s="128">
        <f t="shared" si="58"/>
        <v>0</v>
      </c>
      <c r="AB99" s="128">
        <f t="shared" si="59"/>
        <v>1</v>
      </c>
      <c r="AC99" s="128">
        <f t="shared" si="60"/>
        <v>0</v>
      </c>
      <c r="AD99" s="128">
        <f t="shared" si="61"/>
        <v>0</v>
      </c>
      <c r="AG99" s="133">
        <v>0.6</v>
      </c>
      <c r="AH99" s="132">
        <v>2</v>
      </c>
      <c r="AI99" s="132">
        <v>1</v>
      </c>
      <c r="AJ99" s="140">
        <v>1</v>
      </c>
      <c r="AK99" s="140">
        <f t="shared" si="62"/>
        <v>0.8</v>
      </c>
      <c r="AL99" s="140">
        <f t="shared" si="63"/>
        <v>0</v>
      </c>
      <c r="AM99" s="140">
        <v>0.5</v>
      </c>
      <c r="AN99" s="140">
        <v>0.4</v>
      </c>
      <c r="AO99" s="140">
        <v>0</v>
      </c>
      <c r="AP99" s="140">
        <v>1</v>
      </c>
      <c r="AQ99" s="132"/>
      <c r="AR99" s="134"/>
    </row>
    <row r="100" spans="9:44" ht="12" customHeight="1">
      <c r="I100" s="152" t="str">
        <f t="shared" si="75"/>
        <v>Industry Internal transport and others Hydro</v>
      </c>
      <c r="J100" s="161" t="s">
        <v>207</v>
      </c>
      <c r="K100" s="160" t="str">
        <f t="shared" si="76"/>
        <v>IND-OTHYDExt</v>
      </c>
      <c r="L100" s="110" t="str">
        <f t="shared" si="77"/>
        <v/>
      </c>
      <c r="O100" s="131" t="str">
        <f t="shared" si="48"/>
        <v/>
      </c>
      <c r="P100" s="131" t="str">
        <f t="shared" si="64"/>
        <v/>
      </c>
      <c r="Q100" s="123" t="str">
        <f t="shared" si="49"/>
        <v/>
      </c>
      <c r="R100" s="121" t="str">
        <f t="shared" si="65"/>
        <v/>
      </c>
      <c r="S100" s="128" t="str">
        <f t="shared" si="50"/>
        <v/>
      </c>
      <c r="T100" s="128" t="str">
        <f t="shared" si="51"/>
        <v/>
      </c>
      <c r="U100" s="128" t="str">
        <f t="shared" si="52"/>
        <v/>
      </c>
      <c r="V100" s="128" t="str">
        <f t="shared" si="53"/>
        <v/>
      </c>
      <c r="W100" s="128" t="str">
        <f t="shared" si="54"/>
        <v/>
      </c>
      <c r="X100" s="128" t="str">
        <f t="shared" si="55"/>
        <v/>
      </c>
      <c r="Y100" s="128" t="str">
        <f t="shared" si="56"/>
        <v/>
      </c>
      <c r="Z100" s="128" t="str">
        <f t="shared" si="57"/>
        <v/>
      </c>
      <c r="AA100" s="128" t="str">
        <f t="shared" si="58"/>
        <v/>
      </c>
      <c r="AB100" s="128" t="str">
        <f t="shared" si="59"/>
        <v/>
      </c>
      <c r="AC100" s="128" t="str">
        <f t="shared" si="60"/>
        <v/>
      </c>
      <c r="AD100" s="128" t="str">
        <f t="shared" si="61"/>
        <v/>
      </c>
      <c r="AG100" s="133">
        <v>0.6</v>
      </c>
      <c r="AH100" s="132">
        <v>2</v>
      </c>
      <c r="AI100" s="132">
        <v>1</v>
      </c>
      <c r="AJ100" s="140">
        <v>1</v>
      </c>
      <c r="AK100" s="140">
        <f t="shared" si="62"/>
        <v>0.8</v>
      </c>
      <c r="AL100" s="140">
        <f t="shared" si="63"/>
        <v>0</v>
      </c>
      <c r="AM100" s="140">
        <v>0.5</v>
      </c>
      <c r="AN100" s="140">
        <v>0.4</v>
      </c>
      <c r="AO100" s="140">
        <v>0</v>
      </c>
      <c r="AP100" s="140">
        <v>1</v>
      </c>
      <c r="AQ100" s="132"/>
      <c r="AR100" s="134"/>
    </row>
    <row r="101" spans="9:44" ht="12" customHeight="1">
      <c r="I101" s="152" t="str">
        <f t="shared" si="75"/>
        <v>Industry Internal transport and others Geothermal</v>
      </c>
      <c r="J101" s="161" t="s">
        <v>207</v>
      </c>
      <c r="K101" s="160" t="str">
        <f t="shared" si="76"/>
        <v>IND-OTGEOExt</v>
      </c>
      <c r="L101" s="110" t="str">
        <f t="shared" si="77"/>
        <v/>
      </c>
      <c r="O101" s="131" t="str">
        <f t="shared" si="48"/>
        <v/>
      </c>
      <c r="P101" s="131" t="str">
        <f t="shared" si="64"/>
        <v/>
      </c>
      <c r="Q101" s="123" t="str">
        <f t="shared" si="49"/>
        <v/>
      </c>
      <c r="R101" s="121" t="str">
        <f t="shared" si="65"/>
        <v/>
      </c>
      <c r="S101" s="128" t="str">
        <f t="shared" si="50"/>
        <v/>
      </c>
      <c r="T101" s="128" t="str">
        <f t="shared" si="51"/>
        <v/>
      </c>
      <c r="U101" s="128" t="str">
        <f t="shared" si="52"/>
        <v/>
      </c>
      <c r="V101" s="128" t="str">
        <f t="shared" si="53"/>
        <v/>
      </c>
      <c r="W101" s="128" t="str">
        <f t="shared" si="54"/>
        <v/>
      </c>
      <c r="X101" s="128" t="str">
        <f t="shared" si="55"/>
        <v/>
      </c>
      <c r="Y101" s="128" t="str">
        <f t="shared" si="56"/>
        <v/>
      </c>
      <c r="Z101" s="128" t="str">
        <f t="shared" si="57"/>
        <v/>
      </c>
      <c r="AA101" s="128" t="str">
        <f t="shared" si="58"/>
        <v/>
      </c>
      <c r="AB101" s="128" t="str">
        <f t="shared" si="59"/>
        <v/>
      </c>
      <c r="AC101" s="128" t="str">
        <f t="shared" si="60"/>
        <v/>
      </c>
      <c r="AD101" s="128" t="str">
        <f t="shared" si="61"/>
        <v/>
      </c>
      <c r="AG101" s="133">
        <v>0.6</v>
      </c>
      <c r="AH101" s="132">
        <v>2</v>
      </c>
      <c r="AI101" s="132">
        <v>1</v>
      </c>
      <c r="AJ101" s="140">
        <v>1</v>
      </c>
      <c r="AK101" s="140">
        <f t="shared" si="62"/>
        <v>0.8</v>
      </c>
      <c r="AL101" s="140">
        <f t="shared" si="63"/>
        <v>0</v>
      </c>
      <c r="AM101" s="140">
        <v>0.5</v>
      </c>
      <c r="AN101" s="140">
        <v>0.4</v>
      </c>
      <c r="AO101" s="140">
        <v>0</v>
      </c>
      <c r="AP101" s="140">
        <v>1</v>
      </c>
      <c r="AQ101" s="132"/>
      <c r="AR101" s="134"/>
    </row>
    <row r="102" spans="9:44" ht="12" customHeight="1">
      <c r="I102" s="152" t="str">
        <f t="shared" si="75"/>
        <v>Industry Internal transport and others Solar</v>
      </c>
      <c r="J102" s="161" t="s">
        <v>207</v>
      </c>
      <c r="K102" s="160" t="str">
        <f t="shared" si="76"/>
        <v>IND-OTSOLExt</v>
      </c>
      <c r="L102" s="110" t="str">
        <f t="shared" si="77"/>
        <v/>
      </c>
      <c r="O102" s="131" t="str">
        <f t="shared" si="48"/>
        <v/>
      </c>
      <c r="P102" s="131" t="str">
        <f t="shared" si="64"/>
        <v/>
      </c>
      <c r="Q102" s="123" t="str">
        <f t="shared" si="49"/>
        <v/>
      </c>
      <c r="R102" s="121" t="str">
        <f t="shared" si="65"/>
        <v/>
      </c>
      <c r="S102" s="128" t="str">
        <f t="shared" si="50"/>
        <v/>
      </c>
      <c r="T102" s="128" t="str">
        <f t="shared" si="51"/>
        <v/>
      </c>
      <c r="U102" s="128" t="str">
        <f t="shared" si="52"/>
        <v/>
      </c>
      <c r="V102" s="128" t="str">
        <f t="shared" si="53"/>
        <v/>
      </c>
      <c r="W102" s="128" t="str">
        <f t="shared" si="54"/>
        <v/>
      </c>
      <c r="X102" s="128" t="str">
        <f t="shared" si="55"/>
        <v/>
      </c>
      <c r="Y102" s="128" t="str">
        <f t="shared" si="56"/>
        <v/>
      </c>
      <c r="Z102" s="128" t="str">
        <f t="shared" si="57"/>
        <v/>
      </c>
      <c r="AA102" s="128" t="str">
        <f t="shared" si="58"/>
        <v/>
      </c>
      <c r="AB102" s="128" t="str">
        <f t="shared" si="59"/>
        <v/>
      </c>
      <c r="AC102" s="128" t="str">
        <f t="shared" si="60"/>
        <v/>
      </c>
      <c r="AD102" s="128" t="str">
        <f t="shared" si="61"/>
        <v/>
      </c>
      <c r="AG102" s="133">
        <v>0.6</v>
      </c>
      <c r="AH102" s="132">
        <v>2</v>
      </c>
      <c r="AI102" s="132">
        <v>1</v>
      </c>
      <c r="AJ102" s="140">
        <v>1</v>
      </c>
      <c r="AK102" s="140">
        <f t="shared" si="62"/>
        <v>0.8</v>
      </c>
      <c r="AL102" s="140">
        <f t="shared" si="63"/>
        <v>0</v>
      </c>
      <c r="AM102" s="140">
        <v>0.5</v>
      </c>
      <c r="AN102" s="140">
        <v>0.4</v>
      </c>
      <c r="AO102" s="140">
        <v>0</v>
      </c>
      <c r="AP102" s="140">
        <v>1</v>
      </c>
      <c r="AQ102" s="132"/>
      <c r="AR102" s="134"/>
    </row>
    <row r="103" spans="9:44" ht="12" customHeight="1">
      <c r="I103" s="152" t="str">
        <f t="shared" si="75"/>
        <v>Industry Internal transport and others Wind</v>
      </c>
      <c r="J103" s="161" t="s">
        <v>207</v>
      </c>
      <c r="K103" s="160" t="str">
        <f t="shared" si="76"/>
        <v>IND-OTWINExt</v>
      </c>
      <c r="L103" s="110" t="str">
        <f t="shared" si="77"/>
        <v/>
      </c>
      <c r="O103" s="131" t="str">
        <f t="shared" si="48"/>
        <v/>
      </c>
      <c r="P103" s="131" t="str">
        <f t="shared" si="64"/>
        <v/>
      </c>
      <c r="Q103" s="123" t="str">
        <f t="shared" si="49"/>
        <v/>
      </c>
      <c r="R103" s="121" t="str">
        <f t="shared" si="65"/>
        <v/>
      </c>
      <c r="S103" s="128" t="str">
        <f t="shared" si="50"/>
        <v/>
      </c>
      <c r="T103" s="128" t="str">
        <f t="shared" si="51"/>
        <v/>
      </c>
      <c r="U103" s="128" t="str">
        <f t="shared" si="52"/>
        <v/>
      </c>
      <c r="V103" s="128" t="str">
        <f t="shared" si="53"/>
        <v/>
      </c>
      <c r="W103" s="128" t="str">
        <f t="shared" si="54"/>
        <v/>
      </c>
      <c r="X103" s="128" t="str">
        <f t="shared" si="55"/>
        <v/>
      </c>
      <c r="Y103" s="128" t="str">
        <f t="shared" si="56"/>
        <v/>
      </c>
      <c r="Z103" s="128" t="str">
        <f t="shared" si="57"/>
        <v/>
      </c>
      <c r="AA103" s="128" t="str">
        <f t="shared" si="58"/>
        <v/>
      </c>
      <c r="AB103" s="128" t="str">
        <f t="shared" si="59"/>
        <v/>
      </c>
      <c r="AC103" s="128" t="str">
        <f t="shared" si="60"/>
        <v/>
      </c>
      <c r="AD103" s="128" t="str">
        <f t="shared" si="61"/>
        <v/>
      </c>
      <c r="AG103" s="133">
        <v>0.6</v>
      </c>
      <c r="AH103" s="132">
        <v>2</v>
      </c>
      <c r="AI103" s="132">
        <v>1</v>
      </c>
      <c r="AJ103" s="140">
        <v>1</v>
      </c>
      <c r="AK103" s="140">
        <f t="shared" si="62"/>
        <v>0.8</v>
      </c>
      <c r="AL103" s="140">
        <f t="shared" si="63"/>
        <v>0</v>
      </c>
      <c r="AM103" s="140">
        <v>0.5</v>
      </c>
      <c r="AN103" s="140">
        <v>0.4</v>
      </c>
      <c r="AO103" s="140">
        <v>0</v>
      </c>
      <c r="AP103" s="140">
        <v>1</v>
      </c>
      <c r="AQ103" s="132"/>
      <c r="AR103" s="134"/>
    </row>
    <row r="104" spans="9:44" ht="12" customHeight="1">
      <c r="I104" s="152" t="str">
        <f t="shared" si="75"/>
        <v>Industry Internal transport and others Bio Liquids</v>
      </c>
      <c r="J104" s="161" t="s">
        <v>207</v>
      </c>
      <c r="K104" s="160" t="str">
        <f t="shared" si="76"/>
        <v>IND-OTBILExt</v>
      </c>
      <c r="L104" s="110" t="str">
        <f t="shared" si="77"/>
        <v/>
      </c>
      <c r="O104" s="131" t="str">
        <f t="shared" si="48"/>
        <v/>
      </c>
      <c r="P104" s="131" t="str">
        <f t="shared" si="64"/>
        <v/>
      </c>
      <c r="Q104" s="123" t="str">
        <f t="shared" si="49"/>
        <v/>
      </c>
      <c r="R104" s="121" t="str">
        <f t="shared" si="65"/>
        <v/>
      </c>
      <c r="S104" s="128" t="str">
        <f t="shared" si="50"/>
        <v/>
      </c>
      <c r="T104" s="128" t="str">
        <f t="shared" si="51"/>
        <v/>
      </c>
      <c r="U104" s="128" t="str">
        <f t="shared" si="52"/>
        <v/>
      </c>
      <c r="V104" s="128" t="str">
        <f t="shared" si="53"/>
        <v/>
      </c>
      <c r="W104" s="128" t="str">
        <f t="shared" si="54"/>
        <v/>
      </c>
      <c r="X104" s="128" t="str">
        <f t="shared" si="55"/>
        <v/>
      </c>
      <c r="Y104" s="128" t="str">
        <f t="shared" si="56"/>
        <v/>
      </c>
      <c r="Z104" s="128" t="str">
        <f t="shared" si="57"/>
        <v/>
      </c>
      <c r="AA104" s="128" t="str">
        <f t="shared" si="58"/>
        <v/>
      </c>
      <c r="AB104" s="128" t="str">
        <f t="shared" si="59"/>
        <v/>
      </c>
      <c r="AC104" s="128" t="str">
        <f t="shared" si="60"/>
        <v/>
      </c>
      <c r="AD104" s="128" t="str">
        <f t="shared" si="61"/>
        <v/>
      </c>
      <c r="AG104" s="133">
        <v>0.6</v>
      </c>
      <c r="AH104" s="132">
        <v>2</v>
      </c>
      <c r="AI104" s="132">
        <v>1</v>
      </c>
      <c r="AJ104" s="140">
        <v>1</v>
      </c>
      <c r="AK104" s="140">
        <f t="shared" si="62"/>
        <v>0.8</v>
      </c>
      <c r="AL104" s="140">
        <f t="shared" si="63"/>
        <v>0</v>
      </c>
      <c r="AM104" s="140">
        <v>0.5</v>
      </c>
      <c r="AN104" s="140">
        <v>0.4</v>
      </c>
      <c r="AO104" s="140">
        <v>0</v>
      </c>
      <c r="AP104" s="140">
        <v>1</v>
      </c>
      <c r="AQ104" s="132"/>
      <c r="AR104" s="134"/>
    </row>
    <row r="105" spans="9:44" ht="12" customHeight="1">
      <c r="I105" s="152" t="str">
        <f t="shared" ref="I105:I108" si="78">$C$5&amp;" "&amp;$E$12&amp;" "&amp;RIGHT(G14,LEN(G14)-FIND(" ",G14))</f>
        <v>Industry Internal transport and others Biogas</v>
      </c>
      <c r="J105" s="161" t="s">
        <v>206</v>
      </c>
      <c r="K105" s="160" t="str">
        <f t="shared" si="76"/>
        <v>IND-OTBIGExt</v>
      </c>
      <c r="L105" s="110" t="str">
        <f t="shared" si="77"/>
        <v>IND-OTBIGExt</v>
      </c>
      <c r="O105" s="131" t="str">
        <f t="shared" si="48"/>
        <v>Industry Internal transport and others Biogas</v>
      </c>
      <c r="P105" s="131" t="str">
        <f t="shared" si="64"/>
        <v>IND-OTBIGExt</v>
      </c>
      <c r="Q105" s="123" t="str">
        <f t="shared" si="49"/>
        <v>IND-BIG</v>
      </c>
      <c r="R105" s="121" t="str">
        <f t="shared" si="65"/>
        <v>IND-OT</v>
      </c>
      <c r="S105" s="128">
        <f t="shared" si="50"/>
        <v>0.6</v>
      </c>
      <c r="T105" s="128">
        <f t="shared" si="51"/>
        <v>2</v>
      </c>
      <c r="U105" s="128">
        <f t="shared" si="52"/>
        <v>1</v>
      </c>
      <c r="V105" s="128">
        <f t="shared" si="53"/>
        <v>1</v>
      </c>
      <c r="W105" s="128">
        <f t="shared" si="54"/>
        <v>0.8</v>
      </c>
      <c r="X105" s="128">
        <f t="shared" si="55"/>
        <v>0</v>
      </c>
      <c r="Y105" s="128">
        <f t="shared" si="56"/>
        <v>0.5</v>
      </c>
      <c r="Z105" s="128">
        <f t="shared" si="57"/>
        <v>0.4</v>
      </c>
      <c r="AA105" s="128">
        <f t="shared" si="58"/>
        <v>0</v>
      </c>
      <c r="AB105" s="128">
        <f t="shared" si="59"/>
        <v>1</v>
      </c>
      <c r="AC105" s="128">
        <f t="shared" si="60"/>
        <v>0</v>
      </c>
      <c r="AD105" s="128">
        <f t="shared" si="61"/>
        <v>0</v>
      </c>
      <c r="AG105" s="133">
        <v>0.6</v>
      </c>
      <c r="AH105" s="132">
        <v>2</v>
      </c>
      <c r="AI105" s="132">
        <v>1</v>
      </c>
      <c r="AJ105" s="140">
        <v>1</v>
      </c>
      <c r="AK105" s="140">
        <f t="shared" si="62"/>
        <v>0.8</v>
      </c>
      <c r="AL105" s="140">
        <f t="shared" si="63"/>
        <v>0</v>
      </c>
      <c r="AM105" s="140">
        <v>0.5</v>
      </c>
      <c r="AN105" s="140">
        <v>0.4</v>
      </c>
      <c r="AO105" s="140">
        <v>0</v>
      </c>
      <c r="AP105" s="140">
        <v>1</v>
      </c>
      <c r="AQ105" s="132"/>
      <c r="AR105" s="134"/>
    </row>
    <row r="106" spans="9:44" ht="12" customHeight="1">
      <c r="I106" s="152" t="str">
        <f t="shared" si="78"/>
        <v>Industry Internal transport and others Wood</v>
      </c>
      <c r="J106" s="161" t="s">
        <v>207</v>
      </c>
      <c r="K106" s="160" t="str">
        <f t="shared" si="76"/>
        <v>IND-OTWODExt</v>
      </c>
      <c r="L106" s="110" t="str">
        <f t="shared" si="77"/>
        <v/>
      </c>
      <c r="O106" s="131" t="str">
        <f t="shared" si="48"/>
        <v/>
      </c>
      <c r="P106" s="131" t="str">
        <f t="shared" si="64"/>
        <v/>
      </c>
      <c r="Q106" s="123" t="str">
        <f t="shared" si="49"/>
        <v/>
      </c>
      <c r="R106" s="121" t="str">
        <f t="shared" si="65"/>
        <v/>
      </c>
      <c r="S106" s="128" t="str">
        <f t="shared" si="50"/>
        <v/>
      </c>
      <c r="T106" s="128" t="str">
        <f t="shared" si="51"/>
        <v/>
      </c>
      <c r="U106" s="128" t="str">
        <f t="shared" si="52"/>
        <v/>
      </c>
      <c r="V106" s="128" t="str">
        <f t="shared" si="53"/>
        <v/>
      </c>
      <c r="W106" s="128" t="str">
        <f t="shared" si="54"/>
        <v/>
      </c>
      <c r="X106" s="128" t="str">
        <f t="shared" si="55"/>
        <v/>
      </c>
      <c r="Y106" s="128" t="str">
        <f t="shared" si="56"/>
        <v/>
      </c>
      <c r="Z106" s="128" t="str">
        <f t="shared" si="57"/>
        <v/>
      </c>
      <c r="AA106" s="128" t="str">
        <f t="shared" si="58"/>
        <v/>
      </c>
      <c r="AB106" s="128" t="str">
        <f t="shared" si="59"/>
        <v/>
      </c>
      <c r="AC106" s="128" t="str">
        <f t="shared" si="60"/>
        <v/>
      </c>
      <c r="AD106" s="128" t="str">
        <f t="shared" si="61"/>
        <v/>
      </c>
      <c r="AG106" s="133">
        <v>0.6</v>
      </c>
      <c r="AH106" s="132">
        <v>2</v>
      </c>
      <c r="AI106" s="132">
        <v>1</v>
      </c>
      <c r="AJ106" s="140">
        <v>1</v>
      </c>
      <c r="AK106" s="140">
        <f t="shared" si="62"/>
        <v>0.8</v>
      </c>
      <c r="AL106" s="140">
        <f t="shared" si="63"/>
        <v>0</v>
      </c>
      <c r="AM106" s="140">
        <v>0.5</v>
      </c>
      <c r="AN106" s="140">
        <v>0.4</v>
      </c>
      <c r="AO106" s="140">
        <v>0</v>
      </c>
      <c r="AP106" s="140">
        <v>1</v>
      </c>
      <c r="AQ106" s="132"/>
      <c r="AR106" s="134"/>
    </row>
    <row r="107" spans="9:44" ht="12" customHeight="1">
      <c r="I107" s="152" t="str">
        <f t="shared" si="78"/>
        <v>Industry Internal transport and others Tidal</v>
      </c>
      <c r="J107" s="161" t="s">
        <v>207</v>
      </c>
      <c r="K107" s="160" t="str">
        <f t="shared" ref="K107:K108" si="79">$D$5&amp;$F$12&amp;RIGHT(H16,3)&amp;$B$5</f>
        <v>IND-OTTIDExt</v>
      </c>
      <c r="L107" s="110" t="str">
        <f t="shared" si="77"/>
        <v/>
      </c>
      <c r="O107" s="131" t="str">
        <f t="shared" si="48"/>
        <v/>
      </c>
      <c r="P107" s="131" t="str">
        <f t="shared" si="64"/>
        <v/>
      </c>
      <c r="Q107" s="123" t="str">
        <f t="shared" si="49"/>
        <v/>
      </c>
      <c r="R107" s="121" t="str">
        <f t="shared" si="65"/>
        <v/>
      </c>
      <c r="S107" s="128" t="str">
        <f t="shared" si="50"/>
        <v/>
      </c>
      <c r="T107" s="128" t="str">
        <f t="shared" si="51"/>
        <v/>
      </c>
      <c r="U107" s="128" t="str">
        <f t="shared" si="52"/>
        <v/>
      </c>
      <c r="V107" s="128" t="str">
        <f t="shared" si="53"/>
        <v/>
      </c>
      <c r="W107" s="128" t="str">
        <f t="shared" si="54"/>
        <v/>
      </c>
      <c r="X107" s="128" t="str">
        <f t="shared" si="55"/>
        <v/>
      </c>
      <c r="Y107" s="128" t="str">
        <f t="shared" si="56"/>
        <v/>
      </c>
      <c r="Z107" s="128" t="str">
        <f t="shared" si="57"/>
        <v/>
      </c>
      <c r="AA107" s="128" t="str">
        <f t="shared" si="58"/>
        <v/>
      </c>
      <c r="AB107" s="128" t="str">
        <f t="shared" si="59"/>
        <v/>
      </c>
      <c r="AC107" s="128" t="str">
        <f t="shared" si="60"/>
        <v/>
      </c>
      <c r="AD107" s="128" t="str">
        <f t="shared" si="61"/>
        <v/>
      </c>
      <c r="AG107" s="133">
        <v>0.6</v>
      </c>
      <c r="AH107" s="132">
        <v>2</v>
      </c>
      <c r="AI107" s="132">
        <v>1</v>
      </c>
      <c r="AJ107" s="140">
        <v>1</v>
      </c>
      <c r="AK107" s="140">
        <f t="shared" si="62"/>
        <v>0.8</v>
      </c>
      <c r="AL107" s="140">
        <f t="shared" si="63"/>
        <v>0</v>
      </c>
      <c r="AM107" s="140">
        <v>0.5</v>
      </c>
      <c r="AN107" s="140">
        <v>0.4</v>
      </c>
      <c r="AO107" s="140">
        <v>0</v>
      </c>
      <c r="AP107" s="140">
        <v>1</v>
      </c>
      <c r="AQ107" s="132"/>
      <c r="AR107" s="134"/>
    </row>
    <row r="108" spans="9:44" ht="12" customHeight="1">
      <c r="I108" s="152" t="str">
        <f t="shared" si="78"/>
        <v>Industry Internal transport and others Electricity</v>
      </c>
      <c r="J108" s="161" t="s">
        <v>206</v>
      </c>
      <c r="K108" s="160" t="str">
        <f t="shared" si="79"/>
        <v>IND-OTELCExt</v>
      </c>
      <c r="L108" s="110" t="str">
        <f t="shared" si="77"/>
        <v>IND-OTELCExt</v>
      </c>
      <c r="O108" s="131" t="str">
        <f t="shared" si="48"/>
        <v>Industry Internal transport and others Electricity</v>
      </c>
      <c r="P108" s="131" t="str">
        <f t="shared" si="64"/>
        <v>IND-OTELCExt</v>
      </c>
      <c r="Q108" s="123" t="str">
        <f t="shared" si="49"/>
        <v>IND-ELC</v>
      </c>
      <c r="R108" s="121" t="str">
        <f t="shared" si="65"/>
        <v>IND-OT</v>
      </c>
      <c r="S108" s="128">
        <f t="shared" si="50"/>
        <v>0.6</v>
      </c>
      <c r="T108" s="128">
        <f t="shared" si="51"/>
        <v>2</v>
      </c>
      <c r="U108" s="128">
        <f t="shared" si="52"/>
        <v>1</v>
      </c>
      <c r="V108" s="128">
        <f t="shared" si="53"/>
        <v>1</v>
      </c>
      <c r="W108" s="128">
        <f t="shared" si="54"/>
        <v>0.8</v>
      </c>
      <c r="X108" s="128">
        <f t="shared" si="55"/>
        <v>0</v>
      </c>
      <c r="Y108" s="128">
        <f t="shared" si="56"/>
        <v>0.5</v>
      </c>
      <c r="Z108" s="128">
        <f t="shared" si="57"/>
        <v>0.4</v>
      </c>
      <c r="AA108" s="128">
        <f t="shared" si="58"/>
        <v>0</v>
      </c>
      <c r="AB108" s="128">
        <f t="shared" si="59"/>
        <v>1</v>
      </c>
      <c r="AC108" s="128">
        <f t="shared" si="60"/>
        <v>0</v>
      </c>
      <c r="AD108" s="128">
        <f t="shared" si="61"/>
        <v>0</v>
      </c>
      <c r="AG108" s="133">
        <v>0.6</v>
      </c>
      <c r="AH108" s="132">
        <v>2</v>
      </c>
      <c r="AI108" s="132">
        <v>1</v>
      </c>
      <c r="AJ108" s="140">
        <v>1</v>
      </c>
      <c r="AK108" s="140">
        <f t="shared" si="62"/>
        <v>0.8</v>
      </c>
      <c r="AL108" s="140">
        <f t="shared" si="63"/>
        <v>0</v>
      </c>
      <c r="AM108" s="140">
        <v>0.5</v>
      </c>
      <c r="AN108" s="140">
        <v>0.4</v>
      </c>
      <c r="AO108" s="140">
        <v>0</v>
      </c>
      <c r="AP108" s="140">
        <v>1</v>
      </c>
      <c r="AQ108" s="132"/>
      <c r="AR108" s="134"/>
    </row>
    <row r="109" spans="9:44" ht="12" customHeight="1">
      <c r="I109" s="151" t="str">
        <f t="shared" ref="I109:I116" si="80">$C$5&amp;" "&amp;$E$13&amp;" "&amp;RIGHT(G5,LEN(G5)-FIND(" ",G5))</f>
        <v>Industry Process cooling  Coal</v>
      </c>
      <c r="J109" s="163" t="s">
        <v>207</v>
      </c>
      <c r="K109" s="151" t="str">
        <f t="shared" ref="K109:K119" si="81">$D$5&amp;$F$13&amp;RIGHT(H5,3)&amp;$B$5</f>
        <v>IND-PCCOAExt</v>
      </c>
      <c r="L109" s="110" t="str">
        <f t="shared" si="77"/>
        <v/>
      </c>
      <c r="O109" s="131" t="str">
        <f t="shared" si="48"/>
        <v/>
      </c>
      <c r="P109" s="131" t="str">
        <f t="shared" si="64"/>
        <v/>
      </c>
      <c r="Q109" s="123" t="str">
        <f t="shared" si="49"/>
        <v/>
      </c>
      <c r="R109" s="121" t="str">
        <f t="shared" si="65"/>
        <v/>
      </c>
      <c r="S109" s="128" t="str">
        <f t="shared" si="50"/>
        <v/>
      </c>
      <c r="T109" s="128" t="str">
        <f t="shared" si="51"/>
        <v/>
      </c>
      <c r="U109" s="128" t="str">
        <f t="shared" si="52"/>
        <v/>
      </c>
      <c r="V109" s="128" t="str">
        <f t="shared" si="53"/>
        <v/>
      </c>
      <c r="W109" s="128" t="str">
        <f t="shared" si="54"/>
        <v/>
      </c>
      <c r="X109" s="128" t="str">
        <f t="shared" si="55"/>
        <v/>
      </c>
      <c r="Y109" s="128" t="str">
        <f t="shared" si="56"/>
        <v/>
      </c>
      <c r="Z109" s="128" t="str">
        <f t="shared" si="57"/>
        <v/>
      </c>
      <c r="AA109" s="128" t="str">
        <f t="shared" si="58"/>
        <v/>
      </c>
      <c r="AB109" s="128" t="str">
        <f t="shared" si="59"/>
        <v/>
      </c>
      <c r="AC109" s="128" t="str">
        <f t="shared" si="60"/>
        <v/>
      </c>
      <c r="AD109" s="128" t="str">
        <f t="shared" si="61"/>
        <v/>
      </c>
      <c r="AG109" s="133">
        <v>0.6</v>
      </c>
      <c r="AH109" s="132">
        <v>2</v>
      </c>
      <c r="AI109" s="132">
        <v>1</v>
      </c>
      <c r="AJ109" s="140">
        <v>1</v>
      </c>
      <c r="AK109" s="140">
        <f t="shared" si="62"/>
        <v>0.8</v>
      </c>
      <c r="AL109" s="140">
        <f t="shared" si="63"/>
        <v>0</v>
      </c>
      <c r="AM109" s="140">
        <v>0.5</v>
      </c>
      <c r="AN109" s="140">
        <v>0.4</v>
      </c>
      <c r="AO109" s="140">
        <v>0</v>
      </c>
      <c r="AP109" s="140">
        <v>1</v>
      </c>
      <c r="AQ109" s="132"/>
      <c r="AR109" s="134"/>
    </row>
    <row r="110" spans="9:44" ht="12" customHeight="1">
      <c r="I110" s="152" t="str">
        <f t="shared" si="80"/>
        <v>Industry Process cooling  Lignite</v>
      </c>
      <c r="J110" s="161" t="s">
        <v>207</v>
      </c>
      <c r="K110" s="152" t="str">
        <f t="shared" si="81"/>
        <v>IND-PCCOLExt</v>
      </c>
      <c r="L110" s="110" t="str">
        <f t="shared" si="77"/>
        <v/>
      </c>
      <c r="O110" s="131" t="str">
        <f t="shared" si="48"/>
        <v/>
      </c>
      <c r="P110" s="131" t="str">
        <f t="shared" si="64"/>
        <v/>
      </c>
      <c r="Q110" s="123" t="str">
        <f t="shared" si="49"/>
        <v/>
      </c>
      <c r="R110" s="121" t="str">
        <f t="shared" si="65"/>
        <v/>
      </c>
      <c r="S110" s="128" t="str">
        <f t="shared" si="50"/>
        <v/>
      </c>
      <c r="T110" s="128" t="str">
        <f t="shared" si="51"/>
        <v/>
      </c>
      <c r="U110" s="128" t="str">
        <f t="shared" si="52"/>
        <v/>
      </c>
      <c r="V110" s="128" t="str">
        <f t="shared" si="53"/>
        <v/>
      </c>
      <c r="W110" s="128" t="str">
        <f t="shared" si="54"/>
        <v/>
      </c>
      <c r="X110" s="128" t="str">
        <f t="shared" si="55"/>
        <v/>
      </c>
      <c r="Y110" s="128" t="str">
        <f t="shared" si="56"/>
        <v/>
      </c>
      <c r="Z110" s="128" t="str">
        <f t="shared" si="57"/>
        <v/>
      </c>
      <c r="AA110" s="128" t="str">
        <f t="shared" si="58"/>
        <v/>
      </c>
      <c r="AB110" s="128" t="str">
        <f t="shared" si="59"/>
        <v/>
      </c>
      <c r="AC110" s="128" t="str">
        <f t="shared" si="60"/>
        <v/>
      </c>
      <c r="AD110" s="128" t="str">
        <f t="shared" si="61"/>
        <v/>
      </c>
      <c r="AG110" s="133">
        <v>0.6</v>
      </c>
      <c r="AH110" s="132">
        <v>2</v>
      </c>
      <c r="AI110" s="132">
        <v>1</v>
      </c>
      <c r="AJ110" s="140">
        <v>1</v>
      </c>
      <c r="AK110" s="140">
        <f t="shared" si="62"/>
        <v>0.8</v>
      </c>
      <c r="AL110" s="140">
        <f t="shared" si="63"/>
        <v>0</v>
      </c>
      <c r="AM110" s="140">
        <v>0.5</v>
      </c>
      <c r="AN110" s="140">
        <v>0.4</v>
      </c>
      <c r="AO110" s="140">
        <v>0</v>
      </c>
      <c r="AP110" s="140">
        <v>1</v>
      </c>
      <c r="AQ110" s="132"/>
      <c r="AR110" s="134"/>
    </row>
    <row r="111" spans="9:44" ht="12" customHeight="1">
      <c r="I111" s="152" t="str">
        <f t="shared" si="80"/>
        <v>Industry Process cooling  Crude oil</v>
      </c>
      <c r="J111" s="161" t="s">
        <v>207</v>
      </c>
      <c r="K111" s="152" t="str">
        <f t="shared" si="81"/>
        <v>IND-PCOILExt</v>
      </c>
      <c r="L111" s="110" t="str">
        <f t="shared" si="77"/>
        <v/>
      </c>
      <c r="O111" s="131" t="str">
        <f t="shared" si="48"/>
        <v/>
      </c>
      <c r="P111" s="131" t="str">
        <f t="shared" si="64"/>
        <v/>
      </c>
      <c r="Q111" s="123" t="str">
        <f t="shared" si="49"/>
        <v/>
      </c>
      <c r="R111" s="121" t="str">
        <f t="shared" si="65"/>
        <v/>
      </c>
      <c r="S111" s="128" t="str">
        <f t="shared" si="50"/>
        <v/>
      </c>
      <c r="T111" s="128" t="str">
        <f t="shared" si="51"/>
        <v/>
      </c>
      <c r="U111" s="128" t="str">
        <f t="shared" si="52"/>
        <v/>
      </c>
      <c r="V111" s="128" t="str">
        <f t="shared" si="53"/>
        <v/>
      </c>
      <c r="W111" s="128" t="str">
        <f t="shared" si="54"/>
        <v/>
      </c>
      <c r="X111" s="128" t="str">
        <f t="shared" si="55"/>
        <v/>
      </c>
      <c r="Y111" s="128" t="str">
        <f t="shared" si="56"/>
        <v/>
      </c>
      <c r="Z111" s="128" t="str">
        <f t="shared" si="57"/>
        <v/>
      </c>
      <c r="AA111" s="128" t="str">
        <f t="shared" si="58"/>
        <v/>
      </c>
      <c r="AB111" s="128" t="str">
        <f t="shared" si="59"/>
        <v/>
      </c>
      <c r="AC111" s="128" t="str">
        <f t="shared" si="60"/>
        <v/>
      </c>
      <c r="AD111" s="128" t="str">
        <f t="shared" si="61"/>
        <v/>
      </c>
      <c r="AG111" s="133">
        <v>0.6</v>
      </c>
      <c r="AH111" s="132">
        <v>2</v>
      </c>
      <c r="AI111" s="132">
        <v>1</v>
      </c>
      <c r="AJ111" s="140">
        <v>1</v>
      </c>
      <c r="AK111" s="140">
        <f t="shared" si="62"/>
        <v>0.8</v>
      </c>
      <c r="AL111" s="140">
        <f t="shared" si="63"/>
        <v>0</v>
      </c>
      <c r="AM111" s="140">
        <v>0.5</v>
      </c>
      <c r="AN111" s="140">
        <v>0.4</v>
      </c>
      <c r="AO111" s="140">
        <v>0</v>
      </c>
      <c r="AP111" s="140">
        <v>1</v>
      </c>
      <c r="AQ111" s="132"/>
      <c r="AR111" s="134"/>
    </row>
    <row r="112" spans="9:44" ht="12" customHeight="1">
      <c r="I112" s="152" t="str">
        <f t="shared" si="80"/>
        <v>Industry Process cooling  Natural Gas</v>
      </c>
      <c r="J112" s="161" t="s">
        <v>207</v>
      </c>
      <c r="K112" s="152" t="str">
        <f t="shared" si="81"/>
        <v>IND-PCNGAExt</v>
      </c>
      <c r="L112" s="110" t="str">
        <f t="shared" si="77"/>
        <v/>
      </c>
      <c r="O112" s="131" t="str">
        <f t="shared" si="48"/>
        <v/>
      </c>
      <c r="P112" s="131" t="str">
        <f t="shared" si="64"/>
        <v/>
      </c>
      <c r="Q112" s="123" t="str">
        <f t="shared" si="49"/>
        <v/>
      </c>
      <c r="R112" s="121" t="str">
        <f t="shared" si="65"/>
        <v/>
      </c>
      <c r="S112" s="128" t="str">
        <f t="shared" si="50"/>
        <v/>
      </c>
      <c r="T112" s="128" t="str">
        <f t="shared" si="51"/>
        <v/>
      </c>
      <c r="U112" s="128" t="str">
        <f t="shared" si="52"/>
        <v/>
      </c>
      <c r="V112" s="128" t="str">
        <f t="shared" si="53"/>
        <v/>
      </c>
      <c r="W112" s="128" t="str">
        <f t="shared" si="54"/>
        <v/>
      </c>
      <c r="X112" s="128" t="str">
        <f t="shared" si="55"/>
        <v/>
      </c>
      <c r="Y112" s="128" t="str">
        <f t="shared" si="56"/>
        <v/>
      </c>
      <c r="Z112" s="128" t="str">
        <f t="shared" si="57"/>
        <v/>
      </c>
      <c r="AA112" s="128" t="str">
        <f t="shared" si="58"/>
        <v/>
      </c>
      <c r="AB112" s="128" t="str">
        <f t="shared" si="59"/>
        <v/>
      </c>
      <c r="AC112" s="128" t="str">
        <f t="shared" si="60"/>
        <v/>
      </c>
      <c r="AD112" s="128" t="str">
        <f t="shared" si="61"/>
        <v/>
      </c>
      <c r="AG112" s="133">
        <v>0.6</v>
      </c>
      <c r="AH112" s="132">
        <v>2</v>
      </c>
      <c r="AI112" s="132">
        <v>1</v>
      </c>
      <c r="AJ112" s="140">
        <v>1</v>
      </c>
      <c r="AK112" s="140">
        <f t="shared" si="62"/>
        <v>0.8</v>
      </c>
      <c r="AL112" s="140">
        <f t="shared" si="63"/>
        <v>0</v>
      </c>
      <c r="AM112" s="140">
        <v>0.5</v>
      </c>
      <c r="AN112" s="140">
        <v>0.4</v>
      </c>
      <c r="AO112" s="140">
        <v>0</v>
      </c>
      <c r="AP112" s="140">
        <v>1</v>
      </c>
      <c r="AQ112" s="132"/>
      <c r="AR112" s="134"/>
    </row>
    <row r="113" spans="2:44" ht="12" customHeight="1">
      <c r="I113" s="152" t="str">
        <f t="shared" si="80"/>
        <v>Industry Process cooling  Hydro</v>
      </c>
      <c r="J113" s="161" t="s">
        <v>207</v>
      </c>
      <c r="K113" s="152" t="str">
        <f t="shared" si="81"/>
        <v>IND-PCHYDExt</v>
      </c>
      <c r="L113" s="110" t="str">
        <f t="shared" si="77"/>
        <v/>
      </c>
      <c r="O113" s="131" t="str">
        <f t="shared" si="48"/>
        <v/>
      </c>
      <c r="P113" s="131" t="str">
        <f t="shared" si="64"/>
        <v/>
      </c>
      <c r="Q113" s="123" t="str">
        <f t="shared" si="49"/>
        <v/>
      </c>
      <c r="R113" s="121" t="str">
        <f t="shared" si="65"/>
        <v/>
      </c>
      <c r="S113" s="128" t="str">
        <f t="shared" si="50"/>
        <v/>
      </c>
      <c r="T113" s="128" t="str">
        <f t="shared" si="51"/>
        <v/>
      </c>
      <c r="U113" s="128" t="str">
        <f t="shared" si="52"/>
        <v/>
      </c>
      <c r="V113" s="128" t="str">
        <f t="shared" si="53"/>
        <v/>
      </c>
      <c r="W113" s="128" t="str">
        <f t="shared" si="54"/>
        <v/>
      </c>
      <c r="X113" s="128" t="str">
        <f t="shared" si="55"/>
        <v/>
      </c>
      <c r="Y113" s="128" t="str">
        <f t="shared" si="56"/>
        <v/>
      </c>
      <c r="Z113" s="128" t="str">
        <f t="shared" si="57"/>
        <v/>
      </c>
      <c r="AA113" s="128" t="str">
        <f t="shared" si="58"/>
        <v/>
      </c>
      <c r="AB113" s="128" t="str">
        <f t="shared" si="59"/>
        <v/>
      </c>
      <c r="AC113" s="128" t="str">
        <f t="shared" si="60"/>
        <v/>
      </c>
      <c r="AD113" s="128" t="str">
        <f t="shared" si="61"/>
        <v/>
      </c>
      <c r="AG113" s="133">
        <v>0.6</v>
      </c>
      <c r="AH113" s="132">
        <v>2</v>
      </c>
      <c r="AI113" s="132">
        <v>1</v>
      </c>
      <c r="AJ113" s="140">
        <v>1</v>
      </c>
      <c r="AK113" s="140">
        <f t="shared" si="62"/>
        <v>0.8</v>
      </c>
      <c r="AL113" s="140">
        <f t="shared" si="63"/>
        <v>0</v>
      </c>
      <c r="AM113" s="140">
        <v>0.5</v>
      </c>
      <c r="AN113" s="140">
        <v>0.4</v>
      </c>
      <c r="AO113" s="140">
        <v>0</v>
      </c>
      <c r="AP113" s="140">
        <v>1</v>
      </c>
      <c r="AQ113" s="132"/>
      <c r="AR113" s="134"/>
    </row>
    <row r="114" spans="2:44" ht="12" customHeight="1">
      <c r="I114" s="152" t="str">
        <f t="shared" si="80"/>
        <v>Industry Process cooling  Geothermal</v>
      </c>
      <c r="J114" s="161" t="s">
        <v>207</v>
      </c>
      <c r="K114" s="152" t="str">
        <f t="shared" si="81"/>
        <v>IND-PCGEOExt</v>
      </c>
      <c r="L114" s="110" t="str">
        <f t="shared" si="77"/>
        <v/>
      </c>
      <c r="O114" s="131" t="str">
        <f t="shared" si="48"/>
        <v/>
      </c>
      <c r="P114" s="131" t="str">
        <f t="shared" si="64"/>
        <v/>
      </c>
      <c r="Q114" s="123" t="str">
        <f t="shared" si="49"/>
        <v/>
      </c>
      <c r="R114" s="121" t="str">
        <f t="shared" si="65"/>
        <v/>
      </c>
      <c r="S114" s="128" t="str">
        <f t="shared" si="50"/>
        <v/>
      </c>
      <c r="T114" s="128" t="str">
        <f t="shared" si="51"/>
        <v/>
      </c>
      <c r="U114" s="128" t="str">
        <f t="shared" si="52"/>
        <v/>
      </c>
      <c r="V114" s="128" t="str">
        <f t="shared" si="53"/>
        <v/>
      </c>
      <c r="W114" s="128" t="str">
        <f t="shared" si="54"/>
        <v/>
      </c>
      <c r="X114" s="128" t="str">
        <f t="shared" si="55"/>
        <v/>
      </c>
      <c r="Y114" s="128" t="str">
        <f t="shared" si="56"/>
        <v/>
      </c>
      <c r="Z114" s="128" t="str">
        <f t="shared" si="57"/>
        <v/>
      </c>
      <c r="AA114" s="128" t="str">
        <f t="shared" si="58"/>
        <v/>
      </c>
      <c r="AB114" s="128" t="str">
        <f t="shared" si="59"/>
        <v/>
      </c>
      <c r="AC114" s="128" t="str">
        <f t="shared" si="60"/>
        <v/>
      </c>
      <c r="AD114" s="128" t="str">
        <f t="shared" si="61"/>
        <v/>
      </c>
      <c r="AG114" s="133">
        <v>0.6</v>
      </c>
      <c r="AH114" s="132">
        <v>2</v>
      </c>
      <c r="AI114" s="132">
        <v>1</v>
      </c>
      <c r="AJ114" s="140">
        <v>1</v>
      </c>
      <c r="AK114" s="140">
        <f t="shared" si="62"/>
        <v>0.8</v>
      </c>
      <c r="AL114" s="140">
        <f t="shared" si="63"/>
        <v>0</v>
      </c>
      <c r="AM114" s="140">
        <v>0.5</v>
      </c>
      <c r="AN114" s="140">
        <v>0.4</v>
      </c>
      <c r="AO114" s="140">
        <v>0</v>
      </c>
      <c r="AP114" s="140">
        <v>1</v>
      </c>
      <c r="AQ114" s="132"/>
      <c r="AR114" s="134"/>
    </row>
    <row r="115" spans="2:44" ht="12" customHeight="1">
      <c r="I115" s="152" t="str">
        <f t="shared" si="80"/>
        <v>Industry Process cooling  Solar</v>
      </c>
      <c r="J115" s="161" t="s">
        <v>207</v>
      </c>
      <c r="K115" s="152" t="str">
        <f t="shared" si="81"/>
        <v>IND-PCSOLExt</v>
      </c>
      <c r="L115" s="110" t="str">
        <f t="shared" si="77"/>
        <v/>
      </c>
      <c r="O115" s="131" t="str">
        <f t="shared" si="48"/>
        <v/>
      </c>
      <c r="P115" s="131" t="str">
        <f t="shared" si="64"/>
        <v/>
      </c>
      <c r="Q115" s="123" t="str">
        <f t="shared" si="49"/>
        <v/>
      </c>
      <c r="R115" s="121" t="str">
        <f t="shared" si="65"/>
        <v/>
      </c>
      <c r="S115" s="128" t="str">
        <f t="shared" si="50"/>
        <v/>
      </c>
      <c r="T115" s="128" t="str">
        <f t="shared" si="51"/>
        <v/>
      </c>
      <c r="U115" s="128" t="str">
        <f t="shared" si="52"/>
        <v/>
      </c>
      <c r="V115" s="128" t="str">
        <f t="shared" si="53"/>
        <v/>
      </c>
      <c r="W115" s="128" t="str">
        <f t="shared" si="54"/>
        <v/>
      </c>
      <c r="X115" s="128" t="str">
        <f t="shared" si="55"/>
        <v/>
      </c>
      <c r="Y115" s="128" t="str">
        <f t="shared" si="56"/>
        <v/>
      </c>
      <c r="Z115" s="128" t="str">
        <f t="shared" si="57"/>
        <v/>
      </c>
      <c r="AA115" s="128" t="str">
        <f t="shared" si="58"/>
        <v/>
      </c>
      <c r="AB115" s="128" t="str">
        <f t="shared" si="59"/>
        <v/>
      </c>
      <c r="AC115" s="128" t="str">
        <f t="shared" si="60"/>
        <v/>
      </c>
      <c r="AD115" s="128" t="str">
        <f t="shared" si="61"/>
        <v/>
      </c>
      <c r="AG115" s="133">
        <v>0.6</v>
      </c>
      <c r="AH115" s="132">
        <v>2</v>
      </c>
      <c r="AI115" s="132">
        <v>1</v>
      </c>
      <c r="AJ115" s="140">
        <v>1</v>
      </c>
      <c r="AK115" s="140">
        <f t="shared" si="62"/>
        <v>0.8</v>
      </c>
      <c r="AL115" s="140">
        <f t="shared" si="63"/>
        <v>0</v>
      </c>
      <c r="AM115" s="140">
        <v>0.5</v>
      </c>
      <c r="AN115" s="140">
        <v>0.4</v>
      </c>
      <c r="AO115" s="140">
        <v>0</v>
      </c>
      <c r="AP115" s="140">
        <v>1</v>
      </c>
      <c r="AQ115" s="132"/>
      <c r="AR115" s="134"/>
    </row>
    <row r="116" spans="2:44" ht="12" customHeight="1">
      <c r="I116" s="152" t="str">
        <f t="shared" si="80"/>
        <v>Industry Process cooling  Wind</v>
      </c>
      <c r="J116" s="161" t="s">
        <v>207</v>
      </c>
      <c r="K116" s="152" t="str">
        <f t="shared" si="81"/>
        <v>IND-PCWINExt</v>
      </c>
      <c r="L116" s="110" t="str">
        <f t="shared" si="77"/>
        <v/>
      </c>
      <c r="O116" s="131" t="str">
        <f t="shared" si="48"/>
        <v/>
      </c>
      <c r="P116" s="131" t="str">
        <f t="shared" si="64"/>
        <v/>
      </c>
      <c r="Q116" s="123" t="str">
        <f t="shared" si="49"/>
        <v/>
      </c>
      <c r="R116" s="121" t="str">
        <f t="shared" si="65"/>
        <v/>
      </c>
      <c r="S116" s="128" t="str">
        <f t="shared" si="50"/>
        <v/>
      </c>
      <c r="T116" s="128" t="str">
        <f t="shared" si="51"/>
        <v/>
      </c>
      <c r="U116" s="128" t="str">
        <f t="shared" si="52"/>
        <v/>
      </c>
      <c r="V116" s="128" t="str">
        <f t="shared" si="53"/>
        <v/>
      </c>
      <c r="W116" s="128" t="str">
        <f t="shared" si="54"/>
        <v/>
      </c>
      <c r="X116" s="128" t="str">
        <f t="shared" si="55"/>
        <v/>
      </c>
      <c r="Y116" s="128" t="str">
        <f t="shared" si="56"/>
        <v/>
      </c>
      <c r="Z116" s="128" t="str">
        <f t="shared" si="57"/>
        <v/>
      </c>
      <c r="AA116" s="128" t="str">
        <f t="shared" si="58"/>
        <v/>
      </c>
      <c r="AB116" s="128" t="str">
        <f t="shared" si="59"/>
        <v/>
      </c>
      <c r="AC116" s="128" t="str">
        <f t="shared" si="60"/>
        <v/>
      </c>
      <c r="AD116" s="128" t="str">
        <f t="shared" si="61"/>
        <v/>
      </c>
      <c r="AG116" s="133">
        <v>0.6</v>
      </c>
      <c r="AH116" s="132">
        <v>2</v>
      </c>
      <c r="AI116" s="132">
        <v>1</v>
      </c>
      <c r="AJ116" s="140">
        <v>1</v>
      </c>
      <c r="AK116" s="140">
        <f t="shared" si="62"/>
        <v>0.8</v>
      </c>
      <c r="AL116" s="140">
        <f t="shared" si="63"/>
        <v>0</v>
      </c>
      <c r="AM116" s="140">
        <v>0.5</v>
      </c>
      <c r="AN116" s="140">
        <v>0.4</v>
      </c>
      <c r="AO116" s="140">
        <v>0</v>
      </c>
      <c r="AP116" s="140">
        <v>1</v>
      </c>
      <c r="AQ116" s="132"/>
      <c r="AR116" s="134"/>
    </row>
    <row r="117" spans="2:44" ht="12" customHeight="1">
      <c r="I117" s="152" t="str">
        <f t="shared" ref="I117:I121" si="82">$C$5&amp;" "&amp;$E$13&amp;" "&amp;RIGHT(G13,LEN(G13)-FIND(" ",G13))</f>
        <v>Industry Process cooling  Bio Liquids</v>
      </c>
      <c r="J117" s="161" t="s">
        <v>207</v>
      </c>
      <c r="K117" s="152" t="str">
        <f t="shared" si="81"/>
        <v>IND-PCBILExt</v>
      </c>
      <c r="L117" s="110" t="str">
        <f t="shared" si="77"/>
        <v/>
      </c>
      <c r="O117" s="131" t="str">
        <f t="shared" si="48"/>
        <v/>
      </c>
      <c r="P117" s="131" t="str">
        <f t="shared" si="64"/>
        <v/>
      </c>
      <c r="Q117" s="123" t="str">
        <f t="shared" si="49"/>
        <v/>
      </c>
      <c r="R117" s="121" t="str">
        <f t="shared" si="65"/>
        <v/>
      </c>
      <c r="S117" s="128" t="str">
        <f t="shared" si="50"/>
        <v/>
      </c>
      <c r="T117" s="128" t="str">
        <f t="shared" si="51"/>
        <v/>
      </c>
      <c r="U117" s="128" t="str">
        <f t="shared" si="52"/>
        <v/>
      </c>
      <c r="V117" s="128" t="str">
        <f t="shared" si="53"/>
        <v/>
      </c>
      <c r="W117" s="128" t="str">
        <f t="shared" si="54"/>
        <v/>
      </c>
      <c r="X117" s="128" t="str">
        <f t="shared" si="55"/>
        <v/>
      </c>
      <c r="Y117" s="128" t="str">
        <f t="shared" si="56"/>
        <v/>
      </c>
      <c r="Z117" s="128" t="str">
        <f t="shared" si="57"/>
        <v/>
      </c>
      <c r="AA117" s="128" t="str">
        <f t="shared" si="58"/>
        <v/>
      </c>
      <c r="AB117" s="128" t="str">
        <f t="shared" si="59"/>
        <v/>
      </c>
      <c r="AC117" s="128" t="str">
        <f t="shared" si="60"/>
        <v/>
      </c>
      <c r="AD117" s="128" t="str">
        <f t="shared" si="61"/>
        <v/>
      </c>
      <c r="AG117" s="133">
        <v>0.6</v>
      </c>
      <c r="AH117" s="132">
        <v>2</v>
      </c>
      <c r="AI117" s="132">
        <v>1</v>
      </c>
      <c r="AJ117" s="140">
        <v>1</v>
      </c>
      <c r="AK117" s="140">
        <f t="shared" si="62"/>
        <v>0.8</v>
      </c>
      <c r="AL117" s="140">
        <f t="shared" si="63"/>
        <v>0</v>
      </c>
      <c r="AM117" s="140">
        <v>0.5</v>
      </c>
      <c r="AN117" s="140">
        <v>0.4</v>
      </c>
      <c r="AO117" s="140">
        <v>0</v>
      </c>
      <c r="AP117" s="140">
        <v>1</v>
      </c>
      <c r="AQ117" s="132"/>
      <c r="AR117" s="134"/>
    </row>
    <row r="118" spans="2:44" ht="12" customHeight="1">
      <c r="I118" s="152" t="str">
        <f t="shared" si="82"/>
        <v>Industry Process cooling  Biogas</v>
      </c>
      <c r="J118" s="161" t="s">
        <v>207</v>
      </c>
      <c r="K118" s="152" t="str">
        <f t="shared" si="81"/>
        <v>IND-PCBIGExt</v>
      </c>
      <c r="L118" s="110" t="str">
        <f t="shared" si="77"/>
        <v/>
      </c>
      <c r="O118" s="131" t="str">
        <f t="shared" si="48"/>
        <v/>
      </c>
      <c r="P118" s="131" t="str">
        <f t="shared" si="64"/>
        <v/>
      </c>
      <c r="Q118" s="123" t="str">
        <f t="shared" si="49"/>
        <v/>
      </c>
      <c r="R118" s="121" t="str">
        <f t="shared" si="65"/>
        <v/>
      </c>
      <c r="S118" s="128" t="str">
        <f t="shared" si="50"/>
        <v/>
      </c>
      <c r="T118" s="128" t="str">
        <f t="shared" si="51"/>
        <v/>
      </c>
      <c r="U118" s="128" t="str">
        <f t="shared" si="52"/>
        <v/>
      </c>
      <c r="V118" s="128" t="str">
        <f t="shared" si="53"/>
        <v/>
      </c>
      <c r="W118" s="128" t="str">
        <f t="shared" si="54"/>
        <v/>
      </c>
      <c r="X118" s="128" t="str">
        <f t="shared" si="55"/>
        <v/>
      </c>
      <c r="Y118" s="128" t="str">
        <f t="shared" si="56"/>
        <v/>
      </c>
      <c r="Z118" s="128" t="str">
        <f t="shared" si="57"/>
        <v/>
      </c>
      <c r="AA118" s="128" t="str">
        <f t="shared" si="58"/>
        <v/>
      </c>
      <c r="AB118" s="128" t="str">
        <f t="shared" si="59"/>
        <v/>
      </c>
      <c r="AC118" s="128" t="str">
        <f t="shared" si="60"/>
        <v/>
      </c>
      <c r="AD118" s="128" t="str">
        <f t="shared" si="61"/>
        <v/>
      </c>
      <c r="AG118" s="133">
        <v>0.6</v>
      </c>
      <c r="AH118" s="132">
        <v>2</v>
      </c>
      <c r="AI118" s="132">
        <v>1</v>
      </c>
      <c r="AJ118" s="140">
        <v>1</v>
      </c>
      <c r="AK118" s="140">
        <f t="shared" si="62"/>
        <v>0.8</v>
      </c>
      <c r="AL118" s="140">
        <f t="shared" si="63"/>
        <v>0</v>
      </c>
      <c r="AM118" s="140">
        <v>0.5</v>
      </c>
      <c r="AN118" s="140">
        <v>0.4</v>
      </c>
      <c r="AO118" s="140">
        <v>0</v>
      </c>
      <c r="AP118" s="140">
        <v>1</v>
      </c>
      <c r="AQ118" s="132"/>
      <c r="AR118" s="134"/>
    </row>
    <row r="119" spans="2:44" ht="12" customHeight="1">
      <c r="I119" s="152" t="str">
        <f t="shared" si="82"/>
        <v>Industry Process cooling  Wood</v>
      </c>
      <c r="J119" s="161" t="s">
        <v>207</v>
      </c>
      <c r="K119" s="152" t="str">
        <f t="shared" si="81"/>
        <v>IND-PCWODExt</v>
      </c>
      <c r="L119" s="110" t="str">
        <f t="shared" si="77"/>
        <v/>
      </c>
      <c r="O119" s="131" t="str">
        <f t="shared" si="48"/>
        <v/>
      </c>
      <c r="P119" s="131" t="str">
        <f t="shared" si="64"/>
        <v/>
      </c>
      <c r="Q119" s="123" t="str">
        <f t="shared" si="49"/>
        <v/>
      </c>
      <c r="R119" s="121" t="str">
        <f t="shared" si="65"/>
        <v/>
      </c>
      <c r="S119" s="128" t="str">
        <f t="shared" si="50"/>
        <v/>
      </c>
      <c r="T119" s="128" t="str">
        <f t="shared" si="51"/>
        <v/>
      </c>
      <c r="U119" s="128" t="str">
        <f t="shared" si="52"/>
        <v/>
      </c>
      <c r="V119" s="128" t="str">
        <f t="shared" si="53"/>
        <v/>
      </c>
      <c r="W119" s="128" t="str">
        <f t="shared" si="54"/>
        <v/>
      </c>
      <c r="X119" s="128" t="str">
        <f t="shared" si="55"/>
        <v/>
      </c>
      <c r="Y119" s="128" t="str">
        <f t="shared" si="56"/>
        <v/>
      </c>
      <c r="Z119" s="128" t="str">
        <f t="shared" si="57"/>
        <v/>
      </c>
      <c r="AA119" s="128" t="str">
        <f t="shared" si="58"/>
        <v/>
      </c>
      <c r="AB119" s="128" t="str">
        <f t="shared" si="59"/>
        <v/>
      </c>
      <c r="AC119" s="128" t="str">
        <f t="shared" si="60"/>
        <v/>
      </c>
      <c r="AD119" s="128" t="str">
        <f t="shared" si="61"/>
        <v/>
      </c>
      <c r="AG119" s="133">
        <v>0.6</v>
      </c>
      <c r="AH119" s="132">
        <v>2</v>
      </c>
      <c r="AI119" s="132">
        <v>1</v>
      </c>
      <c r="AJ119" s="140">
        <v>1</v>
      </c>
      <c r="AK119" s="140">
        <f t="shared" si="62"/>
        <v>0.8</v>
      </c>
      <c r="AL119" s="140">
        <f t="shared" si="63"/>
        <v>0</v>
      </c>
      <c r="AM119" s="140">
        <v>0.5</v>
      </c>
      <c r="AN119" s="140">
        <v>0.4</v>
      </c>
      <c r="AO119" s="140">
        <v>0</v>
      </c>
      <c r="AP119" s="140">
        <v>1</v>
      </c>
      <c r="AQ119" s="132"/>
      <c r="AR119" s="134"/>
    </row>
    <row r="120" spans="2:44" ht="12" customHeight="1">
      <c r="I120" s="152" t="str">
        <f t="shared" si="82"/>
        <v>Industry Process cooling  Tidal</v>
      </c>
      <c r="J120" s="161" t="s">
        <v>207</v>
      </c>
      <c r="K120" s="152" t="str">
        <f t="shared" ref="K120:K121" si="83">$D$5&amp;$F$13&amp;RIGHT(H16,3)&amp;$B$5</f>
        <v>IND-PCTIDExt</v>
      </c>
      <c r="L120" s="110" t="str">
        <f t="shared" si="77"/>
        <v/>
      </c>
      <c r="O120" s="131" t="str">
        <f t="shared" si="48"/>
        <v/>
      </c>
      <c r="P120" s="131" t="str">
        <f t="shared" si="64"/>
        <v/>
      </c>
      <c r="Q120" s="123" t="str">
        <f t="shared" si="49"/>
        <v/>
      </c>
      <c r="R120" s="121" t="str">
        <f t="shared" si="65"/>
        <v/>
      </c>
      <c r="S120" s="128" t="str">
        <f t="shared" si="50"/>
        <v/>
      </c>
      <c r="T120" s="128" t="str">
        <f t="shared" si="51"/>
        <v/>
      </c>
      <c r="U120" s="128" t="str">
        <f t="shared" si="52"/>
        <v/>
      </c>
      <c r="V120" s="128" t="str">
        <f t="shared" si="53"/>
        <v/>
      </c>
      <c r="W120" s="128" t="str">
        <f t="shared" si="54"/>
        <v/>
      </c>
      <c r="X120" s="128" t="str">
        <f t="shared" si="55"/>
        <v/>
      </c>
      <c r="Y120" s="128" t="str">
        <f t="shared" si="56"/>
        <v/>
      </c>
      <c r="Z120" s="128" t="str">
        <f t="shared" si="57"/>
        <v/>
      </c>
      <c r="AA120" s="128" t="str">
        <f t="shared" si="58"/>
        <v/>
      </c>
      <c r="AB120" s="128" t="str">
        <f t="shared" si="59"/>
        <v/>
      </c>
      <c r="AC120" s="128" t="str">
        <f t="shared" si="60"/>
        <v/>
      </c>
      <c r="AD120" s="128" t="str">
        <f t="shared" si="61"/>
        <v/>
      </c>
      <c r="AG120" s="133">
        <v>0.6</v>
      </c>
      <c r="AH120" s="132">
        <v>2</v>
      </c>
      <c r="AI120" s="132">
        <v>1</v>
      </c>
      <c r="AJ120" s="140">
        <v>1</v>
      </c>
      <c r="AK120" s="140">
        <f t="shared" si="62"/>
        <v>0.8</v>
      </c>
      <c r="AL120" s="140">
        <f t="shared" si="63"/>
        <v>0</v>
      </c>
      <c r="AM120" s="140">
        <v>0.5</v>
      </c>
      <c r="AN120" s="140">
        <v>0.4</v>
      </c>
      <c r="AO120" s="140">
        <v>0</v>
      </c>
      <c r="AP120" s="140">
        <v>1</v>
      </c>
      <c r="AQ120" s="132"/>
      <c r="AR120" s="134"/>
    </row>
    <row r="121" spans="2:44" ht="12" customHeight="1" thickBot="1">
      <c r="I121" s="153" t="str">
        <f t="shared" si="82"/>
        <v>Industry Process cooling  Electricity</v>
      </c>
      <c r="J121" s="162" t="s">
        <v>206</v>
      </c>
      <c r="K121" s="153" t="str">
        <f t="shared" si="83"/>
        <v>IND-PCELCExt</v>
      </c>
      <c r="L121" s="110" t="str">
        <f>IF(J121="Yes",K121,"")</f>
        <v>IND-PCELCExt</v>
      </c>
      <c r="O121" s="131" t="str">
        <f t="shared" si="48"/>
        <v>Industry Process cooling  Electricity</v>
      </c>
      <c r="P121" s="131" t="str">
        <f t="shared" si="64"/>
        <v>IND-PCELCExt</v>
      </c>
      <c r="Q121" s="123" t="str">
        <f t="shared" si="49"/>
        <v>IND-ELC</v>
      </c>
      <c r="R121" s="121" t="str">
        <f t="shared" si="65"/>
        <v>IND-PC</v>
      </c>
      <c r="S121" s="128">
        <f t="shared" si="50"/>
        <v>0.6</v>
      </c>
      <c r="T121" s="128">
        <f t="shared" si="51"/>
        <v>2</v>
      </c>
      <c r="U121" s="128">
        <f t="shared" si="52"/>
        <v>1</v>
      </c>
      <c r="V121" s="128">
        <f t="shared" si="53"/>
        <v>1</v>
      </c>
      <c r="W121" s="128">
        <f t="shared" si="54"/>
        <v>0.8</v>
      </c>
      <c r="X121" s="128">
        <f t="shared" si="55"/>
        <v>0</v>
      </c>
      <c r="Y121" s="128">
        <f t="shared" si="56"/>
        <v>0.5</v>
      </c>
      <c r="Z121" s="128">
        <f t="shared" si="57"/>
        <v>0.4</v>
      </c>
      <c r="AA121" s="128">
        <f t="shared" si="58"/>
        <v>0</v>
      </c>
      <c r="AB121" s="128">
        <f t="shared" si="59"/>
        <v>1</v>
      </c>
      <c r="AC121" s="128">
        <f t="shared" si="60"/>
        <v>0</v>
      </c>
      <c r="AD121" s="128">
        <f t="shared" si="61"/>
        <v>0</v>
      </c>
      <c r="AG121" s="135">
        <v>0.6</v>
      </c>
      <c r="AH121" s="136">
        <v>2</v>
      </c>
      <c r="AI121" s="136">
        <v>1</v>
      </c>
      <c r="AJ121" s="140">
        <v>1</v>
      </c>
      <c r="AK121" s="140">
        <f t="shared" si="62"/>
        <v>0.8</v>
      </c>
      <c r="AL121" s="140">
        <f t="shared" si="63"/>
        <v>0</v>
      </c>
      <c r="AM121" s="140">
        <v>0.5</v>
      </c>
      <c r="AN121" s="140">
        <v>0.4</v>
      </c>
      <c r="AO121" s="140">
        <v>0</v>
      </c>
      <c r="AP121" s="140">
        <v>1</v>
      </c>
      <c r="AQ121" s="137"/>
      <c r="AR121" s="138"/>
    </row>
    <row r="127" spans="2:44" ht="12" customHeight="1" thickBot="1"/>
    <row r="128" spans="2:44" ht="12" customHeight="1">
      <c r="B128" s="118" t="s">
        <v>62</v>
      </c>
      <c r="C128" s="118" t="s">
        <v>64</v>
      </c>
      <c r="D128" s="118" t="s">
        <v>201</v>
      </c>
      <c r="E128" s="118" t="s">
        <v>194</v>
      </c>
      <c r="F128" s="118" t="s">
        <v>199</v>
      </c>
      <c r="G128" s="118" t="s">
        <v>197</v>
      </c>
      <c r="H128" s="118" t="s">
        <v>200</v>
      </c>
      <c r="I128" s="118" t="s">
        <v>196</v>
      </c>
      <c r="J128" s="118" t="s">
        <v>195</v>
      </c>
      <c r="K128" s="118" t="s">
        <v>203</v>
      </c>
      <c r="L128" s="118" t="s">
        <v>204</v>
      </c>
      <c r="P128" s="129" t="s">
        <v>1</v>
      </c>
      <c r="Q128" s="130" t="s">
        <v>5</v>
      </c>
      <c r="R128" s="130" t="s">
        <v>6</v>
      </c>
      <c r="S128" s="169" t="s">
        <v>56</v>
      </c>
      <c r="T128" s="169" t="s">
        <v>188</v>
      </c>
      <c r="U128" s="169" t="s">
        <v>189</v>
      </c>
      <c r="V128" s="169" t="s">
        <v>190</v>
      </c>
      <c r="W128" s="169" t="s">
        <v>209</v>
      </c>
      <c r="X128" s="169" t="s">
        <v>191</v>
      </c>
      <c r="Y128" s="169" t="s">
        <v>192</v>
      </c>
      <c r="Z128" s="169" t="s">
        <v>210</v>
      </c>
      <c r="AA128" s="169" t="s">
        <v>211</v>
      </c>
      <c r="AB128" s="169" t="s">
        <v>193</v>
      </c>
      <c r="AC128" s="170" t="s">
        <v>362</v>
      </c>
      <c r="AD128" s="170" t="s">
        <v>212</v>
      </c>
      <c r="AG128" s="142" t="s">
        <v>56</v>
      </c>
      <c r="AH128" s="143" t="s">
        <v>188</v>
      </c>
      <c r="AI128" s="143" t="s">
        <v>189</v>
      </c>
      <c r="AJ128" s="143" t="s">
        <v>190</v>
      </c>
      <c r="AK128" s="143" t="s">
        <v>209</v>
      </c>
      <c r="AL128" s="143" t="s">
        <v>191</v>
      </c>
      <c r="AM128" s="143" t="s">
        <v>192</v>
      </c>
      <c r="AN128" s="143" t="s">
        <v>210</v>
      </c>
      <c r="AO128" s="143" t="s">
        <v>211</v>
      </c>
      <c r="AP128" s="143" t="s">
        <v>193</v>
      </c>
      <c r="AQ128" s="143" t="s">
        <v>362</v>
      </c>
      <c r="AR128" s="144" t="s">
        <v>212</v>
      </c>
    </row>
    <row r="129" spans="2:44" ht="12" customHeight="1">
      <c r="B129" s="125" t="s">
        <v>202</v>
      </c>
      <c r="C129" s="117" t="s">
        <v>44</v>
      </c>
      <c r="D129" s="125" t="s">
        <v>222</v>
      </c>
      <c r="E129" s="115" t="s">
        <v>216</v>
      </c>
      <c r="F129" s="119" t="s">
        <v>171</v>
      </c>
      <c r="G129" s="116" t="str">
        <f>C129&amp;" Coal"</f>
        <v>Residential Coal</v>
      </c>
      <c r="H129" s="122" t="s">
        <v>223</v>
      </c>
      <c r="I129" s="151" t="str">
        <f>$C$129&amp;" "&amp;$E$129&amp;" "&amp;RIGHT(G129,LEN(G129)-FIND(" ",G129))</f>
        <v>Residential Space heating  Coal</v>
      </c>
      <c r="J129" s="154" t="s">
        <v>198</v>
      </c>
      <c r="K129" s="151" t="str">
        <f>$D$129&amp;$F$129&amp;RIGHT(H129,3)&amp;$B$129</f>
        <v>RES-SHCOAExt</v>
      </c>
      <c r="L129" s="110" t="str">
        <f t="shared" ref="L129:L150" si="84">IF(J129="Yes",K129,"")</f>
        <v>RES-SHCOAExt</v>
      </c>
      <c r="P129" s="131" t="str">
        <f>L129</f>
        <v>RES-SHCOAExt</v>
      </c>
      <c r="Q129" s="123" t="str">
        <f t="shared" ref="Q129:Q192" si="85">IF(J129="yes",LEFT(P129,3)&amp;"-"&amp;MID(P129,7,3),"")</f>
        <v>RES-COA</v>
      </c>
      <c r="R129" s="121" t="str">
        <f>LEFT(P129,6)</f>
        <v>RES-SH</v>
      </c>
      <c r="S129" s="128">
        <f>IF(P129&lt;&gt;"",AG129,"")</f>
        <v>0.6</v>
      </c>
      <c r="T129" s="128">
        <f t="shared" ref="T129:AD129" si="86">IF(Q129&lt;&gt;"",AH129,"")</f>
        <v>2</v>
      </c>
      <c r="U129" s="128">
        <f t="shared" si="86"/>
        <v>1</v>
      </c>
      <c r="V129" s="128">
        <f t="shared" si="86"/>
        <v>0</v>
      </c>
      <c r="W129" s="128">
        <f t="shared" si="86"/>
        <v>0</v>
      </c>
      <c r="X129" s="128">
        <f t="shared" si="86"/>
        <v>0</v>
      </c>
      <c r="Y129" s="128">
        <f t="shared" si="86"/>
        <v>0</v>
      </c>
      <c r="Z129" s="128">
        <f t="shared" si="86"/>
        <v>0</v>
      </c>
      <c r="AA129" s="128">
        <f t="shared" si="86"/>
        <v>0</v>
      </c>
      <c r="AB129" s="128">
        <f t="shared" si="86"/>
        <v>0</v>
      </c>
      <c r="AC129" s="128">
        <f t="shared" si="86"/>
        <v>0</v>
      </c>
      <c r="AD129" s="128">
        <f t="shared" si="86"/>
        <v>0</v>
      </c>
      <c r="AG129" s="139">
        <v>0.6</v>
      </c>
      <c r="AH129" s="140">
        <v>2</v>
      </c>
      <c r="AI129" s="140">
        <v>1</v>
      </c>
      <c r="AJ129" s="140"/>
      <c r="AK129" s="140"/>
      <c r="AL129" s="140"/>
      <c r="AM129" s="140"/>
      <c r="AN129" s="140"/>
      <c r="AO129" s="140"/>
      <c r="AP129" s="140"/>
      <c r="AQ129" s="140"/>
      <c r="AR129" s="141"/>
    </row>
    <row r="130" spans="2:44" ht="12" customHeight="1">
      <c r="B130" s="125"/>
      <c r="C130" s="117"/>
      <c r="D130" s="125"/>
      <c r="E130" s="115" t="s">
        <v>173</v>
      </c>
      <c r="F130" s="119" t="s">
        <v>172</v>
      </c>
      <c r="G130" s="116" t="str">
        <f>C129&amp;" Lignite"</f>
        <v>Residential Lignite</v>
      </c>
      <c r="H130" s="122" t="s">
        <v>224</v>
      </c>
      <c r="I130" s="152" t="str">
        <f t="shared" ref="I130:I141" si="87">$C$129&amp;" "&amp;$E$129&amp;" "&amp;RIGHT(G130,LEN(G130)-FIND(" ",G130))</f>
        <v>Residential Space heating  Lignite</v>
      </c>
      <c r="J130" s="155" t="s">
        <v>205</v>
      </c>
      <c r="K130" s="152" t="str">
        <f t="shared" ref="K130:K141" si="88">$D$129&amp;$F$129&amp;RIGHT(H130,3)&amp;$B$129</f>
        <v>RES-SHCOLExt</v>
      </c>
      <c r="L130" s="110" t="str">
        <f t="shared" si="84"/>
        <v/>
      </c>
      <c r="P130" s="131" t="str">
        <f t="shared" ref="P130:P193" si="89">L130</f>
        <v/>
      </c>
      <c r="Q130" s="123" t="str">
        <f t="shared" si="85"/>
        <v/>
      </c>
      <c r="R130" s="121" t="str">
        <f t="shared" ref="R130:R193" si="90">LEFT(P130,6)</f>
        <v/>
      </c>
      <c r="S130" s="128" t="str">
        <f t="shared" ref="S130:S193" si="91">IF(P130&lt;&gt;"",AG130,"")</f>
        <v/>
      </c>
      <c r="T130" s="128" t="str">
        <f t="shared" ref="T130:T193" si="92">IF(Q130&lt;&gt;"",AH130,"")</f>
        <v/>
      </c>
      <c r="U130" s="128" t="str">
        <f t="shared" ref="U130:U193" si="93">IF(R130&lt;&gt;"",AI130,"")</f>
        <v/>
      </c>
      <c r="V130" s="128" t="str">
        <f t="shared" ref="V130:V193" si="94">IF(S130&lt;&gt;"",AJ130,"")</f>
        <v/>
      </c>
      <c r="W130" s="128" t="str">
        <f t="shared" ref="W130:W193" si="95">IF(T130&lt;&gt;"",AK130,"")</f>
        <v/>
      </c>
      <c r="X130" s="128" t="str">
        <f t="shared" ref="X130:X193" si="96">IF(U130&lt;&gt;"",AL130,"")</f>
        <v/>
      </c>
      <c r="Y130" s="128" t="str">
        <f t="shared" ref="Y130:Y193" si="97">IF(V130&lt;&gt;"",AM130,"")</f>
        <v/>
      </c>
      <c r="Z130" s="128" t="str">
        <f t="shared" ref="Z130:Z193" si="98">IF(W130&lt;&gt;"",AN130,"")</f>
        <v/>
      </c>
      <c r="AA130" s="128" t="str">
        <f t="shared" ref="AA130:AA193" si="99">IF(X130&lt;&gt;"",AO130,"")</f>
        <v/>
      </c>
      <c r="AB130" s="128" t="str">
        <f t="shared" ref="AB130:AB193" si="100">IF(Y130&lt;&gt;"",AP130,"")</f>
        <v/>
      </c>
      <c r="AC130" s="128" t="str">
        <f t="shared" ref="AC130:AC193" si="101">IF(Z130&lt;&gt;"",AQ130,"")</f>
        <v/>
      </c>
      <c r="AD130" s="128" t="str">
        <f t="shared" ref="AD130:AD193" si="102">IF(AA130&lt;&gt;"",AR130,"")</f>
        <v/>
      </c>
      <c r="AG130" s="133">
        <v>0.6</v>
      </c>
      <c r="AH130" s="132">
        <v>2</v>
      </c>
      <c r="AI130" s="132">
        <v>1</v>
      </c>
      <c r="AJ130" s="132"/>
      <c r="AK130" s="132"/>
      <c r="AL130" s="132"/>
      <c r="AM130" s="132"/>
      <c r="AN130" s="132"/>
      <c r="AO130" s="132"/>
      <c r="AP130" s="132"/>
      <c r="AQ130" s="132"/>
      <c r="AR130" s="134"/>
    </row>
    <row r="131" spans="2:44" ht="12" customHeight="1">
      <c r="B131" s="125"/>
      <c r="C131" s="117"/>
      <c r="D131" s="125"/>
      <c r="E131" s="115" t="s">
        <v>219</v>
      </c>
      <c r="F131" s="119" t="s">
        <v>220</v>
      </c>
      <c r="G131" s="116" t="str">
        <f>C129&amp;" Crude oil"</f>
        <v>Residential Crude oil</v>
      </c>
      <c r="H131" s="122" t="s">
        <v>225</v>
      </c>
      <c r="I131" s="152" t="str">
        <f t="shared" si="87"/>
        <v>Residential Space heating  Crude oil</v>
      </c>
      <c r="J131" s="155" t="s">
        <v>198</v>
      </c>
      <c r="K131" s="152" t="str">
        <f t="shared" si="88"/>
        <v>RES-SHOILExt</v>
      </c>
      <c r="L131" s="110" t="str">
        <f t="shared" si="84"/>
        <v>RES-SHOILExt</v>
      </c>
      <c r="P131" s="131" t="str">
        <f t="shared" si="89"/>
        <v>RES-SHOILExt</v>
      </c>
      <c r="Q131" s="123" t="str">
        <f t="shared" si="85"/>
        <v>RES-OIL</v>
      </c>
      <c r="R131" s="121" t="str">
        <f t="shared" si="90"/>
        <v>RES-SH</v>
      </c>
      <c r="S131" s="128">
        <f t="shared" si="91"/>
        <v>0.6</v>
      </c>
      <c r="T131" s="128">
        <f t="shared" si="92"/>
        <v>2</v>
      </c>
      <c r="U131" s="128">
        <f t="shared" si="93"/>
        <v>1</v>
      </c>
      <c r="V131" s="128">
        <f t="shared" si="94"/>
        <v>0</v>
      </c>
      <c r="W131" s="128">
        <f t="shared" si="95"/>
        <v>0</v>
      </c>
      <c r="X131" s="128">
        <f t="shared" si="96"/>
        <v>0</v>
      </c>
      <c r="Y131" s="128">
        <f t="shared" si="97"/>
        <v>0</v>
      </c>
      <c r="Z131" s="128">
        <f t="shared" si="98"/>
        <v>0</v>
      </c>
      <c r="AA131" s="128">
        <f t="shared" si="99"/>
        <v>0</v>
      </c>
      <c r="AB131" s="128">
        <f t="shared" si="100"/>
        <v>0</v>
      </c>
      <c r="AC131" s="128">
        <f t="shared" si="101"/>
        <v>0</v>
      </c>
      <c r="AD131" s="128">
        <f t="shared" si="102"/>
        <v>0</v>
      </c>
      <c r="AG131" s="133">
        <v>0.6</v>
      </c>
      <c r="AH131" s="132">
        <v>2</v>
      </c>
      <c r="AI131" s="132">
        <v>1</v>
      </c>
      <c r="AJ131" s="132"/>
      <c r="AK131" s="132"/>
      <c r="AL131" s="132"/>
      <c r="AM131" s="132"/>
      <c r="AN131" s="132"/>
      <c r="AO131" s="132"/>
      <c r="AP131" s="132"/>
      <c r="AQ131" s="132"/>
      <c r="AR131" s="134"/>
    </row>
    <row r="132" spans="2:44" ht="12" customHeight="1">
      <c r="B132" s="125"/>
      <c r="C132" s="117"/>
      <c r="D132" s="125"/>
      <c r="E132" s="115" t="s">
        <v>177</v>
      </c>
      <c r="F132" s="119" t="s">
        <v>176</v>
      </c>
      <c r="G132" s="116" t="str">
        <f>C129&amp;" Natural Gas"</f>
        <v>Residential Natural Gas</v>
      </c>
      <c r="H132" s="122" t="s">
        <v>226</v>
      </c>
      <c r="I132" s="152" t="str">
        <f t="shared" si="87"/>
        <v>Residential Space heating  Natural Gas</v>
      </c>
      <c r="J132" s="155" t="s">
        <v>198</v>
      </c>
      <c r="K132" s="152" t="str">
        <f t="shared" si="88"/>
        <v>RES-SHNGAExt</v>
      </c>
      <c r="L132" s="110" t="str">
        <f t="shared" si="84"/>
        <v>RES-SHNGAExt</v>
      </c>
      <c r="P132" s="131" t="str">
        <f t="shared" si="89"/>
        <v>RES-SHNGAExt</v>
      </c>
      <c r="Q132" s="123" t="str">
        <f t="shared" si="85"/>
        <v>RES-NGA</v>
      </c>
      <c r="R132" s="121" t="str">
        <f t="shared" si="90"/>
        <v>RES-SH</v>
      </c>
      <c r="S132" s="128">
        <f t="shared" si="91"/>
        <v>0.6</v>
      </c>
      <c r="T132" s="128">
        <f t="shared" si="92"/>
        <v>2</v>
      </c>
      <c r="U132" s="128">
        <f t="shared" si="93"/>
        <v>1</v>
      </c>
      <c r="V132" s="128">
        <f t="shared" si="94"/>
        <v>0</v>
      </c>
      <c r="W132" s="128">
        <f t="shared" si="95"/>
        <v>0</v>
      </c>
      <c r="X132" s="128">
        <f t="shared" si="96"/>
        <v>0</v>
      </c>
      <c r="Y132" s="128">
        <f t="shared" si="97"/>
        <v>0</v>
      </c>
      <c r="Z132" s="128">
        <f t="shared" si="98"/>
        <v>0</v>
      </c>
      <c r="AA132" s="128">
        <f t="shared" si="99"/>
        <v>0</v>
      </c>
      <c r="AB132" s="128">
        <f t="shared" si="100"/>
        <v>0</v>
      </c>
      <c r="AC132" s="128">
        <f t="shared" si="101"/>
        <v>0</v>
      </c>
      <c r="AD132" s="128">
        <f t="shared" si="102"/>
        <v>0</v>
      </c>
      <c r="AG132" s="133">
        <v>0.6</v>
      </c>
      <c r="AH132" s="132">
        <v>2</v>
      </c>
      <c r="AI132" s="132">
        <v>1</v>
      </c>
      <c r="AJ132" s="132"/>
      <c r="AK132" s="132"/>
      <c r="AL132" s="132"/>
      <c r="AM132" s="132"/>
      <c r="AN132" s="132"/>
      <c r="AO132" s="132"/>
      <c r="AP132" s="132"/>
      <c r="AQ132" s="132"/>
      <c r="AR132" s="134"/>
    </row>
    <row r="133" spans="2:44" ht="12" customHeight="1">
      <c r="B133" s="125"/>
      <c r="C133" s="117"/>
      <c r="D133" s="125"/>
      <c r="E133" s="115" t="s">
        <v>179</v>
      </c>
      <c r="F133" s="119" t="s">
        <v>178</v>
      </c>
      <c r="G133" s="116" t="str">
        <f>C129&amp;" Hydro"</f>
        <v>Residential Hydro</v>
      </c>
      <c r="H133" s="122" t="s">
        <v>227</v>
      </c>
      <c r="I133" s="152" t="str">
        <f t="shared" si="87"/>
        <v>Residential Space heating  Hydro</v>
      </c>
      <c r="J133" s="155" t="s">
        <v>205</v>
      </c>
      <c r="K133" s="152" t="str">
        <f t="shared" si="88"/>
        <v>RES-SHHYDExt</v>
      </c>
      <c r="L133" s="110" t="str">
        <f t="shared" si="84"/>
        <v/>
      </c>
      <c r="P133" s="131" t="str">
        <f t="shared" si="89"/>
        <v/>
      </c>
      <c r="Q133" s="123" t="str">
        <f t="shared" si="85"/>
        <v/>
      </c>
      <c r="R133" s="121" t="str">
        <f t="shared" si="90"/>
        <v/>
      </c>
      <c r="S133" s="128" t="str">
        <f t="shared" si="91"/>
        <v/>
      </c>
      <c r="T133" s="128" t="str">
        <f t="shared" si="92"/>
        <v/>
      </c>
      <c r="U133" s="128" t="str">
        <f t="shared" si="93"/>
        <v/>
      </c>
      <c r="V133" s="128" t="str">
        <f t="shared" si="94"/>
        <v/>
      </c>
      <c r="W133" s="128" t="str">
        <f t="shared" si="95"/>
        <v/>
      </c>
      <c r="X133" s="128" t="str">
        <f t="shared" si="96"/>
        <v/>
      </c>
      <c r="Y133" s="128" t="str">
        <f t="shared" si="97"/>
        <v/>
      </c>
      <c r="Z133" s="128" t="str">
        <f t="shared" si="98"/>
        <v/>
      </c>
      <c r="AA133" s="128" t="str">
        <f t="shared" si="99"/>
        <v/>
      </c>
      <c r="AB133" s="128" t="str">
        <f t="shared" si="100"/>
        <v/>
      </c>
      <c r="AC133" s="128" t="str">
        <f t="shared" si="101"/>
        <v/>
      </c>
      <c r="AD133" s="128" t="str">
        <f t="shared" si="102"/>
        <v/>
      </c>
      <c r="AG133" s="133">
        <v>0.6</v>
      </c>
      <c r="AH133" s="132">
        <v>2</v>
      </c>
      <c r="AI133" s="132">
        <v>1</v>
      </c>
      <c r="AJ133" s="132"/>
      <c r="AK133" s="132"/>
      <c r="AL133" s="132"/>
      <c r="AM133" s="132"/>
      <c r="AN133" s="132"/>
      <c r="AO133" s="132"/>
      <c r="AP133" s="132"/>
      <c r="AQ133" s="132"/>
      <c r="AR133" s="134"/>
    </row>
    <row r="134" spans="2:44" ht="12" customHeight="1">
      <c r="B134" s="125"/>
      <c r="C134" s="117"/>
      <c r="D134" s="125"/>
      <c r="E134" s="115" t="s">
        <v>181</v>
      </c>
      <c r="F134" s="119" t="s">
        <v>180</v>
      </c>
      <c r="G134" s="116" t="str">
        <f>C129&amp;" Geothermal"</f>
        <v>Residential Geothermal</v>
      </c>
      <c r="H134" s="122" t="s">
        <v>228</v>
      </c>
      <c r="I134" s="152" t="str">
        <f t="shared" si="87"/>
        <v>Residential Space heating  Geothermal</v>
      </c>
      <c r="J134" s="155" t="s">
        <v>205</v>
      </c>
      <c r="K134" s="152" t="str">
        <f t="shared" si="88"/>
        <v>RES-SHGEOExt</v>
      </c>
      <c r="L134" s="110" t="str">
        <f t="shared" si="84"/>
        <v/>
      </c>
      <c r="P134" s="131" t="str">
        <f t="shared" si="89"/>
        <v/>
      </c>
      <c r="Q134" s="123" t="str">
        <f t="shared" si="85"/>
        <v/>
      </c>
      <c r="R134" s="121" t="str">
        <f t="shared" si="90"/>
        <v/>
      </c>
      <c r="S134" s="128" t="str">
        <f t="shared" si="91"/>
        <v/>
      </c>
      <c r="T134" s="128" t="str">
        <f t="shared" si="92"/>
        <v/>
      </c>
      <c r="U134" s="128" t="str">
        <f t="shared" si="93"/>
        <v/>
      </c>
      <c r="V134" s="128" t="str">
        <f t="shared" si="94"/>
        <v/>
      </c>
      <c r="W134" s="128" t="str">
        <f t="shared" si="95"/>
        <v/>
      </c>
      <c r="X134" s="128" t="str">
        <f t="shared" si="96"/>
        <v/>
      </c>
      <c r="Y134" s="128" t="str">
        <f t="shared" si="97"/>
        <v/>
      </c>
      <c r="Z134" s="128" t="str">
        <f t="shared" si="98"/>
        <v/>
      </c>
      <c r="AA134" s="128" t="str">
        <f t="shared" si="99"/>
        <v/>
      </c>
      <c r="AB134" s="128" t="str">
        <f t="shared" si="100"/>
        <v/>
      </c>
      <c r="AC134" s="128" t="str">
        <f t="shared" si="101"/>
        <v/>
      </c>
      <c r="AD134" s="128" t="str">
        <f t="shared" si="102"/>
        <v/>
      </c>
      <c r="AG134" s="133">
        <v>0.6</v>
      </c>
      <c r="AH134" s="132">
        <v>2</v>
      </c>
      <c r="AI134" s="132">
        <v>1</v>
      </c>
      <c r="AJ134" s="132"/>
      <c r="AK134" s="132"/>
      <c r="AL134" s="132"/>
      <c r="AM134" s="132"/>
      <c r="AN134" s="132"/>
      <c r="AO134" s="132"/>
      <c r="AP134" s="132"/>
      <c r="AQ134" s="132"/>
      <c r="AR134" s="134"/>
    </row>
    <row r="135" spans="2:44" ht="12" customHeight="1">
      <c r="B135" s="125"/>
      <c r="C135" s="117"/>
      <c r="D135" s="125"/>
      <c r="E135" s="115" t="s">
        <v>217</v>
      </c>
      <c r="F135" s="119" t="s">
        <v>218</v>
      </c>
      <c r="G135" s="116" t="str">
        <f>C129&amp;" Solar"</f>
        <v>Residential Solar</v>
      </c>
      <c r="H135" s="125" t="s">
        <v>229</v>
      </c>
      <c r="I135" s="152" t="str">
        <f t="shared" si="87"/>
        <v>Residential Space heating  Solar</v>
      </c>
      <c r="J135" s="155" t="s">
        <v>198</v>
      </c>
      <c r="K135" s="152" t="str">
        <f t="shared" si="88"/>
        <v>RES-SHSOLExt</v>
      </c>
      <c r="L135" s="110" t="str">
        <f t="shared" si="84"/>
        <v>RES-SHSOLExt</v>
      </c>
      <c r="P135" s="131" t="str">
        <f t="shared" si="89"/>
        <v>RES-SHSOLExt</v>
      </c>
      <c r="Q135" s="123" t="str">
        <f t="shared" si="85"/>
        <v>RES-SOL</v>
      </c>
      <c r="R135" s="121" t="str">
        <f t="shared" si="90"/>
        <v>RES-SH</v>
      </c>
      <c r="S135" s="128">
        <f t="shared" si="91"/>
        <v>0.6</v>
      </c>
      <c r="T135" s="128">
        <f t="shared" si="92"/>
        <v>2</v>
      </c>
      <c r="U135" s="128">
        <f t="shared" si="93"/>
        <v>1</v>
      </c>
      <c r="V135" s="128">
        <f t="shared" si="94"/>
        <v>0</v>
      </c>
      <c r="W135" s="128">
        <f t="shared" si="95"/>
        <v>0</v>
      </c>
      <c r="X135" s="128">
        <f t="shared" si="96"/>
        <v>0</v>
      </c>
      <c r="Y135" s="128">
        <f t="shared" si="97"/>
        <v>0</v>
      </c>
      <c r="Z135" s="128">
        <f t="shared" si="98"/>
        <v>0</v>
      </c>
      <c r="AA135" s="128">
        <f t="shared" si="99"/>
        <v>0</v>
      </c>
      <c r="AB135" s="128">
        <f t="shared" si="100"/>
        <v>0</v>
      </c>
      <c r="AC135" s="128">
        <f t="shared" si="101"/>
        <v>0</v>
      </c>
      <c r="AD135" s="128">
        <f t="shared" si="102"/>
        <v>0</v>
      </c>
      <c r="AG135" s="133">
        <v>0.6</v>
      </c>
      <c r="AH135" s="132">
        <v>2</v>
      </c>
      <c r="AI135" s="132">
        <v>1</v>
      </c>
      <c r="AJ135" s="132"/>
      <c r="AK135" s="132"/>
      <c r="AL135" s="132"/>
      <c r="AM135" s="132"/>
      <c r="AN135" s="132"/>
      <c r="AO135" s="132"/>
      <c r="AP135" s="132"/>
      <c r="AQ135" s="132"/>
      <c r="AR135" s="134"/>
    </row>
    <row r="136" spans="2:44" ht="12" customHeight="1">
      <c r="B136" s="125"/>
      <c r="C136" s="117"/>
      <c r="D136" s="125"/>
      <c r="E136" s="115" t="s">
        <v>185</v>
      </c>
      <c r="F136" s="119" t="s">
        <v>184</v>
      </c>
      <c r="G136" s="116" t="str">
        <f>C129&amp;" Wind"</f>
        <v>Residential Wind</v>
      </c>
      <c r="H136" s="125" t="s">
        <v>230</v>
      </c>
      <c r="I136" s="152" t="str">
        <f t="shared" si="87"/>
        <v>Residential Space heating  Wind</v>
      </c>
      <c r="J136" s="155" t="s">
        <v>205</v>
      </c>
      <c r="K136" s="152" t="str">
        <f t="shared" si="88"/>
        <v>RES-SHWINExt</v>
      </c>
      <c r="L136" s="110" t="str">
        <f t="shared" si="84"/>
        <v/>
      </c>
      <c r="P136" s="131" t="str">
        <f t="shared" si="89"/>
        <v/>
      </c>
      <c r="Q136" s="123" t="str">
        <f t="shared" si="85"/>
        <v/>
      </c>
      <c r="R136" s="121" t="str">
        <f t="shared" si="90"/>
        <v/>
      </c>
      <c r="S136" s="128" t="str">
        <f t="shared" si="91"/>
        <v/>
      </c>
      <c r="T136" s="128" t="str">
        <f t="shared" si="92"/>
        <v/>
      </c>
      <c r="U136" s="128" t="str">
        <f t="shared" si="93"/>
        <v/>
      </c>
      <c r="V136" s="128" t="str">
        <f t="shared" si="94"/>
        <v/>
      </c>
      <c r="W136" s="128" t="str">
        <f t="shared" si="95"/>
        <v/>
      </c>
      <c r="X136" s="128" t="str">
        <f t="shared" si="96"/>
        <v/>
      </c>
      <c r="Y136" s="128" t="str">
        <f t="shared" si="97"/>
        <v/>
      </c>
      <c r="Z136" s="128" t="str">
        <f t="shared" si="98"/>
        <v/>
      </c>
      <c r="AA136" s="128" t="str">
        <f t="shared" si="99"/>
        <v/>
      </c>
      <c r="AB136" s="128" t="str">
        <f t="shared" si="100"/>
        <v/>
      </c>
      <c r="AC136" s="128" t="str">
        <f t="shared" si="101"/>
        <v/>
      </c>
      <c r="AD136" s="128" t="str">
        <f t="shared" si="102"/>
        <v/>
      </c>
      <c r="AG136" s="133">
        <v>0.6</v>
      </c>
      <c r="AH136" s="132">
        <v>2</v>
      </c>
      <c r="AI136" s="132">
        <v>1</v>
      </c>
      <c r="AJ136" s="132"/>
      <c r="AK136" s="132"/>
      <c r="AL136" s="132"/>
      <c r="AM136" s="132"/>
      <c r="AN136" s="132"/>
      <c r="AO136" s="132"/>
      <c r="AP136" s="132"/>
      <c r="AQ136" s="132"/>
      <c r="AR136" s="134"/>
    </row>
    <row r="137" spans="2:44" ht="12" customHeight="1">
      <c r="B137" s="125"/>
      <c r="C137" s="117"/>
      <c r="D137" s="125"/>
      <c r="E137" s="115" t="s">
        <v>213</v>
      </c>
      <c r="F137" s="119" t="s">
        <v>214</v>
      </c>
      <c r="G137" s="116" t="str">
        <f>C129&amp;" Bio Liquids"</f>
        <v>Residential Bio Liquids</v>
      </c>
      <c r="H137" s="125" t="s">
        <v>231</v>
      </c>
      <c r="I137" s="152" t="str">
        <f t="shared" si="87"/>
        <v>Residential Space heating  Bio Liquids</v>
      </c>
      <c r="J137" s="155" t="s">
        <v>205</v>
      </c>
      <c r="K137" s="152" t="str">
        <f t="shared" si="88"/>
        <v>RES-SHBILExt</v>
      </c>
      <c r="L137" s="110" t="str">
        <f t="shared" si="84"/>
        <v/>
      </c>
      <c r="P137" s="131" t="str">
        <f t="shared" si="89"/>
        <v/>
      </c>
      <c r="Q137" s="123" t="str">
        <f t="shared" si="85"/>
        <v/>
      </c>
      <c r="R137" s="121" t="str">
        <f t="shared" si="90"/>
        <v/>
      </c>
      <c r="S137" s="128" t="str">
        <f t="shared" si="91"/>
        <v/>
      </c>
      <c r="T137" s="128" t="str">
        <f t="shared" si="92"/>
        <v/>
      </c>
      <c r="U137" s="128" t="str">
        <f t="shared" si="93"/>
        <v/>
      </c>
      <c r="V137" s="128" t="str">
        <f t="shared" si="94"/>
        <v/>
      </c>
      <c r="W137" s="128" t="str">
        <f t="shared" si="95"/>
        <v/>
      </c>
      <c r="X137" s="128" t="str">
        <f t="shared" si="96"/>
        <v/>
      </c>
      <c r="Y137" s="128" t="str">
        <f t="shared" si="97"/>
        <v/>
      </c>
      <c r="Z137" s="128" t="str">
        <f t="shared" si="98"/>
        <v/>
      </c>
      <c r="AA137" s="128" t="str">
        <f t="shared" si="99"/>
        <v/>
      </c>
      <c r="AB137" s="128" t="str">
        <f t="shared" si="100"/>
        <v/>
      </c>
      <c r="AC137" s="128" t="str">
        <f t="shared" si="101"/>
        <v/>
      </c>
      <c r="AD137" s="128" t="str">
        <f t="shared" si="102"/>
        <v/>
      </c>
      <c r="AG137" s="133">
        <v>0.6</v>
      </c>
      <c r="AH137" s="132">
        <v>2</v>
      </c>
      <c r="AI137" s="132">
        <v>1</v>
      </c>
      <c r="AJ137" s="132"/>
      <c r="AK137" s="132"/>
      <c r="AL137" s="132"/>
      <c r="AM137" s="132"/>
      <c r="AN137" s="132"/>
      <c r="AO137" s="132"/>
      <c r="AP137" s="132"/>
      <c r="AQ137" s="132"/>
      <c r="AR137" s="134"/>
    </row>
    <row r="138" spans="2:44" ht="12" customHeight="1">
      <c r="B138" s="125"/>
      <c r="C138" s="117"/>
      <c r="D138" s="125"/>
      <c r="E138" s="117"/>
      <c r="F138" s="125"/>
      <c r="G138" s="116" t="str">
        <f>C129&amp;" Biogas"</f>
        <v>Residential Biogas</v>
      </c>
      <c r="H138" s="125" t="s">
        <v>232</v>
      </c>
      <c r="I138" s="152" t="str">
        <f t="shared" si="87"/>
        <v>Residential Space heating  Biogas</v>
      </c>
      <c r="J138" s="155" t="s">
        <v>205</v>
      </c>
      <c r="K138" s="152" t="str">
        <f t="shared" si="88"/>
        <v>RES-SHBIGExt</v>
      </c>
      <c r="L138" s="110" t="str">
        <f t="shared" si="84"/>
        <v/>
      </c>
      <c r="P138" s="131" t="str">
        <f t="shared" si="89"/>
        <v/>
      </c>
      <c r="Q138" s="123" t="str">
        <f t="shared" si="85"/>
        <v/>
      </c>
      <c r="R138" s="121" t="str">
        <f t="shared" si="90"/>
        <v/>
      </c>
      <c r="S138" s="128" t="str">
        <f t="shared" si="91"/>
        <v/>
      </c>
      <c r="T138" s="128" t="str">
        <f t="shared" si="92"/>
        <v/>
      </c>
      <c r="U138" s="128" t="str">
        <f t="shared" si="93"/>
        <v/>
      </c>
      <c r="V138" s="128" t="str">
        <f t="shared" si="94"/>
        <v/>
      </c>
      <c r="W138" s="128" t="str">
        <f t="shared" si="95"/>
        <v/>
      </c>
      <c r="X138" s="128" t="str">
        <f t="shared" si="96"/>
        <v/>
      </c>
      <c r="Y138" s="128" t="str">
        <f t="shared" si="97"/>
        <v/>
      </c>
      <c r="Z138" s="128" t="str">
        <f t="shared" si="98"/>
        <v/>
      </c>
      <c r="AA138" s="128" t="str">
        <f t="shared" si="99"/>
        <v/>
      </c>
      <c r="AB138" s="128" t="str">
        <f t="shared" si="100"/>
        <v/>
      </c>
      <c r="AC138" s="128" t="str">
        <f t="shared" si="101"/>
        <v/>
      </c>
      <c r="AD138" s="128" t="str">
        <f t="shared" si="102"/>
        <v/>
      </c>
      <c r="AG138" s="133">
        <v>0.6</v>
      </c>
      <c r="AH138" s="132">
        <v>2</v>
      </c>
      <c r="AI138" s="132">
        <v>1</v>
      </c>
      <c r="AJ138" s="132"/>
      <c r="AK138" s="132"/>
      <c r="AL138" s="132"/>
      <c r="AM138" s="132"/>
      <c r="AN138" s="132"/>
      <c r="AO138" s="132"/>
      <c r="AP138" s="132"/>
      <c r="AQ138" s="132"/>
      <c r="AR138" s="134"/>
    </row>
    <row r="139" spans="2:44" ht="12" customHeight="1">
      <c r="B139" s="125"/>
      <c r="C139" s="117"/>
      <c r="D139" s="125"/>
      <c r="E139" s="117"/>
      <c r="F139" s="125"/>
      <c r="G139" s="116" t="str">
        <f>C129&amp;" Wood"</f>
        <v>Residential Wood</v>
      </c>
      <c r="H139" s="125" t="s">
        <v>233</v>
      </c>
      <c r="I139" s="152" t="str">
        <f t="shared" si="87"/>
        <v>Residential Space heating  Wood</v>
      </c>
      <c r="J139" s="155" t="s">
        <v>205</v>
      </c>
      <c r="K139" s="152" t="str">
        <f t="shared" si="88"/>
        <v>RES-SHWODExt</v>
      </c>
      <c r="L139" s="110" t="str">
        <f t="shared" si="84"/>
        <v/>
      </c>
      <c r="P139" s="131" t="str">
        <f t="shared" si="89"/>
        <v/>
      </c>
      <c r="Q139" s="123" t="str">
        <f t="shared" si="85"/>
        <v/>
      </c>
      <c r="R139" s="121" t="str">
        <f t="shared" si="90"/>
        <v/>
      </c>
      <c r="S139" s="128" t="str">
        <f t="shared" si="91"/>
        <v/>
      </c>
      <c r="T139" s="128" t="str">
        <f t="shared" si="92"/>
        <v/>
      </c>
      <c r="U139" s="128" t="str">
        <f t="shared" si="93"/>
        <v/>
      </c>
      <c r="V139" s="128" t="str">
        <f t="shared" si="94"/>
        <v/>
      </c>
      <c r="W139" s="128" t="str">
        <f t="shared" si="95"/>
        <v/>
      </c>
      <c r="X139" s="128" t="str">
        <f t="shared" si="96"/>
        <v/>
      </c>
      <c r="Y139" s="128" t="str">
        <f t="shared" si="97"/>
        <v/>
      </c>
      <c r="Z139" s="128" t="str">
        <f t="shared" si="98"/>
        <v/>
      </c>
      <c r="AA139" s="128" t="str">
        <f t="shared" si="99"/>
        <v/>
      </c>
      <c r="AB139" s="128" t="str">
        <f t="shared" si="100"/>
        <v/>
      </c>
      <c r="AC139" s="128" t="str">
        <f t="shared" si="101"/>
        <v/>
      </c>
      <c r="AD139" s="128" t="str">
        <f t="shared" si="102"/>
        <v/>
      </c>
      <c r="AG139" s="133">
        <v>0.6</v>
      </c>
      <c r="AH139" s="132">
        <v>2</v>
      </c>
      <c r="AI139" s="132">
        <v>1</v>
      </c>
      <c r="AJ139" s="132"/>
      <c r="AK139" s="132"/>
      <c r="AL139" s="132"/>
      <c r="AM139" s="132"/>
      <c r="AN139" s="132"/>
      <c r="AO139" s="132"/>
      <c r="AP139" s="132"/>
      <c r="AQ139" s="132"/>
      <c r="AR139" s="134"/>
    </row>
    <row r="140" spans="2:44" ht="12" customHeight="1">
      <c r="B140" s="125"/>
      <c r="C140" s="117"/>
      <c r="D140" s="125"/>
      <c r="E140" s="117"/>
      <c r="F140" s="125"/>
      <c r="G140" s="116" t="str">
        <f>C129&amp;" Tidal"</f>
        <v>Residential Tidal</v>
      </c>
      <c r="H140" s="125" t="s">
        <v>234</v>
      </c>
      <c r="I140" s="152" t="str">
        <f t="shared" si="87"/>
        <v>Residential Space heating  Tidal</v>
      </c>
      <c r="J140" s="155" t="s">
        <v>205</v>
      </c>
      <c r="K140" s="152" t="str">
        <f t="shared" si="88"/>
        <v>RES-SHTIDExt</v>
      </c>
      <c r="L140" s="110" t="str">
        <f t="shared" si="84"/>
        <v/>
      </c>
      <c r="P140" s="131" t="str">
        <f t="shared" si="89"/>
        <v/>
      </c>
      <c r="Q140" s="123" t="str">
        <f t="shared" si="85"/>
        <v/>
      </c>
      <c r="R140" s="121" t="str">
        <f t="shared" si="90"/>
        <v/>
      </c>
      <c r="S140" s="128" t="str">
        <f t="shared" si="91"/>
        <v/>
      </c>
      <c r="T140" s="128" t="str">
        <f t="shared" si="92"/>
        <v/>
      </c>
      <c r="U140" s="128" t="str">
        <f t="shared" si="93"/>
        <v/>
      </c>
      <c r="V140" s="128" t="str">
        <f t="shared" si="94"/>
        <v/>
      </c>
      <c r="W140" s="128" t="str">
        <f t="shared" si="95"/>
        <v/>
      </c>
      <c r="X140" s="128" t="str">
        <f t="shared" si="96"/>
        <v/>
      </c>
      <c r="Y140" s="128" t="str">
        <f t="shared" si="97"/>
        <v/>
      </c>
      <c r="Z140" s="128" t="str">
        <f t="shared" si="98"/>
        <v/>
      </c>
      <c r="AA140" s="128" t="str">
        <f t="shared" si="99"/>
        <v/>
      </c>
      <c r="AB140" s="128" t="str">
        <f t="shared" si="100"/>
        <v/>
      </c>
      <c r="AC140" s="128" t="str">
        <f t="shared" si="101"/>
        <v/>
      </c>
      <c r="AD140" s="128" t="str">
        <f t="shared" si="102"/>
        <v/>
      </c>
      <c r="AG140" s="133">
        <v>0.6</v>
      </c>
      <c r="AH140" s="132">
        <v>2</v>
      </c>
      <c r="AI140" s="132">
        <v>1</v>
      </c>
      <c r="AJ140" s="132"/>
      <c r="AK140" s="132"/>
      <c r="AL140" s="132"/>
      <c r="AM140" s="132"/>
      <c r="AN140" s="132"/>
      <c r="AO140" s="132"/>
      <c r="AP140" s="132"/>
      <c r="AQ140" s="132"/>
      <c r="AR140" s="134"/>
    </row>
    <row r="141" spans="2:44" ht="12" customHeight="1">
      <c r="B141" s="125"/>
      <c r="C141" s="117"/>
      <c r="D141" s="125"/>
      <c r="E141" s="117"/>
      <c r="F141" s="125"/>
      <c r="G141" s="116" t="str">
        <f>C129&amp;" Electricity"</f>
        <v>Residential Electricity</v>
      </c>
      <c r="H141" s="125" t="s">
        <v>235</v>
      </c>
      <c r="I141" s="153" t="str">
        <f t="shared" si="87"/>
        <v>Residential Space heating  Electricity</v>
      </c>
      <c r="J141" s="164" t="s">
        <v>198</v>
      </c>
      <c r="K141" s="153" t="str">
        <f t="shared" si="88"/>
        <v>RES-SHELCExt</v>
      </c>
      <c r="L141" s="110" t="str">
        <f t="shared" si="84"/>
        <v>RES-SHELCExt</v>
      </c>
      <c r="P141" s="131" t="str">
        <f t="shared" si="89"/>
        <v>RES-SHELCExt</v>
      </c>
      <c r="Q141" s="123" t="str">
        <f t="shared" si="85"/>
        <v>RES-ELC</v>
      </c>
      <c r="R141" s="121" t="str">
        <f t="shared" si="90"/>
        <v>RES-SH</v>
      </c>
      <c r="S141" s="128">
        <f t="shared" si="91"/>
        <v>0.6</v>
      </c>
      <c r="T141" s="128">
        <f t="shared" si="92"/>
        <v>2</v>
      </c>
      <c r="U141" s="128">
        <f t="shared" si="93"/>
        <v>1</v>
      </c>
      <c r="V141" s="128">
        <f t="shared" si="94"/>
        <v>0</v>
      </c>
      <c r="W141" s="128">
        <f t="shared" si="95"/>
        <v>0</v>
      </c>
      <c r="X141" s="128">
        <f t="shared" si="96"/>
        <v>0</v>
      </c>
      <c r="Y141" s="128">
        <f t="shared" si="97"/>
        <v>0</v>
      </c>
      <c r="Z141" s="128">
        <f t="shared" si="98"/>
        <v>0</v>
      </c>
      <c r="AA141" s="128">
        <f t="shared" si="99"/>
        <v>0</v>
      </c>
      <c r="AB141" s="128">
        <f t="shared" si="100"/>
        <v>0</v>
      </c>
      <c r="AC141" s="128">
        <f t="shared" si="101"/>
        <v>0</v>
      </c>
      <c r="AD141" s="128">
        <f t="shared" si="102"/>
        <v>0</v>
      </c>
      <c r="AG141" s="133">
        <v>0.6</v>
      </c>
      <c r="AH141" s="132">
        <v>2</v>
      </c>
      <c r="AI141" s="132">
        <v>1</v>
      </c>
      <c r="AJ141" s="132"/>
      <c r="AK141" s="132"/>
      <c r="AL141" s="132"/>
      <c r="AM141" s="132"/>
      <c r="AN141" s="132"/>
      <c r="AO141" s="132"/>
      <c r="AP141" s="132"/>
      <c r="AQ141" s="132"/>
      <c r="AR141" s="134"/>
    </row>
    <row r="142" spans="2:44" ht="12" customHeight="1">
      <c r="I142" s="152" t="str">
        <f>$C$129&amp;" "&amp;$E$130&amp;" "&amp;RIGHT(G129,LEN(G129)-FIND(" ",G129))</f>
        <v>Residential Water heating  Coal</v>
      </c>
      <c r="J142" s="155" t="s">
        <v>198</v>
      </c>
      <c r="K142" s="151" t="str">
        <f>$D$129&amp;$F$130&amp;RIGHT(H129,3)&amp;$B$129</f>
        <v>RES-WHCOAExt</v>
      </c>
      <c r="L142" s="110" t="str">
        <f t="shared" si="84"/>
        <v>RES-WHCOAExt</v>
      </c>
      <c r="P142" s="131" t="str">
        <f t="shared" si="89"/>
        <v>RES-WHCOAExt</v>
      </c>
      <c r="Q142" s="123" t="str">
        <f t="shared" si="85"/>
        <v>RES-COA</v>
      </c>
      <c r="R142" s="121" t="str">
        <f t="shared" si="90"/>
        <v>RES-WH</v>
      </c>
      <c r="S142" s="128">
        <f t="shared" si="91"/>
        <v>0.6</v>
      </c>
      <c r="T142" s="128">
        <f t="shared" si="92"/>
        <v>2</v>
      </c>
      <c r="U142" s="128">
        <f t="shared" si="93"/>
        <v>1</v>
      </c>
      <c r="V142" s="128">
        <f t="shared" si="94"/>
        <v>0</v>
      </c>
      <c r="W142" s="128">
        <f t="shared" si="95"/>
        <v>0</v>
      </c>
      <c r="X142" s="128">
        <f t="shared" si="96"/>
        <v>0</v>
      </c>
      <c r="Y142" s="128">
        <f t="shared" si="97"/>
        <v>0</v>
      </c>
      <c r="Z142" s="128">
        <f t="shared" si="98"/>
        <v>0</v>
      </c>
      <c r="AA142" s="128">
        <f t="shared" si="99"/>
        <v>0</v>
      </c>
      <c r="AB142" s="128">
        <f t="shared" si="100"/>
        <v>0</v>
      </c>
      <c r="AC142" s="128">
        <f t="shared" si="101"/>
        <v>0</v>
      </c>
      <c r="AD142" s="128">
        <f t="shared" si="102"/>
        <v>0</v>
      </c>
      <c r="AG142" s="133">
        <v>0.6</v>
      </c>
      <c r="AH142" s="132">
        <v>2</v>
      </c>
      <c r="AI142" s="132">
        <v>1</v>
      </c>
      <c r="AJ142" s="132"/>
      <c r="AK142" s="132"/>
      <c r="AL142" s="132"/>
      <c r="AM142" s="132"/>
      <c r="AN142" s="132"/>
      <c r="AO142" s="132"/>
      <c r="AP142" s="132"/>
      <c r="AQ142" s="132"/>
      <c r="AR142" s="134"/>
    </row>
    <row r="143" spans="2:44" ht="12" customHeight="1">
      <c r="I143" s="152" t="str">
        <f t="shared" ref="I143:I154" si="103">$C$129&amp;" "&amp;$E$130&amp;" "&amp;RIGHT(G130,LEN(G130)-FIND(" ",G130))</f>
        <v>Residential Water heating  Lignite</v>
      </c>
      <c r="J143" s="155" t="s">
        <v>198</v>
      </c>
      <c r="K143" s="152" t="str">
        <f t="shared" ref="K143:K154" si="104">$D$129&amp;$F$130&amp;RIGHT(H130,3)&amp;$B$129</f>
        <v>RES-WHCOLExt</v>
      </c>
      <c r="L143" s="110" t="str">
        <f t="shared" si="84"/>
        <v>RES-WHCOLExt</v>
      </c>
      <c r="P143" s="131" t="str">
        <f t="shared" si="89"/>
        <v>RES-WHCOLExt</v>
      </c>
      <c r="Q143" s="123" t="str">
        <f t="shared" si="85"/>
        <v>RES-COL</v>
      </c>
      <c r="R143" s="121" t="str">
        <f t="shared" si="90"/>
        <v>RES-WH</v>
      </c>
      <c r="S143" s="128">
        <f t="shared" si="91"/>
        <v>0.6</v>
      </c>
      <c r="T143" s="128">
        <f t="shared" si="92"/>
        <v>2</v>
      </c>
      <c r="U143" s="128">
        <f t="shared" si="93"/>
        <v>1</v>
      </c>
      <c r="V143" s="128">
        <f t="shared" si="94"/>
        <v>0</v>
      </c>
      <c r="W143" s="128">
        <f t="shared" si="95"/>
        <v>0</v>
      </c>
      <c r="X143" s="128">
        <f t="shared" si="96"/>
        <v>0</v>
      </c>
      <c r="Y143" s="128">
        <f t="shared" si="97"/>
        <v>0</v>
      </c>
      <c r="Z143" s="128">
        <f t="shared" si="98"/>
        <v>0</v>
      </c>
      <c r="AA143" s="128">
        <f t="shared" si="99"/>
        <v>0</v>
      </c>
      <c r="AB143" s="128">
        <f t="shared" si="100"/>
        <v>0</v>
      </c>
      <c r="AC143" s="128">
        <f t="shared" si="101"/>
        <v>0</v>
      </c>
      <c r="AD143" s="128">
        <f t="shared" si="102"/>
        <v>0</v>
      </c>
      <c r="AG143" s="133">
        <v>0.6</v>
      </c>
      <c r="AH143" s="132">
        <v>2</v>
      </c>
      <c r="AI143" s="132">
        <v>1</v>
      </c>
      <c r="AJ143" s="132"/>
      <c r="AK143" s="132"/>
      <c r="AL143" s="132"/>
      <c r="AM143" s="132"/>
      <c r="AN143" s="132"/>
      <c r="AO143" s="132"/>
      <c r="AP143" s="132"/>
      <c r="AQ143" s="132"/>
      <c r="AR143" s="134"/>
    </row>
    <row r="144" spans="2:44" ht="12" customHeight="1">
      <c r="I144" s="152" t="str">
        <f t="shared" si="103"/>
        <v>Residential Water heating  Crude oil</v>
      </c>
      <c r="J144" s="155" t="s">
        <v>198</v>
      </c>
      <c r="K144" s="152" t="str">
        <f t="shared" si="104"/>
        <v>RES-WHOILExt</v>
      </c>
      <c r="L144" s="110" t="str">
        <f t="shared" si="84"/>
        <v>RES-WHOILExt</v>
      </c>
      <c r="P144" s="131" t="str">
        <f t="shared" si="89"/>
        <v>RES-WHOILExt</v>
      </c>
      <c r="Q144" s="123" t="str">
        <f t="shared" si="85"/>
        <v>RES-OIL</v>
      </c>
      <c r="R144" s="121" t="str">
        <f t="shared" si="90"/>
        <v>RES-WH</v>
      </c>
      <c r="S144" s="128">
        <f t="shared" si="91"/>
        <v>0.6</v>
      </c>
      <c r="T144" s="128">
        <f t="shared" si="92"/>
        <v>2</v>
      </c>
      <c r="U144" s="128">
        <f t="shared" si="93"/>
        <v>1</v>
      </c>
      <c r="V144" s="128">
        <f t="shared" si="94"/>
        <v>0</v>
      </c>
      <c r="W144" s="128">
        <f t="shared" si="95"/>
        <v>0</v>
      </c>
      <c r="X144" s="128">
        <f t="shared" si="96"/>
        <v>0</v>
      </c>
      <c r="Y144" s="128">
        <f t="shared" si="97"/>
        <v>0</v>
      </c>
      <c r="Z144" s="128">
        <f t="shared" si="98"/>
        <v>0</v>
      </c>
      <c r="AA144" s="128">
        <f t="shared" si="99"/>
        <v>0</v>
      </c>
      <c r="AB144" s="128">
        <f t="shared" si="100"/>
        <v>0</v>
      </c>
      <c r="AC144" s="128">
        <f t="shared" si="101"/>
        <v>0</v>
      </c>
      <c r="AD144" s="128">
        <f t="shared" si="102"/>
        <v>0</v>
      </c>
      <c r="AG144" s="133">
        <v>0.6</v>
      </c>
      <c r="AH144" s="132">
        <v>2</v>
      </c>
      <c r="AI144" s="132">
        <v>1</v>
      </c>
      <c r="AJ144" s="132"/>
      <c r="AK144" s="132"/>
      <c r="AL144" s="132"/>
      <c r="AM144" s="132"/>
      <c r="AN144" s="132"/>
      <c r="AO144" s="132"/>
      <c r="AP144" s="132"/>
      <c r="AQ144" s="132"/>
      <c r="AR144" s="134"/>
    </row>
    <row r="145" spans="9:44" ht="12" customHeight="1">
      <c r="I145" s="152" t="str">
        <f t="shared" si="103"/>
        <v>Residential Water heating  Natural Gas</v>
      </c>
      <c r="J145" s="155" t="s">
        <v>198</v>
      </c>
      <c r="K145" s="152" t="str">
        <f t="shared" si="104"/>
        <v>RES-WHNGAExt</v>
      </c>
      <c r="L145" s="110" t="str">
        <f t="shared" si="84"/>
        <v>RES-WHNGAExt</v>
      </c>
      <c r="P145" s="131" t="str">
        <f t="shared" si="89"/>
        <v>RES-WHNGAExt</v>
      </c>
      <c r="Q145" s="123" t="str">
        <f t="shared" si="85"/>
        <v>RES-NGA</v>
      </c>
      <c r="R145" s="121" t="str">
        <f t="shared" si="90"/>
        <v>RES-WH</v>
      </c>
      <c r="S145" s="128">
        <f t="shared" si="91"/>
        <v>0.6</v>
      </c>
      <c r="T145" s="128">
        <f t="shared" si="92"/>
        <v>2</v>
      </c>
      <c r="U145" s="128">
        <f t="shared" si="93"/>
        <v>1</v>
      </c>
      <c r="V145" s="128">
        <f t="shared" si="94"/>
        <v>0</v>
      </c>
      <c r="W145" s="128">
        <f t="shared" si="95"/>
        <v>0</v>
      </c>
      <c r="X145" s="128">
        <f t="shared" si="96"/>
        <v>0</v>
      </c>
      <c r="Y145" s="128">
        <f t="shared" si="97"/>
        <v>0</v>
      </c>
      <c r="Z145" s="128">
        <f t="shared" si="98"/>
        <v>0</v>
      </c>
      <c r="AA145" s="128">
        <f t="shared" si="99"/>
        <v>0</v>
      </c>
      <c r="AB145" s="128">
        <f t="shared" si="100"/>
        <v>0</v>
      </c>
      <c r="AC145" s="128">
        <f t="shared" si="101"/>
        <v>0</v>
      </c>
      <c r="AD145" s="128">
        <f t="shared" si="102"/>
        <v>0</v>
      </c>
      <c r="AG145" s="133">
        <v>0.6</v>
      </c>
      <c r="AH145" s="132">
        <v>2</v>
      </c>
      <c r="AI145" s="132">
        <v>1</v>
      </c>
      <c r="AJ145" s="132"/>
      <c r="AK145" s="132"/>
      <c r="AL145" s="132"/>
      <c r="AM145" s="132"/>
      <c r="AN145" s="132"/>
      <c r="AO145" s="132"/>
      <c r="AP145" s="132"/>
      <c r="AQ145" s="132"/>
      <c r="AR145" s="134"/>
    </row>
    <row r="146" spans="9:44" ht="12" customHeight="1">
      <c r="I146" s="152" t="str">
        <f t="shared" si="103"/>
        <v>Residential Water heating  Hydro</v>
      </c>
      <c r="J146" s="155" t="s">
        <v>205</v>
      </c>
      <c r="K146" s="152" t="str">
        <f t="shared" si="104"/>
        <v>RES-WHHYDExt</v>
      </c>
      <c r="L146" s="110" t="str">
        <f t="shared" si="84"/>
        <v/>
      </c>
      <c r="P146" s="131" t="str">
        <f t="shared" si="89"/>
        <v/>
      </c>
      <c r="Q146" s="123" t="str">
        <f t="shared" si="85"/>
        <v/>
      </c>
      <c r="R146" s="121" t="str">
        <f t="shared" si="90"/>
        <v/>
      </c>
      <c r="S146" s="128" t="str">
        <f t="shared" si="91"/>
        <v/>
      </c>
      <c r="T146" s="128" t="str">
        <f t="shared" si="92"/>
        <v/>
      </c>
      <c r="U146" s="128" t="str">
        <f t="shared" si="93"/>
        <v/>
      </c>
      <c r="V146" s="128" t="str">
        <f t="shared" si="94"/>
        <v/>
      </c>
      <c r="W146" s="128" t="str">
        <f t="shared" si="95"/>
        <v/>
      </c>
      <c r="X146" s="128" t="str">
        <f t="shared" si="96"/>
        <v/>
      </c>
      <c r="Y146" s="128" t="str">
        <f t="shared" si="97"/>
        <v/>
      </c>
      <c r="Z146" s="128" t="str">
        <f t="shared" si="98"/>
        <v/>
      </c>
      <c r="AA146" s="128" t="str">
        <f t="shared" si="99"/>
        <v/>
      </c>
      <c r="AB146" s="128" t="str">
        <f t="shared" si="100"/>
        <v/>
      </c>
      <c r="AC146" s="128" t="str">
        <f t="shared" si="101"/>
        <v/>
      </c>
      <c r="AD146" s="128" t="str">
        <f t="shared" si="102"/>
        <v/>
      </c>
      <c r="AG146" s="133">
        <v>0.6</v>
      </c>
      <c r="AH146" s="132">
        <v>2</v>
      </c>
      <c r="AI146" s="132">
        <v>1</v>
      </c>
      <c r="AJ146" s="132"/>
      <c r="AK146" s="132"/>
      <c r="AL146" s="132"/>
      <c r="AM146" s="132"/>
      <c r="AN146" s="132"/>
      <c r="AO146" s="132"/>
      <c r="AP146" s="132"/>
      <c r="AQ146" s="132"/>
      <c r="AR146" s="134"/>
    </row>
    <row r="147" spans="9:44" ht="12" customHeight="1">
      <c r="I147" s="152" t="str">
        <f t="shared" si="103"/>
        <v>Residential Water heating  Geothermal</v>
      </c>
      <c r="J147" s="155" t="s">
        <v>205</v>
      </c>
      <c r="K147" s="152" t="str">
        <f t="shared" si="104"/>
        <v>RES-WHGEOExt</v>
      </c>
      <c r="L147" s="110" t="str">
        <f t="shared" si="84"/>
        <v/>
      </c>
      <c r="P147" s="131" t="str">
        <f t="shared" si="89"/>
        <v/>
      </c>
      <c r="Q147" s="123" t="str">
        <f t="shared" si="85"/>
        <v/>
      </c>
      <c r="R147" s="121" t="str">
        <f t="shared" si="90"/>
        <v/>
      </c>
      <c r="S147" s="128" t="str">
        <f t="shared" si="91"/>
        <v/>
      </c>
      <c r="T147" s="128" t="str">
        <f t="shared" si="92"/>
        <v/>
      </c>
      <c r="U147" s="128" t="str">
        <f t="shared" si="93"/>
        <v/>
      </c>
      <c r="V147" s="128" t="str">
        <f t="shared" si="94"/>
        <v/>
      </c>
      <c r="W147" s="128" t="str">
        <f t="shared" si="95"/>
        <v/>
      </c>
      <c r="X147" s="128" t="str">
        <f t="shared" si="96"/>
        <v/>
      </c>
      <c r="Y147" s="128" t="str">
        <f t="shared" si="97"/>
        <v/>
      </c>
      <c r="Z147" s="128" t="str">
        <f t="shared" si="98"/>
        <v/>
      </c>
      <c r="AA147" s="128" t="str">
        <f t="shared" si="99"/>
        <v/>
      </c>
      <c r="AB147" s="128" t="str">
        <f t="shared" si="100"/>
        <v/>
      </c>
      <c r="AC147" s="128" t="str">
        <f t="shared" si="101"/>
        <v/>
      </c>
      <c r="AD147" s="128" t="str">
        <f t="shared" si="102"/>
        <v/>
      </c>
      <c r="AG147" s="133">
        <v>0.6</v>
      </c>
      <c r="AH147" s="132">
        <v>2</v>
      </c>
      <c r="AI147" s="132">
        <v>1</v>
      </c>
      <c r="AJ147" s="132"/>
      <c r="AK147" s="132"/>
      <c r="AL147" s="132"/>
      <c r="AM147" s="132"/>
      <c r="AN147" s="132"/>
      <c r="AO147" s="132"/>
      <c r="AP147" s="132"/>
      <c r="AQ147" s="132"/>
      <c r="AR147" s="134"/>
    </row>
    <row r="148" spans="9:44" ht="12" customHeight="1">
      <c r="I148" s="152" t="str">
        <f t="shared" si="103"/>
        <v>Residential Water heating  Solar</v>
      </c>
      <c r="J148" s="155" t="s">
        <v>205</v>
      </c>
      <c r="K148" s="152" t="str">
        <f t="shared" si="104"/>
        <v>RES-WHSOLExt</v>
      </c>
      <c r="L148" s="110" t="str">
        <f t="shared" si="84"/>
        <v/>
      </c>
      <c r="P148" s="131" t="str">
        <f t="shared" si="89"/>
        <v/>
      </c>
      <c r="Q148" s="123" t="str">
        <f t="shared" si="85"/>
        <v/>
      </c>
      <c r="R148" s="121" t="str">
        <f t="shared" si="90"/>
        <v/>
      </c>
      <c r="S148" s="128" t="str">
        <f t="shared" si="91"/>
        <v/>
      </c>
      <c r="T148" s="128" t="str">
        <f t="shared" si="92"/>
        <v/>
      </c>
      <c r="U148" s="128" t="str">
        <f t="shared" si="93"/>
        <v/>
      </c>
      <c r="V148" s="128" t="str">
        <f t="shared" si="94"/>
        <v/>
      </c>
      <c r="W148" s="128" t="str">
        <f t="shared" si="95"/>
        <v/>
      </c>
      <c r="X148" s="128" t="str">
        <f t="shared" si="96"/>
        <v/>
      </c>
      <c r="Y148" s="128" t="str">
        <f t="shared" si="97"/>
        <v/>
      </c>
      <c r="Z148" s="128" t="str">
        <f t="shared" si="98"/>
        <v/>
      </c>
      <c r="AA148" s="128" t="str">
        <f t="shared" si="99"/>
        <v/>
      </c>
      <c r="AB148" s="128" t="str">
        <f t="shared" si="100"/>
        <v/>
      </c>
      <c r="AC148" s="128" t="str">
        <f t="shared" si="101"/>
        <v/>
      </c>
      <c r="AD148" s="128" t="str">
        <f t="shared" si="102"/>
        <v/>
      </c>
      <c r="AG148" s="133">
        <v>0.6</v>
      </c>
      <c r="AH148" s="132">
        <v>2</v>
      </c>
      <c r="AI148" s="132">
        <v>1</v>
      </c>
      <c r="AJ148" s="132"/>
      <c r="AK148" s="132"/>
      <c r="AL148" s="132"/>
      <c r="AM148" s="132"/>
      <c r="AN148" s="132"/>
      <c r="AO148" s="132"/>
      <c r="AP148" s="132"/>
      <c r="AQ148" s="132"/>
      <c r="AR148" s="134"/>
    </row>
    <row r="149" spans="9:44" ht="12" customHeight="1">
      <c r="I149" s="152" t="str">
        <f t="shared" si="103"/>
        <v>Residential Water heating  Wind</v>
      </c>
      <c r="J149" s="155" t="s">
        <v>205</v>
      </c>
      <c r="K149" s="152" t="str">
        <f t="shared" si="104"/>
        <v>RES-WHWINExt</v>
      </c>
      <c r="L149" s="110" t="str">
        <f t="shared" si="84"/>
        <v/>
      </c>
      <c r="P149" s="131" t="str">
        <f t="shared" si="89"/>
        <v/>
      </c>
      <c r="Q149" s="123" t="str">
        <f t="shared" si="85"/>
        <v/>
      </c>
      <c r="R149" s="121" t="str">
        <f t="shared" si="90"/>
        <v/>
      </c>
      <c r="S149" s="128" t="str">
        <f t="shared" si="91"/>
        <v/>
      </c>
      <c r="T149" s="128" t="str">
        <f t="shared" si="92"/>
        <v/>
      </c>
      <c r="U149" s="128" t="str">
        <f t="shared" si="93"/>
        <v/>
      </c>
      <c r="V149" s="128" t="str">
        <f t="shared" si="94"/>
        <v/>
      </c>
      <c r="W149" s="128" t="str">
        <f t="shared" si="95"/>
        <v/>
      </c>
      <c r="X149" s="128" t="str">
        <f t="shared" si="96"/>
        <v/>
      </c>
      <c r="Y149" s="128" t="str">
        <f t="shared" si="97"/>
        <v/>
      </c>
      <c r="Z149" s="128" t="str">
        <f t="shared" si="98"/>
        <v/>
      </c>
      <c r="AA149" s="128" t="str">
        <f t="shared" si="99"/>
        <v/>
      </c>
      <c r="AB149" s="128" t="str">
        <f t="shared" si="100"/>
        <v/>
      </c>
      <c r="AC149" s="128" t="str">
        <f t="shared" si="101"/>
        <v/>
      </c>
      <c r="AD149" s="128" t="str">
        <f t="shared" si="102"/>
        <v/>
      </c>
      <c r="AG149" s="133">
        <v>0.6</v>
      </c>
      <c r="AH149" s="132">
        <v>2</v>
      </c>
      <c r="AI149" s="132">
        <v>1</v>
      </c>
      <c r="AJ149" s="132"/>
      <c r="AK149" s="132"/>
      <c r="AL149" s="132"/>
      <c r="AM149" s="132"/>
      <c r="AN149" s="132"/>
      <c r="AO149" s="132"/>
      <c r="AP149" s="132"/>
      <c r="AQ149" s="132"/>
      <c r="AR149" s="134"/>
    </row>
    <row r="150" spans="9:44" ht="12" customHeight="1">
      <c r="I150" s="152" t="str">
        <f t="shared" si="103"/>
        <v>Residential Water heating  Bio Liquids</v>
      </c>
      <c r="J150" s="155" t="s">
        <v>205</v>
      </c>
      <c r="K150" s="152" t="str">
        <f t="shared" si="104"/>
        <v>RES-WHBILExt</v>
      </c>
      <c r="L150" s="110" t="str">
        <f t="shared" si="84"/>
        <v/>
      </c>
      <c r="P150" s="131" t="str">
        <f t="shared" si="89"/>
        <v/>
      </c>
      <c r="Q150" s="123" t="str">
        <f t="shared" si="85"/>
        <v/>
      </c>
      <c r="R150" s="121" t="str">
        <f t="shared" si="90"/>
        <v/>
      </c>
      <c r="S150" s="128" t="str">
        <f t="shared" si="91"/>
        <v/>
      </c>
      <c r="T150" s="128" t="str">
        <f t="shared" si="92"/>
        <v/>
      </c>
      <c r="U150" s="128" t="str">
        <f t="shared" si="93"/>
        <v/>
      </c>
      <c r="V150" s="128" t="str">
        <f t="shared" si="94"/>
        <v/>
      </c>
      <c r="W150" s="128" t="str">
        <f t="shared" si="95"/>
        <v/>
      </c>
      <c r="X150" s="128" t="str">
        <f t="shared" si="96"/>
        <v/>
      </c>
      <c r="Y150" s="128" t="str">
        <f t="shared" si="97"/>
        <v/>
      </c>
      <c r="Z150" s="128" t="str">
        <f t="shared" si="98"/>
        <v/>
      </c>
      <c r="AA150" s="128" t="str">
        <f t="shared" si="99"/>
        <v/>
      </c>
      <c r="AB150" s="128" t="str">
        <f t="shared" si="100"/>
        <v/>
      </c>
      <c r="AC150" s="128" t="str">
        <f t="shared" si="101"/>
        <v/>
      </c>
      <c r="AD150" s="128" t="str">
        <f t="shared" si="102"/>
        <v/>
      </c>
      <c r="AG150" s="133">
        <v>0.6</v>
      </c>
      <c r="AH150" s="132">
        <v>2</v>
      </c>
      <c r="AI150" s="132">
        <v>1</v>
      </c>
      <c r="AJ150" s="132"/>
      <c r="AK150" s="132"/>
      <c r="AL150" s="132"/>
      <c r="AM150" s="132"/>
      <c r="AN150" s="132"/>
      <c r="AO150" s="132"/>
      <c r="AP150" s="132"/>
      <c r="AQ150" s="132"/>
      <c r="AR150" s="134"/>
    </row>
    <row r="151" spans="9:44" ht="12" customHeight="1">
      <c r="I151" s="152" t="str">
        <f t="shared" si="103"/>
        <v>Residential Water heating  Biogas</v>
      </c>
      <c r="J151" s="155" t="s">
        <v>205</v>
      </c>
      <c r="K151" s="152" t="str">
        <f t="shared" si="104"/>
        <v>RES-WHBIGExt</v>
      </c>
      <c r="L151" s="110" t="str">
        <f t="shared" ref="L151:L154" si="105">IF(J151="Yes",K151,"")</f>
        <v/>
      </c>
      <c r="P151" s="131" t="str">
        <f t="shared" si="89"/>
        <v/>
      </c>
      <c r="Q151" s="123" t="str">
        <f t="shared" si="85"/>
        <v/>
      </c>
      <c r="R151" s="121" t="str">
        <f t="shared" si="90"/>
        <v/>
      </c>
      <c r="S151" s="128" t="str">
        <f t="shared" si="91"/>
        <v/>
      </c>
      <c r="T151" s="128" t="str">
        <f t="shared" si="92"/>
        <v/>
      </c>
      <c r="U151" s="128" t="str">
        <f t="shared" si="93"/>
        <v/>
      </c>
      <c r="V151" s="128" t="str">
        <f t="shared" si="94"/>
        <v/>
      </c>
      <c r="W151" s="128" t="str">
        <f t="shared" si="95"/>
        <v/>
      </c>
      <c r="X151" s="128" t="str">
        <f t="shared" si="96"/>
        <v/>
      </c>
      <c r="Y151" s="128" t="str">
        <f t="shared" si="97"/>
        <v/>
      </c>
      <c r="Z151" s="128" t="str">
        <f t="shared" si="98"/>
        <v/>
      </c>
      <c r="AA151" s="128" t="str">
        <f t="shared" si="99"/>
        <v/>
      </c>
      <c r="AB151" s="128" t="str">
        <f t="shared" si="100"/>
        <v/>
      </c>
      <c r="AC151" s="128" t="str">
        <f t="shared" si="101"/>
        <v/>
      </c>
      <c r="AD151" s="128" t="str">
        <f t="shared" si="102"/>
        <v/>
      </c>
      <c r="AG151" s="133">
        <v>0.6</v>
      </c>
      <c r="AH151" s="132">
        <v>2</v>
      </c>
      <c r="AI151" s="132">
        <v>1</v>
      </c>
      <c r="AJ151" s="132"/>
      <c r="AK151" s="132"/>
      <c r="AL151" s="132"/>
      <c r="AM151" s="132"/>
      <c r="AN151" s="132"/>
      <c r="AO151" s="132"/>
      <c r="AP151" s="132"/>
      <c r="AQ151" s="132"/>
      <c r="AR151" s="134"/>
    </row>
    <row r="152" spans="9:44" ht="12" customHeight="1">
      <c r="I152" s="152" t="str">
        <f t="shared" si="103"/>
        <v>Residential Water heating  Wood</v>
      </c>
      <c r="J152" s="155" t="s">
        <v>198</v>
      </c>
      <c r="K152" s="152" t="str">
        <f t="shared" si="104"/>
        <v>RES-WHWODExt</v>
      </c>
      <c r="L152" s="110" t="str">
        <f t="shared" si="105"/>
        <v>RES-WHWODExt</v>
      </c>
      <c r="P152" s="131" t="str">
        <f t="shared" si="89"/>
        <v>RES-WHWODExt</v>
      </c>
      <c r="Q152" s="123" t="str">
        <f t="shared" si="85"/>
        <v>RES-WOD</v>
      </c>
      <c r="R152" s="121" t="str">
        <f t="shared" si="90"/>
        <v>RES-WH</v>
      </c>
      <c r="S152" s="128">
        <f t="shared" si="91"/>
        <v>0.6</v>
      </c>
      <c r="T152" s="128">
        <f t="shared" si="92"/>
        <v>2</v>
      </c>
      <c r="U152" s="128">
        <f t="shared" si="93"/>
        <v>1</v>
      </c>
      <c r="V152" s="128">
        <f t="shared" si="94"/>
        <v>0</v>
      </c>
      <c r="W152" s="128">
        <f t="shared" si="95"/>
        <v>0</v>
      </c>
      <c r="X152" s="128">
        <f t="shared" si="96"/>
        <v>0</v>
      </c>
      <c r="Y152" s="128">
        <f t="shared" si="97"/>
        <v>0</v>
      </c>
      <c r="Z152" s="128">
        <f t="shared" si="98"/>
        <v>0</v>
      </c>
      <c r="AA152" s="128">
        <f t="shared" si="99"/>
        <v>0</v>
      </c>
      <c r="AB152" s="128">
        <f t="shared" si="100"/>
        <v>0</v>
      </c>
      <c r="AC152" s="128">
        <f t="shared" si="101"/>
        <v>0</v>
      </c>
      <c r="AD152" s="128">
        <f t="shared" si="102"/>
        <v>0</v>
      </c>
      <c r="AG152" s="133">
        <v>0.6</v>
      </c>
      <c r="AH152" s="132">
        <v>2</v>
      </c>
      <c r="AI152" s="132">
        <v>1</v>
      </c>
      <c r="AJ152" s="132"/>
      <c r="AK152" s="132"/>
      <c r="AL152" s="132"/>
      <c r="AM152" s="132"/>
      <c r="AN152" s="132"/>
      <c r="AO152" s="132"/>
      <c r="AP152" s="132"/>
      <c r="AQ152" s="132"/>
      <c r="AR152" s="134"/>
    </row>
    <row r="153" spans="9:44" ht="12" customHeight="1">
      <c r="I153" s="152" t="str">
        <f t="shared" si="103"/>
        <v>Residential Water heating  Tidal</v>
      </c>
      <c r="J153" s="155" t="s">
        <v>205</v>
      </c>
      <c r="K153" s="152" t="str">
        <f t="shared" si="104"/>
        <v>RES-WHTIDExt</v>
      </c>
      <c r="L153" s="110" t="str">
        <f t="shared" si="105"/>
        <v/>
      </c>
      <c r="P153" s="131" t="str">
        <f t="shared" si="89"/>
        <v/>
      </c>
      <c r="Q153" s="123" t="str">
        <f t="shared" si="85"/>
        <v/>
      </c>
      <c r="R153" s="121" t="str">
        <f t="shared" si="90"/>
        <v/>
      </c>
      <c r="S153" s="128" t="str">
        <f t="shared" si="91"/>
        <v/>
      </c>
      <c r="T153" s="128" t="str">
        <f t="shared" si="92"/>
        <v/>
      </c>
      <c r="U153" s="128" t="str">
        <f t="shared" si="93"/>
        <v/>
      </c>
      <c r="V153" s="128" t="str">
        <f t="shared" si="94"/>
        <v/>
      </c>
      <c r="W153" s="128" t="str">
        <f t="shared" si="95"/>
        <v/>
      </c>
      <c r="X153" s="128" t="str">
        <f t="shared" si="96"/>
        <v/>
      </c>
      <c r="Y153" s="128" t="str">
        <f t="shared" si="97"/>
        <v/>
      </c>
      <c r="Z153" s="128" t="str">
        <f t="shared" si="98"/>
        <v/>
      </c>
      <c r="AA153" s="128" t="str">
        <f t="shared" si="99"/>
        <v/>
      </c>
      <c r="AB153" s="128" t="str">
        <f t="shared" si="100"/>
        <v/>
      </c>
      <c r="AC153" s="128" t="str">
        <f t="shared" si="101"/>
        <v/>
      </c>
      <c r="AD153" s="128" t="str">
        <f t="shared" si="102"/>
        <v/>
      </c>
      <c r="AG153" s="133">
        <v>0.6</v>
      </c>
      <c r="AH153" s="132">
        <v>2</v>
      </c>
      <c r="AI153" s="132">
        <v>1</v>
      </c>
      <c r="AJ153" s="132"/>
      <c r="AK153" s="132"/>
      <c r="AL153" s="132"/>
      <c r="AM153" s="132"/>
      <c r="AN153" s="132"/>
      <c r="AO153" s="132"/>
      <c r="AP153" s="132"/>
      <c r="AQ153" s="132"/>
      <c r="AR153" s="134"/>
    </row>
    <row r="154" spans="9:44" ht="12" customHeight="1">
      <c r="I154" s="152" t="str">
        <f t="shared" si="103"/>
        <v>Residential Water heating  Electricity</v>
      </c>
      <c r="J154" s="164" t="s">
        <v>198</v>
      </c>
      <c r="K154" s="153" t="str">
        <f t="shared" si="104"/>
        <v>RES-WHELCExt</v>
      </c>
      <c r="L154" s="110" t="str">
        <f t="shared" si="105"/>
        <v>RES-WHELCExt</v>
      </c>
      <c r="P154" s="131" t="str">
        <f t="shared" si="89"/>
        <v>RES-WHELCExt</v>
      </c>
      <c r="Q154" s="123" t="str">
        <f t="shared" si="85"/>
        <v>RES-ELC</v>
      </c>
      <c r="R154" s="121" t="str">
        <f t="shared" si="90"/>
        <v>RES-WH</v>
      </c>
      <c r="S154" s="128">
        <f t="shared" si="91"/>
        <v>0.6</v>
      </c>
      <c r="T154" s="128">
        <f t="shared" si="92"/>
        <v>2</v>
      </c>
      <c r="U154" s="128">
        <f t="shared" si="93"/>
        <v>1</v>
      </c>
      <c r="V154" s="128">
        <f t="shared" si="94"/>
        <v>0</v>
      </c>
      <c r="W154" s="128">
        <f t="shared" si="95"/>
        <v>0</v>
      </c>
      <c r="X154" s="128">
        <f t="shared" si="96"/>
        <v>0</v>
      </c>
      <c r="Y154" s="128">
        <f t="shared" si="97"/>
        <v>0</v>
      </c>
      <c r="Z154" s="128">
        <f t="shared" si="98"/>
        <v>0</v>
      </c>
      <c r="AA154" s="128">
        <f t="shared" si="99"/>
        <v>0</v>
      </c>
      <c r="AB154" s="128">
        <f t="shared" si="100"/>
        <v>0</v>
      </c>
      <c r="AC154" s="128">
        <f t="shared" si="101"/>
        <v>0</v>
      </c>
      <c r="AD154" s="128">
        <f t="shared" si="102"/>
        <v>0</v>
      </c>
      <c r="AG154" s="133">
        <v>0.6</v>
      </c>
      <c r="AH154" s="132">
        <v>2</v>
      </c>
      <c r="AI154" s="132">
        <v>1</v>
      </c>
      <c r="AJ154" s="132"/>
      <c r="AK154" s="132"/>
      <c r="AL154" s="132"/>
      <c r="AM154" s="132"/>
      <c r="AN154" s="132"/>
      <c r="AO154" s="132"/>
      <c r="AP154" s="132"/>
      <c r="AQ154" s="132"/>
      <c r="AR154" s="134"/>
    </row>
    <row r="155" spans="9:44" ht="12" customHeight="1">
      <c r="I155" s="151" t="str">
        <f>$C$129&amp;" "&amp;$E$131&amp;" "&amp;RIGHT(G129,LEN(G129)-FIND(" ",G129))</f>
        <v>Residential Cooking Coal</v>
      </c>
      <c r="J155" s="155" t="s">
        <v>198</v>
      </c>
      <c r="K155" s="151" t="str">
        <f>$D$129&amp;$F$131&amp;RIGHT(H129,3)&amp;$B$129</f>
        <v>RES-COCOAExt</v>
      </c>
      <c r="L155" s="110" t="str">
        <f t="shared" ref="L155:L161" si="106">IF(J155="Yes",K155,"")</f>
        <v>RES-COCOAExt</v>
      </c>
      <c r="P155" s="131" t="str">
        <f t="shared" si="89"/>
        <v>RES-COCOAExt</v>
      </c>
      <c r="Q155" s="123" t="str">
        <f t="shared" si="85"/>
        <v>RES-COA</v>
      </c>
      <c r="R155" s="121" t="str">
        <f t="shared" si="90"/>
        <v>RES-CO</v>
      </c>
      <c r="S155" s="128">
        <f t="shared" si="91"/>
        <v>0.6</v>
      </c>
      <c r="T155" s="128">
        <f t="shared" si="92"/>
        <v>2</v>
      </c>
      <c r="U155" s="128">
        <f t="shared" si="93"/>
        <v>1</v>
      </c>
      <c r="V155" s="128">
        <f t="shared" si="94"/>
        <v>0</v>
      </c>
      <c r="W155" s="128">
        <f t="shared" si="95"/>
        <v>0</v>
      </c>
      <c r="X155" s="128">
        <f t="shared" si="96"/>
        <v>0</v>
      </c>
      <c r="Y155" s="128">
        <f t="shared" si="97"/>
        <v>0</v>
      </c>
      <c r="Z155" s="128">
        <f t="shared" si="98"/>
        <v>0</v>
      </c>
      <c r="AA155" s="128">
        <f t="shared" si="99"/>
        <v>0</v>
      </c>
      <c r="AB155" s="128">
        <f t="shared" si="100"/>
        <v>0</v>
      </c>
      <c r="AC155" s="128">
        <f t="shared" si="101"/>
        <v>0</v>
      </c>
      <c r="AD155" s="128">
        <f t="shared" si="102"/>
        <v>0</v>
      </c>
      <c r="AG155" s="133">
        <v>0.6</v>
      </c>
      <c r="AH155" s="132">
        <v>2</v>
      </c>
      <c r="AI155" s="132">
        <v>1</v>
      </c>
      <c r="AJ155" s="132"/>
      <c r="AK155" s="132"/>
      <c r="AL155" s="132"/>
      <c r="AM155" s="132"/>
      <c r="AN155" s="132"/>
      <c r="AO155" s="132"/>
      <c r="AP155" s="132"/>
      <c r="AQ155" s="132"/>
      <c r="AR155" s="134"/>
    </row>
    <row r="156" spans="9:44" ht="12" customHeight="1">
      <c r="I156" s="152" t="str">
        <f t="shared" ref="I156:I167" si="107">$C$129&amp;" "&amp;$E$131&amp;" "&amp;RIGHT(G130,LEN(G130)-FIND(" ",G130))</f>
        <v>Residential Cooking Lignite</v>
      </c>
      <c r="J156" s="155" t="s">
        <v>205</v>
      </c>
      <c r="K156" s="152" t="str">
        <f t="shared" ref="K156:K167" si="108">$D$129&amp;$F$131&amp;RIGHT(H130,3)&amp;$B$129</f>
        <v>RES-COCOLExt</v>
      </c>
      <c r="L156" s="110" t="str">
        <f t="shared" si="106"/>
        <v/>
      </c>
      <c r="P156" s="131" t="str">
        <f t="shared" si="89"/>
        <v/>
      </c>
      <c r="Q156" s="123" t="str">
        <f t="shared" si="85"/>
        <v/>
      </c>
      <c r="R156" s="121" t="str">
        <f t="shared" si="90"/>
        <v/>
      </c>
      <c r="S156" s="128" t="str">
        <f t="shared" si="91"/>
        <v/>
      </c>
      <c r="T156" s="128" t="str">
        <f t="shared" si="92"/>
        <v/>
      </c>
      <c r="U156" s="128" t="str">
        <f t="shared" si="93"/>
        <v/>
      </c>
      <c r="V156" s="128" t="str">
        <f t="shared" si="94"/>
        <v/>
      </c>
      <c r="W156" s="128" t="str">
        <f t="shared" si="95"/>
        <v/>
      </c>
      <c r="X156" s="128" t="str">
        <f t="shared" si="96"/>
        <v/>
      </c>
      <c r="Y156" s="128" t="str">
        <f t="shared" si="97"/>
        <v/>
      </c>
      <c r="Z156" s="128" t="str">
        <f t="shared" si="98"/>
        <v/>
      </c>
      <c r="AA156" s="128" t="str">
        <f t="shared" si="99"/>
        <v/>
      </c>
      <c r="AB156" s="128" t="str">
        <f t="shared" si="100"/>
        <v/>
      </c>
      <c r="AC156" s="128" t="str">
        <f t="shared" si="101"/>
        <v/>
      </c>
      <c r="AD156" s="128" t="str">
        <f t="shared" si="102"/>
        <v/>
      </c>
      <c r="AG156" s="133">
        <v>0.6</v>
      </c>
      <c r="AH156" s="132">
        <v>2</v>
      </c>
      <c r="AI156" s="132">
        <v>1</v>
      </c>
      <c r="AJ156" s="132"/>
      <c r="AK156" s="132"/>
      <c r="AL156" s="132"/>
      <c r="AM156" s="132"/>
      <c r="AN156" s="132"/>
      <c r="AO156" s="132"/>
      <c r="AP156" s="132"/>
      <c r="AQ156" s="132"/>
      <c r="AR156" s="134"/>
    </row>
    <row r="157" spans="9:44" ht="12" customHeight="1">
      <c r="I157" s="152" t="str">
        <f t="shared" si="107"/>
        <v>Residential Cooking Crude oil</v>
      </c>
      <c r="J157" s="155" t="s">
        <v>205</v>
      </c>
      <c r="K157" s="152" t="str">
        <f t="shared" si="108"/>
        <v>RES-COOILExt</v>
      </c>
      <c r="L157" s="110" t="str">
        <f t="shared" si="106"/>
        <v/>
      </c>
      <c r="P157" s="131" t="str">
        <f t="shared" si="89"/>
        <v/>
      </c>
      <c r="Q157" s="123" t="str">
        <f t="shared" si="85"/>
        <v/>
      </c>
      <c r="R157" s="121" t="str">
        <f t="shared" si="90"/>
        <v/>
      </c>
      <c r="S157" s="128" t="str">
        <f t="shared" si="91"/>
        <v/>
      </c>
      <c r="T157" s="128" t="str">
        <f t="shared" si="92"/>
        <v/>
      </c>
      <c r="U157" s="128" t="str">
        <f t="shared" si="93"/>
        <v/>
      </c>
      <c r="V157" s="128" t="str">
        <f t="shared" si="94"/>
        <v/>
      </c>
      <c r="W157" s="128" t="str">
        <f t="shared" si="95"/>
        <v/>
      </c>
      <c r="X157" s="128" t="str">
        <f t="shared" si="96"/>
        <v/>
      </c>
      <c r="Y157" s="128" t="str">
        <f t="shared" si="97"/>
        <v/>
      </c>
      <c r="Z157" s="128" t="str">
        <f t="shared" si="98"/>
        <v/>
      </c>
      <c r="AA157" s="128" t="str">
        <f t="shared" si="99"/>
        <v/>
      </c>
      <c r="AB157" s="128" t="str">
        <f t="shared" si="100"/>
        <v/>
      </c>
      <c r="AC157" s="128" t="str">
        <f t="shared" si="101"/>
        <v/>
      </c>
      <c r="AD157" s="128" t="str">
        <f t="shared" si="102"/>
        <v/>
      </c>
      <c r="AG157" s="133">
        <v>0.6</v>
      </c>
      <c r="AH157" s="132">
        <v>2</v>
      </c>
      <c r="AI157" s="132">
        <v>1</v>
      </c>
      <c r="AJ157" s="132"/>
      <c r="AK157" s="132"/>
      <c r="AL157" s="132"/>
      <c r="AM157" s="132"/>
      <c r="AN157" s="132"/>
      <c r="AO157" s="132"/>
      <c r="AP157" s="132"/>
      <c r="AQ157" s="132"/>
      <c r="AR157" s="134"/>
    </row>
    <row r="158" spans="9:44" ht="12" customHeight="1">
      <c r="I158" s="152" t="str">
        <f t="shared" si="107"/>
        <v>Residential Cooking Natural Gas</v>
      </c>
      <c r="J158" s="155" t="s">
        <v>198</v>
      </c>
      <c r="K158" s="152" t="str">
        <f t="shared" si="108"/>
        <v>RES-CONGAExt</v>
      </c>
      <c r="L158" s="110" t="str">
        <f t="shared" si="106"/>
        <v>RES-CONGAExt</v>
      </c>
      <c r="P158" s="131" t="str">
        <f t="shared" si="89"/>
        <v>RES-CONGAExt</v>
      </c>
      <c r="Q158" s="123" t="str">
        <f t="shared" si="85"/>
        <v>RES-NGA</v>
      </c>
      <c r="R158" s="121" t="str">
        <f t="shared" si="90"/>
        <v>RES-CO</v>
      </c>
      <c r="S158" s="128">
        <f t="shared" si="91"/>
        <v>0.6</v>
      </c>
      <c r="T158" s="128">
        <f t="shared" si="92"/>
        <v>2</v>
      </c>
      <c r="U158" s="128">
        <f t="shared" si="93"/>
        <v>1</v>
      </c>
      <c r="V158" s="128">
        <f t="shared" si="94"/>
        <v>0</v>
      </c>
      <c r="W158" s="128">
        <f t="shared" si="95"/>
        <v>0</v>
      </c>
      <c r="X158" s="128">
        <f t="shared" si="96"/>
        <v>0</v>
      </c>
      <c r="Y158" s="128">
        <f t="shared" si="97"/>
        <v>0</v>
      </c>
      <c r="Z158" s="128">
        <f t="shared" si="98"/>
        <v>0</v>
      </c>
      <c r="AA158" s="128">
        <f t="shared" si="99"/>
        <v>0</v>
      </c>
      <c r="AB158" s="128">
        <f t="shared" si="100"/>
        <v>0</v>
      </c>
      <c r="AC158" s="128">
        <f t="shared" si="101"/>
        <v>0</v>
      </c>
      <c r="AD158" s="128">
        <f t="shared" si="102"/>
        <v>0</v>
      </c>
      <c r="AG158" s="133">
        <v>0.6</v>
      </c>
      <c r="AH158" s="132">
        <v>2</v>
      </c>
      <c r="AI158" s="132">
        <v>1</v>
      </c>
      <c r="AJ158" s="132"/>
      <c r="AK158" s="132"/>
      <c r="AL158" s="132"/>
      <c r="AM158" s="132"/>
      <c r="AN158" s="132"/>
      <c r="AO158" s="132"/>
      <c r="AP158" s="132"/>
      <c r="AQ158" s="132"/>
      <c r="AR158" s="134"/>
    </row>
    <row r="159" spans="9:44" ht="12" customHeight="1">
      <c r="I159" s="152" t="str">
        <f t="shared" si="107"/>
        <v>Residential Cooking Hydro</v>
      </c>
      <c r="J159" s="155" t="s">
        <v>205</v>
      </c>
      <c r="K159" s="152" t="str">
        <f t="shared" si="108"/>
        <v>RES-COHYDExt</v>
      </c>
      <c r="L159" s="110" t="str">
        <f t="shared" si="106"/>
        <v/>
      </c>
      <c r="P159" s="131" t="str">
        <f t="shared" si="89"/>
        <v/>
      </c>
      <c r="Q159" s="123" t="str">
        <f t="shared" si="85"/>
        <v/>
      </c>
      <c r="R159" s="121" t="str">
        <f t="shared" si="90"/>
        <v/>
      </c>
      <c r="S159" s="128" t="str">
        <f t="shared" si="91"/>
        <v/>
      </c>
      <c r="T159" s="128" t="str">
        <f t="shared" si="92"/>
        <v/>
      </c>
      <c r="U159" s="128" t="str">
        <f t="shared" si="93"/>
        <v/>
      </c>
      <c r="V159" s="128" t="str">
        <f t="shared" si="94"/>
        <v/>
      </c>
      <c r="W159" s="128" t="str">
        <f t="shared" si="95"/>
        <v/>
      </c>
      <c r="X159" s="128" t="str">
        <f t="shared" si="96"/>
        <v/>
      </c>
      <c r="Y159" s="128" t="str">
        <f t="shared" si="97"/>
        <v/>
      </c>
      <c r="Z159" s="128" t="str">
        <f t="shared" si="98"/>
        <v/>
      </c>
      <c r="AA159" s="128" t="str">
        <f t="shared" si="99"/>
        <v/>
      </c>
      <c r="AB159" s="128" t="str">
        <f t="shared" si="100"/>
        <v/>
      </c>
      <c r="AC159" s="128" t="str">
        <f t="shared" si="101"/>
        <v/>
      </c>
      <c r="AD159" s="128" t="str">
        <f t="shared" si="102"/>
        <v/>
      </c>
      <c r="AG159" s="133">
        <v>0.6</v>
      </c>
      <c r="AH159" s="132">
        <v>2</v>
      </c>
      <c r="AI159" s="132">
        <v>1</v>
      </c>
      <c r="AJ159" s="132"/>
      <c r="AK159" s="132"/>
      <c r="AL159" s="132"/>
      <c r="AM159" s="132"/>
      <c r="AN159" s="132"/>
      <c r="AO159" s="132"/>
      <c r="AP159" s="132"/>
      <c r="AQ159" s="132"/>
      <c r="AR159" s="134"/>
    </row>
    <row r="160" spans="9:44" ht="12" customHeight="1">
      <c r="I160" s="152" t="str">
        <f t="shared" si="107"/>
        <v>Residential Cooking Geothermal</v>
      </c>
      <c r="J160" s="155" t="s">
        <v>205</v>
      </c>
      <c r="K160" s="152" t="str">
        <f t="shared" si="108"/>
        <v>RES-COGEOExt</v>
      </c>
      <c r="L160" s="110" t="str">
        <f t="shared" si="106"/>
        <v/>
      </c>
      <c r="P160" s="131" t="str">
        <f t="shared" si="89"/>
        <v/>
      </c>
      <c r="Q160" s="123" t="str">
        <f t="shared" si="85"/>
        <v/>
      </c>
      <c r="R160" s="121" t="str">
        <f t="shared" si="90"/>
        <v/>
      </c>
      <c r="S160" s="128" t="str">
        <f t="shared" si="91"/>
        <v/>
      </c>
      <c r="T160" s="128" t="str">
        <f t="shared" si="92"/>
        <v/>
      </c>
      <c r="U160" s="128" t="str">
        <f t="shared" si="93"/>
        <v/>
      </c>
      <c r="V160" s="128" t="str">
        <f t="shared" si="94"/>
        <v/>
      </c>
      <c r="W160" s="128" t="str">
        <f t="shared" si="95"/>
        <v/>
      </c>
      <c r="X160" s="128" t="str">
        <f t="shared" si="96"/>
        <v/>
      </c>
      <c r="Y160" s="128" t="str">
        <f t="shared" si="97"/>
        <v/>
      </c>
      <c r="Z160" s="128" t="str">
        <f t="shared" si="98"/>
        <v/>
      </c>
      <c r="AA160" s="128" t="str">
        <f t="shared" si="99"/>
        <v/>
      </c>
      <c r="AB160" s="128" t="str">
        <f t="shared" si="100"/>
        <v/>
      </c>
      <c r="AC160" s="128" t="str">
        <f t="shared" si="101"/>
        <v/>
      </c>
      <c r="AD160" s="128" t="str">
        <f t="shared" si="102"/>
        <v/>
      </c>
      <c r="AG160" s="133">
        <v>0.6</v>
      </c>
      <c r="AH160" s="132">
        <v>2</v>
      </c>
      <c r="AI160" s="132">
        <v>1</v>
      </c>
      <c r="AJ160" s="132"/>
      <c r="AK160" s="132"/>
      <c r="AL160" s="132"/>
      <c r="AM160" s="132"/>
      <c r="AN160" s="132"/>
      <c r="AO160" s="132"/>
      <c r="AP160" s="132"/>
      <c r="AQ160" s="132"/>
      <c r="AR160" s="134"/>
    </row>
    <row r="161" spans="9:44" ht="12" customHeight="1">
      <c r="I161" s="152" t="str">
        <f t="shared" si="107"/>
        <v>Residential Cooking Solar</v>
      </c>
      <c r="J161" s="155" t="s">
        <v>205</v>
      </c>
      <c r="K161" s="152" t="str">
        <f t="shared" si="108"/>
        <v>RES-COSOLExt</v>
      </c>
      <c r="L161" s="110" t="str">
        <f t="shared" si="106"/>
        <v/>
      </c>
      <c r="P161" s="131" t="str">
        <f t="shared" si="89"/>
        <v/>
      </c>
      <c r="Q161" s="123" t="str">
        <f t="shared" si="85"/>
        <v/>
      </c>
      <c r="R161" s="121" t="str">
        <f t="shared" si="90"/>
        <v/>
      </c>
      <c r="S161" s="128" t="str">
        <f t="shared" si="91"/>
        <v/>
      </c>
      <c r="T161" s="128" t="str">
        <f t="shared" si="92"/>
        <v/>
      </c>
      <c r="U161" s="128" t="str">
        <f t="shared" si="93"/>
        <v/>
      </c>
      <c r="V161" s="128" t="str">
        <f t="shared" si="94"/>
        <v/>
      </c>
      <c r="W161" s="128" t="str">
        <f t="shared" si="95"/>
        <v/>
      </c>
      <c r="X161" s="128" t="str">
        <f t="shared" si="96"/>
        <v/>
      </c>
      <c r="Y161" s="128" t="str">
        <f t="shared" si="97"/>
        <v/>
      </c>
      <c r="Z161" s="128" t="str">
        <f t="shared" si="98"/>
        <v/>
      </c>
      <c r="AA161" s="128" t="str">
        <f t="shared" si="99"/>
        <v/>
      </c>
      <c r="AB161" s="128" t="str">
        <f t="shared" si="100"/>
        <v/>
      </c>
      <c r="AC161" s="128" t="str">
        <f t="shared" si="101"/>
        <v/>
      </c>
      <c r="AD161" s="128" t="str">
        <f t="shared" si="102"/>
        <v/>
      </c>
      <c r="AG161" s="133">
        <v>0.6</v>
      </c>
      <c r="AH161" s="132">
        <v>2</v>
      </c>
      <c r="AI161" s="132">
        <v>1</v>
      </c>
      <c r="AJ161" s="132"/>
      <c r="AK161" s="132"/>
      <c r="AL161" s="132"/>
      <c r="AM161" s="132"/>
      <c r="AN161" s="132"/>
      <c r="AO161" s="132"/>
      <c r="AP161" s="132"/>
      <c r="AQ161" s="132"/>
      <c r="AR161" s="134"/>
    </row>
    <row r="162" spans="9:44" ht="12" customHeight="1">
      <c r="I162" s="152" t="str">
        <f t="shared" si="107"/>
        <v>Residential Cooking Wind</v>
      </c>
      <c r="J162" s="155" t="s">
        <v>205</v>
      </c>
      <c r="K162" s="152" t="str">
        <f t="shared" si="108"/>
        <v>RES-COWINExt</v>
      </c>
      <c r="L162" s="110" t="str">
        <f t="shared" ref="L162:L168" si="109">IF(J162="Yes",K162,"")</f>
        <v/>
      </c>
      <c r="P162" s="131" t="str">
        <f t="shared" si="89"/>
        <v/>
      </c>
      <c r="Q162" s="123" t="str">
        <f t="shared" si="85"/>
        <v/>
      </c>
      <c r="R162" s="121" t="str">
        <f t="shared" si="90"/>
        <v/>
      </c>
      <c r="S162" s="128" t="str">
        <f t="shared" si="91"/>
        <v/>
      </c>
      <c r="T162" s="128" t="str">
        <f t="shared" si="92"/>
        <v/>
      </c>
      <c r="U162" s="128" t="str">
        <f t="shared" si="93"/>
        <v/>
      </c>
      <c r="V162" s="128" t="str">
        <f t="shared" si="94"/>
        <v/>
      </c>
      <c r="W162" s="128" t="str">
        <f t="shared" si="95"/>
        <v/>
      </c>
      <c r="X162" s="128" t="str">
        <f t="shared" si="96"/>
        <v/>
      </c>
      <c r="Y162" s="128" t="str">
        <f t="shared" si="97"/>
        <v/>
      </c>
      <c r="Z162" s="128" t="str">
        <f t="shared" si="98"/>
        <v/>
      </c>
      <c r="AA162" s="128" t="str">
        <f t="shared" si="99"/>
        <v/>
      </c>
      <c r="AB162" s="128" t="str">
        <f t="shared" si="100"/>
        <v/>
      </c>
      <c r="AC162" s="128" t="str">
        <f t="shared" si="101"/>
        <v/>
      </c>
      <c r="AD162" s="128" t="str">
        <f t="shared" si="102"/>
        <v/>
      </c>
      <c r="AG162" s="133">
        <v>0.6</v>
      </c>
      <c r="AH162" s="132">
        <v>2</v>
      </c>
      <c r="AI162" s="132">
        <v>1</v>
      </c>
      <c r="AJ162" s="132"/>
      <c r="AK162" s="132"/>
      <c r="AL162" s="132"/>
      <c r="AM162" s="132"/>
      <c r="AN162" s="132"/>
      <c r="AO162" s="132"/>
      <c r="AP162" s="132"/>
      <c r="AQ162" s="132"/>
      <c r="AR162" s="134"/>
    </row>
    <row r="163" spans="9:44" ht="12" customHeight="1">
      <c r="I163" s="152" t="str">
        <f t="shared" si="107"/>
        <v>Residential Cooking Bio Liquids</v>
      </c>
      <c r="J163" s="155" t="s">
        <v>205</v>
      </c>
      <c r="K163" s="152" t="str">
        <f t="shared" si="108"/>
        <v>RES-COBILExt</v>
      </c>
      <c r="L163" s="110" t="str">
        <f t="shared" si="109"/>
        <v/>
      </c>
      <c r="P163" s="131" t="str">
        <f t="shared" si="89"/>
        <v/>
      </c>
      <c r="Q163" s="123" t="str">
        <f t="shared" si="85"/>
        <v/>
      </c>
      <c r="R163" s="121" t="str">
        <f t="shared" si="90"/>
        <v/>
      </c>
      <c r="S163" s="128" t="str">
        <f t="shared" si="91"/>
        <v/>
      </c>
      <c r="T163" s="128" t="str">
        <f t="shared" si="92"/>
        <v/>
      </c>
      <c r="U163" s="128" t="str">
        <f t="shared" si="93"/>
        <v/>
      </c>
      <c r="V163" s="128" t="str">
        <f t="shared" si="94"/>
        <v/>
      </c>
      <c r="W163" s="128" t="str">
        <f t="shared" si="95"/>
        <v/>
      </c>
      <c r="X163" s="128" t="str">
        <f t="shared" si="96"/>
        <v/>
      </c>
      <c r="Y163" s="128" t="str">
        <f t="shared" si="97"/>
        <v/>
      </c>
      <c r="Z163" s="128" t="str">
        <f t="shared" si="98"/>
        <v/>
      </c>
      <c r="AA163" s="128" t="str">
        <f t="shared" si="99"/>
        <v/>
      </c>
      <c r="AB163" s="128" t="str">
        <f t="shared" si="100"/>
        <v/>
      </c>
      <c r="AC163" s="128" t="str">
        <f t="shared" si="101"/>
        <v/>
      </c>
      <c r="AD163" s="128" t="str">
        <f t="shared" si="102"/>
        <v/>
      </c>
      <c r="AG163" s="133">
        <v>0.6</v>
      </c>
      <c r="AH163" s="132">
        <v>2</v>
      </c>
      <c r="AI163" s="132">
        <v>1</v>
      </c>
      <c r="AJ163" s="132"/>
      <c r="AK163" s="132"/>
      <c r="AL163" s="132"/>
      <c r="AM163" s="132"/>
      <c r="AN163" s="132"/>
      <c r="AO163" s="132"/>
      <c r="AP163" s="132"/>
      <c r="AQ163" s="132"/>
      <c r="AR163" s="134"/>
    </row>
    <row r="164" spans="9:44" ht="12" customHeight="1">
      <c r="I164" s="152" t="str">
        <f t="shared" si="107"/>
        <v>Residential Cooking Biogas</v>
      </c>
      <c r="J164" s="155" t="s">
        <v>198</v>
      </c>
      <c r="K164" s="152" t="str">
        <f t="shared" si="108"/>
        <v>RES-COBIGExt</v>
      </c>
      <c r="L164" s="110" t="str">
        <f t="shared" si="109"/>
        <v>RES-COBIGExt</v>
      </c>
      <c r="P164" s="131" t="str">
        <f t="shared" si="89"/>
        <v>RES-COBIGExt</v>
      </c>
      <c r="Q164" s="123" t="str">
        <f t="shared" si="85"/>
        <v>RES-BIG</v>
      </c>
      <c r="R164" s="121" t="str">
        <f t="shared" si="90"/>
        <v>RES-CO</v>
      </c>
      <c r="S164" s="128">
        <f t="shared" si="91"/>
        <v>0.6</v>
      </c>
      <c r="T164" s="128">
        <f t="shared" si="92"/>
        <v>2</v>
      </c>
      <c r="U164" s="128">
        <f t="shared" si="93"/>
        <v>1</v>
      </c>
      <c r="V164" s="128">
        <f t="shared" si="94"/>
        <v>0</v>
      </c>
      <c r="W164" s="128">
        <f t="shared" si="95"/>
        <v>0</v>
      </c>
      <c r="X164" s="128">
        <f t="shared" si="96"/>
        <v>0</v>
      </c>
      <c r="Y164" s="128">
        <f t="shared" si="97"/>
        <v>0</v>
      </c>
      <c r="Z164" s="128">
        <f t="shared" si="98"/>
        <v>0</v>
      </c>
      <c r="AA164" s="128">
        <f t="shared" si="99"/>
        <v>0</v>
      </c>
      <c r="AB164" s="128">
        <f t="shared" si="100"/>
        <v>0</v>
      </c>
      <c r="AC164" s="128">
        <f t="shared" si="101"/>
        <v>0</v>
      </c>
      <c r="AD164" s="128">
        <f t="shared" si="102"/>
        <v>0</v>
      </c>
      <c r="AG164" s="133">
        <v>0.6</v>
      </c>
      <c r="AH164" s="132">
        <v>2</v>
      </c>
      <c r="AI164" s="132">
        <v>1</v>
      </c>
      <c r="AJ164" s="132"/>
      <c r="AK164" s="132"/>
      <c r="AL164" s="132"/>
      <c r="AM164" s="132"/>
      <c r="AN164" s="132"/>
      <c r="AO164" s="132"/>
      <c r="AP164" s="132"/>
      <c r="AQ164" s="132"/>
      <c r="AR164" s="134"/>
    </row>
    <row r="165" spans="9:44" ht="12" customHeight="1">
      <c r="I165" s="152" t="str">
        <f t="shared" si="107"/>
        <v>Residential Cooking Wood</v>
      </c>
      <c r="J165" s="155" t="s">
        <v>198</v>
      </c>
      <c r="K165" s="152" t="str">
        <f t="shared" si="108"/>
        <v>RES-COWODExt</v>
      </c>
      <c r="L165" s="110" t="str">
        <f t="shared" si="109"/>
        <v>RES-COWODExt</v>
      </c>
      <c r="P165" s="131" t="str">
        <f t="shared" si="89"/>
        <v>RES-COWODExt</v>
      </c>
      <c r="Q165" s="123" t="str">
        <f t="shared" si="85"/>
        <v>RES-WOD</v>
      </c>
      <c r="R165" s="121" t="str">
        <f t="shared" si="90"/>
        <v>RES-CO</v>
      </c>
      <c r="S165" s="128">
        <f t="shared" si="91"/>
        <v>0.6</v>
      </c>
      <c r="T165" s="128">
        <f t="shared" si="92"/>
        <v>2</v>
      </c>
      <c r="U165" s="128">
        <f t="shared" si="93"/>
        <v>1</v>
      </c>
      <c r="V165" s="128">
        <f t="shared" si="94"/>
        <v>0</v>
      </c>
      <c r="W165" s="128">
        <f t="shared" si="95"/>
        <v>0</v>
      </c>
      <c r="X165" s="128">
        <f t="shared" si="96"/>
        <v>0</v>
      </c>
      <c r="Y165" s="128">
        <f t="shared" si="97"/>
        <v>0</v>
      </c>
      <c r="Z165" s="128">
        <f t="shared" si="98"/>
        <v>0</v>
      </c>
      <c r="AA165" s="128">
        <f t="shared" si="99"/>
        <v>0</v>
      </c>
      <c r="AB165" s="128">
        <f t="shared" si="100"/>
        <v>0</v>
      </c>
      <c r="AC165" s="128">
        <f t="shared" si="101"/>
        <v>0</v>
      </c>
      <c r="AD165" s="128">
        <f t="shared" si="102"/>
        <v>0</v>
      </c>
      <c r="AG165" s="133">
        <v>0.6</v>
      </c>
      <c r="AH165" s="132">
        <v>2</v>
      </c>
      <c r="AI165" s="132">
        <v>1</v>
      </c>
      <c r="AJ165" s="132"/>
      <c r="AK165" s="132"/>
      <c r="AL165" s="132"/>
      <c r="AM165" s="132"/>
      <c r="AN165" s="132"/>
      <c r="AO165" s="132"/>
      <c r="AP165" s="132"/>
      <c r="AQ165" s="132"/>
      <c r="AR165" s="134"/>
    </row>
    <row r="166" spans="9:44" ht="12" customHeight="1">
      <c r="I166" s="152" t="str">
        <f t="shared" si="107"/>
        <v>Residential Cooking Tidal</v>
      </c>
      <c r="J166" s="155" t="s">
        <v>205</v>
      </c>
      <c r="K166" s="152" t="str">
        <f t="shared" si="108"/>
        <v>RES-COTIDExt</v>
      </c>
      <c r="L166" s="110" t="str">
        <f t="shared" si="109"/>
        <v/>
      </c>
      <c r="P166" s="131" t="str">
        <f t="shared" si="89"/>
        <v/>
      </c>
      <c r="Q166" s="123" t="str">
        <f t="shared" si="85"/>
        <v/>
      </c>
      <c r="R166" s="121" t="str">
        <f t="shared" si="90"/>
        <v/>
      </c>
      <c r="S166" s="128" t="str">
        <f t="shared" si="91"/>
        <v/>
      </c>
      <c r="T166" s="128" t="str">
        <f t="shared" si="92"/>
        <v/>
      </c>
      <c r="U166" s="128" t="str">
        <f t="shared" si="93"/>
        <v/>
      </c>
      <c r="V166" s="128" t="str">
        <f t="shared" si="94"/>
        <v/>
      </c>
      <c r="W166" s="128" t="str">
        <f t="shared" si="95"/>
        <v/>
      </c>
      <c r="X166" s="128" t="str">
        <f t="shared" si="96"/>
        <v/>
      </c>
      <c r="Y166" s="128" t="str">
        <f t="shared" si="97"/>
        <v/>
      </c>
      <c r="Z166" s="128" t="str">
        <f t="shared" si="98"/>
        <v/>
      </c>
      <c r="AA166" s="128" t="str">
        <f t="shared" si="99"/>
        <v/>
      </c>
      <c r="AB166" s="128" t="str">
        <f t="shared" si="100"/>
        <v/>
      </c>
      <c r="AC166" s="128" t="str">
        <f t="shared" si="101"/>
        <v/>
      </c>
      <c r="AD166" s="128" t="str">
        <f t="shared" si="102"/>
        <v/>
      </c>
      <c r="AG166" s="133">
        <v>0.6</v>
      </c>
      <c r="AH166" s="132">
        <v>2</v>
      </c>
      <c r="AI166" s="132">
        <v>1</v>
      </c>
      <c r="AJ166" s="132"/>
      <c r="AK166" s="132"/>
      <c r="AL166" s="132"/>
      <c r="AM166" s="132"/>
      <c r="AN166" s="132"/>
      <c r="AO166" s="132"/>
      <c r="AP166" s="132"/>
      <c r="AQ166" s="132"/>
      <c r="AR166" s="134"/>
    </row>
    <row r="167" spans="9:44" ht="12" customHeight="1">
      <c r="I167" s="152" t="str">
        <f t="shared" si="107"/>
        <v>Residential Cooking Electricity</v>
      </c>
      <c r="J167" s="164" t="s">
        <v>198</v>
      </c>
      <c r="K167" s="153" t="str">
        <f t="shared" si="108"/>
        <v>RES-COELCExt</v>
      </c>
      <c r="L167" s="110" t="str">
        <f t="shared" si="109"/>
        <v>RES-COELCExt</v>
      </c>
      <c r="P167" s="131" t="str">
        <f t="shared" si="89"/>
        <v>RES-COELCExt</v>
      </c>
      <c r="Q167" s="123" t="str">
        <f t="shared" si="85"/>
        <v>RES-ELC</v>
      </c>
      <c r="R167" s="121" t="str">
        <f t="shared" si="90"/>
        <v>RES-CO</v>
      </c>
      <c r="S167" s="128">
        <f t="shared" si="91"/>
        <v>0.6</v>
      </c>
      <c r="T167" s="128">
        <f t="shared" si="92"/>
        <v>2</v>
      </c>
      <c r="U167" s="128">
        <f t="shared" si="93"/>
        <v>1</v>
      </c>
      <c r="V167" s="128">
        <f t="shared" si="94"/>
        <v>0</v>
      </c>
      <c r="W167" s="128">
        <f t="shared" si="95"/>
        <v>0</v>
      </c>
      <c r="X167" s="128">
        <f t="shared" si="96"/>
        <v>0</v>
      </c>
      <c r="Y167" s="128">
        <f t="shared" si="97"/>
        <v>0</v>
      </c>
      <c r="Z167" s="128">
        <f t="shared" si="98"/>
        <v>0</v>
      </c>
      <c r="AA167" s="128">
        <f t="shared" si="99"/>
        <v>0</v>
      </c>
      <c r="AB167" s="128">
        <f t="shared" si="100"/>
        <v>0</v>
      </c>
      <c r="AC167" s="128">
        <f t="shared" si="101"/>
        <v>0</v>
      </c>
      <c r="AD167" s="128">
        <f t="shared" si="102"/>
        <v>0</v>
      </c>
      <c r="AG167" s="133">
        <v>0.6</v>
      </c>
      <c r="AH167" s="132">
        <v>2</v>
      </c>
      <c r="AI167" s="132">
        <v>1</v>
      </c>
      <c r="AJ167" s="132"/>
      <c r="AK167" s="132"/>
      <c r="AL167" s="132"/>
      <c r="AM167" s="132"/>
      <c r="AN167" s="132"/>
      <c r="AO167" s="132"/>
      <c r="AP167" s="132"/>
      <c r="AQ167" s="132"/>
      <c r="AR167" s="134"/>
    </row>
    <row r="168" spans="9:44" ht="12" customHeight="1">
      <c r="I168" s="151" t="str">
        <f>$C$129&amp;" "&amp;$E$8&amp;" "&amp;RIGHT(G129,LEN(G129)-FIND(" ",G129))</f>
        <v>Residential Lighting  Coal</v>
      </c>
      <c r="J168" s="155" t="s">
        <v>205</v>
      </c>
      <c r="K168" s="151" t="str">
        <f>$D$129&amp;$F$132&amp;RIGHT(H129,3)&amp;$B$129</f>
        <v>RES-LTCOAExt</v>
      </c>
      <c r="L168" s="110" t="str">
        <f t="shared" si="109"/>
        <v/>
      </c>
      <c r="P168" s="131" t="str">
        <f t="shared" si="89"/>
        <v/>
      </c>
      <c r="Q168" s="123" t="str">
        <f t="shared" si="85"/>
        <v/>
      </c>
      <c r="R168" s="121" t="str">
        <f t="shared" si="90"/>
        <v/>
      </c>
      <c r="S168" s="128" t="str">
        <f t="shared" si="91"/>
        <v/>
      </c>
      <c r="T168" s="128" t="str">
        <f t="shared" si="92"/>
        <v/>
      </c>
      <c r="U168" s="128" t="str">
        <f t="shared" si="93"/>
        <v/>
      </c>
      <c r="V168" s="128" t="str">
        <f t="shared" si="94"/>
        <v/>
      </c>
      <c r="W168" s="128" t="str">
        <f t="shared" si="95"/>
        <v/>
      </c>
      <c r="X168" s="128" t="str">
        <f t="shared" si="96"/>
        <v/>
      </c>
      <c r="Y168" s="128" t="str">
        <f t="shared" si="97"/>
        <v/>
      </c>
      <c r="Z168" s="128" t="str">
        <f t="shared" si="98"/>
        <v/>
      </c>
      <c r="AA168" s="128" t="str">
        <f t="shared" si="99"/>
        <v/>
      </c>
      <c r="AB168" s="128" t="str">
        <f t="shared" si="100"/>
        <v/>
      </c>
      <c r="AC168" s="128" t="str">
        <f t="shared" si="101"/>
        <v/>
      </c>
      <c r="AD168" s="128" t="str">
        <f t="shared" si="102"/>
        <v/>
      </c>
      <c r="AG168" s="133">
        <v>0.6</v>
      </c>
      <c r="AH168" s="132">
        <v>2</v>
      </c>
      <c r="AI168" s="132">
        <v>1</v>
      </c>
      <c r="AJ168" s="132"/>
      <c r="AK168" s="132"/>
      <c r="AL168" s="132"/>
      <c r="AM168" s="132"/>
      <c r="AN168" s="132"/>
      <c r="AO168" s="132"/>
      <c r="AP168" s="132"/>
      <c r="AQ168" s="132"/>
      <c r="AR168" s="134"/>
    </row>
    <row r="169" spans="9:44" ht="12" customHeight="1">
      <c r="I169" s="152" t="str">
        <f t="shared" ref="I169:I180" si="110">$C$129&amp;" "&amp;$E$8&amp;" "&amp;RIGHT(G130,LEN(G130)-FIND(" ",G130))</f>
        <v>Residential Lighting  Lignite</v>
      </c>
      <c r="J169" s="155" t="s">
        <v>205</v>
      </c>
      <c r="K169" s="152" t="str">
        <f t="shared" ref="K169:K180" si="111">$D$129&amp;$F$132&amp;RIGHT(H130,3)&amp;$B$129</f>
        <v>RES-LTCOLExt</v>
      </c>
      <c r="L169" s="110" t="str">
        <f t="shared" ref="L169:L176" si="112">IF(J169="Yes",K169,"")</f>
        <v/>
      </c>
      <c r="P169" s="131" t="str">
        <f t="shared" si="89"/>
        <v/>
      </c>
      <c r="Q169" s="123" t="str">
        <f t="shared" si="85"/>
        <v/>
      </c>
      <c r="R169" s="121" t="str">
        <f t="shared" si="90"/>
        <v/>
      </c>
      <c r="S169" s="128" t="str">
        <f t="shared" si="91"/>
        <v/>
      </c>
      <c r="T169" s="128" t="str">
        <f t="shared" si="92"/>
        <v/>
      </c>
      <c r="U169" s="128" t="str">
        <f t="shared" si="93"/>
        <v/>
      </c>
      <c r="V169" s="128" t="str">
        <f t="shared" si="94"/>
        <v/>
      </c>
      <c r="W169" s="128" t="str">
        <f t="shared" si="95"/>
        <v/>
      </c>
      <c r="X169" s="128" t="str">
        <f t="shared" si="96"/>
        <v/>
      </c>
      <c r="Y169" s="128" t="str">
        <f t="shared" si="97"/>
        <v/>
      </c>
      <c r="Z169" s="128" t="str">
        <f t="shared" si="98"/>
        <v/>
      </c>
      <c r="AA169" s="128" t="str">
        <f t="shared" si="99"/>
        <v/>
      </c>
      <c r="AB169" s="128" t="str">
        <f t="shared" si="100"/>
        <v/>
      </c>
      <c r="AC169" s="128" t="str">
        <f t="shared" si="101"/>
        <v/>
      </c>
      <c r="AD169" s="128" t="str">
        <f t="shared" si="102"/>
        <v/>
      </c>
      <c r="AG169" s="133">
        <v>0.6</v>
      </c>
      <c r="AH169" s="132">
        <v>2</v>
      </c>
      <c r="AI169" s="132">
        <v>1</v>
      </c>
      <c r="AJ169" s="132"/>
      <c r="AK169" s="132"/>
      <c r="AL169" s="132"/>
      <c r="AM169" s="132"/>
      <c r="AN169" s="132"/>
      <c r="AO169" s="132"/>
      <c r="AP169" s="132"/>
      <c r="AQ169" s="132"/>
      <c r="AR169" s="134"/>
    </row>
    <row r="170" spans="9:44" ht="12" customHeight="1">
      <c r="I170" s="152" t="str">
        <f t="shared" si="110"/>
        <v>Residential Lighting  Crude oil</v>
      </c>
      <c r="J170" s="155" t="s">
        <v>205</v>
      </c>
      <c r="K170" s="152" t="str">
        <f t="shared" si="111"/>
        <v>RES-LTOILExt</v>
      </c>
      <c r="L170" s="110" t="str">
        <f t="shared" si="112"/>
        <v/>
      </c>
      <c r="P170" s="131" t="str">
        <f t="shared" si="89"/>
        <v/>
      </c>
      <c r="Q170" s="123" t="str">
        <f t="shared" si="85"/>
        <v/>
      </c>
      <c r="R170" s="121" t="str">
        <f t="shared" si="90"/>
        <v/>
      </c>
      <c r="S170" s="128" t="str">
        <f t="shared" si="91"/>
        <v/>
      </c>
      <c r="T170" s="128" t="str">
        <f t="shared" si="92"/>
        <v/>
      </c>
      <c r="U170" s="128" t="str">
        <f t="shared" si="93"/>
        <v/>
      </c>
      <c r="V170" s="128" t="str">
        <f t="shared" si="94"/>
        <v/>
      </c>
      <c r="W170" s="128" t="str">
        <f t="shared" si="95"/>
        <v/>
      </c>
      <c r="X170" s="128" t="str">
        <f t="shared" si="96"/>
        <v/>
      </c>
      <c r="Y170" s="128" t="str">
        <f t="shared" si="97"/>
        <v/>
      </c>
      <c r="Z170" s="128" t="str">
        <f t="shared" si="98"/>
        <v/>
      </c>
      <c r="AA170" s="128" t="str">
        <f t="shared" si="99"/>
        <v/>
      </c>
      <c r="AB170" s="128" t="str">
        <f t="shared" si="100"/>
        <v/>
      </c>
      <c r="AC170" s="128" t="str">
        <f t="shared" si="101"/>
        <v/>
      </c>
      <c r="AD170" s="128" t="str">
        <f t="shared" si="102"/>
        <v/>
      </c>
      <c r="AG170" s="133">
        <v>0.6</v>
      </c>
      <c r="AH170" s="132">
        <v>2</v>
      </c>
      <c r="AI170" s="132">
        <v>1</v>
      </c>
      <c r="AJ170" s="132"/>
      <c r="AK170" s="132"/>
      <c r="AL170" s="132"/>
      <c r="AM170" s="132"/>
      <c r="AN170" s="132"/>
      <c r="AO170" s="132"/>
      <c r="AP170" s="132"/>
      <c r="AQ170" s="132"/>
      <c r="AR170" s="134"/>
    </row>
    <row r="171" spans="9:44" ht="12" customHeight="1">
      <c r="I171" s="152" t="str">
        <f t="shared" si="110"/>
        <v>Residential Lighting  Natural Gas</v>
      </c>
      <c r="J171" s="155" t="s">
        <v>205</v>
      </c>
      <c r="K171" s="152" t="str">
        <f t="shared" si="111"/>
        <v>RES-LTNGAExt</v>
      </c>
      <c r="L171" s="110" t="str">
        <f t="shared" si="112"/>
        <v/>
      </c>
      <c r="P171" s="131" t="str">
        <f t="shared" si="89"/>
        <v/>
      </c>
      <c r="Q171" s="123" t="str">
        <f t="shared" si="85"/>
        <v/>
      </c>
      <c r="R171" s="121" t="str">
        <f t="shared" si="90"/>
        <v/>
      </c>
      <c r="S171" s="128" t="str">
        <f t="shared" si="91"/>
        <v/>
      </c>
      <c r="T171" s="128" t="str">
        <f t="shared" si="92"/>
        <v/>
      </c>
      <c r="U171" s="128" t="str">
        <f t="shared" si="93"/>
        <v/>
      </c>
      <c r="V171" s="128" t="str">
        <f t="shared" si="94"/>
        <v/>
      </c>
      <c r="W171" s="128" t="str">
        <f t="shared" si="95"/>
        <v/>
      </c>
      <c r="X171" s="128" t="str">
        <f t="shared" si="96"/>
        <v/>
      </c>
      <c r="Y171" s="128" t="str">
        <f t="shared" si="97"/>
        <v/>
      </c>
      <c r="Z171" s="128" t="str">
        <f t="shared" si="98"/>
        <v/>
      </c>
      <c r="AA171" s="128" t="str">
        <f t="shared" si="99"/>
        <v/>
      </c>
      <c r="AB171" s="128" t="str">
        <f t="shared" si="100"/>
        <v/>
      </c>
      <c r="AC171" s="128" t="str">
        <f t="shared" si="101"/>
        <v/>
      </c>
      <c r="AD171" s="128" t="str">
        <f t="shared" si="102"/>
        <v/>
      </c>
      <c r="AG171" s="133">
        <v>0.6</v>
      </c>
      <c r="AH171" s="132">
        <v>2</v>
      </c>
      <c r="AI171" s="132">
        <v>1</v>
      </c>
      <c r="AJ171" s="132"/>
      <c r="AK171" s="132"/>
      <c r="AL171" s="132"/>
      <c r="AM171" s="132"/>
      <c r="AN171" s="132"/>
      <c r="AO171" s="132"/>
      <c r="AP171" s="132"/>
      <c r="AQ171" s="132"/>
      <c r="AR171" s="134"/>
    </row>
    <row r="172" spans="9:44" ht="12" customHeight="1">
      <c r="I172" s="152" t="str">
        <f t="shared" si="110"/>
        <v>Residential Lighting  Hydro</v>
      </c>
      <c r="J172" s="155" t="s">
        <v>205</v>
      </c>
      <c r="K172" s="152" t="str">
        <f t="shared" si="111"/>
        <v>RES-LTHYDExt</v>
      </c>
      <c r="L172" s="110" t="str">
        <f t="shared" si="112"/>
        <v/>
      </c>
      <c r="P172" s="131" t="str">
        <f t="shared" si="89"/>
        <v/>
      </c>
      <c r="Q172" s="123" t="str">
        <f t="shared" si="85"/>
        <v/>
      </c>
      <c r="R172" s="121" t="str">
        <f t="shared" si="90"/>
        <v/>
      </c>
      <c r="S172" s="128" t="str">
        <f t="shared" si="91"/>
        <v/>
      </c>
      <c r="T172" s="128" t="str">
        <f t="shared" si="92"/>
        <v/>
      </c>
      <c r="U172" s="128" t="str">
        <f t="shared" si="93"/>
        <v/>
      </c>
      <c r="V172" s="128" t="str">
        <f t="shared" si="94"/>
        <v/>
      </c>
      <c r="W172" s="128" t="str">
        <f t="shared" si="95"/>
        <v/>
      </c>
      <c r="X172" s="128" t="str">
        <f t="shared" si="96"/>
        <v/>
      </c>
      <c r="Y172" s="128" t="str">
        <f t="shared" si="97"/>
        <v/>
      </c>
      <c r="Z172" s="128" t="str">
        <f t="shared" si="98"/>
        <v/>
      </c>
      <c r="AA172" s="128" t="str">
        <f t="shared" si="99"/>
        <v/>
      </c>
      <c r="AB172" s="128" t="str">
        <f t="shared" si="100"/>
        <v/>
      </c>
      <c r="AC172" s="128" t="str">
        <f t="shared" si="101"/>
        <v/>
      </c>
      <c r="AD172" s="128" t="str">
        <f t="shared" si="102"/>
        <v/>
      </c>
      <c r="AG172" s="133">
        <v>0.6</v>
      </c>
      <c r="AH172" s="132">
        <v>2</v>
      </c>
      <c r="AI172" s="132">
        <v>1</v>
      </c>
      <c r="AJ172" s="132"/>
      <c r="AK172" s="132"/>
      <c r="AL172" s="132"/>
      <c r="AM172" s="132"/>
      <c r="AN172" s="132"/>
      <c r="AO172" s="132"/>
      <c r="AP172" s="132"/>
      <c r="AQ172" s="132"/>
      <c r="AR172" s="134"/>
    </row>
    <row r="173" spans="9:44" ht="12" customHeight="1">
      <c r="I173" s="152" t="str">
        <f t="shared" si="110"/>
        <v>Residential Lighting  Geothermal</v>
      </c>
      <c r="J173" s="155" t="s">
        <v>205</v>
      </c>
      <c r="K173" s="152" t="str">
        <f t="shared" si="111"/>
        <v>RES-LTGEOExt</v>
      </c>
      <c r="L173" s="110" t="str">
        <f t="shared" si="112"/>
        <v/>
      </c>
      <c r="P173" s="131" t="str">
        <f t="shared" si="89"/>
        <v/>
      </c>
      <c r="Q173" s="123" t="str">
        <f t="shared" si="85"/>
        <v/>
      </c>
      <c r="R173" s="121" t="str">
        <f t="shared" si="90"/>
        <v/>
      </c>
      <c r="S173" s="128" t="str">
        <f t="shared" si="91"/>
        <v/>
      </c>
      <c r="T173" s="128" t="str">
        <f t="shared" si="92"/>
        <v/>
      </c>
      <c r="U173" s="128" t="str">
        <f t="shared" si="93"/>
        <v/>
      </c>
      <c r="V173" s="128" t="str">
        <f t="shared" si="94"/>
        <v/>
      </c>
      <c r="W173" s="128" t="str">
        <f t="shared" si="95"/>
        <v/>
      </c>
      <c r="X173" s="128" t="str">
        <f t="shared" si="96"/>
        <v/>
      </c>
      <c r="Y173" s="128" t="str">
        <f t="shared" si="97"/>
        <v/>
      </c>
      <c r="Z173" s="128" t="str">
        <f t="shared" si="98"/>
        <v/>
      </c>
      <c r="AA173" s="128" t="str">
        <f t="shared" si="99"/>
        <v/>
      </c>
      <c r="AB173" s="128" t="str">
        <f t="shared" si="100"/>
        <v/>
      </c>
      <c r="AC173" s="128" t="str">
        <f t="shared" si="101"/>
        <v/>
      </c>
      <c r="AD173" s="128" t="str">
        <f t="shared" si="102"/>
        <v/>
      </c>
      <c r="AG173" s="133">
        <v>0.6</v>
      </c>
      <c r="AH173" s="132">
        <v>2</v>
      </c>
      <c r="AI173" s="132">
        <v>1</v>
      </c>
      <c r="AJ173" s="132"/>
      <c r="AK173" s="132"/>
      <c r="AL173" s="132"/>
      <c r="AM173" s="132"/>
      <c r="AN173" s="132"/>
      <c r="AO173" s="132"/>
      <c r="AP173" s="132"/>
      <c r="AQ173" s="132"/>
      <c r="AR173" s="134"/>
    </row>
    <row r="174" spans="9:44" ht="12" customHeight="1">
      <c r="I174" s="152" t="str">
        <f t="shared" si="110"/>
        <v>Residential Lighting  Solar</v>
      </c>
      <c r="J174" s="155" t="s">
        <v>205</v>
      </c>
      <c r="K174" s="152" t="str">
        <f t="shared" si="111"/>
        <v>RES-LTSOLExt</v>
      </c>
      <c r="L174" s="110" t="str">
        <f t="shared" si="112"/>
        <v/>
      </c>
      <c r="P174" s="131" t="str">
        <f t="shared" si="89"/>
        <v/>
      </c>
      <c r="Q174" s="123" t="str">
        <f t="shared" si="85"/>
        <v/>
      </c>
      <c r="R174" s="121" t="str">
        <f t="shared" si="90"/>
        <v/>
      </c>
      <c r="S174" s="128" t="str">
        <f t="shared" si="91"/>
        <v/>
      </c>
      <c r="T174" s="128" t="str">
        <f t="shared" si="92"/>
        <v/>
      </c>
      <c r="U174" s="128" t="str">
        <f t="shared" si="93"/>
        <v/>
      </c>
      <c r="V174" s="128" t="str">
        <f t="shared" si="94"/>
        <v/>
      </c>
      <c r="W174" s="128" t="str">
        <f t="shared" si="95"/>
        <v/>
      </c>
      <c r="X174" s="128" t="str">
        <f t="shared" si="96"/>
        <v/>
      </c>
      <c r="Y174" s="128" t="str">
        <f t="shared" si="97"/>
        <v/>
      </c>
      <c r="Z174" s="128" t="str">
        <f t="shared" si="98"/>
        <v/>
      </c>
      <c r="AA174" s="128" t="str">
        <f t="shared" si="99"/>
        <v/>
      </c>
      <c r="AB174" s="128" t="str">
        <f t="shared" si="100"/>
        <v/>
      </c>
      <c r="AC174" s="128" t="str">
        <f t="shared" si="101"/>
        <v/>
      </c>
      <c r="AD174" s="128" t="str">
        <f t="shared" si="102"/>
        <v/>
      </c>
      <c r="AG174" s="133">
        <v>0.6</v>
      </c>
      <c r="AH174" s="132">
        <v>2</v>
      </c>
      <c r="AI174" s="132">
        <v>1</v>
      </c>
      <c r="AJ174" s="132"/>
      <c r="AK174" s="132"/>
      <c r="AL174" s="132"/>
      <c r="AM174" s="132"/>
      <c r="AN174" s="132"/>
      <c r="AO174" s="132"/>
      <c r="AP174" s="132"/>
      <c r="AQ174" s="132"/>
      <c r="AR174" s="134"/>
    </row>
    <row r="175" spans="9:44" ht="12" customHeight="1">
      <c r="I175" s="152" t="str">
        <f t="shared" si="110"/>
        <v>Residential Lighting  Wind</v>
      </c>
      <c r="J175" s="155" t="s">
        <v>205</v>
      </c>
      <c r="K175" s="152" t="str">
        <f t="shared" si="111"/>
        <v>RES-LTWINExt</v>
      </c>
      <c r="L175" s="110" t="str">
        <f t="shared" si="112"/>
        <v/>
      </c>
      <c r="P175" s="131" t="str">
        <f t="shared" si="89"/>
        <v/>
      </c>
      <c r="Q175" s="123" t="str">
        <f t="shared" si="85"/>
        <v/>
      </c>
      <c r="R175" s="121" t="str">
        <f t="shared" si="90"/>
        <v/>
      </c>
      <c r="S175" s="128" t="str">
        <f t="shared" si="91"/>
        <v/>
      </c>
      <c r="T175" s="128" t="str">
        <f t="shared" si="92"/>
        <v/>
      </c>
      <c r="U175" s="128" t="str">
        <f t="shared" si="93"/>
        <v/>
      </c>
      <c r="V175" s="128" t="str">
        <f t="shared" si="94"/>
        <v/>
      </c>
      <c r="W175" s="128" t="str">
        <f t="shared" si="95"/>
        <v/>
      </c>
      <c r="X175" s="128" t="str">
        <f t="shared" si="96"/>
        <v/>
      </c>
      <c r="Y175" s="128" t="str">
        <f t="shared" si="97"/>
        <v/>
      </c>
      <c r="Z175" s="128" t="str">
        <f t="shared" si="98"/>
        <v/>
      </c>
      <c r="AA175" s="128" t="str">
        <f t="shared" si="99"/>
        <v/>
      </c>
      <c r="AB175" s="128" t="str">
        <f t="shared" si="100"/>
        <v/>
      </c>
      <c r="AC175" s="128" t="str">
        <f t="shared" si="101"/>
        <v/>
      </c>
      <c r="AD175" s="128" t="str">
        <f t="shared" si="102"/>
        <v/>
      </c>
      <c r="AG175" s="133">
        <v>0.6</v>
      </c>
      <c r="AH175" s="132">
        <v>2</v>
      </c>
      <c r="AI175" s="132">
        <v>1</v>
      </c>
      <c r="AJ175" s="132"/>
      <c r="AK175" s="132"/>
      <c r="AL175" s="132"/>
      <c r="AM175" s="132"/>
      <c r="AN175" s="132"/>
      <c r="AO175" s="132"/>
      <c r="AP175" s="132"/>
      <c r="AQ175" s="132"/>
      <c r="AR175" s="134"/>
    </row>
    <row r="176" spans="9:44" ht="12" customHeight="1">
      <c r="I176" s="152" t="str">
        <f t="shared" si="110"/>
        <v>Residential Lighting  Bio Liquids</v>
      </c>
      <c r="J176" s="155" t="s">
        <v>205</v>
      </c>
      <c r="K176" s="152" t="str">
        <f t="shared" si="111"/>
        <v>RES-LTBILExt</v>
      </c>
      <c r="L176" s="110" t="str">
        <f t="shared" si="112"/>
        <v/>
      </c>
      <c r="P176" s="131" t="str">
        <f t="shared" si="89"/>
        <v/>
      </c>
      <c r="Q176" s="123" t="str">
        <f t="shared" si="85"/>
        <v/>
      </c>
      <c r="R176" s="121" t="str">
        <f t="shared" si="90"/>
        <v/>
      </c>
      <c r="S176" s="128" t="str">
        <f t="shared" si="91"/>
        <v/>
      </c>
      <c r="T176" s="128" t="str">
        <f t="shared" si="92"/>
        <v/>
      </c>
      <c r="U176" s="128" t="str">
        <f t="shared" si="93"/>
        <v/>
      </c>
      <c r="V176" s="128" t="str">
        <f t="shared" si="94"/>
        <v/>
      </c>
      <c r="W176" s="128" t="str">
        <f t="shared" si="95"/>
        <v/>
      </c>
      <c r="X176" s="128" t="str">
        <f t="shared" si="96"/>
        <v/>
      </c>
      <c r="Y176" s="128" t="str">
        <f t="shared" si="97"/>
        <v/>
      </c>
      <c r="Z176" s="128" t="str">
        <f t="shared" si="98"/>
        <v/>
      </c>
      <c r="AA176" s="128" t="str">
        <f t="shared" si="99"/>
        <v/>
      </c>
      <c r="AB176" s="128" t="str">
        <f t="shared" si="100"/>
        <v/>
      </c>
      <c r="AC176" s="128" t="str">
        <f t="shared" si="101"/>
        <v/>
      </c>
      <c r="AD176" s="128" t="str">
        <f t="shared" si="102"/>
        <v/>
      </c>
      <c r="AG176" s="133">
        <v>0.6</v>
      </c>
      <c r="AH176" s="132">
        <v>2</v>
      </c>
      <c r="AI176" s="132">
        <v>1</v>
      </c>
      <c r="AJ176" s="132"/>
      <c r="AK176" s="132"/>
      <c r="AL176" s="132"/>
      <c r="AM176" s="132"/>
      <c r="AN176" s="132"/>
      <c r="AO176" s="132"/>
      <c r="AP176" s="132"/>
      <c r="AQ176" s="132"/>
      <c r="AR176" s="134"/>
    </row>
    <row r="177" spans="9:44" ht="12" customHeight="1">
      <c r="I177" s="152" t="str">
        <f t="shared" si="110"/>
        <v>Residential Lighting  Biogas</v>
      </c>
      <c r="J177" s="155" t="s">
        <v>205</v>
      </c>
      <c r="K177" s="152" t="str">
        <f t="shared" si="111"/>
        <v>RES-LTBIGExt</v>
      </c>
      <c r="L177" s="110" t="str">
        <f t="shared" ref="L177:L181" si="113">IF(J177="Yes",K177,"")</f>
        <v/>
      </c>
      <c r="P177" s="131" t="str">
        <f t="shared" si="89"/>
        <v/>
      </c>
      <c r="Q177" s="123" t="str">
        <f t="shared" si="85"/>
        <v/>
      </c>
      <c r="R177" s="121" t="str">
        <f t="shared" si="90"/>
        <v/>
      </c>
      <c r="S177" s="128" t="str">
        <f t="shared" si="91"/>
        <v/>
      </c>
      <c r="T177" s="128" t="str">
        <f t="shared" si="92"/>
        <v/>
      </c>
      <c r="U177" s="128" t="str">
        <f t="shared" si="93"/>
        <v/>
      </c>
      <c r="V177" s="128" t="str">
        <f t="shared" si="94"/>
        <v/>
      </c>
      <c r="W177" s="128" t="str">
        <f t="shared" si="95"/>
        <v/>
      </c>
      <c r="X177" s="128" t="str">
        <f t="shared" si="96"/>
        <v/>
      </c>
      <c r="Y177" s="128" t="str">
        <f t="shared" si="97"/>
        <v/>
      </c>
      <c r="Z177" s="128" t="str">
        <f t="shared" si="98"/>
        <v/>
      </c>
      <c r="AA177" s="128" t="str">
        <f t="shared" si="99"/>
        <v/>
      </c>
      <c r="AB177" s="128" t="str">
        <f t="shared" si="100"/>
        <v/>
      </c>
      <c r="AC177" s="128" t="str">
        <f t="shared" si="101"/>
        <v/>
      </c>
      <c r="AD177" s="128" t="str">
        <f t="shared" si="102"/>
        <v/>
      </c>
      <c r="AG177" s="133">
        <v>0.6</v>
      </c>
      <c r="AH177" s="132">
        <v>2</v>
      </c>
      <c r="AI177" s="132">
        <v>1</v>
      </c>
      <c r="AJ177" s="132"/>
      <c r="AK177" s="132"/>
      <c r="AL177" s="132"/>
      <c r="AM177" s="132"/>
      <c r="AN177" s="132"/>
      <c r="AO177" s="132"/>
      <c r="AP177" s="132"/>
      <c r="AQ177" s="132"/>
      <c r="AR177" s="134"/>
    </row>
    <row r="178" spans="9:44" ht="12" customHeight="1">
      <c r="I178" s="152" t="str">
        <f t="shared" si="110"/>
        <v>Residential Lighting  Wood</v>
      </c>
      <c r="J178" s="155" t="s">
        <v>205</v>
      </c>
      <c r="K178" s="152" t="str">
        <f t="shared" si="111"/>
        <v>RES-LTWODExt</v>
      </c>
      <c r="L178" s="110" t="str">
        <f t="shared" si="113"/>
        <v/>
      </c>
      <c r="P178" s="131" t="str">
        <f t="shared" si="89"/>
        <v/>
      </c>
      <c r="Q178" s="123" t="str">
        <f t="shared" si="85"/>
        <v/>
      </c>
      <c r="R178" s="121" t="str">
        <f t="shared" si="90"/>
        <v/>
      </c>
      <c r="S178" s="128" t="str">
        <f t="shared" si="91"/>
        <v/>
      </c>
      <c r="T178" s="128" t="str">
        <f t="shared" si="92"/>
        <v/>
      </c>
      <c r="U178" s="128" t="str">
        <f t="shared" si="93"/>
        <v/>
      </c>
      <c r="V178" s="128" t="str">
        <f t="shared" si="94"/>
        <v/>
      </c>
      <c r="W178" s="128" t="str">
        <f t="shared" si="95"/>
        <v/>
      </c>
      <c r="X178" s="128" t="str">
        <f t="shared" si="96"/>
        <v/>
      </c>
      <c r="Y178" s="128" t="str">
        <f t="shared" si="97"/>
        <v/>
      </c>
      <c r="Z178" s="128" t="str">
        <f t="shared" si="98"/>
        <v/>
      </c>
      <c r="AA178" s="128" t="str">
        <f t="shared" si="99"/>
        <v/>
      </c>
      <c r="AB178" s="128" t="str">
        <f t="shared" si="100"/>
        <v/>
      </c>
      <c r="AC178" s="128" t="str">
        <f t="shared" si="101"/>
        <v/>
      </c>
      <c r="AD178" s="128" t="str">
        <f t="shared" si="102"/>
        <v/>
      </c>
      <c r="AG178" s="133">
        <v>0.6</v>
      </c>
      <c r="AH178" s="132">
        <v>2</v>
      </c>
      <c r="AI178" s="132">
        <v>1</v>
      </c>
      <c r="AJ178" s="132"/>
      <c r="AK178" s="132"/>
      <c r="AL178" s="132"/>
      <c r="AM178" s="132"/>
      <c r="AN178" s="132"/>
      <c r="AO178" s="132"/>
      <c r="AP178" s="132"/>
      <c r="AQ178" s="132"/>
      <c r="AR178" s="134"/>
    </row>
    <row r="179" spans="9:44" ht="12" customHeight="1">
      <c r="I179" s="152" t="str">
        <f t="shared" si="110"/>
        <v>Residential Lighting  Tidal</v>
      </c>
      <c r="J179" s="155" t="s">
        <v>205</v>
      </c>
      <c r="K179" s="152" t="str">
        <f t="shared" si="111"/>
        <v>RES-LTTIDExt</v>
      </c>
      <c r="L179" s="110" t="str">
        <f t="shared" si="113"/>
        <v/>
      </c>
      <c r="P179" s="131" t="str">
        <f t="shared" si="89"/>
        <v/>
      </c>
      <c r="Q179" s="123" t="str">
        <f t="shared" si="85"/>
        <v/>
      </c>
      <c r="R179" s="121" t="str">
        <f t="shared" si="90"/>
        <v/>
      </c>
      <c r="S179" s="128" t="str">
        <f t="shared" si="91"/>
        <v/>
      </c>
      <c r="T179" s="128" t="str">
        <f t="shared" si="92"/>
        <v/>
      </c>
      <c r="U179" s="128" t="str">
        <f t="shared" si="93"/>
        <v/>
      </c>
      <c r="V179" s="128" t="str">
        <f t="shared" si="94"/>
        <v/>
      </c>
      <c r="W179" s="128" t="str">
        <f t="shared" si="95"/>
        <v/>
      </c>
      <c r="X179" s="128" t="str">
        <f t="shared" si="96"/>
        <v/>
      </c>
      <c r="Y179" s="128" t="str">
        <f t="shared" si="97"/>
        <v/>
      </c>
      <c r="Z179" s="128" t="str">
        <f t="shared" si="98"/>
        <v/>
      </c>
      <c r="AA179" s="128" t="str">
        <f t="shared" si="99"/>
        <v/>
      </c>
      <c r="AB179" s="128" t="str">
        <f t="shared" si="100"/>
        <v/>
      </c>
      <c r="AC179" s="128" t="str">
        <f t="shared" si="101"/>
        <v/>
      </c>
      <c r="AD179" s="128" t="str">
        <f t="shared" si="102"/>
        <v/>
      </c>
      <c r="AG179" s="133">
        <v>0.6</v>
      </c>
      <c r="AH179" s="132">
        <v>2</v>
      </c>
      <c r="AI179" s="132">
        <v>1</v>
      </c>
      <c r="AJ179" s="132"/>
      <c r="AK179" s="132"/>
      <c r="AL179" s="132"/>
      <c r="AM179" s="132"/>
      <c r="AN179" s="132"/>
      <c r="AO179" s="132"/>
      <c r="AP179" s="132"/>
      <c r="AQ179" s="132"/>
      <c r="AR179" s="134"/>
    </row>
    <row r="180" spans="9:44" ht="12" customHeight="1">
      <c r="I180" s="152" t="str">
        <f t="shared" si="110"/>
        <v>Residential Lighting  Electricity</v>
      </c>
      <c r="J180" s="164" t="s">
        <v>198</v>
      </c>
      <c r="K180" s="153" t="str">
        <f t="shared" si="111"/>
        <v>RES-LTELCExt</v>
      </c>
      <c r="L180" s="110" t="str">
        <f t="shared" si="113"/>
        <v>RES-LTELCExt</v>
      </c>
      <c r="P180" s="131" t="str">
        <f t="shared" si="89"/>
        <v>RES-LTELCExt</v>
      </c>
      <c r="Q180" s="123" t="str">
        <f t="shared" si="85"/>
        <v>RES-ELC</v>
      </c>
      <c r="R180" s="121" t="str">
        <f t="shared" si="90"/>
        <v>RES-LT</v>
      </c>
      <c r="S180" s="128">
        <f t="shared" si="91"/>
        <v>0.6</v>
      </c>
      <c r="T180" s="128">
        <f t="shared" si="92"/>
        <v>2</v>
      </c>
      <c r="U180" s="128">
        <f t="shared" si="93"/>
        <v>1</v>
      </c>
      <c r="V180" s="128">
        <f t="shared" si="94"/>
        <v>0</v>
      </c>
      <c r="W180" s="128">
        <f t="shared" si="95"/>
        <v>0</v>
      </c>
      <c r="X180" s="128">
        <f t="shared" si="96"/>
        <v>0</v>
      </c>
      <c r="Y180" s="128">
        <f t="shared" si="97"/>
        <v>0</v>
      </c>
      <c r="Z180" s="128">
        <f t="shared" si="98"/>
        <v>0</v>
      </c>
      <c r="AA180" s="128">
        <f t="shared" si="99"/>
        <v>0</v>
      </c>
      <c r="AB180" s="128">
        <f t="shared" si="100"/>
        <v>0</v>
      </c>
      <c r="AC180" s="128">
        <f t="shared" si="101"/>
        <v>0</v>
      </c>
      <c r="AD180" s="128">
        <f t="shared" si="102"/>
        <v>0</v>
      </c>
      <c r="AG180" s="133">
        <v>0.6</v>
      </c>
      <c r="AH180" s="132">
        <v>2</v>
      </c>
      <c r="AI180" s="132">
        <v>1</v>
      </c>
      <c r="AJ180" s="132"/>
      <c r="AK180" s="132"/>
      <c r="AL180" s="132"/>
      <c r="AM180" s="132"/>
      <c r="AN180" s="132"/>
      <c r="AO180" s="132"/>
      <c r="AP180" s="132"/>
      <c r="AQ180" s="132"/>
      <c r="AR180" s="134"/>
    </row>
    <row r="181" spans="9:44" ht="12" customHeight="1">
      <c r="I181" s="151" t="str">
        <f>$C$129&amp;" "&amp;$E$9&amp;" "&amp;RIGHT(G129,LEN(G129)-FIND(" ",G129))</f>
        <v>Residential Air conditioning Coal</v>
      </c>
      <c r="J181" s="155" t="s">
        <v>205</v>
      </c>
      <c r="K181" s="151" t="str">
        <f>$D$129&amp;$F$133&amp;RIGHT(H129,3)&amp;$B$129</f>
        <v>RES-ACCOAExt</v>
      </c>
      <c r="L181" s="110" t="str">
        <f t="shared" si="113"/>
        <v/>
      </c>
      <c r="P181" s="131" t="str">
        <f t="shared" si="89"/>
        <v/>
      </c>
      <c r="Q181" s="123" t="str">
        <f t="shared" si="85"/>
        <v/>
      </c>
      <c r="R181" s="121" t="str">
        <f t="shared" si="90"/>
        <v/>
      </c>
      <c r="S181" s="128" t="str">
        <f t="shared" si="91"/>
        <v/>
      </c>
      <c r="T181" s="128" t="str">
        <f t="shared" si="92"/>
        <v/>
      </c>
      <c r="U181" s="128" t="str">
        <f t="shared" si="93"/>
        <v/>
      </c>
      <c r="V181" s="128" t="str">
        <f t="shared" si="94"/>
        <v/>
      </c>
      <c r="W181" s="128" t="str">
        <f t="shared" si="95"/>
        <v/>
      </c>
      <c r="X181" s="128" t="str">
        <f t="shared" si="96"/>
        <v/>
      </c>
      <c r="Y181" s="128" t="str">
        <f t="shared" si="97"/>
        <v/>
      </c>
      <c r="Z181" s="128" t="str">
        <f t="shared" si="98"/>
        <v/>
      </c>
      <c r="AA181" s="128" t="str">
        <f t="shared" si="99"/>
        <v/>
      </c>
      <c r="AB181" s="128" t="str">
        <f t="shared" si="100"/>
        <v/>
      </c>
      <c r="AC181" s="128" t="str">
        <f t="shared" si="101"/>
        <v/>
      </c>
      <c r="AD181" s="128" t="str">
        <f t="shared" si="102"/>
        <v/>
      </c>
      <c r="AG181" s="133">
        <v>0.6</v>
      </c>
      <c r="AH181" s="132">
        <v>2</v>
      </c>
      <c r="AI181" s="132">
        <v>1</v>
      </c>
      <c r="AJ181" s="132"/>
      <c r="AK181" s="132"/>
      <c r="AL181" s="132"/>
      <c r="AM181" s="132"/>
      <c r="AN181" s="132"/>
      <c r="AO181" s="132"/>
      <c r="AP181" s="132"/>
      <c r="AQ181" s="132"/>
      <c r="AR181" s="134"/>
    </row>
    <row r="182" spans="9:44" ht="12" customHeight="1">
      <c r="I182" s="152" t="str">
        <f t="shared" ref="I182:I193" si="114">$C$129&amp;" "&amp;$E$9&amp;" "&amp;RIGHT(G130,LEN(G130)-FIND(" ",G130))</f>
        <v>Residential Air conditioning Lignite</v>
      </c>
      <c r="J182" s="155" t="s">
        <v>205</v>
      </c>
      <c r="K182" s="152" t="str">
        <f t="shared" ref="K182:K193" si="115">$D$129&amp;$F$133&amp;RIGHT(H130,3)&amp;$B$129</f>
        <v>RES-ACCOLExt</v>
      </c>
      <c r="L182" s="110" t="str">
        <f t="shared" ref="L182:L190" si="116">IF(J182="Yes",K182,"")</f>
        <v/>
      </c>
      <c r="P182" s="131" t="str">
        <f t="shared" si="89"/>
        <v/>
      </c>
      <c r="Q182" s="123" t="str">
        <f t="shared" si="85"/>
        <v/>
      </c>
      <c r="R182" s="121" t="str">
        <f t="shared" si="90"/>
        <v/>
      </c>
      <c r="S182" s="128" t="str">
        <f t="shared" si="91"/>
        <v/>
      </c>
      <c r="T182" s="128" t="str">
        <f t="shared" si="92"/>
        <v/>
      </c>
      <c r="U182" s="128" t="str">
        <f t="shared" si="93"/>
        <v/>
      </c>
      <c r="V182" s="128" t="str">
        <f t="shared" si="94"/>
        <v/>
      </c>
      <c r="W182" s="128" t="str">
        <f t="shared" si="95"/>
        <v/>
      </c>
      <c r="X182" s="128" t="str">
        <f t="shared" si="96"/>
        <v/>
      </c>
      <c r="Y182" s="128" t="str">
        <f t="shared" si="97"/>
        <v/>
      </c>
      <c r="Z182" s="128" t="str">
        <f t="shared" si="98"/>
        <v/>
      </c>
      <c r="AA182" s="128" t="str">
        <f t="shared" si="99"/>
        <v/>
      </c>
      <c r="AB182" s="128" t="str">
        <f t="shared" si="100"/>
        <v/>
      </c>
      <c r="AC182" s="128" t="str">
        <f t="shared" si="101"/>
        <v/>
      </c>
      <c r="AD182" s="128" t="str">
        <f t="shared" si="102"/>
        <v/>
      </c>
      <c r="AG182" s="133">
        <v>0.6</v>
      </c>
      <c r="AH182" s="132">
        <v>2</v>
      </c>
      <c r="AI182" s="132">
        <v>1</v>
      </c>
      <c r="AJ182" s="132"/>
      <c r="AK182" s="132"/>
      <c r="AL182" s="132"/>
      <c r="AM182" s="132"/>
      <c r="AN182" s="132"/>
      <c r="AO182" s="132"/>
      <c r="AP182" s="132"/>
      <c r="AQ182" s="132"/>
      <c r="AR182" s="134"/>
    </row>
    <row r="183" spans="9:44" ht="12" customHeight="1">
      <c r="I183" s="152" t="str">
        <f t="shared" si="114"/>
        <v>Residential Air conditioning Crude oil</v>
      </c>
      <c r="J183" s="155" t="s">
        <v>205</v>
      </c>
      <c r="K183" s="152" t="str">
        <f t="shared" si="115"/>
        <v>RES-ACOILExt</v>
      </c>
      <c r="L183" s="110" t="str">
        <f t="shared" si="116"/>
        <v/>
      </c>
      <c r="P183" s="131" t="str">
        <f t="shared" si="89"/>
        <v/>
      </c>
      <c r="Q183" s="123" t="str">
        <f t="shared" si="85"/>
        <v/>
      </c>
      <c r="R183" s="121" t="str">
        <f t="shared" si="90"/>
        <v/>
      </c>
      <c r="S183" s="128" t="str">
        <f t="shared" si="91"/>
        <v/>
      </c>
      <c r="T183" s="128" t="str">
        <f t="shared" si="92"/>
        <v/>
      </c>
      <c r="U183" s="128" t="str">
        <f t="shared" si="93"/>
        <v/>
      </c>
      <c r="V183" s="128" t="str">
        <f t="shared" si="94"/>
        <v/>
      </c>
      <c r="W183" s="128" t="str">
        <f t="shared" si="95"/>
        <v/>
      </c>
      <c r="X183" s="128" t="str">
        <f t="shared" si="96"/>
        <v/>
      </c>
      <c r="Y183" s="128" t="str">
        <f t="shared" si="97"/>
        <v/>
      </c>
      <c r="Z183" s="128" t="str">
        <f t="shared" si="98"/>
        <v/>
      </c>
      <c r="AA183" s="128" t="str">
        <f t="shared" si="99"/>
        <v/>
      </c>
      <c r="AB183" s="128" t="str">
        <f t="shared" si="100"/>
        <v/>
      </c>
      <c r="AC183" s="128" t="str">
        <f t="shared" si="101"/>
        <v/>
      </c>
      <c r="AD183" s="128" t="str">
        <f t="shared" si="102"/>
        <v/>
      </c>
      <c r="AG183" s="133">
        <v>0.6</v>
      </c>
      <c r="AH183" s="132">
        <v>2</v>
      </c>
      <c r="AI183" s="132">
        <v>1</v>
      </c>
      <c r="AJ183" s="132"/>
      <c r="AK183" s="132"/>
      <c r="AL183" s="132"/>
      <c r="AM183" s="132"/>
      <c r="AN183" s="132"/>
      <c r="AO183" s="132"/>
      <c r="AP183" s="132"/>
      <c r="AQ183" s="132"/>
      <c r="AR183" s="134"/>
    </row>
    <row r="184" spans="9:44" ht="12" customHeight="1">
      <c r="I184" s="152" t="str">
        <f t="shared" si="114"/>
        <v>Residential Air conditioning Natural Gas</v>
      </c>
      <c r="J184" s="155" t="s">
        <v>205</v>
      </c>
      <c r="K184" s="152" t="str">
        <f t="shared" si="115"/>
        <v>RES-ACNGAExt</v>
      </c>
      <c r="L184" s="110" t="str">
        <f t="shared" si="116"/>
        <v/>
      </c>
      <c r="P184" s="131" t="str">
        <f t="shared" si="89"/>
        <v/>
      </c>
      <c r="Q184" s="123" t="str">
        <f t="shared" si="85"/>
        <v/>
      </c>
      <c r="R184" s="121" t="str">
        <f t="shared" si="90"/>
        <v/>
      </c>
      <c r="S184" s="128" t="str">
        <f t="shared" si="91"/>
        <v/>
      </c>
      <c r="T184" s="128" t="str">
        <f t="shared" si="92"/>
        <v/>
      </c>
      <c r="U184" s="128" t="str">
        <f t="shared" si="93"/>
        <v/>
      </c>
      <c r="V184" s="128" t="str">
        <f t="shared" si="94"/>
        <v/>
      </c>
      <c r="W184" s="128" t="str">
        <f t="shared" si="95"/>
        <v/>
      </c>
      <c r="X184" s="128" t="str">
        <f t="shared" si="96"/>
        <v/>
      </c>
      <c r="Y184" s="128" t="str">
        <f t="shared" si="97"/>
        <v/>
      </c>
      <c r="Z184" s="128" t="str">
        <f t="shared" si="98"/>
        <v/>
      </c>
      <c r="AA184" s="128" t="str">
        <f t="shared" si="99"/>
        <v/>
      </c>
      <c r="AB184" s="128" t="str">
        <f t="shared" si="100"/>
        <v/>
      </c>
      <c r="AC184" s="128" t="str">
        <f t="shared" si="101"/>
        <v/>
      </c>
      <c r="AD184" s="128" t="str">
        <f t="shared" si="102"/>
        <v/>
      </c>
      <c r="AG184" s="133">
        <v>0.6</v>
      </c>
      <c r="AH184" s="132">
        <v>2</v>
      </c>
      <c r="AI184" s="132">
        <v>1</v>
      </c>
      <c r="AJ184" s="132"/>
      <c r="AK184" s="132"/>
      <c r="AL184" s="132"/>
      <c r="AM184" s="132"/>
      <c r="AN184" s="132"/>
      <c r="AO184" s="132"/>
      <c r="AP184" s="132"/>
      <c r="AQ184" s="132"/>
      <c r="AR184" s="134"/>
    </row>
    <row r="185" spans="9:44" ht="12" customHeight="1">
      <c r="I185" s="152" t="str">
        <f t="shared" si="114"/>
        <v>Residential Air conditioning Hydro</v>
      </c>
      <c r="J185" s="155" t="s">
        <v>205</v>
      </c>
      <c r="K185" s="152" t="str">
        <f t="shared" si="115"/>
        <v>RES-ACHYDExt</v>
      </c>
      <c r="L185" s="110" t="str">
        <f t="shared" si="116"/>
        <v/>
      </c>
      <c r="P185" s="131" t="str">
        <f t="shared" si="89"/>
        <v/>
      </c>
      <c r="Q185" s="123" t="str">
        <f t="shared" si="85"/>
        <v/>
      </c>
      <c r="R185" s="121" t="str">
        <f t="shared" si="90"/>
        <v/>
      </c>
      <c r="S185" s="128" t="str">
        <f t="shared" si="91"/>
        <v/>
      </c>
      <c r="T185" s="128" t="str">
        <f t="shared" si="92"/>
        <v/>
      </c>
      <c r="U185" s="128" t="str">
        <f t="shared" si="93"/>
        <v/>
      </c>
      <c r="V185" s="128" t="str">
        <f t="shared" si="94"/>
        <v/>
      </c>
      <c r="W185" s="128" t="str">
        <f t="shared" si="95"/>
        <v/>
      </c>
      <c r="X185" s="128" t="str">
        <f t="shared" si="96"/>
        <v/>
      </c>
      <c r="Y185" s="128" t="str">
        <f t="shared" si="97"/>
        <v/>
      </c>
      <c r="Z185" s="128" t="str">
        <f t="shared" si="98"/>
        <v/>
      </c>
      <c r="AA185" s="128" t="str">
        <f t="shared" si="99"/>
        <v/>
      </c>
      <c r="AB185" s="128" t="str">
        <f t="shared" si="100"/>
        <v/>
      </c>
      <c r="AC185" s="128" t="str">
        <f t="shared" si="101"/>
        <v/>
      </c>
      <c r="AD185" s="128" t="str">
        <f t="shared" si="102"/>
        <v/>
      </c>
      <c r="AG185" s="133">
        <v>0.6</v>
      </c>
      <c r="AH185" s="132">
        <v>2</v>
      </c>
      <c r="AI185" s="132">
        <v>1</v>
      </c>
      <c r="AJ185" s="132"/>
      <c r="AK185" s="132"/>
      <c r="AL185" s="132"/>
      <c r="AM185" s="132"/>
      <c r="AN185" s="132"/>
      <c r="AO185" s="132"/>
      <c r="AP185" s="132"/>
      <c r="AQ185" s="132"/>
      <c r="AR185" s="134"/>
    </row>
    <row r="186" spans="9:44" ht="12" customHeight="1">
      <c r="I186" s="152" t="str">
        <f t="shared" si="114"/>
        <v>Residential Air conditioning Geothermal</v>
      </c>
      <c r="J186" s="155" t="s">
        <v>205</v>
      </c>
      <c r="K186" s="152" t="str">
        <f t="shared" si="115"/>
        <v>RES-ACGEOExt</v>
      </c>
      <c r="L186" s="110" t="str">
        <f t="shared" si="116"/>
        <v/>
      </c>
      <c r="P186" s="131" t="str">
        <f t="shared" si="89"/>
        <v/>
      </c>
      <c r="Q186" s="123" t="str">
        <f t="shared" si="85"/>
        <v/>
      </c>
      <c r="R186" s="121" t="str">
        <f t="shared" si="90"/>
        <v/>
      </c>
      <c r="S186" s="128" t="str">
        <f t="shared" si="91"/>
        <v/>
      </c>
      <c r="T186" s="128" t="str">
        <f t="shared" si="92"/>
        <v/>
      </c>
      <c r="U186" s="128" t="str">
        <f t="shared" si="93"/>
        <v/>
      </c>
      <c r="V186" s="128" t="str">
        <f t="shared" si="94"/>
        <v/>
      </c>
      <c r="W186" s="128" t="str">
        <f t="shared" si="95"/>
        <v/>
      </c>
      <c r="X186" s="128" t="str">
        <f t="shared" si="96"/>
        <v/>
      </c>
      <c r="Y186" s="128" t="str">
        <f t="shared" si="97"/>
        <v/>
      </c>
      <c r="Z186" s="128" t="str">
        <f t="shared" si="98"/>
        <v/>
      </c>
      <c r="AA186" s="128" t="str">
        <f t="shared" si="99"/>
        <v/>
      </c>
      <c r="AB186" s="128" t="str">
        <f t="shared" si="100"/>
        <v/>
      </c>
      <c r="AC186" s="128" t="str">
        <f t="shared" si="101"/>
        <v/>
      </c>
      <c r="AD186" s="128" t="str">
        <f t="shared" si="102"/>
        <v/>
      </c>
      <c r="AG186" s="133">
        <v>0.6</v>
      </c>
      <c r="AH186" s="132">
        <v>2</v>
      </c>
      <c r="AI186" s="132">
        <v>1</v>
      </c>
      <c r="AJ186" s="132"/>
      <c r="AK186" s="132"/>
      <c r="AL186" s="132"/>
      <c r="AM186" s="132"/>
      <c r="AN186" s="132"/>
      <c r="AO186" s="132"/>
      <c r="AP186" s="132"/>
      <c r="AQ186" s="132"/>
      <c r="AR186" s="134"/>
    </row>
    <row r="187" spans="9:44" ht="12" customHeight="1">
      <c r="I187" s="152" t="str">
        <f t="shared" si="114"/>
        <v>Residential Air conditioning Solar</v>
      </c>
      <c r="J187" s="155" t="s">
        <v>205</v>
      </c>
      <c r="K187" s="152" t="str">
        <f t="shared" si="115"/>
        <v>RES-ACSOLExt</v>
      </c>
      <c r="L187" s="110" t="str">
        <f t="shared" si="116"/>
        <v/>
      </c>
      <c r="P187" s="131" t="str">
        <f t="shared" si="89"/>
        <v/>
      </c>
      <c r="Q187" s="123" t="str">
        <f t="shared" si="85"/>
        <v/>
      </c>
      <c r="R187" s="121" t="str">
        <f t="shared" si="90"/>
        <v/>
      </c>
      <c r="S187" s="128" t="str">
        <f t="shared" si="91"/>
        <v/>
      </c>
      <c r="T187" s="128" t="str">
        <f t="shared" si="92"/>
        <v/>
      </c>
      <c r="U187" s="128" t="str">
        <f t="shared" si="93"/>
        <v/>
      </c>
      <c r="V187" s="128" t="str">
        <f t="shared" si="94"/>
        <v/>
      </c>
      <c r="W187" s="128" t="str">
        <f t="shared" si="95"/>
        <v/>
      </c>
      <c r="X187" s="128" t="str">
        <f t="shared" si="96"/>
        <v/>
      </c>
      <c r="Y187" s="128" t="str">
        <f t="shared" si="97"/>
        <v/>
      </c>
      <c r="Z187" s="128" t="str">
        <f t="shared" si="98"/>
        <v/>
      </c>
      <c r="AA187" s="128" t="str">
        <f t="shared" si="99"/>
        <v/>
      </c>
      <c r="AB187" s="128" t="str">
        <f t="shared" si="100"/>
        <v/>
      </c>
      <c r="AC187" s="128" t="str">
        <f t="shared" si="101"/>
        <v/>
      </c>
      <c r="AD187" s="128" t="str">
        <f t="shared" si="102"/>
        <v/>
      </c>
      <c r="AG187" s="133">
        <v>0.6</v>
      </c>
      <c r="AH187" s="132">
        <v>2</v>
      </c>
      <c r="AI187" s="132">
        <v>1</v>
      </c>
      <c r="AJ187" s="132"/>
      <c r="AK187" s="132"/>
      <c r="AL187" s="132"/>
      <c r="AM187" s="132"/>
      <c r="AN187" s="132"/>
      <c r="AO187" s="132"/>
      <c r="AP187" s="132"/>
      <c r="AQ187" s="132"/>
      <c r="AR187" s="134"/>
    </row>
    <row r="188" spans="9:44" ht="12" customHeight="1">
      <c r="I188" s="152" t="str">
        <f t="shared" si="114"/>
        <v>Residential Air conditioning Wind</v>
      </c>
      <c r="J188" s="155" t="s">
        <v>205</v>
      </c>
      <c r="K188" s="152" t="str">
        <f t="shared" si="115"/>
        <v>RES-ACWINExt</v>
      </c>
      <c r="L188" s="110" t="str">
        <f t="shared" si="116"/>
        <v/>
      </c>
      <c r="P188" s="131" t="str">
        <f t="shared" si="89"/>
        <v/>
      </c>
      <c r="Q188" s="123" t="str">
        <f t="shared" si="85"/>
        <v/>
      </c>
      <c r="R188" s="121" t="str">
        <f t="shared" si="90"/>
        <v/>
      </c>
      <c r="S188" s="128" t="str">
        <f t="shared" si="91"/>
        <v/>
      </c>
      <c r="T188" s="128" t="str">
        <f t="shared" si="92"/>
        <v/>
      </c>
      <c r="U188" s="128" t="str">
        <f t="shared" si="93"/>
        <v/>
      </c>
      <c r="V188" s="128" t="str">
        <f t="shared" si="94"/>
        <v/>
      </c>
      <c r="W188" s="128" t="str">
        <f t="shared" si="95"/>
        <v/>
      </c>
      <c r="X188" s="128" t="str">
        <f t="shared" si="96"/>
        <v/>
      </c>
      <c r="Y188" s="128" t="str">
        <f t="shared" si="97"/>
        <v/>
      </c>
      <c r="Z188" s="128" t="str">
        <f t="shared" si="98"/>
        <v/>
      </c>
      <c r="AA188" s="128" t="str">
        <f t="shared" si="99"/>
        <v/>
      </c>
      <c r="AB188" s="128" t="str">
        <f t="shared" si="100"/>
        <v/>
      </c>
      <c r="AC188" s="128" t="str">
        <f t="shared" si="101"/>
        <v/>
      </c>
      <c r="AD188" s="128" t="str">
        <f t="shared" si="102"/>
        <v/>
      </c>
      <c r="AG188" s="133">
        <v>0.6</v>
      </c>
      <c r="AH188" s="132">
        <v>2</v>
      </c>
      <c r="AI188" s="132">
        <v>1</v>
      </c>
      <c r="AJ188" s="132"/>
      <c r="AK188" s="132"/>
      <c r="AL188" s="132"/>
      <c r="AM188" s="132"/>
      <c r="AN188" s="132"/>
      <c r="AO188" s="132"/>
      <c r="AP188" s="132"/>
      <c r="AQ188" s="132"/>
      <c r="AR188" s="134"/>
    </row>
    <row r="189" spans="9:44" ht="12" customHeight="1">
      <c r="I189" s="152" t="str">
        <f t="shared" si="114"/>
        <v>Residential Air conditioning Bio Liquids</v>
      </c>
      <c r="J189" s="155" t="s">
        <v>205</v>
      </c>
      <c r="K189" s="152" t="str">
        <f t="shared" si="115"/>
        <v>RES-ACBILExt</v>
      </c>
      <c r="L189" s="110" t="str">
        <f t="shared" si="116"/>
        <v/>
      </c>
      <c r="P189" s="131" t="str">
        <f t="shared" si="89"/>
        <v/>
      </c>
      <c r="Q189" s="123" t="str">
        <f t="shared" si="85"/>
        <v/>
      </c>
      <c r="R189" s="121" t="str">
        <f t="shared" si="90"/>
        <v/>
      </c>
      <c r="S189" s="128" t="str">
        <f t="shared" si="91"/>
        <v/>
      </c>
      <c r="T189" s="128" t="str">
        <f t="shared" si="92"/>
        <v/>
      </c>
      <c r="U189" s="128" t="str">
        <f t="shared" si="93"/>
        <v/>
      </c>
      <c r="V189" s="128" t="str">
        <f t="shared" si="94"/>
        <v/>
      </c>
      <c r="W189" s="128" t="str">
        <f t="shared" si="95"/>
        <v/>
      </c>
      <c r="X189" s="128" t="str">
        <f t="shared" si="96"/>
        <v/>
      </c>
      <c r="Y189" s="128" t="str">
        <f t="shared" si="97"/>
        <v/>
      </c>
      <c r="Z189" s="128" t="str">
        <f t="shared" si="98"/>
        <v/>
      </c>
      <c r="AA189" s="128" t="str">
        <f t="shared" si="99"/>
        <v/>
      </c>
      <c r="AB189" s="128" t="str">
        <f t="shared" si="100"/>
        <v/>
      </c>
      <c r="AC189" s="128" t="str">
        <f t="shared" si="101"/>
        <v/>
      </c>
      <c r="AD189" s="128" t="str">
        <f t="shared" si="102"/>
        <v/>
      </c>
      <c r="AG189" s="133">
        <v>0.6</v>
      </c>
      <c r="AH189" s="132">
        <v>2</v>
      </c>
      <c r="AI189" s="132">
        <v>1</v>
      </c>
      <c r="AJ189" s="132"/>
      <c r="AK189" s="132"/>
      <c r="AL189" s="132"/>
      <c r="AM189" s="132"/>
      <c r="AN189" s="132"/>
      <c r="AO189" s="132"/>
      <c r="AP189" s="132"/>
      <c r="AQ189" s="132"/>
      <c r="AR189" s="134"/>
    </row>
    <row r="190" spans="9:44" ht="12" customHeight="1">
      <c r="I190" s="152" t="str">
        <f t="shared" si="114"/>
        <v>Residential Air conditioning Biogas</v>
      </c>
      <c r="J190" s="155" t="s">
        <v>205</v>
      </c>
      <c r="K190" s="152" t="str">
        <f t="shared" si="115"/>
        <v>RES-ACBIGExt</v>
      </c>
      <c r="L190" s="110" t="str">
        <f t="shared" si="116"/>
        <v/>
      </c>
      <c r="P190" s="131" t="str">
        <f t="shared" si="89"/>
        <v/>
      </c>
      <c r="Q190" s="123" t="str">
        <f t="shared" si="85"/>
        <v/>
      </c>
      <c r="R190" s="121" t="str">
        <f t="shared" si="90"/>
        <v/>
      </c>
      <c r="S190" s="128" t="str">
        <f t="shared" si="91"/>
        <v/>
      </c>
      <c r="T190" s="128" t="str">
        <f t="shared" si="92"/>
        <v/>
      </c>
      <c r="U190" s="128" t="str">
        <f t="shared" si="93"/>
        <v/>
      </c>
      <c r="V190" s="128" t="str">
        <f t="shared" si="94"/>
        <v/>
      </c>
      <c r="W190" s="128" t="str">
        <f t="shared" si="95"/>
        <v/>
      </c>
      <c r="X190" s="128" t="str">
        <f t="shared" si="96"/>
        <v/>
      </c>
      <c r="Y190" s="128" t="str">
        <f t="shared" si="97"/>
        <v/>
      </c>
      <c r="Z190" s="128" t="str">
        <f t="shared" si="98"/>
        <v/>
      </c>
      <c r="AA190" s="128" t="str">
        <f t="shared" si="99"/>
        <v/>
      </c>
      <c r="AB190" s="128" t="str">
        <f t="shared" si="100"/>
        <v/>
      </c>
      <c r="AC190" s="128" t="str">
        <f t="shared" si="101"/>
        <v/>
      </c>
      <c r="AD190" s="128" t="str">
        <f t="shared" si="102"/>
        <v/>
      </c>
      <c r="AG190" s="133">
        <v>0.6</v>
      </c>
      <c r="AH190" s="132">
        <v>2</v>
      </c>
      <c r="AI190" s="132">
        <v>1</v>
      </c>
      <c r="AJ190" s="132"/>
      <c r="AK190" s="132"/>
      <c r="AL190" s="132"/>
      <c r="AM190" s="132"/>
      <c r="AN190" s="132"/>
      <c r="AO190" s="132"/>
      <c r="AP190" s="132"/>
      <c r="AQ190" s="132"/>
      <c r="AR190" s="134"/>
    </row>
    <row r="191" spans="9:44" ht="12" customHeight="1">
      <c r="I191" s="152" t="str">
        <f t="shared" si="114"/>
        <v>Residential Air conditioning Wood</v>
      </c>
      <c r="J191" s="155" t="s">
        <v>205</v>
      </c>
      <c r="K191" s="152" t="str">
        <f t="shared" si="115"/>
        <v>RES-ACWODExt</v>
      </c>
      <c r="L191" s="110" t="str">
        <f t="shared" ref="L191:L197" si="117">IF(J191="Yes",K191,"")</f>
        <v/>
      </c>
      <c r="P191" s="131" t="str">
        <f t="shared" si="89"/>
        <v/>
      </c>
      <c r="Q191" s="123" t="str">
        <f t="shared" si="85"/>
        <v/>
      </c>
      <c r="R191" s="121" t="str">
        <f t="shared" si="90"/>
        <v/>
      </c>
      <c r="S191" s="128" t="str">
        <f t="shared" si="91"/>
        <v/>
      </c>
      <c r="T191" s="128" t="str">
        <f t="shared" si="92"/>
        <v/>
      </c>
      <c r="U191" s="128" t="str">
        <f t="shared" si="93"/>
        <v/>
      </c>
      <c r="V191" s="128" t="str">
        <f t="shared" si="94"/>
        <v/>
      </c>
      <c r="W191" s="128" t="str">
        <f t="shared" si="95"/>
        <v/>
      </c>
      <c r="X191" s="128" t="str">
        <f t="shared" si="96"/>
        <v/>
      </c>
      <c r="Y191" s="128" t="str">
        <f t="shared" si="97"/>
        <v/>
      </c>
      <c r="Z191" s="128" t="str">
        <f t="shared" si="98"/>
        <v/>
      </c>
      <c r="AA191" s="128" t="str">
        <f t="shared" si="99"/>
        <v/>
      </c>
      <c r="AB191" s="128" t="str">
        <f t="shared" si="100"/>
        <v/>
      </c>
      <c r="AC191" s="128" t="str">
        <f t="shared" si="101"/>
        <v/>
      </c>
      <c r="AD191" s="128" t="str">
        <f t="shared" si="102"/>
        <v/>
      </c>
      <c r="AG191" s="133">
        <v>0.6</v>
      </c>
      <c r="AH191" s="132">
        <v>2</v>
      </c>
      <c r="AI191" s="132">
        <v>1</v>
      </c>
      <c r="AJ191" s="132"/>
      <c r="AK191" s="132"/>
      <c r="AL191" s="132"/>
      <c r="AM191" s="132"/>
      <c r="AN191" s="132"/>
      <c r="AO191" s="132"/>
      <c r="AP191" s="132"/>
      <c r="AQ191" s="132"/>
      <c r="AR191" s="134"/>
    </row>
    <row r="192" spans="9:44" ht="12" customHeight="1">
      <c r="I192" s="152" t="str">
        <f t="shared" si="114"/>
        <v>Residential Air conditioning Tidal</v>
      </c>
      <c r="J192" s="155" t="s">
        <v>205</v>
      </c>
      <c r="K192" s="152" t="str">
        <f t="shared" si="115"/>
        <v>RES-ACTIDExt</v>
      </c>
      <c r="L192" s="110" t="str">
        <f t="shared" si="117"/>
        <v/>
      </c>
      <c r="P192" s="131" t="str">
        <f t="shared" si="89"/>
        <v/>
      </c>
      <c r="Q192" s="123" t="str">
        <f t="shared" si="85"/>
        <v/>
      </c>
      <c r="R192" s="121" t="str">
        <f t="shared" si="90"/>
        <v/>
      </c>
      <c r="S192" s="128" t="str">
        <f t="shared" si="91"/>
        <v/>
      </c>
      <c r="T192" s="128" t="str">
        <f t="shared" si="92"/>
        <v/>
      </c>
      <c r="U192" s="128" t="str">
        <f t="shared" si="93"/>
        <v/>
      </c>
      <c r="V192" s="128" t="str">
        <f t="shared" si="94"/>
        <v/>
      </c>
      <c r="W192" s="128" t="str">
        <f t="shared" si="95"/>
        <v/>
      </c>
      <c r="X192" s="128" t="str">
        <f t="shared" si="96"/>
        <v/>
      </c>
      <c r="Y192" s="128" t="str">
        <f t="shared" si="97"/>
        <v/>
      </c>
      <c r="Z192" s="128" t="str">
        <f t="shared" si="98"/>
        <v/>
      </c>
      <c r="AA192" s="128" t="str">
        <f t="shared" si="99"/>
        <v/>
      </c>
      <c r="AB192" s="128" t="str">
        <f t="shared" si="100"/>
        <v/>
      </c>
      <c r="AC192" s="128" t="str">
        <f t="shared" si="101"/>
        <v/>
      </c>
      <c r="AD192" s="128" t="str">
        <f t="shared" si="102"/>
        <v/>
      </c>
      <c r="AG192" s="133">
        <v>0.6</v>
      </c>
      <c r="AH192" s="132">
        <v>2</v>
      </c>
      <c r="AI192" s="132">
        <v>1</v>
      </c>
      <c r="AJ192" s="132"/>
      <c r="AK192" s="132"/>
      <c r="AL192" s="132"/>
      <c r="AM192" s="132"/>
      <c r="AN192" s="132"/>
      <c r="AO192" s="132"/>
      <c r="AP192" s="132"/>
      <c r="AQ192" s="132"/>
      <c r="AR192" s="134"/>
    </row>
    <row r="193" spans="9:44" ht="12" customHeight="1">
      <c r="I193" s="152" t="str">
        <f t="shared" si="114"/>
        <v>Residential Air conditioning Electricity</v>
      </c>
      <c r="J193" s="155" t="s">
        <v>198</v>
      </c>
      <c r="K193" s="153" t="str">
        <f t="shared" si="115"/>
        <v>RES-ACELCExt</v>
      </c>
      <c r="L193" s="110" t="str">
        <f t="shared" si="117"/>
        <v>RES-ACELCExt</v>
      </c>
      <c r="P193" s="131" t="str">
        <f t="shared" si="89"/>
        <v>RES-ACELCExt</v>
      </c>
      <c r="Q193" s="123" t="str">
        <f t="shared" ref="Q193:Q245" si="118">IF(J193="yes",LEFT(P193,3)&amp;"-"&amp;MID(P193,7,3),"")</f>
        <v>RES-ELC</v>
      </c>
      <c r="R193" s="121" t="str">
        <f t="shared" si="90"/>
        <v>RES-AC</v>
      </c>
      <c r="S193" s="128">
        <f t="shared" si="91"/>
        <v>0.6</v>
      </c>
      <c r="T193" s="128">
        <f t="shared" si="92"/>
        <v>2</v>
      </c>
      <c r="U193" s="128">
        <f t="shared" si="93"/>
        <v>1</v>
      </c>
      <c r="V193" s="128">
        <f t="shared" si="94"/>
        <v>0</v>
      </c>
      <c r="W193" s="128">
        <f t="shared" si="95"/>
        <v>0</v>
      </c>
      <c r="X193" s="128">
        <f t="shared" si="96"/>
        <v>0</v>
      </c>
      <c r="Y193" s="128">
        <f t="shared" si="97"/>
        <v>0</v>
      </c>
      <c r="Z193" s="128">
        <f t="shared" si="98"/>
        <v>0</v>
      </c>
      <c r="AA193" s="128">
        <f t="shared" si="99"/>
        <v>0</v>
      </c>
      <c r="AB193" s="128">
        <f t="shared" si="100"/>
        <v>0</v>
      </c>
      <c r="AC193" s="128">
        <f t="shared" si="101"/>
        <v>0</v>
      </c>
      <c r="AD193" s="128">
        <f t="shared" si="102"/>
        <v>0</v>
      </c>
      <c r="AG193" s="133">
        <v>0.6</v>
      </c>
      <c r="AH193" s="132">
        <v>2</v>
      </c>
      <c r="AI193" s="132">
        <v>1</v>
      </c>
      <c r="AJ193" s="132"/>
      <c r="AK193" s="132"/>
      <c r="AL193" s="132"/>
      <c r="AM193" s="132"/>
      <c r="AN193" s="132"/>
      <c r="AO193" s="132"/>
      <c r="AP193" s="132"/>
      <c r="AQ193" s="132"/>
      <c r="AR193" s="134"/>
    </row>
    <row r="194" spans="9:44" ht="12" customHeight="1">
      <c r="I194" s="151" t="str">
        <f>$C$129&amp;" "&amp;$E$10&amp;" "&amp;RIGHT(G129,LEN(G129)-FIND(" ",G129))</f>
        <v>Residential Electrical and ICT equipments Coal</v>
      </c>
      <c r="J194" s="154" t="s">
        <v>205</v>
      </c>
      <c r="K194" s="151" t="str">
        <f>$D$129&amp;$F$134&amp;RIGHT(H129,3)&amp;$B$129</f>
        <v>RES-EQCOAExt</v>
      </c>
      <c r="L194" s="110" t="str">
        <f t="shared" si="117"/>
        <v/>
      </c>
      <c r="P194" s="131" t="str">
        <f t="shared" ref="P194:P245" si="119">L194</f>
        <v/>
      </c>
      <c r="Q194" s="123" t="str">
        <f t="shared" si="118"/>
        <v/>
      </c>
      <c r="R194" s="121" t="str">
        <f t="shared" ref="R194:R245" si="120">LEFT(P194,6)</f>
        <v/>
      </c>
      <c r="S194" s="128" t="str">
        <f t="shared" ref="S194:S245" si="121">IF(P194&lt;&gt;"",AG194,"")</f>
        <v/>
      </c>
      <c r="T194" s="128" t="str">
        <f t="shared" ref="T194:T245" si="122">IF(Q194&lt;&gt;"",AH194,"")</f>
        <v/>
      </c>
      <c r="U194" s="128" t="str">
        <f t="shared" ref="U194:U245" si="123">IF(R194&lt;&gt;"",AI194,"")</f>
        <v/>
      </c>
      <c r="V194" s="128" t="str">
        <f t="shared" ref="V194:V245" si="124">IF(S194&lt;&gt;"",AJ194,"")</f>
        <v/>
      </c>
      <c r="W194" s="128" t="str">
        <f t="shared" ref="W194:W245" si="125">IF(T194&lt;&gt;"",AK194,"")</f>
        <v/>
      </c>
      <c r="X194" s="128" t="str">
        <f t="shared" ref="X194:X245" si="126">IF(U194&lt;&gt;"",AL194,"")</f>
        <v/>
      </c>
      <c r="Y194" s="128" t="str">
        <f t="shared" ref="Y194:Y245" si="127">IF(V194&lt;&gt;"",AM194,"")</f>
        <v/>
      </c>
      <c r="Z194" s="128" t="str">
        <f t="shared" ref="Z194:Z245" si="128">IF(W194&lt;&gt;"",AN194,"")</f>
        <v/>
      </c>
      <c r="AA194" s="128" t="str">
        <f t="shared" ref="AA194:AA245" si="129">IF(X194&lt;&gt;"",AO194,"")</f>
        <v/>
      </c>
      <c r="AB194" s="128" t="str">
        <f t="shared" ref="AB194:AB245" si="130">IF(Y194&lt;&gt;"",AP194,"")</f>
        <v/>
      </c>
      <c r="AC194" s="128" t="str">
        <f t="shared" ref="AC194:AC245" si="131">IF(Z194&lt;&gt;"",AQ194,"")</f>
        <v/>
      </c>
      <c r="AD194" s="128" t="str">
        <f t="shared" ref="AD194:AD245" si="132">IF(AA194&lt;&gt;"",AR194,"")</f>
        <v/>
      </c>
      <c r="AG194" s="133">
        <v>0.6</v>
      </c>
      <c r="AH194" s="132">
        <v>2</v>
      </c>
      <c r="AI194" s="132">
        <v>1</v>
      </c>
      <c r="AJ194" s="132"/>
      <c r="AK194" s="132"/>
      <c r="AL194" s="132"/>
      <c r="AM194" s="132"/>
      <c r="AN194" s="132"/>
      <c r="AO194" s="132"/>
      <c r="AP194" s="132"/>
      <c r="AQ194" s="132"/>
      <c r="AR194" s="134"/>
    </row>
    <row r="195" spans="9:44" ht="12" customHeight="1">
      <c r="I195" s="152" t="str">
        <f t="shared" ref="I195:I206" si="133">$C$129&amp;" "&amp;$E$10&amp;" "&amp;RIGHT(G130,LEN(G130)-FIND(" ",G130))</f>
        <v>Residential Electrical and ICT equipments Lignite</v>
      </c>
      <c r="J195" s="155" t="s">
        <v>205</v>
      </c>
      <c r="K195" s="152" t="str">
        <f t="shared" ref="K195:K206" si="134">$D$129&amp;$F$134&amp;RIGHT(H130,3)&amp;$B$129</f>
        <v>RES-EQCOLExt</v>
      </c>
      <c r="L195" s="110" t="str">
        <f t="shared" si="117"/>
        <v/>
      </c>
      <c r="P195" s="131" t="str">
        <f t="shared" si="119"/>
        <v/>
      </c>
      <c r="Q195" s="123" t="str">
        <f t="shared" si="118"/>
        <v/>
      </c>
      <c r="R195" s="121" t="str">
        <f t="shared" si="120"/>
        <v/>
      </c>
      <c r="S195" s="128" t="str">
        <f t="shared" si="121"/>
        <v/>
      </c>
      <c r="T195" s="128" t="str">
        <f t="shared" si="122"/>
        <v/>
      </c>
      <c r="U195" s="128" t="str">
        <f t="shared" si="123"/>
        <v/>
      </c>
      <c r="V195" s="128" t="str">
        <f t="shared" si="124"/>
        <v/>
      </c>
      <c r="W195" s="128" t="str">
        <f t="shared" si="125"/>
        <v/>
      </c>
      <c r="X195" s="128" t="str">
        <f t="shared" si="126"/>
        <v/>
      </c>
      <c r="Y195" s="128" t="str">
        <f t="shared" si="127"/>
        <v/>
      </c>
      <c r="Z195" s="128" t="str">
        <f t="shared" si="128"/>
        <v/>
      </c>
      <c r="AA195" s="128" t="str">
        <f t="shared" si="129"/>
        <v/>
      </c>
      <c r="AB195" s="128" t="str">
        <f t="shared" si="130"/>
        <v/>
      </c>
      <c r="AC195" s="128" t="str">
        <f t="shared" si="131"/>
        <v/>
      </c>
      <c r="AD195" s="128" t="str">
        <f t="shared" si="132"/>
        <v/>
      </c>
      <c r="AG195" s="133">
        <v>0.6</v>
      </c>
      <c r="AH195" s="132">
        <v>2</v>
      </c>
      <c r="AI195" s="132">
        <v>1</v>
      </c>
      <c r="AJ195" s="132"/>
      <c r="AK195" s="132"/>
      <c r="AL195" s="132"/>
      <c r="AM195" s="132"/>
      <c r="AN195" s="132"/>
      <c r="AO195" s="132"/>
      <c r="AP195" s="132"/>
      <c r="AQ195" s="132"/>
      <c r="AR195" s="134"/>
    </row>
    <row r="196" spans="9:44" ht="12" customHeight="1">
      <c r="I196" s="152" t="str">
        <f t="shared" si="133"/>
        <v>Residential Electrical and ICT equipments Crude oil</v>
      </c>
      <c r="J196" s="155" t="s">
        <v>205</v>
      </c>
      <c r="K196" s="152" t="str">
        <f t="shared" si="134"/>
        <v>RES-EQOILExt</v>
      </c>
      <c r="L196" s="110" t="str">
        <f t="shared" si="117"/>
        <v/>
      </c>
      <c r="P196" s="131" t="str">
        <f t="shared" si="119"/>
        <v/>
      </c>
      <c r="Q196" s="123" t="str">
        <f t="shared" si="118"/>
        <v/>
      </c>
      <c r="R196" s="121" t="str">
        <f t="shared" si="120"/>
        <v/>
      </c>
      <c r="S196" s="128" t="str">
        <f t="shared" si="121"/>
        <v/>
      </c>
      <c r="T196" s="128" t="str">
        <f t="shared" si="122"/>
        <v/>
      </c>
      <c r="U196" s="128" t="str">
        <f t="shared" si="123"/>
        <v/>
      </c>
      <c r="V196" s="128" t="str">
        <f t="shared" si="124"/>
        <v/>
      </c>
      <c r="W196" s="128" t="str">
        <f t="shared" si="125"/>
        <v/>
      </c>
      <c r="X196" s="128" t="str">
        <f t="shared" si="126"/>
        <v/>
      </c>
      <c r="Y196" s="128" t="str">
        <f t="shared" si="127"/>
        <v/>
      </c>
      <c r="Z196" s="128" t="str">
        <f t="shared" si="128"/>
        <v/>
      </c>
      <c r="AA196" s="128" t="str">
        <f t="shared" si="129"/>
        <v/>
      </c>
      <c r="AB196" s="128" t="str">
        <f t="shared" si="130"/>
        <v/>
      </c>
      <c r="AC196" s="128" t="str">
        <f t="shared" si="131"/>
        <v/>
      </c>
      <c r="AD196" s="128" t="str">
        <f t="shared" si="132"/>
        <v/>
      </c>
      <c r="AG196" s="133">
        <v>0.6</v>
      </c>
      <c r="AH196" s="132">
        <v>2</v>
      </c>
      <c r="AI196" s="132">
        <v>1</v>
      </c>
      <c r="AJ196" s="132"/>
      <c r="AK196" s="132"/>
      <c r="AL196" s="132"/>
      <c r="AM196" s="132"/>
      <c r="AN196" s="132"/>
      <c r="AO196" s="132"/>
      <c r="AP196" s="132"/>
      <c r="AQ196" s="132"/>
      <c r="AR196" s="134"/>
    </row>
    <row r="197" spans="9:44" ht="12" customHeight="1">
      <c r="I197" s="152" t="str">
        <f t="shared" si="133"/>
        <v>Residential Electrical and ICT equipments Natural Gas</v>
      </c>
      <c r="J197" s="155" t="s">
        <v>205</v>
      </c>
      <c r="K197" s="152" t="str">
        <f t="shared" si="134"/>
        <v>RES-EQNGAExt</v>
      </c>
      <c r="L197" s="110" t="str">
        <f t="shared" si="117"/>
        <v/>
      </c>
      <c r="P197" s="131" t="str">
        <f t="shared" si="119"/>
        <v/>
      </c>
      <c r="Q197" s="123" t="str">
        <f t="shared" si="118"/>
        <v/>
      </c>
      <c r="R197" s="121" t="str">
        <f t="shared" si="120"/>
        <v/>
      </c>
      <c r="S197" s="128" t="str">
        <f t="shared" si="121"/>
        <v/>
      </c>
      <c r="T197" s="128" t="str">
        <f t="shared" si="122"/>
        <v/>
      </c>
      <c r="U197" s="128" t="str">
        <f t="shared" si="123"/>
        <v/>
      </c>
      <c r="V197" s="128" t="str">
        <f t="shared" si="124"/>
        <v/>
      </c>
      <c r="W197" s="128" t="str">
        <f t="shared" si="125"/>
        <v/>
      </c>
      <c r="X197" s="128" t="str">
        <f t="shared" si="126"/>
        <v/>
      </c>
      <c r="Y197" s="128" t="str">
        <f t="shared" si="127"/>
        <v/>
      </c>
      <c r="Z197" s="128" t="str">
        <f t="shared" si="128"/>
        <v/>
      </c>
      <c r="AA197" s="128" t="str">
        <f t="shared" si="129"/>
        <v/>
      </c>
      <c r="AB197" s="128" t="str">
        <f t="shared" si="130"/>
        <v/>
      </c>
      <c r="AC197" s="128" t="str">
        <f t="shared" si="131"/>
        <v/>
      </c>
      <c r="AD197" s="128" t="str">
        <f t="shared" si="132"/>
        <v/>
      </c>
      <c r="AG197" s="133">
        <v>0.6</v>
      </c>
      <c r="AH197" s="132">
        <v>2</v>
      </c>
      <c r="AI197" s="132">
        <v>1</v>
      </c>
      <c r="AJ197" s="132"/>
      <c r="AK197" s="132"/>
      <c r="AL197" s="132"/>
      <c r="AM197" s="132"/>
      <c r="AN197" s="132"/>
      <c r="AO197" s="132"/>
      <c r="AP197" s="132"/>
      <c r="AQ197" s="132"/>
      <c r="AR197" s="134"/>
    </row>
    <row r="198" spans="9:44" ht="12" customHeight="1">
      <c r="I198" s="152" t="str">
        <f t="shared" si="133"/>
        <v>Residential Electrical and ICT equipments Hydro</v>
      </c>
      <c r="J198" s="155" t="s">
        <v>205</v>
      </c>
      <c r="K198" s="152" t="str">
        <f t="shared" si="134"/>
        <v>RES-EQHYDExt</v>
      </c>
      <c r="L198" s="110" t="str">
        <f t="shared" ref="L198:L203" si="135">IF(J198="Yes",K198,"")</f>
        <v/>
      </c>
      <c r="P198" s="131" t="str">
        <f t="shared" si="119"/>
        <v/>
      </c>
      <c r="Q198" s="123" t="str">
        <f t="shared" si="118"/>
        <v/>
      </c>
      <c r="R198" s="121" t="str">
        <f t="shared" si="120"/>
        <v/>
      </c>
      <c r="S198" s="128" t="str">
        <f t="shared" si="121"/>
        <v/>
      </c>
      <c r="T198" s="128" t="str">
        <f t="shared" si="122"/>
        <v/>
      </c>
      <c r="U198" s="128" t="str">
        <f t="shared" si="123"/>
        <v/>
      </c>
      <c r="V198" s="128" t="str">
        <f t="shared" si="124"/>
        <v/>
      </c>
      <c r="W198" s="128" t="str">
        <f t="shared" si="125"/>
        <v/>
      </c>
      <c r="X198" s="128" t="str">
        <f t="shared" si="126"/>
        <v/>
      </c>
      <c r="Y198" s="128" t="str">
        <f t="shared" si="127"/>
        <v/>
      </c>
      <c r="Z198" s="128" t="str">
        <f t="shared" si="128"/>
        <v/>
      </c>
      <c r="AA198" s="128" t="str">
        <f t="shared" si="129"/>
        <v/>
      </c>
      <c r="AB198" s="128" t="str">
        <f t="shared" si="130"/>
        <v/>
      </c>
      <c r="AC198" s="128" t="str">
        <f t="shared" si="131"/>
        <v/>
      </c>
      <c r="AD198" s="128" t="str">
        <f t="shared" si="132"/>
        <v/>
      </c>
      <c r="AG198" s="133">
        <v>0.6</v>
      </c>
      <c r="AH198" s="132">
        <v>2</v>
      </c>
      <c r="AI198" s="132">
        <v>1</v>
      </c>
      <c r="AJ198" s="132"/>
      <c r="AK198" s="132"/>
      <c r="AL198" s="132"/>
      <c r="AM198" s="132"/>
      <c r="AN198" s="132"/>
      <c r="AO198" s="132"/>
      <c r="AP198" s="132"/>
      <c r="AQ198" s="132"/>
      <c r="AR198" s="134"/>
    </row>
    <row r="199" spans="9:44" ht="12" customHeight="1">
      <c r="I199" s="152" t="str">
        <f t="shared" si="133"/>
        <v>Residential Electrical and ICT equipments Geothermal</v>
      </c>
      <c r="J199" s="155" t="s">
        <v>205</v>
      </c>
      <c r="K199" s="152" t="str">
        <f t="shared" si="134"/>
        <v>RES-EQGEOExt</v>
      </c>
      <c r="L199" s="110" t="str">
        <f t="shared" si="135"/>
        <v/>
      </c>
      <c r="P199" s="131" t="str">
        <f t="shared" si="119"/>
        <v/>
      </c>
      <c r="Q199" s="123" t="str">
        <f t="shared" si="118"/>
        <v/>
      </c>
      <c r="R199" s="121" t="str">
        <f t="shared" si="120"/>
        <v/>
      </c>
      <c r="S199" s="128" t="str">
        <f t="shared" si="121"/>
        <v/>
      </c>
      <c r="T199" s="128" t="str">
        <f t="shared" si="122"/>
        <v/>
      </c>
      <c r="U199" s="128" t="str">
        <f t="shared" si="123"/>
        <v/>
      </c>
      <c r="V199" s="128" t="str">
        <f t="shared" si="124"/>
        <v/>
      </c>
      <c r="W199" s="128" t="str">
        <f t="shared" si="125"/>
        <v/>
      </c>
      <c r="X199" s="128" t="str">
        <f t="shared" si="126"/>
        <v/>
      </c>
      <c r="Y199" s="128" t="str">
        <f t="shared" si="127"/>
        <v/>
      </c>
      <c r="Z199" s="128" t="str">
        <f t="shared" si="128"/>
        <v/>
      </c>
      <c r="AA199" s="128" t="str">
        <f t="shared" si="129"/>
        <v/>
      </c>
      <c r="AB199" s="128" t="str">
        <f t="shared" si="130"/>
        <v/>
      </c>
      <c r="AC199" s="128" t="str">
        <f t="shared" si="131"/>
        <v/>
      </c>
      <c r="AD199" s="128" t="str">
        <f t="shared" si="132"/>
        <v/>
      </c>
      <c r="AG199" s="133">
        <v>0.6</v>
      </c>
      <c r="AH199" s="132">
        <v>2</v>
      </c>
      <c r="AI199" s="132">
        <v>1</v>
      </c>
      <c r="AJ199" s="132"/>
      <c r="AK199" s="132"/>
      <c r="AL199" s="132"/>
      <c r="AM199" s="132"/>
      <c r="AN199" s="132"/>
      <c r="AO199" s="132"/>
      <c r="AP199" s="132"/>
      <c r="AQ199" s="132"/>
      <c r="AR199" s="134"/>
    </row>
    <row r="200" spans="9:44" ht="12" customHeight="1">
      <c r="I200" s="152" t="str">
        <f t="shared" si="133"/>
        <v>Residential Electrical and ICT equipments Solar</v>
      </c>
      <c r="J200" s="155" t="s">
        <v>205</v>
      </c>
      <c r="K200" s="152" t="str">
        <f t="shared" si="134"/>
        <v>RES-EQSOLExt</v>
      </c>
      <c r="L200" s="110" t="str">
        <f t="shared" si="135"/>
        <v/>
      </c>
      <c r="P200" s="131" t="str">
        <f t="shared" si="119"/>
        <v/>
      </c>
      <c r="Q200" s="123" t="str">
        <f t="shared" si="118"/>
        <v/>
      </c>
      <c r="R200" s="121" t="str">
        <f t="shared" si="120"/>
        <v/>
      </c>
      <c r="S200" s="128" t="str">
        <f t="shared" si="121"/>
        <v/>
      </c>
      <c r="T200" s="128" t="str">
        <f t="shared" si="122"/>
        <v/>
      </c>
      <c r="U200" s="128" t="str">
        <f t="shared" si="123"/>
        <v/>
      </c>
      <c r="V200" s="128" t="str">
        <f t="shared" si="124"/>
        <v/>
      </c>
      <c r="W200" s="128" t="str">
        <f t="shared" si="125"/>
        <v/>
      </c>
      <c r="X200" s="128" t="str">
        <f t="shared" si="126"/>
        <v/>
      </c>
      <c r="Y200" s="128" t="str">
        <f t="shared" si="127"/>
        <v/>
      </c>
      <c r="Z200" s="128" t="str">
        <f t="shared" si="128"/>
        <v/>
      </c>
      <c r="AA200" s="128" t="str">
        <f t="shared" si="129"/>
        <v/>
      </c>
      <c r="AB200" s="128" t="str">
        <f t="shared" si="130"/>
        <v/>
      </c>
      <c r="AC200" s="128" t="str">
        <f t="shared" si="131"/>
        <v/>
      </c>
      <c r="AD200" s="128" t="str">
        <f t="shared" si="132"/>
        <v/>
      </c>
      <c r="AG200" s="133">
        <v>0.6</v>
      </c>
      <c r="AH200" s="132">
        <v>2</v>
      </c>
      <c r="AI200" s="132">
        <v>1</v>
      </c>
      <c r="AJ200" s="132"/>
      <c r="AK200" s="132"/>
      <c r="AL200" s="132"/>
      <c r="AM200" s="132"/>
      <c r="AN200" s="132"/>
      <c r="AO200" s="132"/>
      <c r="AP200" s="132"/>
      <c r="AQ200" s="132"/>
      <c r="AR200" s="134"/>
    </row>
    <row r="201" spans="9:44" ht="12" customHeight="1">
      <c r="I201" s="152" t="str">
        <f t="shared" si="133"/>
        <v>Residential Electrical and ICT equipments Wind</v>
      </c>
      <c r="J201" s="155" t="s">
        <v>205</v>
      </c>
      <c r="K201" s="152" t="str">
        <f t="shared" si="134"/>
        <v>RES-EQWINExt</v>
      </c>
      <c r="L201" s="110" t="str">
        <f t="shared" si="135"/>
        <v/>
      </c>
      <c r="P201" s="131" t="str">
        <f t="shared" si="119"/>
        <v/>
      </c>
      <c r="Q201" s="123" t="str">
        <f t="shared" si="118"/>
        <v/>
      </c>
      <c r="R201" s="121" t="str">
        <f t="shared" si="120"/>
        <v/>
      </c>
      <c r="S201" s="128" t="str">
        <f t="shared" si="121"/>
        <v/>
      </c>
      <c r="T201" s="128" t="str">
        <f t="shared" si="122"/>
        <v/>
      </c>
      <c r="U201" s="128" t="str">
        <f t="shared" si="123"/>
        <v/>
      </c>
      <c r="V201" s="128" t="str">
        <f t="shared" si="124"/>
        <v/>
      </c>
      <c r="W201" s="128" t="str">
        <f t="shared" si="125"/>
        <v/>
      </c>
      <c r="X201" s="128" t="str">
        <f t="shared" si="126"/>
        <v/>
      </c>
      <c r="Y201" s="128" t="str">
        <f t="shared" si="127"/>
        <v/>
      </c>
      <c r="Z201" s="128" t="str">
        <f t="shared" si="128"/>
        <v/>
      </c>
      <c r="AA201" s="128" t="str">
        <f t="shared" si="129"/>
        <v/>
      </c>
      <c r="AB201" s="128" t="str">
        <f t="shared" si="130"/>
        <v/>
      </c>
      <c r="AC201" s="128" t="str">
        <f t="shared" si="131"/>
        <v/>
      </c>
      <c r="AD201" s="128" t="str">
        <f t="shared" si="132"/>
        <v/>
      </c>
      <c r="AG201" s="133">
        <v>0.6</v>
      </c>
      <c r="AH201" s="132">
        <v>2</v>
      </c>
      <c r="AI201" s="132">
        <v>1</v>
      </c>
      <c r="AJ201" s="132"/>
      <c r="AK201" s="132"/>
      <c r="AL201" s="132"/>
      <c r="AM201" s="132"/>
      <c r="AN201" s="132"/>
      <c r="AO201" s="132"/>
      <c r="AP201" s="132"/>
      <c r="AQ201" s="132"/>
      <c r="AR201" s="134"/>
    </row>
    <row r="202" spans="9:44" ht="12" customHeight="1">
      <c r="I202" s="152" t="str">
        <f t="shared" si="133"/>
        <v>Residential Electrical and ICT equipments Bio Liquids</v>
      </c>
      <c r="J202" s="155" t="s">
        <v>205</v>
      </c>
      <c r="K202" s="152" t="str">
        <f t="shared" si="134"/>
        <v>RES-EQBILExt</v>
      </c>
      <c r="L202" s="110" t="str">
        <f t="shared" si="135"/>
        <v/>
      </c>
      <c r="P202" s="131" t="str">
        <f t="shared" si="119"/>
        <v/>
      </c>
      <c r="Q202" s="123" t="str">
        <f t="shared" si="118"/>
        <v/>
      </c>
      <c r="R202" s="121" t="str">
        <f t="shared" si="120"/>
        <v/>
      </c>
      <c r="S202" s="128" t="str">
        <f t="shared" si="121"/>
        <v/>
      </c>
      <c r="T202" s="128" t="str">
        <f t="shared" si="122"/>
        <v/>
      </c>
      <c r="U202" s="128" t="str">
        <f t="shared" si="123"/>
        <v/>
      </c>
      <c r="V202" s="128" t="str">
        <f t="shared" si="124"/>
        <v/>
      </c>
      <c r="W202" s="128" t="str">
        <f t="shared" si="125"/>
        <v/>
      </c>
      <c r="X202" s="128" t="str">
        <f t="shared" si="126"/>
        <v/>
      </c>
      <c r="Y202" s="128" t="str">
        <f t="shared" si="127"/>
        <v/>
      </c>
      <c r="Z202" s="128" t="str">
        <f t="shared" si="128"/>
        <v/>
      </c>
      <c r="AA202" s="128" t="str">
        <f t="shared" si="129"/>
        <v/>
      </c>
      <c r="AB202" s="128" t="str">
        <f t="shared" si="130"/>
        <v/>
      </c>
      <c r="AC202" s="128" t="str">
        <f t="shared" si="131"/>
        <v/>
      </c>
      <c r="AD202" s="128" t="str">
        <f t="shared" si="132"/>
        <v/>
      </c>
      <c r="AG202" s="133">
        <v>0.6</v>
      </c>
      <c r="AH202" s="132">
        <v>2</v>
      </c>
      <c r="AI202" s="132">
        <v>1</v>
      </c>
      <c r="AJ202" s="132"/>
      <c r="AK202" s="132"/>
      <c r="AL202" s="132"/>
      <c r="AM202" s="132"/>
      <c r="AN202" s="132"/>
      <c r="AO202" s="132"/>
      <c r="AP202" s="132"/>
      <c r="AQ202" s="132"/>
      <c r="AR202" s="134"/>
    </row>
    <row r="203" spans="9:44" ht="12" customHeight="1">
      <c r="I203" s="152" t="str">
        <f t="shared" si="133"/>
        <v>Residential Electrical and ICT equipments Biogas</v>
      </c>
      <c r="J203" s="155" t="s">
        <v>205</v>
      </c>
      <c r="K203" s="152" t="str">
        <f t="shared" si="134"/>
        <v>RES-EQBIGExt</v>
      </c>
      <c r="L203" s="110" t="str">
        <f t="shared" si="135"/>
        <v/>
      </c>
      <c r="P203" s="131" t="str">
        <f t="shared" si="119"/>
        <v/>
      </c>
      <c r="Q203" s="123" t="str">
        <f t="shared" si="118"/>
        <v/>
      </c>
      <c r="R203" s="121" t="str">
        <f t="shared" si="120"/>
        <v/>
      </c>
      <c r="S203" s="128" t="str">
        <f t="shared" si="121"/>
        <v/>
      </c>
      <c r="T203" s="128" t="str">
        <f t="shared" si="122"/>
        <v/>
      </c>
      <c r="U203" s="128" t="str">
        <f t="shared" si="123"/>
        <v/>
      </c>
      <c r="V203" s="128" t="str">
        <f t="shared" si="124"/>
        <v/>
      </c>
      <c r="W203" s="128" t="str">
        <f t="shared" si="125"/>
        <v/>
      </c>
      <c r="X203" s="128" t="str">
        <f t="shared" si="126"/>
        <v/>
      </c>
      <c r="Y203" s="128" t="str">
        <f t="shared" si="127"/>
        <v/>
      </c>
      <c r="Z203" s="128" t="str">
        <f t="shared" si="128"/>
        <v/>
      </c>
      <c r="AA203" s="128" t="str">
        <f t="shared" si="129"/>
        <v/>
      </c>
      <c r="AB203" s="128" t="str">
        <f t="shared" si="130"/>
        <v/>
      </c>
      <c r="AC203" s="128" t="str">
        <f t="shared" si="131"/>
        <v/>
      </c>
      <c r="AD203" s="128" t="str">
        <f t="shared" si="132"/>
        <v/>
      </c>
      <c r="AG203" s="133">
        <v>0.6</v>
      </c>
      <c r="AH203" s="132">
        <v>2</v>
      </c>
      <c r="AI203" s="132">
        <v>1</v>
      </c>
      <c r="AJ203" s="132"/>
      <c r="AK203" s="132"/>
      <c r="AL203" s="132"/>
      <c r="AM203" s="132"/>
      <c r="AN203" s="132"/>
      <c r="AO203" s="132"/>
      <c r="AP203" s="132"/>
      <c r="AQ203" s="132"/>
      <c r="AR203" s="134"/>
    </row>
    <row r="204" spans="9:44" ht="12" customHeight="1">
      <c r="I204" s="152" t="str">
        <f t="shared" si="133"/>
        <v>Residential Electrical and ICT equipments Wood</v>
      </c>
      <c r="J204" s="155" t="s">
        <v>205</v>
      </c>
      <c r="K204" s="152" t="str">
        <f t="shared" si="134"/>
        <v>RES-EQWODExt</v>
      </c>
      <c r="L204" s="110" t="str">
        <f t="shared" ref="L204:L209" si="136">IF(J204="Yes",K204,"")</f>
        <v/>
      </c>
      <c r="P204" s="131" t="str">
        <f t="shared" si="119"/>
        <v/>
      </c>
      <c r="Q204" s="123" t="str">
        <f t="shared" si="118"/>
        <v/>
      </c>
      <c r="R204" s="121" t="str">
        <f t="shared" si="120"/>
        <v/>
      </c>
      <c r="S204" s="128" t="str">
        <f t="shared" si="121"/>
        <v/>
      </c>
      <c r="T204" s="128" t="str">
        <f t="shared" si="122"/>
        <v/>
      </c>
      <c r="U204" s="128" t="str">
        <f t="shared" si="123"/>
        <v/>
      </c>
      <c r="V204" s="128" t="str">
        <f t="shared" si="124"/>
        <v/>
      </c>
      <c r="W204" s="128" t="str">
        <f t="shared" si="125"/>
        <v/>
      </c>
      <c r="X204" s="128" t="str">
        <f t="shared" si="126"/>
        <v/>
      </c>
      <c r="Y204" s="128" t="str">
        <f t="shared" si="127"/>
        <v/>
      </c>
      <c r="Z204" s="128" t="str">
        <f t="shared" si="128"/>
        <v/>
      </c>
      <c r="AA204" s="128" t="str">
        <f t="shared" si="129"/>
        <v/>
      </c>
      <c r="AB204" s="128" t="str">
        <f t="shared" si="130"/>
        <v/>
      </c>
      <c r="AC204" s="128" t="str">
        <f t="shared" si="131"/>
        <v/>
      </c>
      <c r="AD204" s="128" t="str">
        <f t="shared" si="132"/>
        <v/>
      </c>
      <c r="AG204" s="133">
        <v>0.6</v>
      </c>
      <c r="AH204" s="132">
        <v>2</v>
      </c>
      <c r="AI204" s="132">
        <v>1</v>
      </c>
      <c r="AJ204" s="132"/>
      <c r="AK204" s="132"/>
      <c r="AL204" s="132"/>
      <c r="AM204" s="132"/>
      <c r="AN204" s="132"/>
      <c r="AO204" s="132"/>
      <c r="AP204" s="132"/>
      <c r="AQ204" s="132"/>
      <c r="AR204" s="134"/>
    </row>
    <row r="205" spans="9:44" ht="12" customHeight="1">
      <c r="I205" s="152" t="str">
        <f t="shared" si="133"/>
        <v>Residential Electrical and ICT equipments Tidal</v>
      </c>
      <c r="J205" s="155" t="s">
        <v>205</v>
      </c>
      <c r="K205" s="152" t="str">
        <f t="shared" si="134"/>
        <v>RES-EQTIDExt</v>
      </c>
      <c r="L205" s="110" t="str">
        <f t="shared" si="136"/>
        <v/>
      </c>
      <c r="P205" s="131" t="str">
        <f t="shared" si="119"/>
        <v/>
      </c>
      <c r="Q205" s="123" t="str">
        <f t="shared" si="118"/>
        <v/>
      </c>
      <c r="R205" s="121" t="str">
        <f t="shared" si="120"/>
        <v/>
      </c>
      <c r="S205" s="128" t="str">
        <f t="shared" si="121"/>
        <v/>
      </c>
      <c r="T205" s="128" t="str">
        <f t="shared" si="122"/>
        <v/>
      </c>
      <c r="U205" s="128" t="str">
        <f t="shared" si="123"/>
        <v/>
      </c>
      <c r="V205" s="128" t="str">
        <f t="shared" si="124"/>
        <v/>
      </c>
      <c r="W205" s="128" t="str">
        <f t="shared" si="125"/>
        <v/>
      </c>
      <c r="X205" s="128" t="str">
        <f t="shared" si="126"/>
        <v/>
      </c>
      <c r="Y205" s="128" t="str">
        <f t="shared" si="127"/>
        <v/>
      </c>
      <c r="Z205" s="128" t="str">
        <f t="shared" si="128"/>
        <v/>
      </c>
      <c r="AA205" s="128" t="str">
        <f t="shared" si="129"/>
        <v/>
      </c>
      <c r="AB205" s="128" t="str">
        <f t="shared" si="130"/>
        <v/>
      </c>
      <c r="AC205" s="128" t="str">
        <f t="shared" si="131"/>
        <v/>
      </c>
      <c r="AD205" s="128" t="str">
        <f t="shared" si="132"/>
        <v/>
      </c>
      <c r="AG205" s="133">
        <v>0.6</v>
      </c>
      <c r="AH205" s="132">
        <v>2</v>
      </c>
      <c r="AI205" s="132">
        <v>1</v>
      </c>
      <c r="AJ205" s="132"/>
      <c r="AK205" s="132"/>
      <c r="AL205" s="132"/>
      <c r="AM205" s="132"/>
      <c r="AN205" s="132"/>
      <c r="AO205" s="132"/>
      <c r="AP205" s="132"/>
      <c r="AQ205" s="132"/>
      <c r="AR205" s="134"/>
    </row>
    <row r="206" spans="9:44" ht="12" customHeight="1">
      <c r="I206" s="152" t="str">
        <f t="shared" si="133"/>
        <v>Residential Electrical and ICT equipments Electricity</v>
      </c>
      <c r="J206" s="164" t="s">
        <v>206</v>
      </c>
      <c r="K206" s="153" t="str">
        <f t="shared" si="134"/>
        <v>RES-EQELCExt</v>
      </c>
      <c r="L206" s="110" t="str">
        <f t="shared" si="136"/>
        <v>RES-EQELCExt</v>
      </c>
      <c r="P206" s="131" t="str">
        <f t="shared" si="119"/>
        <v>RES-EQELCExt</v>
      </c>
      <c r="Q206" s="123" t="str">
        <f t="shared" si="118"/>
        <v>RES-ELC</v>
      </c>
      <c r="R206" s="121" t="str">
        <f t="shared" si="120"/>
        <v>RES-EQ</v>
      </c>
      <c r="S206" s="128">
        <f t="shared" si="121"/>
        <v>0.6</v>
      </c>
      <c r="T206" s="128">
        <f t="shared" si="122"/>
        <v>2</v>
      </c>
      <c r="U206" s="128">
        <f t="shared" si="123"/>
        <v>1</v>
      </c>
      <c r="V206" s="128">
        <f t="shared" si="124"/>
        <v>0</v>
      </c>
      <c r="W206" s="128">
        <f t="shared" si="125"/>
        <v>0</v>
      </c>
      <c r="X206" s="128">
        <f t="shared" si="126"/>
        <v>0</v>
      </c>
      <c r="Y206" s="128">
        <f t="shared" si="127"/>
        <v>0</v>
      </c>
      <c r="Z206" s="128">
        <f t="shared" si="128"/>
        <v>0</v>
      </c>
      <c r="AA206" s="128">
        <f t="shared" si="129"/>
        <v>0</v>
      </c>
      <c r="AB206" s="128">
        <f t="shared" si="130"/>
        <v>0</v>
      </c>
      <c r="AC206" s="128">
        <f t="shared" si="131"/>
        <v>0</v>
      </c>
      <c r="AD206" s="128">
        <f t="shared" si="132"/>
        <v>0</v>
      </c>
      <c r="AG206" s="133">
        <v>0.6</v>
      </c>
      <c r="AH206" s="132">
        <v>2</v>
      </c>
      <c r="AI206" s="132">
        <v>1</v>
      </c>
      <c r="AJ206" s="132"/>
      <c r="AK206" s="132"/>
      <c r="AL206" s="132"/>
      <c r="AM206" s="132"/>
      <c r="AN206" s="132"/>
      <c r="AO206" s="132"/>
      <c r="AP206" s="132"/>
      <c r="AQ206" s="132"/>
      <c r="AR206" s="134"/>
    </row>
    <row r="207" spans="9:44" ht="12" customHeight="1">
      <c r="I207" s="151" t="str">
        <f>$C$129&amp;" "&amp;$E$11&amp;" "&amp;RIGHT(G129,LEN(G129)-FIND(" ",G129))</f>
        <v>Residential Mechanical drive Coal</v>
      </c>
      <c r="J207" s="155" t="s">
        <v>206</v>
      </c>
      <c r="K207" s="151" t="str">
        <f>$D$129&amp;$F$135&amp;RIGHT(H129,3)&amp;$B$129</f>
        <v>RES-WSCOAExt</v>
      </c>
      <c r="L207" s="110" t="str">
        <f t="shared" si="136"/>
        <v>RES-WSCOAExt</v>
      </c>
      <c r="P207" s="131" t="str">
        <f t="shared" si="119"/>
        <v>RES-WSCOAExt</v>
      </c>
      <c r="Q207" s="123" t="str">
        <f t="shared" si="118"/>
        <v>RES-COA</v>
      </c>
      <c r="R207" s="121" t="str">
        <f t="shared" si="120"/>
        <v>RES-WS</v>
      </c>
      <c r="S207" s="128">
        <f t="shared" si="121"/>
        <v>0.6</v>
      </c>
      <c r="T207" s="128">
        <f t="shared" si="122"/>
        <v>2</v>
      </c>
      <c r="U207" s="128">
        <f t="shared" si="123"/>
        <v>1</v>
      </c>
      <c r="V207" s="128">
        <f t="shared" si="124"/>
        <v>0</v>
      </c>
      <c r="W207" s="128">
        <f t="shared" si="125"/>
        <v>0</v>
      </c>
      <c r="X207" s="128">
        <f t="shared" si="126"/>
        <v>0</v>
      </c>
      <c r="Y207" s="128">
        <f t="shared" si="127"/>
        <v>0</v>
      </c>
      <c r="Z207" s="128">
        <f t="shared" si="128"/>
        <v>0</v>
      </c>
      <c r="AA207" s="128">
        <f t="shared" si="129"/>
        <v>0</v>
      </c>
      <c r="AB207" s="128">
        <f t="shared" si="130"/>
        <v>0</v>
      </c>
      <c r="AC207" s="128">
        <f t="shared" si="131"/>
        <v>0</v>
      </c>
      <c r="AD207" s="128">
        <f t="shared" si="132"/>
        <v>0</v>
      </c>
      <c r="AG207" s="133">
        <v>0.6</v>
      </c>
      <c r="AH207" s="132">
        <v>2</v>
      </c>
      <c r="AI207" s="132">
        <v>1</v>
      </c>
      <c r="AJ207" s="132"/>
      <c r="AK207" s="132"/>
      <c r="AL207" s="132"/>
      <c r="AM207" s="132"/>
      <c r="AN207" s="132"/>
      <c r="AO207" s="132"/>
      <c r="AP207" s="132"/>
      <c r="AQ207" s="132"/>
      <c r="AR207" s="134"/>
    </row>
    <row r="208" spans="9:44" ht="12" customHeight="1">
      <c r="I208" s="152" t="str">
        <f t="shared" ref="I208:I219" si="137">$C$129&amp;" "&amp;$E$11&amp;" "&amp;RIGHT(G130,LEN(G130)-FIND(" ",G130))</f>
        <v>Residential Mechanical drive Lignite</v>
      </c>
      <c r="J208" s="155" t="s">
        <v>206</v>
      </c>
      <c r="K208" s="152" t="str">
        <f t="shared" ref="K208:K219" si="138">$D$129&amp;$F$135&amp;RIGHT(H130,3)&amp;$B$129</f>
        <v>RES-WSCOLExt</v>
      </c>
      <c r="L208" s="110" t="str">
        <f t="shared" si="136"/>
        <v>RES-WSCOLExt</v>
      </c>
      <c r="P208" s="131" t="str">
        <f t="shared" si="119"/>
        <v>RES-WSCOLExt</v>
      </c>
      <c r="Q208" s="123" t="str">
        <f t="shared" si="118"/>
        <v>RES-COL</v>
      </c>
      <c r="R208" s="121" t="str">
        <f t="shared" si="120"/>
        <v>RES-WS</v>
      </c>
      <c r="S208" s="128">
        <f t="shared" si="121"/>
        <v>0.6</v>
      </c>
      <c r="T208" s="128">
        <f t="shared" si="122"/>
        <v>2</v>
      </c>
      <c r="U208" s="128">
        <f t="shared" si="123"/>
        <v>1</v>
      </c>
      <c r="V208" s="128">
        <f t="shared" si="124"/>
        <v>0</v>
      </c>
      <c r="W208" s="128">
        <f t="shared" si="125"/>
        <v>0</v>
      </c>
      <c r="X208" s="128">
        <f t="shared" si="126"/>
        <v>0</v>
      </c>
      <c r="Y208" s="128">
        <f t="shared" si="127"/>
        <v>0</v>
      </c>
      <c r="Z208" s="128">
        <f t="shared" si="128"/>
        <v>0</v>
      </c>
      <c r="AA208" s="128">
        <f t="shared" si="129"/>
        <v>0</v>
      </c>
      <c r="AB208" s="128">
        <f t="shared" si="130"/>
        <v>0</v>
      </c>
      <c r="AC208" s="128">
        <f t="shared" si="131"/>
        <v>0</v>
      </c>
      <c r="AD208" s="128">
        <f t="shared" si="132"/>
        <v>0</v>
      </c>
      <c r="AG208" s="133">
        <v>0.6</v>
      </c>
      <c r="AH208" s="132">
        <v>2</v>
      </c>
      <c r="AI208" s="132">
        <v>1</v>
      </c>
      <c r="AJ208" s="132"/>
      <c r="AK208" s="132"/>
      <c r="AL208" s="132"/>
      <c r="AM208" s="132"/>
      <c r="AN208" s="132"/>
      <c r="AO208" s="132"/>
      <c r="AP208" s="132"/>
      <c r="AQ208" s="132"/>
      <c r="AR208" s="134"/>
    </row>
    <row r="209" spans="9:44" ht="12" customHeight="1">
      <c r="I209" s="152" t="str">
        <f t="shared" si="137"/>
        <v>Residential Mechanical drive Crude oil</v>
      </c>
      <c r="J209" s="155" t="s">
        <v>205</v>
      </c>
      <c r="K209" s="152" t="str">
        <f t="shared" si="138"/>
        <v>RES-WSOILExt</v>
      </c>
      <c r="L209" s="110" t="str">
        <f t="shared" si="136"/>
        <v/>
      </c>
      <c r="P209" s="131" t="str">
        <f t="shared" si="119"/>
        <v/>
      </c>
      <c r="Q209" s="123" t="str">
        <f t="shared" si="118"/>
        <v/>
      </c>
      <c r="R209" s="121" t="str">
        <f t="shared" si="120"/>
        <v/>
      </c>
      <c r="S209" s="128" t="str">
        <f t="shared" si="121"/>
        <v/>
      </c>
      <c r="T209" s="128" t="str">
        <f t="shared" si="122"/>
        <v/>
      </c>
      <c r="U209" s="128" t="str">
        <f t="shared" si="123"/>
        <v/>
      </c>
      <c r="V209" s="128" t="str">
        <f t="shared" si="124"/>
        <v/>
      </c>
      <c r="W209" s="128" t="str">
        <f t="shared" si="125"/>
        <v/>
      </c>
      <c r="X209" s="128" t="str">
        <f t="shared" si="126"/>
        <v/>
      </c>
      <c r="Y209" s="128" t="str">
        <f t="shared" si="127"/>
        <v/>
      </c>
      <c r="Z209" s="128" t="str">
        <f t="shared" si="128"/>
        <v/>
      </c>
      <c r="AA209" s="128" t="str">
        <f t="shared" si="129"/>
        <v/>
      </c>
      <c r="AB209" s="128" t="str">
        <f t="shared" si="130"/>
        <v/>
      </c>
      <c r="AC209" s="128" t="str">
        <f t="shared" si="131"/>
        <v/>
      </c>
      <c r="AD209" s="128" t="str">
        <f t="shared" si="132"/>
        <v/>
      </c>
      <c r="AG209" s="133">
        <v>0.6</v>
      </c>
      <c r="AH209" s="132">
        <v>2</v>
      </c>
      <c r="AI209" s="132">
        <v>1</v>
      </c>
      <c r="AJ209" s="132"/>
      <c r="AK209" s="132"/>
      <c r="AL209" s="132"/>
      <c r="AM209" s="132"/>
      <c r="AN209" s="132"/>
      <c r="AO209" s="132"/>
      <c r="AP209" s="132"/>
      <c r="AQ209" s="132"/>
      <c r="AR209" s="134"/>
    </row>
    <row r="210" spans="9:44" ht="12" customHeight="1">
      <c r="I210" s="152" t="str">
        <f t="shared" si="137"/>
        <v>Residential Mechanical drive Natural Gas</v>
      </c>
      <c r="J210" s="155" t="s">
        <v>206</v>
      </c>
      <c r="K210" s="152" t="str">
        <f t="shared" si="138"/>
        <v>RES-WSNGAExt</v>
      </c>
      <c r="L210" s="110" t="str">
        <f>IF(J210="Yes",K210,"")</f>
        <v>RES-WSNGAExt</v>
      </c>
      <c r="P210" s="131" t="str">
        <f t="shared" si="119"/>
        <v>RES-WSNGAExt</v>
      </c>
      <c r="Q210" s="123" t="str">
        <f t="shared" si="118"/>
        <v>RES-NGA</v>
      </c>
      <c r="R210" s="121" t="str">
        <f t="shared" si="120"/>
        <v>RES-WS</v>
      </c>
      <c r="S210" s="128">
        <f t="shared" si="121"/>
        <v>0.6</v>
      </c>
      <c r="T210" s="128">
        <f t="shared" si="122"/>
        <v>2</v>
      </c>
      <c r="U210" s="128">
        <f t="shared" si="123"/>
        <v>1</v>
      </c>
      <c r="V210" s="128">
        <f t="shared" si="124"/>
        <v>0</v>
      </c>
      <c r="W210" s="128">
        <f t="shared" si="125"/>
        <v>0</v>
      </c>
      <c r="X210" s="128">
        <f t="shared" si="126"/>
        <v>0</v>
      </c>
      <c r="Y210" s="128">
        <f t="shared" si="127"/>
        <v>0</v>
      </c>
      <c r="Z210" s="128">
        <f t="shared" si="128"/>
        <v>0</v>
      </c>
      <c r="AA210" s="128">
        <f t="shared" si="129"/>
        <v>0</v>
      </c>
      <c r="AB210" s="128">
        <f t="shared" si="130"/>
        <v>0</v>
      </c>
      <c r="AC210" s="128">
        <f t="shared" si="131"/>
        <v>0</v>
      </c>
      <c r="AD210" s="128">
        <f t="shared" si="132"/>
        <v>0</v>
      </c>
      <c r="AG210" s="133">
        <v>0.6</v>
      </c>
      <c r="AH210" s="132">
        <v>2</v>
      </c>
      <c r="AI210" s="132">
        <v>1</v>
      </c>
      <c r="AJ210" s="132"/>
      <c r="AK210" s="132"/>
      <c r="AL210" s="132"/>
      <c r="AM210" s="132"/>
      <c r="AN210" s="132"/>
      <c r="AO210" s="132"/>
      <c r="AP210" s="132"/>
      <c r="AQ210" s="132"/>
      <c r="AR210" s="134"/>
    </row>
    <row r="211" spans="9:44" ht="12" customHeight="1">
      <c r="I211" s="152" t="str">
        <f t="shared" si="137"/>
        <v>Residential Mechanical drive Hydro</v>
      </c>
      <c r="J211" s="155" t="s">
        <v>206</v>
      </c>
      <c r="K211" s="152" t="str">
        <f t="shared" si="138"/>
        <v>RES-WSHYDExt</v>
      </c>
      <c r="L211" s="110" t="str">
        <f>IF(J211="Yes",K211,"")</f>
        <v>RES-WSHYDExt</v>
      </c>
      <c r="P211" s="131" t="str">
        <f t="shared" si="119"/>
        <v>RES-WSHYDExt</v>
      </c>
      <c r="Q211" s="123" t="str">
        <f t="shared" si="118"/>
        <v>RES-HYD</v>
      </c>
      <c r="R211" s="121" t="str">
        <f t="shared" si="120"/>
        <v>RES-WS</v>
      </c>
      <c r="S211" s="128">
        <f t="shared" si="121"/>
        <v>0.6</v>
      </c>
      <c r="T211" s="128">
        <f t="shared" si="122"/>
        <v>2</v>
      </c>
      <c r="U211" s="128">
        <f t="shared" si="123"/>
        <v>1</v>
      </c>
      <c r="V211" s="128">
        <f t="shared" si="124"/>
        <v>0</v>
      </c>
      <c r="W211" s="128">
        <f t="shared" si="125"/>
        <v>0</v>
      </c>
      <c r="X211" s="128">
        <f t="shared" si="126"/>
        <v>0</v>
      </c>
      <c r="Y211" s="128">
        <f t="shared" si="127"/>
        <v>0</v>
      </c>
      <c r="Z211" s="128">
        <f t="shared" si="128"/>
        <v>0</v>
      </c>
      <c r="AA211" s="128">
        <f t="shared" si="129"/>
        <v>0</v>
      </c>
      <c r="AB211" s="128">
        <f t="shared" si="130"/>
        <v>0</v>
      </c>
      <c r="AC211" s="128">
        <f t="shared" si="131"/>
        <v>0</v>
      </c>
      <c r="AD211" s="128">
        <f t="shared" si="132"/>
        <v>0</v>
      </c>
      <c r="AG211" s="133">
        <v>0.6</v>
      </c>
      <c r="AH211" s="132">
        <v>2</v>
      </c>
      <c r="AI211" s="132">
        <v>1</v>
      </c>
      <c r="AJ211" s="132"/>
      <c r="AK211" s="132"/>
      <c r="AL211" s="132"/>
      <c r="AM211" s="132"/>
      <c r="AN211" s="132"/>
      <c r="AO211" s="132"/>
      <c r="AP211" s="132"/>
      <c r="AQ211" s="132"/>
      <c r="AR211" s="134"/>
    </row>
    <row r="212" spans="9:44" ht="12" customHeight="1">
      <c r="I212" s="152" t="str">
        <f t="shared" si="137"/>
        <v>Residential Mechanical drive Geothermal</v>
      </c>
      <c r="J212" s="155" t="s">
        <v>206</v>
      </c>
      <c r="K212" s="152" t="str">
        <f t="shared" si="138"/>
        <v>RES-WSGEOExt</v>
      </c>
      <c r="L212" s="110" t="str">
        <f>IF(J212="Yes",K212,"")</f>
        <v>RES-WSGEOExt</v>
      </c>
      <c r="P212" s="131" t="str">
        <f t="shared" si="119"/>
        <v>RES-WSGEOExt</v>
      </c>
      <c r="Q212" s="123" t="str">
        <f t="shared" si="118"/>
        <v>RES-GEO</v>
      </c>
      <c r="R212" s="121" t="str">
        <f t="shared" si="120"/>
        <v>RES-WS</v>
      </c>
      <c r="S212" s="128">
        <f t="shared" si="121"/>
        <v>0.6</v>
      </c>
      <c r="T212" s="128">
        <f t="shared" si="122"/>
        <v>2</v>
      </c>
      <c r="U212" s="128">
        <f t="shared" si="123"/>
        <v>1</v>
      </c>
      <c r="V212" s="128">
        <f t="shared" si="124"/>
        <v>0</v>
      </c>
      <c r="W212" s="128">
        <f t="shared" si="125"/>
        <v>0</v>
      </c>
      <c r="X212" s="128">
        <f t="shared" si="126"/>
        <v>0</v>
      </c>
      <c r="Y212" s="128">
        <f t="shared" si="127"/>
        <v>0</v>
      </c>
      <c r="Z212" s="128">
        <f t="shared" si="128"/>
        <v>0</v>
      </c>
      <c r="AA212" s="128">
        <f t="shared" si="129"/>
        <v>0</v>
      </c>
      <c r="AB212" s="128">
        <f t="shared" si="130"/>
        <v>0</v>
      </c>
      <c r="AC212" s="128">
        <f t="shared" si="131"/>
        <v>0</v>
      </c>
      <c r="AD212" s="128">
        <f t="shared" si="132"/>
        <v>0</v>
      </c>
      <c r="AG212" s="133">
        <v>0.6</v>
      </c>
      <c r="AH212" s="132">
        <v>2</v>
      </c>
      <c r="AI212" s="132">
        <v>1</v>
      </c>
      <c r="AJ212" s="132"/>
      <c r="AK212" s="132"/>
      <c r="AL212" s="132"/>
      <c r="AM212" s="132"/>
      <c r="AN212" s="132"/>
      <c r="AO212" s="132"/>
      <c r="AP212" s="132"/>
      <c r="AQ212" s="132"/>
      <c r="AR212" s="134"/>
    </row>
    <row r="213" spans="9:44" ht="12" customHeight="1">
      <c r="I213" s="152" t="str">
        <f t="shared" si="137"/>
        <v>Residential Mechanical drive Solar</v>
      </c>
      <c r="J213" s="155" t="s">
        <v>205</v>
      </c>
      <c r="K213" s="152" t="str">
        <f t="shared" si="138"/>
        <v>RES-WSSOLExt</v>
      </c>
      <c r="L213" s="110" t="str">
        <f>IF(J213="Yes",K213,"")</f>
        <v/>
      </c>
      <c r="P213" s="131" t="str">
        <f t="shared" si="119"/>
        <v/>
      </c>
      <c r="Q213" s="123" t="str">
        <f t="shared" si="118"/>
        <v/>
      </c>
      <c r="R213" s="121" t="str">
        <f t="shared" si="120"/>
        <v/>
      </c>
      <c r="S213" s="128" t="str">
        <f t="shared" si="121"/>
        <v/>
      </c>
      <c r="T213" s="128" t="str">
        <f t="shared" si="122"/>
        <v/>
      </c>
      <c r="U213" s="128" t="str">
        <f t="shared" si="123"/>
        <v/>
      </c>
      <c r="V213" s="128" t="str">
        <f t="shared" si="124"/>
        <v/>
      </c>
      <c r="W213" s="128" t="str">
        <f t="shared" si="125"/>
        <v/>
      </c>
      <c r="X213" s="128" t="str">
        <f t="shared" si="126"/>
        <v/>
      </c>
      <c r="Y213" s="128" t="str">
        <f t="shared" si="127"/>
        <v/>
      </c>
      <c r="Z213" s="128" t="str">
        <f t="shared" si="128"/>
        <v/>
      </c>
      <c r="AA213" s="128" t="str">
        <f t="shared" si="129"/>
        <v/>
      </c>
      <c r="AB213" s="128" t="str">
        <f t="shared" si="130"/>
        <v/>
      </c>
      <c r="AC213" s="128" t="str">
        <f t="shared" si="131"/>
        <v/>
      </c>
      <c r="AD213" s="128" t="str">
        <f t="shared" si="132"/>
        <v/>
      </c>
      <c r="AG213" s="133">
        <v>0.6</v>
      </c>
      <c r="AH213" s="132">
        <v>2</v>
      </c>
      <c r="AI213" s="132">
        <v>1</v>
      </c>
      <c r="AJ213" s="132"/>
      <c r="AK213" s="132"/>
      <c r="AL213" s="132"/>
      <c r="AM213" s="132"/>
      <c r="AN213" s="132"/>
      <c r="AO213" s="132"/>
      <c r="AP213" s="132"/>
      <c r="AQ213" s="132"/>
      <c r="AR213" s="134"/>
    </row>
    <row r="214" spans="9:44" ht="12" customHeight="1">
      <c r="I214" s="152" t="str">
        <f t="shared" si="137"/>
        <v>Residential Mechanical drive Wind</v>
      </c>
      <c r="J214" s="155" t="s">
        <v>205</v>
      </c>
      <c r="K214" s="152" t="str">
        <f t="shared" si="138"/>
        <v>RES-WSWINExt</v>
      </c>
      <c r="L214" s="110" t="str">
        <f>IF(J214="Yes",K214,"")</f>
        <v/>
      </c>
      <c r="P214" s="131" t="str">
        <f t="shared" si="119"/>
        <v/>
      </c>
      <c r="Q214" s="123" t="str">
        <f t="shared" si="118"/>
        <v/>
      </c>
      <c r="R214" s="121" t="str">
        <f t="shared" si="120"/>
        <v/>
      </c>
      <c r="S214" s="128" t="str">
        <f t="shared" si="121"/>
        <v/>
      </c>
      <c r="T214" s="128" t="str">
        <f t="shared" si="122"/>
        <v/>
      </c>
      <c r="U214" s="128" t="str">
        <f t="shared" si="123"/>
        <v/>
      </c>
      <c r="V214" s="128" t="str">
        <f t="shared" si="124"/>
        <v/>
      </c>
      <c r="W214" s="128" t="str">
        <f t="shared" si="125"/>
        <v/>
      </c>
      <c r="X214" s="128" t="str">
        <f t="shared" si="126"/>
        <v/>
      </c>
      <c r="Y214" s="128" t="str">
        <f t="shared" si="127"/>
        <v/>
      </c>
      <c r="Z214" s="128" t="str">
        <f t="shared" si="128"/>
        <v/>
      </c>
      <c r="AA214" s="128" t="str">
        <f t="shared" si="129"/>
        <v/>
      </c>
      <c r="AB214" s="128" t="str">
        <f t="shared" si="130"/>
        <v/>
      </c>
      <c r="AC214" s="128" t="str">
        <f t="shared" si="131"/>
        <v/>
      </c>
      <c r="AD214" s="128" t="str">
        <f t="shared" si="132"/>
        <v/>
      </c>
      <c r="AG214" s="133">
        <v>0.6</v>
      </c>
      <c r="AH214" s="132">
        <v>2</v>
      </c>
      <c r="AI214" s="132">
        <v>1</v>
      </c>
      <c r="AJ214" s="132"/>
      <c r="AK214" s="132"/>
      <c r="AL214" s="132"/>
      <c r="AM214" s="132"/>
      <c r="AN214" s="132"/>
      <c r="AO214" s="132"/>
      <c r="AP214" s="132"/>
      <c r="AQ214" s="132"/>
      <c r="AR214" s="134"/>
    </row>
    <row r="215" spans="9:44" ht="12" customHeight="1">
      <c r="I215" s="152" t="str">
        <f t="shared" si="137"/>
        <v>Residential Mechanical drive Bio Liquids</v>
      </c>
      <c r="J215" s="155" t="s">
        <v>205</v>
      </c>
      <c r="K215" s="152" t="str">
        <f t="shared" si="138"/>
        <v>RES-WSBILExt</v>
      </c>
      <c r="L215" s="110" t="str">
        <f t="shared" ref="L215:L218" si="139">IF(J215="Yes",K215,"")</f>
        <v/>
      </c>
      <c r="P215" s="131" t="str">
        <f t="shared" si="119"/>
        <v/>
      </c>
      <c r="Q215" s="123" t="str">
        <f t="shared" si="118"/>
        <v/>
      </c>
      <c r="R215" s="121" t="str">
        <f t="shared" si="120"/>
        <v/>
      </c>
      <c r="S215" s="128" t="str">
        <f t="shared" si="121"/>
        <v/>
      </c>
      <c r="T215" s="128" t="str">
        <f t="shared" si="122"/>
        <v/>
      </c>
      <c r="U215" s="128" t="str">
        <f t="shared" si="123"/>
        <v/>
      </c>
      <c r="V215" s="128" t="str">
        <f t="shared" si="124"/>
        <v/>
      </c>
      <c r="W215" s="128" t="str">
        <f t="shared" si="125"/>
        <v/>
      </c>
      <c r="X215" s="128" t="str">
        <f t="shared" si="126"/>
        <v/>
      </c>
      <c r="Y215" s="128" t="str">
        <f t="shared" si="127"/>
        <v/>
      </c>
      <c r="Z215" s="128" t="str">
        <f t="shared" si="128"/>
        <v/>
      </c>
      <c r="AA215" s="128" t="str">
        <f t="shared" si="129"/>
        <v/>
      </c>
      <c r="AB215" s="128" t="str">
        <f t="shared" si="130"/>
        <v/>
      </c>
      <c r="AC215" s="128" t="str">
        <f t="shared" si="131"/>
        <v/>
      </c>
      <c r="AD215" s="128" t="str">
        <f t="shared" si="132"/>
        <v/>
      </c>
      <c r="AG215" s="133">
        <v>0.6</v>
      </c>
      <c r="AH215" s="132">
        <v>2</v>
      </c>
      <c r="AI215" s="132">
        <v>1</v>
      </c>
      <c r="AJ215" s="132"/>
      <c r="AK215" s="132"/>
      <c r="AL215" s="132"/>
      <c r="AM215" s="132"/>
      <c r="AN215" s="132"/>
      <c r="AO215" s="132"/>
      <c r="AP215" s="132"/>
      <c r="AQ215" s="132"/>
      <c r="AR215" s="134"/>
    </row>
    <row r="216" spans="9:44" ht="12" customHeight="1">
      <c r="I216" s="152" t="str">
        <f t="shared" si="137"/>
        <v>Residential Mechanical drive Biogas</v>
      </c>
      <c r="J216" s="155" t="s">
        <v>205</v>
      </c>
      <c r="K216" s="152" t="str">
        <f t="shared" si="138"/>
        <v>RES-WSBIGExt</v>
      </c>
      <c r="L216" s="110" t="str">
        <f t="shared" si="139"/>
        <v/>
      </c>
      <c r="P216" s="131" t="str">
        <f t="shared" si="119"/>
        <v/>
      </c>
      <c r="Q216" s="123" t="str">
        <f t="shared" si="118"/>
        <v/>
      </c>
      <c r="R216" s="121" t="str">
        <f t="shared" si="120"/>
        <v/>
      </c>
      <c r="S216" s="128" t="str">
        <f t="shared" si="121"/>
        <v/>
      </c>
      <c r="T216" s="128" t="str">
        <f t="shared" si="122"/>
        <v/>
      </c>
      <c r="U216" s="128" t="str">
        <f t="shared" si="123"/>
        <v/>
      </c>
      <c r="V216" s="128" t="str">
        <f t="shared" si="124"/>
        <v/>
      </c>
      <c r="W216" s="128" t="str">
        <f t="shared" si="125"/>
        <v/>
      </c>
      <c r="X216" s="128" t="str">
        <f t="shared" si="126"/>
        <v/>
      </c>
      <c r="Y216" s="128" t="str">
        <f t="shared" si="127"/>
        <v/>
      </c>
      <c r="Z216" s="128" t="str">
        <f t="shared" si="128"/>
        <v/>
      </c>
      <c r="AA216" s="128" t="str">
        <f t="shared" si="129"/>
        <v/>
      </c>
      <c r="AB216" s="128" t="str">
        <f t="shared" si="130"/>
        <v/>
      </c>
      <c r="AC216" s="128" t="str">
        <f t="shared" si="131"/>
        <v/>
      </c>
      <c r="AD216" s="128" t="str">
        <f t="shared" si="132"/>
        <v/>
      </c>
      <c r="AG216" s="133">
        <v>0.6</v>
      </c>
      <c r="AH216" s="132">
        <v>2</v>
      </c>
      <c r="AI216" s="132">
        <v>1</v>
      </c>
      <c r="AJ216" s="132"/>
      <c r="AK216" s="132"/>
      <c r="AL216" s="132"/>
      <c r="AM216" s="132"/>
      <c r="AN216" s="132"/>
      <c r="AO216" s="132"/>
      <c r="AP216" s="132"/>
      <c r="AQ216" s="132"/>
      <c r="AR216" s="134"/>
    </row>
    <row r="217" spans="9:44" ht="12" customHeight="1">
      <c r="I217" s="152" t="str">
        <f t="shared" si="137"/>
        <v>Residential Mechanical drive Wood</v>
      </c>
      <c r="J217" s="155" t="s">
        <v>205</v>
      </c>
      <c r="K217" s="152" t="str">
        <f t="shared" si="138"/>
        <v>RES-WSWODExt</v>
      </c>
      <c r="L217" s="110" t="str">
        <f t="shared" si="139"/>
        <v/>
      </c>
      <c r="P217" s="131" t="str">
        <f t="shared" si="119"/>
        <v/>
      </c>
      <c r="Q217" s="123" t="str">
        <f t="shared" si="118"/>
        <v/>
      </c>
      <c r="R217" s="121" t="str">
        <f t="shared" si="120"/>
        <v/>
      </c>
      <c r="S217" s="128" t="str">
        <f t="shared" si="121"/>
        <v/>
      </c>
      <c r="T217" s="128" t="str">
        <f t="shared" si="122"/>
        <v/>
      </c>
      <c r="U217" s="128" t="str">
        <f t="shared" si="123"/>
        <v/>
      </c>
      <c r="V217" s="128" t="str">
        <f t="shared" si="124"/>
        <v/>
      </c>
      <c r="W217" s="128" t="str">
        <f t="shared" si="125"/>
        <v/>
      </c>
      <c r="X217" s="128" t="str">
        <f t="shared" si="126"/>
        <v/>
      </c>
      <c r="Y217" s="128" t="str">
        <f t="shared" si="127"/>
        <v/>
      </c>
      <c r="Z217" s="128" t="str">
        <f t="shared" si="128"/>
        <v/>
      </c>
      <c r="AA217" s="128" t="str">
        <f t="shared" si="129"/>
        <v/>
      </c>
      <c r="AB217" s="128" t="str">
        <f t="shared" si="130"/>
        <v/>
      </c>
      <c r="AC217" s="128" t="str">
        <f t="shared" si="131"/>
        <v/>
      </c>
      <c r="AD217" s="128" t="str">
        <f t="shared" si="132"/>
        <v/>
      </c>
      <c r="AG217" s="133">
        <v>0.6</v>
      </c>
      <c r="AH217" s="132">
        <v>2</v>
      </c>
      <c r="AI217" s="132">
        <v>1</v>
      </c>
      <c r="AJ217" s="132"/>
      <c r="AK217" s="132"/>
      <c r="AL217" s="132"/>
      <c r="AM217" s="132"/>
      <c r="AN217" s="132"/>
      <c r="AO217" s="132"/>
      <c r="AP217" s="132"/>
      <c r="AQ217" s="132"/>
      <c r="AR217" s="134"/>
    </row>
    <row r="218" spans="9:44" ht="12" customHeight="1">
      <c r="I218" s="152" t="str">
        <f t="shared" si="137"/>
        <v>Residential Mechanical drive Tidal</v>
      </c>
      <c r="J218" s="155" t="s">
        <v>205</v>
      </c>
      <c r="K218" s="152" t="str">
        <f t="shared" si="138"/>
        <v>RES-WSTIDExt</v>
      </c>
      <c r="L218" s="110" t="str">
        <f t="shared" si="139"/>
        <v/>
      </c>
      <c r="P218" s="131" t="str">
        <f t="shared" si="119"/>
        <v/>
      </c>
      <c r="Q218" s="123" t="str">
        <f t="shared" si="118"/>
        <v/>
      </c>
      <c r="R218" s="121" t="str">
        <f t="shared" si="120"/>
        <v/>
      </c>
      <c r="S218" s="128" t="str">
        <f t="shared" si="121"/>
        <v/>
      </c>
      <c r="T218" s="128" t="str">
        <f t="shared" si="122"/>
        <v/>
      </c>
      <c r="U218" s="128" t="str">
        <f t="shared" si="123"/>
        <v/>
      </c>
      <c r="V218" s="128" t="str">
        <f t="shared" si="124"/>
        <v/>
      </c>
      <c r="W218" s="128" t="str">
        <f t="shared" si="125"/>
        <v/>
      </c>
      <c r="X218" s="128" t="str">
        <f t="shared" si="126"/>
        <v/>
      </c>
      <c r="Y218" s="128" t="str">
        <f t="shared" si="127"/>
        <v/>
      </c>
      <c r="Z218" s="128" t="str">
        <f t="shared" si="128"/>
        <v/>
      </c>
      <c r="AA218" s="128" t="str">
        <f t="shared" si="129"/>
        <v/>
      </c>
      <c r="AB218" s="128" t="str">
        <f t="shared" si="130"/>
        <v/>
      </c>
      <c r="AC218" s="128" t="str">
        <f t="shared" si="131"/>
        <v/>
      </c>
      <c r="AD218" s="128" t="str">
        <f t="shared" si="132"/>
        <v/>
      </c>
      <c r="AG218" s="133">
        <v>0.6</v>
      </c>
      <c r="AH218" s="132">
        <v>2</v>
      </c>
      <c r="AI218" s="132">
        <v>1</v>
      </c>
      <c r="AJ218" s="132"/>
      <c r="AK218" s="132"/>
      <c r="AL218" s="132"/>
      <c r="AM218" s="132"/>
      <c r="AN218" s="132"/>
      <c r="AO218" s="132"/>
      <c r="AP218" s="132"/>
      <c r="AQ218" s="132"/>
      <c r="AR218" s="134"/>
    </row>
    <row r="219" spans="9:44" ht="12" customHeight="1">
      <c r="I219" s="152" t="str">
        <f t="shared" si="137"/>
        <v>Residential Mechanical drive Electricity</v>
      </c>
      <c r="J219" s="155" t="s">
        <v>206</v>
      </c>
      <c r="K219" s="153" t="str">
        <f t="shared" si="138"/>
        <v>RES-WSELCExt</v>
      </c>
      <c r="L219" s="110" t="str">
        <f>IF(J219="Yes",K219,"")</f>
        <v>RES-WSELCExt</v>
      </c>
      <c r="P219" s="131" t="str">
        <f t="shared" si="119"/>
        <v>RES-WSELCExt</v>
      </c>
      <c r="Q219" s="123" t="str">
        <f t="shared" si="118"/>
        <v>RES-ELC</v>
      </c>
      <c r="R219" s="121" t="str">
        <f t="shared" si="120"/>
        <v>RES-WS</v>
      </c>
      <c r="S219" s="128">
        <f t="shared" si="121"/>
        <v>0.6</v>
      </c>
      <c r="T219" s="128">
        <f t="shared" si="122"/>
        <v>2</v>
      </c>
      <c r="U219" s="128">
        <f t="shared" si="123"/>
        <v>1</v>
      </c>
      <c r="V219" s="128">
        <f t="shared" si="124"/>
        <v>0</v>
      </c>
      <c r="W219" s="128">
        <f t="shared" si="125"/>
        <v>0</v>
      </c>
      <c r="X219" s="128">
        <f t="shared" si="126"/>
        <v>0</v>
      </c>
      <c r="Y219" s="128">
        <f t="shared" si="127"/>
        <v>0</v>
      </c>
      <c r="Z219" s="128">
        <f t="shared" si="128"/>
        <v>0</v>
      </c>
      <c r="AA219" s="128">
        <f t="shared" si="129"/>
        <v>0</v>
      </c>
      <c r="AB219" s="128">
        <f t="shared" si="130"/>
        <v>0</v>
      </c>
      <c r="AC219" s="128">
        <f t="shared" si="131"/>
        <v>0</v>
      </c>
      <c r="AD219" s="128">
        <f t="shared" si="132"/>
        <v>0</v>
      </c>
      <c r="AG219" s="133">
        <v>0.6</v>
      </c>
      <c r="AH219" s="132">
        <v>2</v>
      </c>
      <c r="AI219" s="132">
        <v>1</v>
      </c>
      <c r="AJ219" s="132"/>
      <c r="AK219" s="132"/>
      <c r="AL219" s="132"/>
      <c r="AM219" s="132"/>
      <c r="AN219" s="132"/>
      <c r="AO219" s="132"/>
      <c r="AP219" s="132"/>
      <c r="AQ219" s="132"/>
      <c r="AR219" s="134"/>
    </row>
    <row r="220" spans="9:44" ht="12" customHeight="1">
      <c r="I220" s="151" t="str">
        <f>$C$129&amp;" "&amp;$E$12&amp;" "&amp;RIGHT(G129,LEN(G129)-FIND(" ",G129))</f>
        <v>Residential Internal transport and others Coal</v>
      </c>
      <c r="J220" s="154" t="s">
        <v>205</v>
      </c>
      <c r="K220" s="151" t="str">
        <f>$D$129&amp;$F$136&amp;RIGHT(H129,3)&amp;$B$129</f>
        <v>RES-OTCOAExt</v>
      </c>
      <c r="L220" s="110" t="str">
        <f t="shared" ref="L220:L244" si="140">IF(J220="Yes",K220,"")</f>
        <v/>
      </c>
      <c r="P220" s="131" t="str">
        <f t="shared" si="119"/>
        <v/>
      </c>
      <c r="Q220" s="123" t="str">
        <f t="shared" si="118"/>
        <v/>
      </c>
      <c r="R220" s="121" t="str">
        <f t="shared" si="120"/>
        <v/>
      </c>
      <c r="S220" s="128" t="str">
        <f t="shared" si="121"/>
        <v/>
      </c>
      <c r="T220" s="128" t="str">
        <f t="shared" si="122"/>
        <v/>
      </c>
      <c r="U220" s="128" t="str">
        <f t="shared" si="123"/>
        <v/>
      </c>
      <c r="V220" s="128" t="str">
        <f t="shared" si="124"/>
        <v/>
      </c>
      <c r="W220" s="128" t="str">
        <f t="shared" si="125"/>
        <v/>
      </c>
      <c r="X220" s="128" t="str">
        <f t="shared" si="126"/>
        <v/>
      </c>
      <c r="Y220" s="128" t="str">
        <f t="shared" si="127"/>
        <v/>
      </c>
      <c r="Z220" s="128" t="str">
        <f t="shared" si="128"/>
        <v/>
      </c>
      <c r="AA220" s="128" t="str">
        <f t="shared" si="129"/>
        <v/>
      </c>
      <c r="AB220" s="128" t="str">
        <f t="shared" si="130"/>
        <v/>
      </c>
      <c r="AC220" s="128" t="str">
        <f t="shared" si="131"/>
        <v/>
      </c>
      <c r="AD220" s="128" t="str">
        <f t="shared" si="132"/>
        <v/>
      </c>
      <c r="AG220" s="133">
        <v>0.6</v>
      </c>
      <c r="AH220" s="132">
        <v>2</v>
      </c>
      <c r="AI220" s="132">
        <v>1</v>
      </c>
      <c r="AJ220" s="132"/>
      <c r="AK220" s="132"/>
      <c r="AL220" s="132"/>
      <c r="AM220" s="132"/>
      <c r="AN220" s="132"/>
      <c r="AO220" s="132"/>
      <c r="AP220" s="132"/>
      <c r="AQ220" s="132"/>
      <c r="AR220" s="134"/>
    </row>
    <row r="221" spans="9:44" ht="12" customHeight="1">
      <c r="I221" s="152" t="str">
        <f t="shared" ref="I221:I232" si="141">$C$129&amp;" "&amp;$E$12&amp;" "&amp;RIGHT(G130,LEN(G130)-FIND(" ",G130))</f>
        <v>Residential Internal transport and others Lignite</v>
      </c>
      <c r="J221" s="155" t="s">
        <v>205</v>
      </c>
      <c r="K221" s="152" t="str">
        <f t="shared" ref="K221:K232" si="142">$D$129&amp;$F$136&amp;RIGHT(H130,3)&amp;$B$129</f>
        <v>RES-OTCOLExt</v>
      </c>
      <c r="L221" s="110" t="str">
        <f t="shared" si="140"/>
        <v/>
      </c>
      <c r="P221" s="131" t="str">
        <f t="shared" si="119"/>
        <v/>
      </c>
      <c r="Q221" s="123" t="str">
        <f t="shared" si="118"/>
        <v/>
      </c>
      <c r="R221" s="121" t="str">
        <f t="shared" si="120"/>
        <v/>
      </c>
      <c r="S221" s="128" t="str">
        <f t="shared" si="121"/>
        <v/>
      </c>
      <c r="T221" s="128" t="str">
        <f t="shared" si="122"/>
        <v/>
      </c>
      <c r="U221" s="128" t="str">
        <f t="shared" si="123"/>
        <v/>
      </c>
      <c r="V221" s="128" t="str">
        <f t="shared" si="124"/>
        <v/>
      </c>
      <c r="W221" s="128" t="str">
        <f t="shared" si="125"/>
        <v/>
      </c>
      <c r="X221" s="128" t="str">
        <f t="shared" si="126"/>
        <v/>
      </c>
      <c r="Y221" s="128" t="str">
        <f t="shared" si="127"/>
        <v/>
      </c>
      <c r="Z221" s="128" t="str">
        <f t="shared" si="128"/>
        <v/>
      </c>
      <c r="AA221" s="128" t="str">
        <f t="shared" si="129"/>
        <v/>
      </c>
      <c r="AB221" s="128" t="str">
        <f t="shared" si="130"/>
        <v/>
      </c>
      <c r="AC221" s="128" t="str">
        <f t="shared" si="131"/>
        <v/>
      </c>
      <c r="AD221" s="128" t="str">
        <f t="shared" si="132"/>
        <v/>
      </c>
      <c r="AG221" s="133">
        <v>0.6</v>
      </c>
      <c r="AH221" s="132">
        <v>2</v>
      </c>
      <c r="AI221" s="132">
        <v>1</v>
      </c>
      <c r="AJ221" s="132"/>
      <c r="AK221" s="132"/>
      <c r="AL221" s="132"/>
      <c r="AM221" s="132"/>
      <c r="AN221" s="132"/>
      <c r="AO221" s="132"/>
      <c r="AP221" s="132"/>
      <c r="AQ221" s="132"/>
      <c r="AR221" s="134"/>
    </row>
    <row r="222" spans="9:44" ht="12" customHeight="1">
      <c r="I222" s="152" t="str">
        <f t="shared" si="141"/>
        <v>Residential Internal transport and others Crude oil</v>
      </c>
      <c r="J222" s="155" t="s">
        <v>198</v>
      </c>
      <c r="K222" s="152" t="str">
        <f t="shared" si="142"/>
        <v>RES-OTOILExt</v>
      </c>
      <c r="L222" s="110" t="str">
        <f t="shared" si="140"/>
        <v>RES-OTOILExt</v>
      </c>
      <c r="P222" s="131" t="str">
        <f t="shared" si="119"/>
        <v>RES-OTOILExt</v>
      </c>
      <c r="Q222" s="123" t="str">
        <f t="shared" si="118"/>
        <v>RES-OIL</v>
      </c>
      <c r="R222" s="121" t="str">
        <f t="shared" si="120"/>
        <v>RES-OT</v>
      </c>
      <c r="S222" s="128">
        <f t="shared" si="121"/>
        <v>0.6</v>
      </c>
      <c r="T222" s="128">
        <f t="shared" si="122"/>
        <v>2</v>
      </c>
      <c r="U222" s="128">
        <f t="shared" si="123"/>
        <v>1</v>
      </c>
      <c r="V222" s="128">
        <f t="shared" si="124"/>
        <v>0</v>
      </c>
      <c r="W222" s="128">
        <f t="shared" si="125"/>
        <v>0</v>
      </c>
      <c r="X222" s="128">
        <f t="shared" si="126"/>
        <v>0</v>
      </c>
      <c r="Y222" s="128">
        <f t="shared" si="127"/>
        <v>0</v>
      </c>
      <c r="Z222" s="128">
        <f t="shared" si="128"/>
        <v>0</v>
      </c>
      <c r="AA222" s="128">
        <f t="shared" si="129"/>
        <v>0</v>
      </c>
      <c r="AB222" s="128">
        <f t="shared" si="130"/>
        <v>0</v>
      </c>
      <c r="AC222" s="128">
        <f t="shared" si="131"/>
        <v>0</v>
      </c>
      <c r="AD222" s="128">
        <f t="shared" si="132"/>
        <v>0</v>
      </c>
      <c r="AG222" s="133">
        <v>0.6</v>
      </c>
      <c r="AH222" s="132">
        <v>2</v>
      </c>
      <c r="AI222" s="132">
        <v>1</v>
      </c>
      <c r="AJ222" s="132"/>
      <c r="AK222" s="132"/>
      <c r="AL222" s="132"/>
      <c r="AM222" s="132"/>
      <c r="AN222" s="132"/>
      <c r="AO222" s="132"/>
      <c r="AP222" s="132"/>
      <c r="AQ222" s="132"/>
      <c r="AR222" s="134"/>
    </row>
    <row r="223" spans="9:44" ht="12" customHeight="1">
      <c r="I223" s="152" t="str">
        <f t="shared" si="141"/>
        <v>Residential Internal transport and others Natural Gas</v>
      </c>
      <c r="J223" s="155" t="s">
        <v>198</v>
      </c>
      <c r="K223" s="152" t="str">
        <f t="shared" si="142"/>
        <v>RES-OTNGAExt</v>
      </c>
      <c r="L223" s="110" t="str">
        <f t="shared" si="140"/>
        <v>RES-OTNGAExt</v>
      </c>
      <c r="P223" s="131" t="str">
        <f t="shared" si="119"/>
        <v>RES-OTNGAExt</v>
      </c>
      <c r="Q223" s="123" t="str">
        <f t="shared" si="118"/>
        <v>RES-NGA</v>
      </c>
      <c r="R223" s="121" t="str">
        <f t="shared" si="120"/>
        <v>RES-OT</v>
      </c>
      <c r="S223" s="128">
        <f t="shared" si="121"/>
        <v>0.6</v>
      </c>
      <c r="T223" s="128">
        <f t="shared" si="122"/>
        <v>2</v>
      </c>
      <c r="U223" s="128">
        <f t="shared" si="123"/>
        <v>1</v>
      </c>
      <c r="V223" s="128">
        <f t="shared" si="124"/>
        <v>0</v>
      </c>
      <c r="W223" s="128">
        <f t="shared" si="125"/>
        <v>0</v>
      </c>
      <c r="X223" s="128">
        <f t="shared" si="126"/>
        <v>0</v>
      </c>
      <c r="Y223" s="128">
        <f t="shared" si="127"/>
        <v>0</v>
      </c>
      <c r="Z223" s="128">
        <f t="shared" si="128"/>
        <v>0</v>
      </c>
      <c r="AA223" s="128">
        <f t="shared" si="129"/>
        <v>0</v>
      </c>
      <c r="AB223" s="128">
        <f t="shared" si="130"/>
        <v>0</v>
      </c>
      <c r="AC223" s="128">
        <f t="shared" si="131"/>
        <v>0</v>
      </c>
      <c r="AD223" s="128">
        <f t="shared" si="132"/>
        <v>0</v>
      </c>
      <c r="AG223" s="133">
        <v>0.6</v>
      </c>
      <c r="AH223" s="132">
        <v>2</v>
      </c>
      <c r="AI223" s="132">
        <v>1</v>
      </c>
      <c r="AJ223" s="132"/>
      <c r="AK223" s="132"/>
      <c r="AL223" s="132"/>
      <c r="AM223" s="132"/>
      <c r="AN223" s="132"/>
      <c r="AO223" s="132"/>
      <c r="AP223" s="132"/>
      <c r="AQ223" s="132"/>
      <c r="AR223" s="134"/>
    </row>
    <row r="224" spans="9:44" ht="12" customHeight="1">
      <c r="I224" s="152" t="str">
        <f t="shared" si="141"/>
        <v>Residential Internal transport and others Hydro</v>
      </c>
      <c r="J224" s="155" t="s">
        <v>205</v>
      </c>
      <c r="K224" s="152" t="str">
        <f t="shared" si="142"/>
        <v>RES-OTHYDExt</v>
      </c>
      <c r="L224" s="110" t="str">
        <f>IF(J224="Yes",K224,"")</f>
        <v/>
      </c>
      <c r="P224" s="131" t="str">
        <f t="shared" si="119"/>
        <v/>
      </c>
      <c r="Q224" s="123" t="str">
        <f t="shared" si="118"/>
        <v/>
      </c>
      <c r="R224" s="121" t="str">
        <f t="shared" si="120"/>
        <v/>
      </c>
      <c r="S224" s="128" t="str">
        <f t="shared" si="121"/>
        <v/>
      </c>
      <c r="T224" s="128" t="str">
        <f t="shared" si="122"/>
        <v/>
      </c>
      <c r="U224" s="128" t="str">
        <f t="shared" si="123"/>
        <v/>
      </c>
      <c r="V224" s="128" t="str">
        <f t="shared" si="124"/>
        <v/>
      </c>
      <c r="W224" s="128" t="str">
        <f t="shared" si="125"/>
        <v/>
      </c>
      <c r="X224" s="128" t="str">
        <f t="shared" si="126"/>
        <v/>
      </c>
      <c r="Y224" s="128" t="str">
        <f t="shared" si="127"/>
        <v/>
      </c>
      <c r="Z224" s="128" t="str">
        <f t="shared" si="128"/>
        <v/>
      </c>
      <c r="AA224" s="128" t="str">
        <f t="shared" si="129"/>
        <v/>
      </c>
      <c r="AB224" s="128" t="str">
        <f t="shared" si="130"/>
        <v/>
      </c>
      <c r="AC224" s="128" t="str">
        <f t="shared" si="131"/>
        <v/>
      </c>
      <c r="AD224" s="128" t="str">
        <f t="shared" si="132"/>
        <v/>
      </c>
      <c r="AG224" s="133">
        <v>0.6</v>
      </c>
      <c r="AH224" s="132">
        <v>2</v>
      </c>
      <c r="AI224" s="132">
        <v>1</v>
      </c>
      <c r="AJ224" s="132"/>
      <c r="AK224" s="132"/>
      <c r="AL224" s="132"/>
      <c r="AM224" s="132"/>
      <c r="AN224" s="132"/>
      <c r="AO224" s="132"/>
      <c r="AP224" s="132"/>
      <c r="AQ224" s="132"/>
      <c r="AR224" s="134"/>
    </row>
    <row r="225" spans="9:44" ht="12" customHeight="1">
      <c r="I225" s="152" t="str">
        <f t="shared" si="141"/>
        <v>Residential Internal transport and others Geothermal</v>
      </c>
      <c r="J225" s="155" t="s">
        <v>205</v>
      </c>
      <c r="K225" s="152" t="str">
        <f t="shared" si="142"/>
        <v>RES-OTGEOExt</v>
      </c>
      <c r="L225" s="110" t="str">
        <f t="shared" si="140"/>
        <v/>
      </c>
      <c r="P225" s="131" t="str">
        <f t="shared" si="119"/>
        <v/>
      </c>
      <c r="Q225" s="123" t="str">
        <f t="shared" si="118"/>
        <v/>
      </c>
      <c r="R225" s="121" t="str">
        <f t="shared" si="120"/>
        <v/>
      </c>
      <c r="S225" s="128" t="str">
        <f t="shared" si="121"/>
        <v/>
      </c>
      <c r="T225" s="128" t="str">
        <f t="shared" si="122"/>
        <v/>
      </c>
      <c r="U225" s="128" t="str">
        <f t="shared" si="123"/>
        <v/>
      </c>
      <c r="V225" s="128" t="str">
        <f t="shared" si="124"/>
        <v/>
      </c>
      <c r="W225" s="128" t="str">
        <f t="shared" si="125"/>
        <v/>
      </c>
      <c r="X225" s="128" t="str">
        <f t="shared" si="126"/>
        <v/>
      </c>
      <c r="Y225" s="128" t="str">
        <f t="shared" si="127"/>
        <v/>
      </c>
      <c r="Z225" s="128" t="str">
        <f t="shared" si="128"/>
        <v/>
      </c>
      <c r="AA225" s="128" t="str">
        <f t="shared" si="129"/>
        <v/>
      </c>
      <c r="AB225" s="128" t="str">
        <f t="shared" si="130"/>
        <v/>
      </c>
      <c r="AC225" s="128" t="str">
        <f t="shared" si="131"/>
        <v/>
      </c>
      <c r="AD225" s="128" t="str">
        <f t="shared" si="132"/>
        <v/>
      </c>
      <c r="AG225" s="133">
        <v>0.6</v>
      </c>
      <c r="AH225" s="132">
        <v>2</v>
      </c>
      <c r="AI225" s="132">
        <v>1</v>
      </c>
      <c r="AJ225" s="132"/>
      <c r="AK225" s="132"/>
      <c r="AL225" s="132"/>
      <c r="AM225" s="132"/>
      <c r="AN225" s="132"/>
      <c r="AO225" s="132"/>
      <c r="AP225" s="132"/>
      <c r="AQ225" s="132"/>
      <c r="AR225" s="134"/>
    </row>
    <row r="226" spans="9:44" ht="12" customHeight="1">
      <c r="I226" s="152" t="str">
        <f t="shared" si="141"/>
        <v>Residential Internal transport and others Solar</v>
      </c>
      <c r="J226" s="155" t="s">
        <v>205</v>
      </c>
      <c r="K226" s="152" t="str">
        <f t="shared" si="142"/>
        <v>RES-OTSOLExt</v>
      </c>
      <c r="L226" s="110" t="str">
        <f t="shared" si="140"/>
        <v/>
      </c>
      <c r="P226" s="131" t="str">
        <f t="shared" si="119"/>
        <v/>
      </c>
      <c r="Q226" s="123" t="str">
        <f t="shared" si="118"/>
        <v/>
      </c>
      <c r="R226" s="121" t="str">
        <f t="shared" si="120"/>
        <v/>
      </c>
      <c r="S226" s="128" t="str">
        <f t="shared" si="121"/>
        <v/>
      </c>
      <c r="T226" s="128" t="str">
        <f t="shared" si="122"/>
        <v/>
      </c>
      <c r="U226" s="128" t="str">
        <f t="shared" si="123"/>
        <v/>
      </c>
      <c r="V226" s="128" t="str">
        <f t="shared" si="124"/>
        <v/>
      </c>
      <c r="W226" s="128" t="str">
        <f t="shared" si="125"/>
        <v/>
      </c>
      <c r="X226" s="128" t="str">
        <f t="shared" si="126"/>
        <v/>
      </c>
      <c r="Y226" s="128" t="str">
        <f t="shared" si="127"/>
        <v/>
      </c>
      <c r="Z226" s="128" t="str">
        <f t="shared" si="128"/>
        <v/>
      </c>
      <c r="AA226" s="128" t="str">
        <f t="shared" si="129"/>
        <v/>
      </c>
      <c r="AB226" s="128" t="str">
        <f t="shared" si="130"/>
        <v/>
      </c>
      <c r="AC226" s="128" t="str">
        <f t="shared" si="131"/>
        <v/>
      </c>
      <c r="AD226" s="128" t="str">
        <f t="shared" si="132"/>
        <v/>
      </c>
      <c r="AG226" s="133">
        <v>0.6</v>
      </c>
      <c r="AH226" s="132">
        <v>2</v>
      </c>
      <c r="AI226" s="132">
        <v>1</v>
      </c>
      <c r="AJ226" s="132"/>
      <c r="AK226" s="132"/>
      <c r="AL226" s="132"/>
      <c r="AM226" s="132"/>
      <c r="AN226" s="132"/>
      <c r="AO226" s="132"/>
      <c r="AP226" s="132"/>
      <c r="AQ226" s="132"/>
      <c r="AR226" s="134"/>
    </row>
    <row r="227" spans="9:44" ht="12" customHeight="1">
      <c r="I227" s="152" t="str">
        <f t="shared" si="141"/>
        <v>Residential Internal transport and others Wind</v>
      </c>
      <c r="J227" s="155" t="s">
        <v>205</v>
      </c>
      <c r="K227" s="152" t="str">
        <f t="shared" si="142"/>
        <v>RES-OTWINExt</v>
      </c>
      <c r="L227" s="110" t="str">
        <f t="shared" si="140"/>
        <v/>
      </c>
      <c r="P227" s="131" t="str">
        <f t="shared" si="119"/>
        <v/>
      </c>
      <c r="Q227" s="123" t="str">
        <f t="shared" si="118"/>
        <v/>
      </c>
      <c r="R227" s="121" t="str">
        <f t="shared" si="120"/>
        <v/>
      </c>
      <c r="S227" s="128" t="str">
        <f t="shared" si="121"/>
        <v/>
      </c>
      <c r="T227" s="128" t="str">
        <f t="shared" si="122"/>
        <v/>
      </c>
      <c r="U227" s="128" t="str">
        <f t="shared" si="123"/>
        <v/>
      </c>
      <c r="V227" s="128" t="str">
        <f t="shared" si="124"/>
        <v/>
      </c>
      <c r="W227" s="128" t="str">
        <f t="shared" si="125"/>
        <v/>
      </c>
      <c r="X227" s="128" t="str">
        <f t="shared" si="126"/>
        <v/>
      </c>
      <c r="Y227" s="128" t="str">
        <f t="shared" si="127"/>
        <v/>
      </c>
      <c r="Z227" s="128" t="str">
        <f t="shared" si="128"/>
        <v/>
      </c>
      <c r="AA227" s="128" t="str">
        <f t="shared" si="129"/>
        <v/>
      </c>
      <c r="AB227" s="128" t="str">
        <f t="shared" si="130"/>
        <v/>
      </c>
      <c r="AC227" s="128" t="str">
        <f t="shared" si="131"/>
        <v/>
      </c>
      <c r="AD227" s="128" t="str">
        <f t="shared" si="132"/>
        <v/>
      </c>
      <c r="AG227" s="133">
        <v>0.6</v>
      </c>
      <c r="AH227" s="132">
        <v>2</v>
      </c>
      <c r="AI227" s="132">
        <v>1</v>
      </c>
      <c r="AJ227" s="132"/>
      <c r="AK227" s="132"/>
      <c r="AL227" s="132"/>
      <c r="AM227" s="132"/>
      <c r="AN227" s="132"/>
      <c r="AO227" s="132"/>
      <c r="AP227" s="132"/>
      <c r="AQ227" s="132"/>
      <c r="AR227" s="134"/>
    </row>
    <row r="228" spans="9:44" ht="12" customHeight="1">
      <c r="I228" s="152" t="str">
        <f t="shared" si="141"/>
        <v>Residential Internal transport and others Bio Liquids</v>
      </c>
      <c r="J228" s="155" t="s">
        <v>205</v>
      </c>
      <c r="K228" s="152" t="str">
        <f t="shared" si="142"/>
        <v>RES-OTBILExt</v>
      </c>
      <c r="L228" s="110" t="str">
        <f t="shared" si="140"/>
        <v/>
      </c>
      <c r="P228" s="131" t="str">
        <f t="shared" si="119"/>
        <v/>
      </c>
      <c r="Q228" s="123" t="str">
        <f t="shared" si="118"/>
        <v/>
      </c>
      <c r="R228" s="121" t="str">
        <f t="shared" si="120"/>
        <v/>
      </c>
      <c r="S228" s="128" t="str">
        <f t="shared" si="121"/>
        <v/>
      </c>
      <c r="T228" s="128" t="str">
        <f t="shared" si="122"/>
        <v/>
      </c>
      <c r="U228" s="128" t="str">
        <f t="shared" si="123"/>
        <v/>
      </c>
      <c r="V228" s="128" t="str">
        <f t="shared" si="124"/>
        <v/>
      </c>
      <c r="W228" s="128" t="str">
        <f t="shared" si="125"/>
        <v/>
      </c>
      <c r="X228" s="128" t="str">
        <f t="shared" si="126"/>
        <v/>
      </c>
      <c r="Y228" s="128" t="str">
        <f t="shared" si="127"/>
        <v/>
      </c>
      <c r="Z228" s="128" t="str">
        <f t="shared" si="128"/>
        <v/>
      </c>
      <c r="AA228" s="128" t="str">
        <f t="shared" si="129"/>
        <v/>
      </c>
      <c r="AB228" s="128" t="str">
        <f t="shared" si="130"/>
        <v/>
      </c>
      <c r="AC228" s="128" t="str">
        <f t="shared" si="131"/>
        <v/>
      </c>
      <c r="AD228" s="128" t="str">
        <f t="shared" si="132"/>
        <v/>
      </c>
      <c r="AG228" s="133">
        <v>0.6</v>
      </c>
      <c r="AH228" s="132">
        <v>2</v>
      </c>
      <c r="AI228" s="132">
        <v>1</v>
      </c>
      <c r="AJ228" s="132"/>
      <c r="AK228" s="132"/>
      <c r="AL228" s="132"/>
      <c r="AM228" s="132"/>
      <c r="AN228" s="132"/>
      <c r="AO228" s="132"/>
      <c r="AP228" s="132"/>
      <c r="AQ228" s="132"/>
      <c r="AR228" s="134"/>
    </row>
    <row r="229" spans="9:44" ht="12" customHeight="1">
      <c r="I229" s="152" t="str">
        <f t="shared" si="141"/>
        <v>Residential Internal transport and others Biogas</v>
      </c>
      <c r="J229" s="155" t="s">
        <v>205</v>
      </c>
      <c r="K229" s="152" t="str">
        <f t="shared" si="142"/>
        <v>RES-OTBIGExt</v>
      </c>
      <c r="L229" s="110" t="str">
        <f t="shared" si="140"/>
        <v/>
      </c>
      <c r="P229" s="131" t="str">
        <f t="shared" si="119"/>
        <v/>
      </c>
      <c r="Q229" s="123" t="str">
        <f t="shared" si="118"/>
        <v/>
      </c>
      <c r="R229" s="121" t="str">
        <f t="shared" si="120"/>
        <v/>
      </c>
      <c r="S229" s="128" t="str">
        <f t="shared" si="121"/>
        <v/>
      </c>
      <c r="T229" s="128" t="str">
        <f t="shared" si="122"/>
        <v/>
      </c>
      <c r="U229" s="128" t="str">
        <f t="shared" si="123"/>
        <v/>
      </c>
      <c r="V229" s="128" t="str">
        <f t="shared" si="124"/>
        <v/>
      </c>
      <c r="W229" s="128" t="str">
        <f t="shared" si="125"/>
        <v/>
      </c>
      <c r="X229" s="128" t="str">
        <f t="shared" si="126"/>
        <v/>
      </c>
      <c r="Y229" s="128" t="str">
        <f t="shared" si="127"/>
        <v/>
      </c>
      <c r="Z229" s="128" t="str">
        <f t="shared" si="128"/>
        <v/>
      </c>
      <c r="AA229" s="128" t="str">
        <f t="shared" si="129"/>
        <v/>
      </c>
      <c r="AB229" s="128" t="str">
        <f t="shared" si="130"/>
        <v/>
      </c>
      <c r="AC229" s="128" t="str">
        <f t="shared" si="131"/>
        <v/>
      </c>
      <c r="AD229" s="128" t="str">
        <f t="shared" si="132"/>
        <v/>
      </c>
      <c r="AG229" s="133">
        <v>0.6</v>
      </c>
      <c r="AH229" s="132">
        <v>2</v>
      </c>
      <c r="AI229" s="132">
        <v>1</v>
      </c>
      <c r="AJ229" s="132"/>
      <c r="AK229" s="132"/>
      <c r="AL229" s="132"/>
      <c r="AM229" s="132"/>
      <c r="AN229" s="132"/>
      <c r="AO229" s="132"/>
      <c r="AP229" s="132"/>
      <c r="AQ229" s="132"/>
      <c r="AR229" s="134"/>
    </row>
    <row r="230" spans="9:44" ht="12" customHeight="1">
      <c r="I230" s="152" t="str">
        <f t="shared" si="141"/>
        <v>Residential Internal transport and others Wood</v>
      </c>
      <c r="J230" s="155" t="s">
        <v>205</v>
      </c>
      <c r="K230" s="152" t="str">
        <f t="shared" si="142"/>
        <v>RES-OTWODExt</v>
      </c>
      <c r="L230" s="110" t="str">
        <f t="shared" si="140"/>
        <v/>
      </c>
      <c r="P230" s="131" t="str">
        <f t="shared" si="119"/>
        <v/>
      </c>
      <c r="Q230" s="123" t="str">
        <f t="shared" si="118"/>
        <v/>
      </c>
      <c r="R230" s="121" t="str">
        <f t="shared" si="120"/>
        <v/>
      </c>
      <c r="S230" s="128" t="str">
        <f t="shared" si="121"/>
        <v/>
      </c>
      <c r="T230" s="128" t="str">
        <f t="shared" si="122"/>
        <v/>
      </c>
      <c r="U230" s="128" t="str">
        <f t="shared" si="123"/>
        <v/>
      </c>
      <c r="V230" s="128" t="str">
        <f t="shared" si="124"/>
        <v/>
      </c>
      <c r="W230" s="128" t="str">
        <f t="shared" si="125"/>
        <v/>
      </c>
      <c r="X230" s="128" t="str">
        <f t="shared" si="126"/>
        <v/>
      </c>
      <c r="Y230" s="128" t="str">
        <f t="shared" si="127"/>
        <v/>
      </c>
      <c r="Z230" s="128" t="str">
        <f t="shared" si="128"/>
        <v/>
      </c>
      <c r="AA230" s="128" t="str">
        <f t="shared" si="129"/>
        <v/>
      </c>
      <c r="AB230" s="128" t="str">
        <f t="shared" si="130"/>
        <v/>
      </c>
      <c r="AC230" s="128" t="str">
        <f t="shared" si="131"/>
        <v/>
      </c>
      <c r="AD230" s="128" t="str">
        <f t="shared" si="132"/>
        <v/>
      </c>
      <c r="AG230" s="133">
        <v>0.6</v>
      </c>
      <c r="AH230" s="132">
        <v>2</v>
      </c>
      <c r="AI230" s="132">
        <v>1</v>
      </c>
      <c r="AJ230" s="132"/>
      <c r="AK230" s="132"/>
      <c r="AL230" s="132"/>
      <c r="AM230" s="132"/>
      <c r="AN230" s="132"/>
      <c r="AO230" s="132"/>
      <c r="AP230" s="132"/>
      <c r="AQ230" s="132"/>
      <c r="AR230" s="134"/>
    </row>
    <row r="231" spans="9:44" ht="12" customHeight="1">
      <c r="I231" s="152" t="str">
        <f t="shared" si="141"/>
        <v>Residential Internal transport and others Tidal</v>
      </c>
      <c r="J231" s="155" t="s">
        <v>205</v>
      </c>
      <c r="K231" s="152" t="str">
        <f t="shared" si="142"/>
        <v>RES-OTTIDExt</v>
      </c>
      <c r="L231" s="110" t="str">
        <f t="shared" si="140"/>
        <v/>
      </c>
      <c r="P231" s="131" t="str">
        <f t="shared" si="119"/>
        <v/>
      </c>
      <c r="Q231" s="123" t="str">
        <f t="shared" si="118"/>
        <v/>
      </c>
      <c r="R231" s="121" t="str">
        <f t="shared" si="120"/>
        <v/>
      </c>
      <c r="S231" s="128" t="str">
        <f t="shared" si="121"/>
        <v/>
      </c>
      <c r="T231" s="128" t="str">
        <f t="shared" si="122"/>
        <v/>
      </c>
      <c r="U231" s="128" t="str">
        <f t="shared" si="123"/>
        <v/>
      </c>
      <c r="V231" s="128" t="str">
        <f t="shared" si="124"/>
        <v/>
      </c>
      <c r="W231" s="128" t="str">
        <f t="shared" si="125"/>
        <v/>
      </c>
      <c r="X231" s="128" t="str">
        <f t="shared" si="126"/>
        <v/>
      </c>
      <c r="Y231" s="128" t="str">
        <f t="shared" si="127"/>
        <v/>
      </c>
      <c r="Z231" s="128" t="str">
        <f t="shared" si="128"/>
        <v/>
      </c>
      <c r="AA231" s="128" t="str">
        <f t="shared" si="129"/>
        <v/>
      </c>
      <c r="AB231" s="128" t="str">
        <f t="shared" si="130"/>
        <v/>
      </c>
      <c r="AC231" s="128" t="str">
        <f t="shared" si="131"/>
        <v/>
      </c>
      <c r="AD231" s="128" t="str">
        <f t="shared" si="132"/>
        <v/>
      </c>
      <c r="AG231" s="133">
        <v>0.6</v>
      </c>
      <c r="AH231" s="132">
        <v>2</v>
      </c>
      <c r="AI231" s="132">
        <v>1</v>
      </c>
      <c r="AJ231" s="132"/>
      <c r="AK231" s="132"/>
      <c r="AL231" s="132"/>
      <c r="AM231" s="132"/>
      <c r="AN231" s="132"/>
      <c r="AO231" s="132"/>
      <c r="AP231" s="132"/>
      <c r="AQ231" s="132"/>
      <c r="AR231" s="134"/>
    </row>
    <row r="232" spans="9:44" ht="12" customHeight="1">
      <c r="I232" s="152" t="str">
        <f t="shared" si="141"/>
        <v>Residential Internal transport and others Electricity</v>
      </c>
      <c r="J232" s="155" t="s">
        <v>205</v>
      </c>
      <c r="K232" s="153" t="str">
        <f t="shared" si="142"/>
        <v>RES-OTELCExt</v>
      </c>
      <c r="L232" s="110" t="str">
        <f t="shared" si="140"/>
        <v/>
      </c>
      <c r="P232" s="131" t="str">
        <f t="shared" si="119"/>
        <v/>
      </c>
      <c r="Q232" s="123" t="str">
        <f t="shared" si="118"/>
        <v/>
      </c>
      <c r="R232" s="121" t="str">
        <f t="shared" si="120"/>
        <v/>
      </c>
      <c r="S232" s="128" t="str">
        <f t="shared" si="121"/>
        <v/>
      </c>
      <c r="T232" s="128" t="str">
        <f t="shared" si="122"/>
        <v/>
      </c>
      <c r="U232" s="128" t="str">
        <f t="shared" si="123"/>
        <v/>
      </c>
      <c r="V232" s="128" t="str">
        <f t="shared" si="124"/>
        <v/>
      </c>
      <c r="W232" s="128" t="str">
        <f t="shared" si="125"/>
        <v/>
      </c>
      <c r="X232" s="128" t="str">
        <f t="shared" si="126"/>
        <v/>
      </c>
      <c r="Y232" s="128" t="str">
        <f t="shared" si="127"/>
        <v/>
      </c>
      <c r="Z232" s="128" t="str">
        <f t="shared" si="128"/>
        <v/>
      </c>
      <c r="AA232" s="128" t="str">
        <f t="shared" si="129"/>
        <v/>
      </c>
      <c r="AB232" s="128" t="str">
        <f t="shared" si="130"/>
        <v/>
      </c>
      <c r="AC232" s="128" t="str">
        <f t="shared" si="131"/>
        <v/>
      </c>
      <c r="AD232" s="128" t="str">
        <f t="shared" si="132"/>
        <v/>
      </c>
      <c r="AG232" s="133">
        <v>0.6</v>
      </c>
      <c r="AH232" s="132">
        <v>2</v>
      </c>
      <c r="AI232" s="132">
        <v>1</v>
      </c>
      <c r="AJ232" s="132"/>
      <c r="AK232" s="132"/>
      <c r="AL232" s="132"/>
      <c r="AM232" s="132"/>
      <c r="AN232" s="132"/>
      <c r="AO232" s="132"/>
      <c r="AP232" s="132"/>
      <c r="AQ232" s="132"/>
      <c r="AR232" s="134"/>
    </row>
    <row r="233" spans="9:44" ht="12" customHeight="1">
      <c r="I233" s="151" t="str">
        <f>$C$129&amp;" "&amp;$E$13&amp;" "&amp;RIGHT(G129,LEN(G129)-FIND(" ",G129))</f>
        <v>Residential Process cooling  Coal</v>
      </c>
      <c r="J233" s="154" t="s">
        <v>205</v>
      </c>
      <c r="K233" s="151" t="str">
        <f>$D$129&amp;$F$137&amp;RIGHT(H129,3)&amp;$B$129</f>
        <v>RES-APCOAExt</v>
      </c>
      <c r="L233" s="110" t="str">
        <f t="shared" si="140"/>
        <v/>
      </c>
      <c r="P233" s="131" t="str">
        <f t="shared" si="119"/>
        <v/>
      </c>
      <c r="Q233" s="123" t="str">
        <f t="shared" si="118"/>
        <v/>
      </c>
      <c r="R233" s="121" t="str">
        <f t="shared" si="120"/>
        <v/>
      </c>
      <c r="S233" s="128" t="str">
        <f t="shared" si="121"/>
        <v/>
      </c>
      <c r="T233" s="128" t="str">
        <f t="shared" si="122"/>
        <v/>
      </c>
      <c r="U233" s="128" t="str">
        <f t="shared" si="123"/>
        <v/>
      </c>
      <c r="V233" s="128" t="str">
        <f t="shared" si="124"/>
        <v/>
      </c>
      <c r="W233" s="128" t="str">
        <f t="shared" si="125"/>
        <v/>
      </c>
      <c r="X233" s="128" t="str">
        <f t="shared" si="126"/>
        <v/>
      </c>
      <c r="Y233" s="128" t="str">
        <f t="shared" si="127"/>
        <v/>
      </c>
      <c r="Z233" s="128" t="str">
        <f t="shared" si="128"/>
        <v/>
      </c>
      <c r="AA233" s="128" t="str">
        <f t="shared" si="129"/>
        <v/>
      </c>
      <c r="AB233" s="128" t="str">
        <f t="shared" si="130"/>
        <v/>
      </c>
      <c r="AC233" s="128" t="str">
        <f t="shared" si="131"/>
        <v/>
      </c>
      <c r="AD233" s="128" t="str">
        <f t="shared" si="132"/>
        <v/>
      </c>
      <c r="AG233" s="133">
        <v>0.6</v>
      </c>
      <c r="AH233" s="132">
        <v>2</v>
      </c>
      <c r="AI233" s="132">
        <v>1</v>
      </c>
      <c r="AJ233" s="132"/>
      <c r="AK233" s="132"/>
      <c r="AL233" s="132"/>
      <c r="AM233" s="132"/>
      <c r="AN233" s="132"/>
      <c r="AO233" s="132"/>
      <c r="AP233" s="132"/>
      <c r="AQ233" s="132"/>
      <c r="AR233" s="134"/>
    </row>
    <row r="234" spans="9:44" ht="12" customHeight="1">
      <c r="I234" s="152" t="str">
        <f t="shared" ref="I234:I245" si="143">$C$129&amp;" "&amp;$E$13&amp;" "&amp;RIGHT(G130,LEN(G130)-FIND(" ",G130))</f>
        <v>Residential Process cooling  Lignite</v>
      </c>
      <c r="J234" s="155" t="s">
        <v>205</v>
      </c>
      <c r="K234" s="152" t="str">
        <f t="shared" ref="K234:K245" si="144">$D$129&amp;$F$137&amp;RIGHT(H130,3)&amp;$B$129</f>
        <v>RES-APCOLExt</v>
      </c>
      <c r="L234" s="110" t="str">
        <f t="shared" si="140"/>
        <v/>
      </c>
      <c r="P234" s="131" t="str">
        <f t="shared" si="119"/>
        <v/>
      </c>
      <c r="Q234" s="123" t="str">
        <f t="shared" si="118"/>
        <v/>
      </c>
      <c r="R234" s="121" t="str">
        <f t="shared" si="120"/>
        <v/>
      </c>
      <c r="S234" s="128" t="str">
        <f t="shared" si="121"/>
        <v/>
      </c>
      <c r="T234" s="128" t="str">
        <f t="shared" si="122"/>
        <v/>
      </c>
      <c r="U234" s="128" t="str">
        <f t="shared" si="123"/>
        <v/>
      </c>
      <c r="V234" s="128" t="str">
        <f t="shared" si="124"/>
        <v/>
      </c>
      <c r="W234" s="128" t="str">
        <f t="shared" si="125"/>
        <v/>
      </c>
      <c r="X234" s="128" t="str">
        <f t="shared" si="126"/>
        <v/>
      </c>
      <c r="Y234" s="128" t="str">
        <f t="shared" si="127"/>
        <v/>
      </c>
      <c r="Z234" s="128" t="str">
        <f t="shared" si="128"/>
        <v/>
      </c>
      <c r="AA234" s="128" t="str">
        <f t="shared" si="129"/>
        <v/>
      </c>
      <c r="AB234" s="128" t="str">
        <f t="shared" si="130"/>
        <v/>
      </c>
      <c r="AC234" s="128" t="str">
        <f t="shared" si="131"/>
        <v/>
      </c>
      <c r="AD234" s="128" t="str">
        <f t="shared" si="132"/>
        <v/>
      </c>
      <c r="AG234" s="133">
        <v>0.6</v>
      </c>
      <c r="AH234" s="132">
        <v>2</v>
      </c>
      <c r="AI234" s="132">
        <v>1</v>
      </c>
      <c r="AJ234" s="132"/>
      <c r="AK234" s="132"/>
      <c r="AL234" s="132"/>
      <c r="AM234" s="132"/>
      <c r="AN234" s="132"/>
      <c r="AO234" s="132"/>
      <c r="AP234" s="132"/>
      <c r="AQ234" s="132"/>
      <c r="AR234" s="134"/>
    </row>
    <row r="235" spans="9:44" ht="12" customHeight="1">
      <c r="I235" s="152" t="str">
        <f t="shared" si="143"/>
        <v>Residential Process cooling  Crude oil</v>
      </c>
      <c r="J235" s="155" t="s">
        <v>205</v>
      </c>
      <c r="K235" s="152" t="str">
        <f t="shared" si="144"/>
        <v>RES-APOILExt</v>
      </c>
      <c r="L235" s="110" t="str">
        <f t="shared" si="140"/>
        <v/>
      </c>
      <c r="P235" s="131" t="str">
        <f t="shared" si="119"/>
        <v/>
      </c>
      <c r="Q235" s="123" t="str">
        <f t="shared" si="118"/>
        <v/>
      </c>
      <c r="R235" s="121" t="str">
        <f t="shared" si="120"/>
        <v/>
      </c>
      <c r="S235" s="128" t="str">
        <f t="shared" si="121"/>
        <v/>
      </c>
      <c r="T235" s="128" t="str">
        <f t="shared" si="122"/>
        <v/>
      </c>
      <c r="U235" s="128" t="str">
        <f t="shared" si="123"/>
        <v/>
      </c>
      <c r="V235" s="128" t="str">
        <f t="shared" si="124"/>
        <v/>
      </c>
      <c r="W235" s="128" t="str">
        <f t="shared" si="125"/>
        <v/>
      </c>
      <c r="X235" s="128" t="str">
        <f t="shared" si="126"/>
        <v/>
      </c>
      <c r="Y235" s="128" t="str">
        <f t="shared" si="127"/>
        <v/>
      </c>
      <c r="Z235" s="128" t="str">
        <f t="shared" si="128"/>
        <v/>
      </c>
      <c r="AA235" s="128" t="str">
        <f t="shared" si="129"/>
        <v/>
      </c>
      <c r="AB235" s="128" t="str">
        <f t="shared" si="130"/>
        <v/>
      </c>
      <c r="AC235" s="128" t="str">
        <f t="shared" si="131"/>
        <v/>
      </c>
      <c r="AD235" s="128" t="str">
        <f t="shared" si="132"/>
        <v/>
      </c>
      <c r="AG235" s="133">
        <v>0.6</v>
      </c>
      <c r="AH235" s="132">
        <v>2</v>
      </c>
      <c r="AI235" s="132">
        <v>1</v>
      </c>
      <c r="AJ235" s="132"/>
      <c r="AK235" s="132"/>
      <c r="AL235" s="132"/>
      <c r="AM235" s="132"/>
      <c r="AN235" s="132"/>
      <c r="AO235" s="132"/>
      <c r="AP235" s="132"/>
      <c r="AQ235" s="132"/>
      <c r="AR235" s="134"/>
    </row>
    <row r="236" spans="9:44" ht="12" customHeight="1">
      <c r="I236" s="152" t="str">
        <f t="shared" si="143"/>
        <v>Residential Process cooling  Natural Gas</v>
      </c>
      <c r="J236" s="155" t="s">
        <v>205</v>
      </c>
      <c r="K236" s="152" t="str">
        <f t="shared" si="144"/>
        <v>RES-APNGAExt</v>
      </c>
      <c r="L236" s="110" t="str">
        <f t="shared" si="140"/>
        <v/>
      </c>
      <c r="P236" s="131" t="str">
        <f t="shared" si="119"/>
        <v/>
      </c>
      <c r="Q236" s="123" t="str">
        <f t="shared" si="118"/>
        <v/>
      </c>
      <c r="R236" s="121" t="str">
        <f t="shared" si="120"/>
        <v/>
      </c>
      <c r="S236" s="128" t="str">
        <f t="shared" si="121"/>
        <v/>
      </c>
      <c r="T236" s="128" t="str">
        <f t="shared" si="122"/>
        <v/>
      </c>
      <c r="U236" s="128" t="str">
        <f t="shared" si="123"/>
        <v/>
      </c>
      <c r="V236" s="128" t="str">
        <f t="shared" si="124"/>
        <v/>
      </c>
      <c r="W236" s="128" t="str">
        <f t="shared" si="125"/>
        <v/>
      </c>
      <c r="X236" s="128" t="str">
        <f t="shared" si="126"/>
        <v/>
      </c>
      <c r="Y236" s="128" t="str">
        <f t="shared" si="127"/>
        <v/>
      </c>
      <c r="Z236" s="128" t="str">
        <f t="shared" si="128"/>
        <v/>
      </c>
      <c r="AA236" s="128" t="str">
        <f t="shared" si="129"/>
        <v/>
      </c>
      <c r="AB236" s="128" t="str">
        <f t="shared" si="130"/>
        <v/>
      </c>
      <c r="AC236" s="128" t="str">
        <f t="shared" si="131"/>
        <v/>
      </c>
      <c r="AD236" s="128" t="str">
        <f t="shared" si="132"/>
        <v/>
      </c>
      <c r="AG236" s="133">
        <v>0.6</v>
      </c>
      <c r="AH236" s="132">
        <v>2</v>
      </c>
      <c r="AI236" s="132">
        <v>1</v>
      </c>
      <c r="AJ236" s="132"/>
      <c r="AK236" s="132"/>
      <c r="AL236" s="132"/>
      <c r="AM236" s="132"/>
      <c r="AN236" s="132"/>
      <c r="AO236" s="132"/>
      <c r="AP236" s="132"/>
      <c r="AQ236" s="132"/>
      <c r="AR236" s="134"/>
    </row>
    <row r="237" spans="9:44" ht="12" customHeight="1">
      <c r="I237" s="152" t="str">
        <f t="shared" si="143"/>
        <v>Residential Process cooling  Hydro</v>
      </c>
      <c r="J237" s="155" t="s">
        <v>205</v>
      </c>
      <c r="K237" s="152" t="str">
        <f t="shared" si="144"/>
        <v>RES-APHYDExt</v>
      </c>
      <c r="L237" s="110" t="str">
        <f t="shared" si="140"/>
        <v/>
      </c>
      <c r="P237" s="131" t="str">
        <f t="shared" si="119"/>
        <v/>
      </c>
      <c r="Q237" s="123" t="str">
        <f t="shared" si="118"/>
        <v/>
      </c>
      <c r="R237" s="121" t="str">
        <f t="shared" si="120"/>
        <v/>
      </c>
      <c r="S237" s="128" t="str">
        <f t="shared" si="121"/>
        <v/>
      </c>
      <c r="T237" s="128" t="str">
        <f t="shared" si="122"/>
        <v/>
      </c>
      <c r="U237" s="128" t="str">
        <f t="shared" si="123"/>
        <v/>
      </c>
      <c r="V237" s="128" t="str">
        <f t="shared" si="124"/>
        <v/>
      </c>
      <c r="W237" s="128" t="str">
        <f t="shared" si="125"/>
        <v/>
      </c>
      <c r="X237" s="128" t="str">
        <f t="shared" si="126"/>
        <v/>
      </c>
      <c r="Y237" s="128" t="str">
        <f t="shared" si="127"/>
        <v/>
      </c>
      <c r="Z237" s="128" t="str">
        <f t="shared" si="128"/>
        <v/>
      </c>
      <c r="AA237" s="128" t="str">
        <f t="shared" si="129"/>
        <v/>
      </c>
      <c r="AB237" s="128" t="str">
        <f t="shared" si="130"/>
        <v/>
      </c>
      <c r="AC237" s="128" t="str">
        <f t="shared" si="131"/>
        <v/>
      </c>
      <c r="AD237" s="128" t="str">
        <f t="shared" si="132"/>
        <v/>
      </c>
      <c r="AG237" s="133">
        <v>0.6</v>
      </c>
      <c r="AH237" s="132">
        <v>2</v>
      </c>
      <c r="AI237" s="132">
        <v>1</v>
      </c>
      <c r="AJ237" s="132"/>
      <c r="AK237" s="132"/>
      <c r="AL237" s="132"/>
      <c r="AM237" s="132"/>
      <c r="AN237" s="132"/>
      <c r="AO237" s="132"/>
      <c r="AP237" s="132"/>
      <c r="AQ237" s="132"/>
      <c r="AR237" s="134"/>
    </row>
    <row r="238" spans="9:44" ht="12" customHeight="1">
      <c r="I238" s="152" t="str">
        <f t="shared" si="143"/>
        <v>Residential Process cooling  Geothermal</v>
      </c>
      <c r="J238" s="155" t="s">
        <v>205</v>
      </c>
      <c r="K238" s="152" t="str">
        <f t="shared" si="144"/>
        <v>RES-APGEOExt</v>
      </c>
      <c r="L238" s="110" t="str">
        <f t="shared" si="140"/>
        <v/>
      </c>
      <c r="P238" s="131" t="str">
        <f t="shared" si="119"/>
        <v/>
      </c>
      <c r="Q238" s="123" t="str">
        <f t="shared" si="118"/>
        <v/>
      </c>
      <c r="R238" s="121" t="str">
        <f t="shared" si="120"/>
        <v/>
      </c>
      <c r="S238" s="128" t="str">
        <f t="shared" si="121"/>
        <v/>
      </c>
      <c r="T238" s="128" t="str">
        <f t="shared" si="122"/>
        <v/>
      </c>
      <c r="U238" s="128" t="str">
        <f t="shared" si="123"/>
        <v/>
      </c>
      <c r="V238" s="128" t="str">
        <f t="shared" si="124"/>
        <v/>
      </c>
      <c r="W238" s="128" t="str">
        <f t="shared" si="125"/>
        <v/>
      </c>
      <c r="X238" s="128" t="str">
        <f t="shared" si="126"/>
        <v/>
      </c>
      <c r="Y238" s="128" t="str">
        <f t="shared" si="127"/>
        <v/>
      </c>
      <c r="Z238" s="128" t="str">
        <f t="shared" si="128"/>
        <v/>
      </c>
      <c r="AA238" s="128" t="str">
        <f t="shared" si="129"/>
        <v/>
      </c>
      <c r="AB238" s="128" t="str">
        <f t="shared" si="130"/>
        <v/>
      </c>
      <c r="AC238" s="128" t="str">
        <f t="shared" si="131"/>
        <v/>
      </c>
      <c r="AD238" s="128" t="str">
        <f t="shared" si="132"/>
        <v/>
      </c>
      <c r="AG238" s="133">
        <v>0.6</v>
      </c>
      <c r="AH238" s="132">
        <v>2</v>
      </c>
      <c r="AI238" s="132">
        <v>1</v>
      </c>
      <c r="AJ238" s="132"/>
      <c r="AK238" s="132"/>
      <c r="AL238" s="132"/>
      <c r="AM238" s="132"/>
      <c r="AN238" s="132"/>
      <c r="AO238" s="132"/>
      <c r="AP238" s="132"/>
      <c r="AQ238" s="132"/>
      <c r="AR238" s="134"/>
    </row>
    <row r="239" spans="9:44" ht="12" customHeight="1">
      <c r="I239" s="152" t="str">
        <f t="shared" si="143"/>
        <v>Residential Process cooling  Solar</v>
      </c>
      <c r="J239" s="155" t="s">
        <v>205</v>
      </c>
      <c r="K239" s="152" t="str">
        <f t="shared" si="144"/>
        <v>RES-APSOLExt</v>
      </c>
      <c r="L239" s="110" t="str">
        <f t="shared" si="140"/>
        <v/>
      </c>
      <c r="P239" s="131" t="str">
        <f t="shared" si="119"/>
        <v/>
      </c>
      <c r="Q239" s="123" t="str">
        <f t="shared" si="118"/>
        <v/>
      </c>
      <c r="R239" s="121" t="str">
        <f t="shared" si="120"/>
        <v/>
      </c>
      <c r="S239" s="128" t="str">
        <f t="shared" si="121"/>
        <v/>
      </c>
      <c r="T239" s="128" t="str">
        <f t="shared" si="122"/>
        <v/>
      </c>
      <c r="U239" s="128" t="str">
        <f t="shared" si="123"/>
        <v/>
      </c>
      <c r="V239" s="128" t="str">
        <f t="shared" si="124"/>
        <v/>
      </c>
      <c r="W239" s="128" t="str">
        <f t="shared" si="125"/>
        <v/>
      </c>
      <c r="X239" s="128" t="str">
        <f t="shared" si="126"/>
        <v/>
      </c>
      <c r="Y239" s="128" t="str">
        <f t="shared" si="127"/>
        <v/>
      </c>
      <c r="Z239" s="128" t="str">
        <f t="shared" si="128"/>
        <v/>
      </c>
      <c r="AA239" s="128" t="str">
        <f t="shared" si="129"/>
        <v/>
      </c>
      <c r="AB239" s="128" t="str">
        <f t="shared" si="130"/>
        <v/>
      </c>
      <c r="AC239" s="128" t="str">
        <f t="shared" si="131"/>
        <v/>
      </c>
      <c r="AD239" s="128" t="str">
        <f t="shared" si="132"/>
        <v/>
      </c>
      <c r="AG239" s="133">
        <v>0.6</v>
      </c>
      <c r="AH239" s="132">
        <v>2</v>
      </c>
      <c r="AI239" s="132">
        <v>1</v>
      </c>
      <c r="AJ239" s="132"/>
      <c r="AK239" s="132"/>
      <c r="AL239" s="132"/>
      <c r="AM239" s="132"/>
      <c r="AN239" s="132"/>
      <c r="AO239" s="132"/>
      <c r="AP239" s="132"/>
      <c r="AQ239" s="132"/>
      <c r="AR239" s="134"/>
    </row>
    <row r="240" spans="9:44" ht="12" customHeight="1">
      <c r="I240" s="152" t="str">
        <f t="shared" si="143"/>
        <v>Residential Process cooling  Wind</v>
      </c>
      <c r="J240" s="155" t="s">
        <v>205</v>
      </c>
      <c r="K240" s="152" t="str">
        <f t="shared" si="144"/>
        <v>RES-APWINExt</v>
      </c>
      <c r="L240" s="110" t="str">
        <f t="shared" si="140"/>
        <v/>
      </c>
      <c r="P240" s="131" t="str">
        <f t="shared" si="119"/>
        <v/>
      </c>
      <c r="Q240" s="123" t="str">
        <f t="shared" si="118"/>
        <v/>
      </c>
      <c r="R240" s="121" t="str">
        <f t="shared" si="120"/>
        <v/>
      </c>
      <c r="S240" s="128" t="str">
        <f t="shared" si="121"/>
        <v/>
      </c>
      <c r="T240" s="128" t="str">
        <f t="shared" si="122"/>
        <v/>
      </c>
      <c r="U240" s="128" t="str">
        <f t="shared" si="123"/>
        <v/>
      </c>
      <c r="V240" s="128" t="str">
        <f t="shared" si="124"/>
        <v/>
      </c>
      <c r="W240" s="128" t="str">
        <f t="shared" si="125"/>
        <v/>
      </c>
      <c r="X240" s="128" t="str">
        <f t="shared" si="126"/>
        <v/>
      </c>
      <c r="Y240" s="128" t="str">
        <f t="shared" si="127"/>
        <v/>
      </c>
      <c r="Z240" s="128" t="str">
        <f t="shared" si="128"/>
        <v/>
      </c>
      <c r="AA240" s="128" t="str">
        <f t="shared" si="129"/>
        <v/>
      </c>
      <c r="AB240" s="128" t="str">
        <f t="shared" si="130"/>
        <v/>
      </c>
      <c r="AC240" s="128" t="str">
        <f t="shared" si="131"/>
        <v/>
      </c>
      <c r="AD240" s="128" t="str">
        <f t="shared" si="132"/>
        <v/>
      </c>
      <c r="AG240" s="133">
        <v>0.6</v>
      </c>
      <c r="AH240" s="132">
        <v>2</v>
      </c>
      <c r="AI240" s="132">
        <v>1</v>
      </c>
      <c r="AJ240" s="132"/>
      <c r="AK240" s="132"/>
      <c r="AL240" s="132"/>
      <c r="AM240" s="132"/>
      <c r="AN240" s="132"/>
      <c r="AO240" s="132"/>
      <c r="AP240" s="132"/>
      <c r="AQ240" s="132"/>
      <c r="AR240" s="134"/>
    </row>
    <row r="241" spans="2:44" ht="12" customHeight="1">
      <c r="I241" s="152" t="str">
        <f t="shared" si="143"/>
        <v>Residential Process cooling  Bio Liquids</v>
      </c>
      <c r="J241" s="155" t="s">
        <v>205</v>
      </c>
      <c r="K241" s="152" t="str">
        <f t="shared" si="144"/>
        <v>RES-APBILExt</v>
      </c>
      <c r="L241" s="110" t="str">
        <f t="shared" si="140"/>
        <v/>
      </c>
      <c r="P241" s="131" t="str">
        <f t="shared" si="119"/>
        <v/>
      </c>
      <c r="Q241" s="123" t="str">
        <f t="shared" si="118"/>
        <v/>
      </c>
      <c r="R241" s="121" t="str">
        <f t="shared" si="120"/>
        <v/>
      </c>
      <c r="S241" s="128" t="str">
        <f t="shared" si="121"/>
        <v/>
      </c>
      <c r="T241" s="128" t="str">
        <f t="shared" si="122"/>
        <v/>
      </c>
      <c r="U241" s="128" t="str">
        <f t="shared" si="123"/>
        <v/>
      </c>
      <c r="V241" s="128" t="str">
        <f t="shared" si="124"/>
        <v/>
      </c>
      <c r="W241" s="128" t="str">
        <f t="shared" si="125"/>
        <v/>
      </c>
      <c r="X241" s="128" t="str">
        <f t="shared" si="126"/>
        <v/>
      </c>
      <c r="Y241" s="128" t="str">
        <f t="shared" si="127"/>
        <v/>
      </c>
      <c r="Z241" s="128" t="str">
        <f t="shared" si="128"/>
        <v/>
      </c>
      <c r="AA241" s="128" t="str">
        <f t="shared" si="129"/>
        <v/>
      </c>
      <c r="AB241" s="128" t="str">
        <f t="shared" si="130"/>
        <v/>
      </c>
      <c r="AC241" s="128" t="str">
        <f t="shared" si="131"/>
        <v/>
      </c>
      <c r="AD241" s="128" t="str">
        <f t="shared" si="132"/>
        <v/>
      </c>
      <c r="AG241" s="133">
        <v>0.6</v>
      </c>
      <c r="AH241" s="132">
        <v>2</v>
      </c>
      <c r="AI241" s="132">
        <v>1</v>
      </c>
      <c r="AJ241" s="132"/>
      <c r="AK241" s="132"/>
      <c r="AL241" s="132"/>
      <c r="AM241" s="132"/>
      <c r="AN241" s="132"/>
      <c r="AO241" s="132"/>
      <c r="AP241" s="132"/>
      <c r="AQ241" s="132"/>
      <c r="AR241" s="134"/>
    </row>
    <row r="242" spans="2:44" ht="12" customHeight="1">
      <c r="I242" s="152" t="str">
        <f t="shared" si="143"/>
        <v>Residential Process cooling  Biogas</v>
      </c>
      <c r="J242" s="155" t="s">
        <v>205</v>
      </c>
      <c r="K242" s="152" t="str">
        <f t="shared" si="144"/>
        <v>RES-APBIGExt</v>
      </c>
      <c r="L242" s="110" t="str">
        <f t="shared" si="140"/>
        <v/>
      </c>
      <c r="P242" s="131" t="str">
        <f t="shared" si="119"/>
        <v/>
      </c>
      <c r="Q242" s="123" t="str">
        <f t="shared" si="118"/>
        <v/>
      </c>
      <c r="R242" s="121" t="str">
        <f t="shared" si="120"/>
        <v/>
      </c>
      <c r="S242" s="128" t="str">
        <f t="shared" si="121"/>
        <v/>
      </c>
      <c r="T242" s="128" t="str">
        <f t="shared" si="122"/>
        <v/>
      </c>
      <c r="U242" s="128" t="str">
        <f t="shared" si="123"/>
        <v/>
      </c>
      <c r="V242" s="128" t="str">
        <f t="shared" si="124"/>
        <v/>
      </c>
      <c r="W242" s="128" t="str">
        <f t="shared" si="125"/>
        <v/>
      </c>
      <c r="X242" s="128" t="str">
        <f t="shared" si="126"/>
        <v/>
      </c>
      <c r="Y242" s="128" t="str">
        <f t="shared" si="127"/>
        <v/>
      </c>
      <c r="Z242" s="128" t="str">
        <f t="shared" si="128"/>
        <v/>
      </c>
      <c r="AA242" s="128" t="str">
        <f t="shared" si="129"/>
        <v/>
      </c>
      <c r="AB242" s="128" t="str">
        <f t="shared" si="130"/>
        <v/>
      </c>
      <c r="AC242" s="128" t="str">
        <f t="shared" si="131"/>
        <v/>
      </c>
      <c r="AD242" s="128" t="str">
        <f t="shared" si="132"/>
        <v/>
      </c>
      <c r="AG242" s="133">
        <v>0.6</v>
      </c>
      <c r="AH242" s="132">
        <v>2</v>
      </c>
      <c r="AI242" s="132">
        <v>1</v>
      </c>
      <c r="AJ242" s="132"/>
      <c r="AK242" s="132"/>
      <c r="AL242" s="132"/>
      <c r="AM242" s="132"/>
      <c r="AN242" s="132"/>
      <c r="AO242" s="132"/>
      <c r="AP242" s="132"/>
      <c r="AQ242" s="132"/>
      <c r="AR242" s="134"/>
    </row>
    <row r="243" spans="2:44" ht="12" customHeight="1">
      <c r="I243" s="152" t="str">
        <f t="shared" si="143"/>
        <v>Residential Process cooling  Wood</v>
      </c>
      <c r="J243" s="155" t="s">
        <v>205</v>
      </c>
      <c r="K243" s="152" t="str">
        <f t="shared" si="144"/>
        <v>RES-APWODExt</v>
      </c>
      <c r="L243" s="110" t="str">
        <f t="shared" si="140"/>
        <v/>
      </c>
      <c r="P243" s="131" t="str">
        <f t="shared" si="119"/>
        <v/>
      </c>
      <c r="Q243" s="123" t="str">
        <f t="shared" si="118"/>
        <v/>
      </c>
      <c r="R243" s="121" t="str">
        <f t="shared" si="120"/>
        <v/>
      </c>
      <c r="S243" s="128" t="str">
        <f t="shared" si="121"/>
        <v/>
      </c>
      <c r="T243" s="128" t="str">
        <f t="shared" si="122"/>
        <v/>
      </c>
      <c r="U243" s="128" t="str">
        <f t="shared" si="123"/>
        <v/>
      </c>
      <c r="V243" s="128" t="str">
        <f t="shared" si="124"/>
        <v/>
      </c>
      <c r="W243" s="128" t="str">
        <f t="shared" si="125"/>
        <v/>
      </c>
      <c r="X243" s="128" t="str">
        <f t="shared" si="126"/>
        <v/>
      </c>
      <c r="Y243" s="128" t="str">
        <f t="shared" si="127"/>
        <v/>
      </c>
      <c r="Z243" s="128" t="str">
        <f t="shared" si="128"/>
        <v/>
      </c>
      <c r="AA243" s="128" t="str">
        <f t="shared" si="129"/>
        <v/>
      </c>
      <c r="AB243" s="128" t="str">
        <f t="shared" si="130"/>
        <v/>
      </c>
      <c r="AC243" s="128" t="str">
        <f t="shared" si="131"/>
        <v/>
      </c>
      <c r="AD243" s="128" t="str">
        <f t="shared" si="132"/>
        <v/>
      </c>
      <c r="AG243" s="133">
        <v>0.6</v>
      </c>
      <c r="AH243" s="132">
        <v>2</v>
      </c>
      <c r="AI243" s="132">
        <v>1</v>
      </c>
      <c r="AJ243" s="132"/>
      <c r="AK243" s="132"/>
      <c r="AL243" s="132"/>
      <c r="AM243" s="132"/>
      <c r="AN243" s="132"/>
      <c r="AO243" s="132"/>
      <c r="AP243" s="132"/>
      <c r="AQ243" s="132"/>
      <c r="AR243" s="134"/>
    </row>
    <row r="244" spans="2:44" ht="12" customHeight="1">
      <c r="I244" s="152" t="str">
        <f t="shared" si="143"/>
        <v>Residential Process cooling  Tidal</v>
      </c>
      <c r="J244" s="155" t="s">
        <v>205</v>
      </c>
      <c r="K244" s="152" t="str">
        <f t="shared" si="144"/>
        <v>RES-APTIDExt</v>
      </c>
      <c r="L244" s="110" t="str">
        <f t="shared" si="140"/>
        <v/>
      </c>
      <c r="P244" s="131" t="str">
        <f t="shared" si="119"/>
        <v/>
      </c>
      <c r="Q244" s="123" t="str">
        <f t="shared" si="118"/>
        <v/>
      </c>
      <c r="R244" s="121" t="str">
        <f t="shared" si="120"/>
        <v/>
      </c>
      <c r="S244" s="128" t="str">
        <f t="shared" si="121"/>
        <v/>
      </c>
      <c r="T244" s="128" t="str">
        <f t="shared" si="122"/>
        <v/>
      </c>
      <c r="U244" s="128" t="str">
        <f t="shared" si="123"/>
        <v/>
      </c>
      <c r="V244" s="128" t="str">
        <f t="shared" si="124"/>
        <v/>
      </c>
      <c r="W244" s="128" t="str">
        <f t="shared" si="125"/>
        <v/>
      </c>
      <c r="X244" s="128" t="str">
        <f t="shared" si="126"/>
        <v/>
      </c>
      <c r="Y244" s="128" t="str">
        <f t="shared" si="127"/>
        <v/>
      </c>
      <c r="Z244" s="128" t="str">
        <f t="shared" si="128"/>
        <v/>
      </c>
      <c r="AA244" s="128" t="str">
        <f t="shared" si="129"/>
        <v/>
      </c>
      <c r="AB244" s="128" t="str">
        <f t="shared" si="130"/>
        <v/>
      </c>
      <c r="AC244" s="128" t="str">
        <f t="shared" si="131"/>
        <v/>
      </c>
      <c r="AD244" s="128" t="str">
        <f t="shared" si="132"/>
        <v/>
      </c>
      <c r="AG244" s="133">
        <v>0.6</v>
      </c>
      <c r="AH244" s="132">
        <v>2</v>
      </c>
      <c r="AI244" s="132">
        <v>1</v>
      </c>
      <c r="AJ244" s="132"/>
      <c r="AK244" s="132"/>
      <c r="AL244" s="132"/>
      <c r="AM244" s="132"/>
      <c r="AN244" s="132"/>
      <c r="AO244" s="132"/>
      <c r="AP244" s="132"/>
      <c r="AQ244" s="132"/>
      <c r="AR244" s="134"/>
    </row>
    <row r="245" spans="2:44" ht="12" customHeight="1" thickBot="1">
      <c r="I245" s="153" t="str">
        <f t="shared" si="143"/>
        <v>Residential Process cooling  Electricity</v>
      </c>
      <c r="J245" s="164" t="s">
        <v>198</v>
      </c>
      <c r="K245" s="153" t="str">
        <f t="shared" si="144"/>
        <v>RES-APELCExt</v>
      </c>
      <c r="L245" s="110" t="str">
        <f>IF(J245="Yes",K245,"")</f>
        <v>RES-APELCExt</v>
      </c>
      <c r="P245" s="131" t="str">
        <f t="shared" si="119"/>
        <v>RES-APELCExt</v>
      </c>
      <c r="Q245" s="123" t="str">
        <f t="shared" si="118"/>
        <v>RES-ELC</v>
      </c>
      <c r="R245" s="121" t="str">
        <f t="shared" si="120"/>
        <v>RES-AP</v>
      </c>
      <c r="S245" s="128">
        <f t="shared" si="121"/>
        <v>0.6</v>
      </c>
      <c r="T245" s="128">
        <f t="shared" si="122"/>
        <v>2</v>
      </c>
      <c r="U245" s="128">
        <f t="shared" si="123"/>
        <v>1</v>
      </c>
      <c r="V245" s="128">
        <f t="shared" si="124"/>
        <v>0</v>
      </c>
      <c r="W245" s="128">
        <f t="shared" si="125"/>
        <v>0</v>
      </c>
      <c r="X245" s="128">
        <f t="shared" si="126"/>
        <v>0</v>
      </c>
      <c r="Y245" s="128">
        <f t="shared" si="127"/>
        <v>0</v>
      </c>
      <c r="Z245" s="128">
        <f t="shared" si="128"/>
        <v>0</v>
      </c>
      <c r="AA245" s="128">
        <f t="shared" si="129"/>
        <v>0</v>
      </c>
      <c r="AB245" s="128">
        <f t="shared" si="130"/>
        <v>0</v>
      </c>
      <c r="AC245" s="128">
        <f t="shared" si="131"/>
        <v>0</v>
      </c>
      <c r="AD245" s="128">
        <f t="shared" si="132"/>
        <v>0</v>
      </c>
      <c r="AG245" s="135">
        <v>0.6</v>
      </c>
      <c r="AH245" s="136">
        <v>2</v>
      </c>
      <c r="AI245" s="136">
        <v>1</v>
      </c>
      <c r="AJ245" s="137"/>
      <c r="AK245" s="137"/>
      <c r="AL245" s="137"/>
      <c r="AM245" s="137"/>
      <c r="AN245" s="137"/>
      <c r="AO245" s="137"/>
      <c r="AP245" s="137"/>
      <c r="AQ245" s="137"/>
      <c r="AR245" s="138"/>
    </row>
    <row r="251" spans="2:44" ht="12" customHeight="1" thickBot="1"/>
    <row r="252" spans="2:44" ht="12" customHeight="1">
      <c r="B252" s="118" t="s">
        <v>62</v>
      </c>
      <c r="C252" s="118" t="s">
        <v>64</v>
      </c>
      <c r="D252" s="118" t="s">
        <v>201</v>
      </c>
      <c r="E252" s="118" t="s">
        <v>194</v>
      </c>
      <c r="F252" s="118" t="s">
        <v>199</v>
      </c>
      <c r="G252" s="118" t="s">
        <v>197</v>
      </c>
      <c r="H252" s="118" t="s">
        <v>200</v>
      </c>
      <c r="I252" s="118" t="s">
        <v>196</v>
      </c>
      <c r="J252" s="118" t="s">
        <v>195</v>
      </c>
      <c r="K252" s="118" t="s">
        <v>203</v>
      </c>
      <c r="L252" s="118" t="s">
        <v>204</v>
      </c>
      <c r="P252" s="129" t="s">
        <v>1</v>
      </c>
      <c r="Q252" s="130" t="s">
        <v>5</v>
      </c>
      <c r="R252" s="130" t="s">
        <v>6</v>
      </c>
      <c r="S252" s="169" t="s">
        <v>56</v>
      </c>
      <c r="T252" s="169" t="s">
        <v>188</v>
      </c>
      <c r="U252" s="169" t="s">
        <v>189</v>
      </c>
      <c r="V252" s="169" t="s">
        <v>190</v>
      </c>
      <c r="W252" s="169" t="s">
        <v>209</v>
      </c>
      <c r="X252" s="169" t="s">
        <v>191</v>
      </c>
      <c r="Y252" s="169" t="s">
        <v>192</v>
      </c>
      <c r="Z252" s="169" t="s">
        <v>210</v>
      </c>
      <c r="AA252" s="169" t="s">
        <v>211</v>
      </c>
      <c r="AB252" s="169" t="s">
        <v>193</v>
      </c>
      <c r="AC252" s="170" t="s">
        <v>362</v>
      </c>
      <c r="AD252" s="170" t="s">
        <v>212</v>
      </c>
      <c r="AG252" s="142" t="s">
        <v>56</v>
      </c>
      <c r="AH252" s="143" t="s">
        <v>188</v>
      </c>
      <c r="AI252" s="143" t="s">
        <v>189</v>
      </c>
      <c r="AJ252" s="143" t="s">
        <v>190</v>
      </c>
      <c r="AK252" s="143" t="s">
        <v>209</v>
      </c>
      <c r="AL252" s="143" t="s">
        <v>191</v>
      </c>
      <c r="AM252" s="143" t="s">
        <v>192</v>
      </c>
      <c r="AN252" s="143" t="s">
        <v>210</v>
      </c>
      <c r="AO252" s="143" t="s">
        <v>211</v>
      </c>
      <c r="AP252" s="143" t="s">
        <v>193</v>
      </c>
      <c r="AQ252" s="143" t="s">
        <v>362</v>
      </c>
      <c r="AR252" s="144" t="s">
        <v>212</v>
      </c>
    </row>
    <row r="253" spans="2:44" ht="12" customHeight="1">
      <c r="B253" s="125" t="s">
        <v>202</v>
      </c>
      <c r="C253" s="117" t="s">
        <v>45</v>
      </c>
      <c r="D253" s="125" t="s">
        <v>236</v>
      </c>
      <c r="E253" s="115" t="s">
        <v>216</v>
      </c>
      <c r="F253" s="119" t="s">
        <v>171</v>
      </c>
      <c r="G253" s="116" t="str">
        <f>C253&amp;" Coal"</f>
        <v>Commercial Coal</v>
      </c>
      <c r="H253" s="122" t="s">
        <v>237</v>
      </c>
      <c r="I253" s="149" t="str">
        <f>$C$253&amp;" "&amp;$E$253&amp;" "&amp;RIGHT(G253,LEN(G253)-FIND(" ",G253))</f>
        <v>Commercial Space heating  Coal</v>
      </c>
      <c r="J253" s="154" t="s">
        <v>198</v>
      </c>
      <c r="K253" s="151" t="str">
        <f>$D$253&amp;$F$253&amp;RIGHT(H253,3)&amp;$B$253</f>
        <v>COM-SHCOAExt</v>
      </c>
      <c r="L253" s="110" t="str">
        <f t="shared" ref="L253:L274" si="145">IF(J253="Yes",K253,"")</f>
        <v>COM-SHCOAExt</v>
      </c>
      <c r="P253" s="131" t="str">
        <f>L253</f>
        <v>COM-SHCOAExt</v>
      </c>
      <c r="Q253" s="123" t="str">
        <f t="shared" ref="Q253:Q316" si="146">IF(J253="yes",LEFT(P253,3)&amp;"-"&amp;MID(P253,7,3),"")</f>
        <v>COM-COA</v>
      </c>
      <c r="R253" s="121" t="str">
        <f>LEFT(P253,6)</f>
        <v>COM-SH</v>
      </c>
      <c r="S253" s="128">
        <f>IF(P253&lt;&gt;"",AG253,"")</f>
        <v>0.6</v>
      </c>
      <c r="T253" s="128">
        <f t="shared" ref="T253:AD253" si="147">IF(Q253&lt;&gt;"",AH253,"")</f>
        <v>2</v>
      </c>
      <c r="U253" s="128">
        <f t="shared" si="147"/>
        <v>1</v>
      </c>
      <c r="V253" s="128">
        <f t="shared" si="147"/>
        <v>0</v>
      </c>
      <c r="W253" s="128">
        <f t="shared" si="147"/>
        <v>0</v>
      </c>
      <c r="X253" s="128">
        <f t="shared" si="147"/>
        <v>0</v>
      </c>
      <c r="Y253" s="128">
        <f t="shared" si="147"/>
        <v>0</v>
      </c>
      <c r="Z253" s="128">
        <f t="shared" si="147"/>
        <v>0</v>
      </c>
      <c r="AA253" s="128">
        <f t="shared" si="147"/>
        <v>0</v>
      </c>
      <c r="AB253" s="128">
        <f t="shared" si="147"/>
        <v>0</v>
      </c>
      <c r="AC253" s="128">
        <f t="shared" si="147"/>
        <v>0</v>
      </c>
      <c r="AD253" s="128">
        <f t="shared" si="147"/>
        <v>0</v>
      </c>
      <c r="AG253" s="139">
        <v>0.6</v>
      </c>
      <c r="AH253" s="140">
        <v>2</v>
      </c>
      <c r="AI253" s="140">
        <v>1</v>
      </c>
      <c r="AJ253" s="140"/>
      <c r="AK253" s="140"/>
      <c r="AL253" s="140"/>
      <c r="AM253" s="140"/>
      <c r="AN253" s="140"/>
      <c r="AO253" s="140"/>
      <c r="AP253" s="140"/>
      <c r="AQ253" s="140"/>
      <c r="AR253" s="141"/>
    </row>
    <row r="254" spans="2:44" ht="12" customHeight="1">
      <c r="B254" s="125"/>
      <c r="C254" s="117"/>
      <c r="D254" s="125"/>
      <c r="E254" s="115" t="s">
        <v>173</v>
      </c>
      <c r="F254" s="119" t="s">
        <v>172</v>
      </c>
      <c r="G254" s="116" t="str">
        <f>C253&amp;" Lignite"</f>
        <v>Commercial Lignite</v>
      </c>
      <c r="H254" s="122" t="s">
        <v>238</v>
      </c>
      <c r="I254" s="150" t="str">
        <f t="shared" ref="I254:I265" si="148">$C$253&amp;" "&amp;$E$253&amp;" "&amp;RIGHT(G254,LEN(G254)-FIND(" ",G254))</f>
        <v>Commercial Space heating  Lignite</v>
      </c>
      <c r="J254" s="155" t="s">
        <v>205</v>
      </c>
      <c r="K254" s="152" t="str">
        <f t="shared" ref="K254:K265" si="149">$D$253&amp;$F$253&amp;RIGHT(H254,3)&amp;$B$253</f>
        <v>COM-SHCOLExt</v>
      </c>
      <c r="L254" s="110" t="str">
        <f t="shared" si="145"/>
        <v/>
      </c>
      <c r="P254" s="131" t="str">
        <f t="shared" ref="P254:P317" si="150">L254</f>
        <v/>
      </c>
      <c r="Q254" s="123" t="str">
        <f t="shared" si="146"/>
        <v/>
      </c>
      <c r="R254" s="121" t="str">
        <f t="shared" ref="R254:R317" si="151">LEFT(P254,6)</f>
        <v/>
      </c>
      <c r="S254" s="128" t="str">
        <f t="shared" ref="S254:S317" si="152">IF(P254&lt;&gt;"",AG254,"")</f>
        <v/>
      </c>
      <c r="T254" s="128" t="str">
        <f t="shared" ref="T254:T317" si="153">IF(Q254&lt;&gt;"",AH254,"")</f>
        <v/>
      </c>
      <c r="U254" s="128" t="str">
        <f t="shared" ref="U254:U317" si="154">IF(R254&lt;&gt;"",AI254,"")</f>
        <v/>
      </c>
      <c r="V254" s="128" t="str">
        <f t="shared" ref="V254:V317" si="155">IF(S254&lt;&gt;"",AJ254,"")</f>
        <v/>
      </c>
      <c r="W254" s="128" t="str">
        <f t="shared" ref="W254:W317" si="156">IF(T254&lt;&gt;"",AK254,"")</f>
        <v/>
      </c>
      <c r="X254" s="128" t="str">
        <f t="shared" ref="X254:X317" si="157">IF(U254&lt;&gt;"",AL254,"")</f>
        <v/>
      </c>
      <c r="Y254" s="128" t="str">
        <f t="shared" ref="Y254:Y317" si="158">IF(V254&lt;&gt;"",AM254,"")</f>
        <v/>
      </c>
      <c r="Z254" s="128" t="str">
        <f t="shared" ref="Z254:Z317" si="159">IF(W254&lt;&gt;"",AN254,"")</f>
        <v/>
      </c>
      <c r="AA254" s="128" t="str">
        <f t="shared" ref="AA254:AA317" si="160">IF(X254&lt;&gt;"",AO254,"")</f>
        <v/>
      </c>
      <c r="AB254" s="128" t="str">
        <f t="shared" ref="AB254:AB317" si="161">IF(Y254&lt;&gt;"",AP254,"")</f>
        <v/>
      </c>
      <c r="AC254" s="128" t="str">
        <f t="shared" ref="AC254:AC317" si="162">IF(Z254&lt;&gt;"",AQ254,"")</f>
        <v/>
      </c>
      <c r="AD254" s="128" t="str">
        <f t="shared" ref="AD254:AD317" si="163">IF(AA254&lt;&gt;"",AR254,"")</f>
        <v/>
      </c>
      <c r="AG254" s="133">
        <v>0.6</v>
      </c>
      <c r="AH254" s="132">
        <v>2</v>
      </c>
      <c r="AI254" s="132">
        <v>1</v>
      </c>
      <c r="AJ254" s="132"/>
      <c r="AK254" s="132"/>
      <c r="AL254" s="132"/>
      <c r="AM254" s="132"/>
      <c r="AN254" s="132"/>
      <c r="AO254" s="132"/>
      <c r="AP254" s="132"/>
      <c r="AQ254" s="132"/>
      <c r="AR254" s="134"/>
    </row>
    <row r="255" spans="2:44" ht="12" customHeight="1">
      <c r="B255" s="125"/>
      <c r="C255" s="117"/>
      <c r="D255" s="125"/>
      <c r="E255" s="115" t="s">
        <v>213</v>
      </c>
      <c r="F255" s="119" t="s">
        <v>214</v>
      </c>
      <c r="G255" s="116" t="str">
        <f>C253&amp;" Crude oil"</f>
        <v>Commercial Crude oil</v>
      </c>
      <c r="H255" s="122" t="s">
        <v>239</v>
      </c>
      <c r="I255" s="150" t="str">
        <f t="shared" si="148"/>
        <v>Commercial Space heating  Crude oil</v>
      </c>
      <c r="J255" s="155" t="s">
        <v>198</v>
      </c>
      <c r="K255" s="152" t="str">
        <f t="shared" si="149"/>
        <v>COM-SHOILExt</v>
      </c>
      <c r="L255" s="110" t="str">
        <f t="shared" si="145"/>
        <v>COM-SHOILExt</v>
      </c>
      <c r="P255" s="131" t="str">
        <f t="shared" si="150"/>
        <v>COM-SHOILExt</v>
      </c>
      <c r="Q255" s="123" t="str">
        <f t="shared" si="146"/>
        <v>COM-OIL</v>
      </c>
      <c r="R255" s="121" t="str">
        <f t="shared" si="151"/>
        <v>COM-SH</v>
      </c>
      <c r="S255" s="128">
        <f t="shared" si="152"/>
        <v>0.6</v>
      </c>
      <c r="T255" s="128">
        <f t="shared" si="153"/>
        <v>2</v>
      </c>
      <c r="U255" s="128">
        <f t="shared" si="154"/>
        <v>1</v>
      </c>
      <c r="V255" s="128">
        <f t="shared" si="155"/>
        <v>0</v>
      </c>
      <c r="W255" s="128">
        <f t="shared" si="156"/>
        <v>0</v>
      </c>
      <c r="X255" s="128">
        <f t="shared" si="157"/>
        <v>0</v>
      </c>
      <c r="Y255" s="128">
        <f t="shared" si="158"/>
        <v>0</v>
      </c>
      <c r="Z255" s="128">
        <f t="shared" si="159"/>
        <v>0</v>
      </c>
      <c r="AA255" s="128">
        <f t="shared" si="160"/>
        <v>0</v>
      </c>
      <c r="AB255" s="128">
        <f t="shared" si="161"/>
        <v>0</v>
      </c>
      <c r="AC255" s="128">
        <f t="shared" si="162"/>
        <v>0</v>
      </c>
      <c r="AD255" s="128">
        <f t="shared" si="163"/>
        <v>0</v>
      </c>
      <c r="AG255" s="133">
        <v>0.6</v>
      </c>
      <c r="AH255" s="132">
        <v>2</v>
      </c>
      <c r="AI255" s="132">
        <v>1</v>
      </c>
      <c r="AJ255" s="132"/>
      <c r="AK255" s="132"/>
      <c r="AL255" s="132"/>
      <c r="AM255" s="132"/>
      <c r="AN255" s="132"/>
      <c r="AO255" s="132"/>
      <c r="AP255" s="132"/>
      <c r="AQ255" s="132"/>
      <c r="AR255" s="134"/>
    </row>
    <row r="256" spans="2:44" ht="12" customHeight="1">
      <c r="B256" s="125"/>
      <c r="C256" s="117"/>
      <c r="D256" s="125"/>
      <c r="E256" s="115" t="s">
        <v>177</v>
      </c>
      <c r="F256" s="119" t="s">
        <v>176</v>
      </c>
      <c r="G256" s="116" t="str">
        <f>C253&amp;" Natural Gas"</f>
        <v>Commercial Natural Gas</v>
      </c>
      <c r="H256" s="122" t="s">
        <v>240</v>
      </c>
      <c r="I256" s="150" t="str">
        <f t="shared" si="148"/>
        <v>Commercial Space heating  Natural Gas</v>
      </c>
      <c r="J256" s="155" t="s">
        <v>198</v>
      </c>
      <c r="K256" s="152" t="str">
        <f t="shared" si="149"/>
        <v>COM-SHNGAExt</v>
      </c>
      <c r="L256" s="110" t="str">
        <f t="shared" si="145"/>
        <v>COM-SHNGAExt</v>
      </c>
      <c r="P256" s="131" t="str">
        <f t="shared" si="150"/>
        <v>COM-SHNGAExt</v>
      </c>
      <c r="Q256" s="123" t="str">
        <f t="shared" si="146"/>
        <v>COM-NGA</v>
      </c>
      <c r="R256" s="121" t="str">
        <f t="shared" si="151"/>
        <v>COM-SH</v>
      </c>
      <c r="S256" s="128">
        <f t="shared" si="152"/>
        <v>0.6</v>
      </c>
      <c r="T256" s="128">
        <f t="shared" si="153"/>
        <v>2</v>
      </c>
      <c r="U256" s="128">
        <f t="shared" si="154"/>
        <v>1</v>
      </c>
      <c r="V256" s="128">
        <f t="shared" si="155"/>
        <v>0</v>
      </c>
      <c r="W256" s="128">
        <f t="shared" si="156"/>
        <v>0</v>
      </c>
      <c r="X256" s="128">
        <f t="shared" si="157"/>
        <v>0</v>
      </c>
      <c r="Y256" s="128">
        <f t="shared" si="158"/>
        <v>0</v>
      </c>
      <c r="Z256" s="128">
        <f t="shared" si="159"/>
        <v>0</v>
      </c>
      <c r="AA256" s="128">
        <f t="shared" si="160"/>
        <v>0</v>
      </c>
      <c r="AB256" s="128">
        <f t="shared" si="161"/>
        <v>0</v>
      </c>
      <c r="AC256" s="128">
        <f t="shared" si="162"/>
        <v>0</v>
      </c>
      <c r="AD256" s="128">
        <f t="shared" si="163"/>
        <v>0</v>
      </c>
      <c r="AG256" s="133">
        <v>0.6</v>
      </c>
      <c r="AH256" s="132">
        <v>2</v>
      </c>
      <c r="AI256" s="132">
        <v>1</v>
      </c>
      <c r="AJ256" s="132"/>
      <c r="AK256" s="132"/>
      <c r="AL256" s="132"/>
      <c r="AM256" s="132"/>
      <c r="AN256" s="132"/>
      <c r="AO256" s="132"/>
      <c r="AP256" s="132"/>
      <c r="AQ256" s="132"/>
      <c r="AR256" s="134"/>
    </row>
    <row r="257" spans="2:44" ht="12" customHeight="1">
      <c r="B257" s="125"/>
      <c r="C257" s="117"/>
      <c r="D257" s="125"/>
      <c r="E257" s="115" t="s">
        <v>179</v>
      </c>
      <c r="F257" s="119" t="s">
        <v>178</v>
      </c>
      <c r="G257" s="116" t="str">
        <f>C253&amp;" Hydro"</f>
        <v>Commercial Hydro</v>
      </c>
      <c r="H257" s="122" t="s">
        <v>241</v>
      </c>
      <c r="I257" s="150" t="str">
        <f t="shared" si="148"/>
        <v>Commercial Space heating  Hydro</v>
      </c>
      <c r="J257" s="155" t="s">
        <v>205</v>
      </c>
      <c r="K257" s="152" t="str">
        <f t="shared" si="149"/>
        <v>COM-SHHYDExt</v>
      </c>
      <c r="L257" s="110" t="str">
        <f t="shared" si="145"/>
        <v/>
      </c>
      <c r="P257" s="131" t="str">
        <f t="shared" si="150"/>
        <v/>
      </c>
      <c r="Q257" s="123" t="str">
        <f t="shared" si="146"/>
        <v/>
      </c>
      <c r="R257" s="121" t="str">
        <f t="shared" si="151"/>
        <v/>
      </c>
      <c r="S257" s="128" t="str">
        <f t="shared" si="152"/>
        <v/>
      </c>
      <c r="T257" s="128" t="str">
        <f t="shared" si="153"/>
        <v/>
      </c>
      <c r="U257" s="128" t="str">
        <f t="shared" si="154"/>
        <v/>
      </c>
      <c r="V257" s="128" t="str">
        <f t="shared" si="155"/>
        <v/>
      </c>
      <c r="W257" s="128" t="str">
        <f t="shared" si="156"/>
        <v/>
      </c>
      <c r="X257" s="128" t="str">
        <f t="shared" si="157"/>
        <v/>
      </c>
      <c r="Y257" s="128" t="str">
        <f t="shared" si="158"/>
        <v/>
      </c>
      <c r="Z257" s="128" t="str">
        <f t="shared" si="159"/>
        <v/>
      </c>
      <c r="AA257" s="128" t="str">
        <f t="shared" si="160"/>
        <v/>
      </c>
      <c r="AB257" s="128" t="str">
        <f t="shared" si="161"/>
        <v/>
      </c>
      <c r="AC257" s="128" t="str">
        <f t="shared" si="162"/>
        <v/>
      </c>
      <c r="AD257" s="128" t="str">
        <f t="shared" si="163"/>
        <v/>
      </c>
      <c r="AG257" s="133">
        <v>0.6</v>
      </c>
      <c r="AH257" s="132">
        <v>2</v>
      </c>
      <c r="AI257" s="132">
        <v>1</v>
      </c>
      <c r="AJ257" s="132"/>
      <c r="AK257" s="132"/>
      <c r="AL257" s="132"/>
      <c r="AM257" s="132"/>
      <c r="AN257" s="132"/>
      <c r="AO257" s="132"/>
      <c r="AP257" s="132"/>
      <c r="AQ257" s="132"/>
      <c r="AR257" s="134"/>
    </row>
    <row r="258" spans="2:44" ht="12" customHeight="1">
      <c r="B258" s="125"/>
      <c r="C258" s="117"/>
      <c r="D258" s="125"/>
      <c r="E258" s="115" t="s">
        <v>181</v>
      </c>
      <c r="F258" s="119" t="s">
        <v>180</v>
      </c>
      <c r="G258" s="116" t="str">
        <f>C253&amp;" Geothermal"</f>
        <v>Commercial Geothermal</v>
      </c>
      <c r="H258" s="122" t="s">
        <v>242</v>
      </c>
      <c r="I258" s="150" t="str">
        <f t="shared" si="148"/>
        <v>Commercial Space heating  Geothermal</v>
      </c>
      <c r="J258" s="155" t="s">
        <v>205</v>
      </c>
      <c r="K258" s="152" t="str">
        <f t="shared" si="149"/>
        <v>COM-SHGEOExt</v>
      </c>
      <c r="L258" s="110" t="str">
        <f t="shared" si="145"/>
        <v/>
      </c>
      <c r="P258" s="131" t="str">
        <f t="shared" si="150"/>
        <v/>
      </c>
      <c r="Q258" s="123" t="str">
        <f t="shared" si="146"/>
        <v/>
      </c>
      <c r="R258" s="121" t="str">
        <f t="shared" si="151"/>
        <v/>
      </c>
      <c r="S258" s="128" t="str">
        <f t="shared" si="152"/>
        <v/>
      </c>
      <c r="T258" s="128" t="str">
        <f t="shared" si="153"/>
        <v/>
      </c>
      <c r="U258" s="128" t="str">
        <f t="shared" si="154"/>
        <v/>
      </c>
      <c r="V258" s="128" t="str">
        <f t="shared" si="155"/>
        <v/>
      </c>
      <c r="W258" s="128" t="str">
        <f t="shared" si="156"/>
        <v/>
      </c>
      <c r="X258" s="128" t="str">
        <f t="shared" si="157"/>
        <v/>
      </c>
      <c r="Y258" s="128" t="str">
        <f t="shared" si="158"/>
        <v/>
      </c>
      <c r="Z258" s="128" t="str">
        <f t="shared" si="159"/>
        <v/>
      </c>
      <c r="AA258" s="128" t="str">
        <f t="shared" si="160"/>
        <v/>
      </c>
      <c r="AB258" s="128" t="str">
        <f t="shared" si="161"/>
        <v/>
      </c>
      <c r="AC258" s="128" t="str">
        <f t="shared" si="162"/>
        <v/>
      </c>
      <c r="AD258" s="128" t="str">
        <f t="shared" si="163"/>
        <v/>
      </c>
      <c r="AG258" s="133">
        <v>0.6</v>
      </c>
      <c r="AH258" s="132">
        <v>2</v>
      </c>
      <c r="AI258" s="132">
        <v>1</v>
      </c>
      <c r="AJ258" s="132"/>
      <c r="AK258" s="132"/>
      <c r="AL258" s="132"/>
      <c r="AM258" s="132"/>
      <c r="AN258" s="132"/>
      <c r="AO258" s="132"/>
      <c r="AP258" s="132"/>
      <c r="AQ258" s="132"/>
      <c r="AR258" s="134"/>
    </row>
    <row r="259" spans="2:44" ht="12" customHeight="1">
      <c r="B259" s="125"/>
      <c r="C259" s="117"/>
      <c r="D259" s="125"/>
      <c r="E259" s="115" t="s">
        <v>251</v>
      </c>
      <c r="F259" s="119" t="s">
        <v>252</v>
      </c>
      <c r="G259" s="116" t="str">
        <f>C253&amp;" Solar"</f>
        <v>Commercial Solar</v>
      </c>
      <c r="H259" s="125" t="s">
        <v>243</v>
      </c>
      <c r="I259" s="150" t="str">
        <f t="shared" si="148"/>
        <v>Commercial Space heating  Solar</v>
      </c>
      <c r="J259" s="155" t="s">
        <v>198</v>
      </c>
      <c r="K259" s="152" t="str">
        <f t="shared" si="149"/>
        <v>COM-SHSOLExt</v>
      </c>
      <c r="L259" s="110" t="str">
        <f t="shared" si="145"/>
        <v>COM-SHSOLExt</v>
      </c>
      <c r="P259" s="131" t="str">
        <f t="shared" si="150"/>
        <v>COM-SHSOLExt</v>
      </c>
      <c r="Q259" s="123" t="str">
        <f t="shared" si="146"/>
        <v>COM-SOL</v>
      </c>
      <c r="R259" s="121" t="str">
        <f t="shared" si="151"/>
        <v>COM-SH</v>
      </c>
      <c r="S259" s="128">
        <f t="shared" si="152"/>
        <v>0.6</v>
      </c>
      <c r="T259" s="128">
        <f t="shared" si="153"/>
        <v>2</v>
      </c>
      <c r="U259" s="128">
        <f t="shared" si="154"/>
        <v>1</v>
      </c>
      <c r="V259" s="128">
        <f t="shared" si="155"/>
        <v>0</v>
      </c>
      <c r="W259" s="128">
        <f t="shared" si="156"/>
        <v>0</v>
      </c>
      <c r="X259" s="128">
        <f t="shared" si="157"/>
        <v>0</v>
      </c>
      <c r="Y259" s="128">
        <f t="shared" si="158"/>
        <v>0</v>
      </c>
      <c r="Z259" s="128">
        <f t="shared" si="159"/>
        <v>0</v>
      </c>
      <c r="AA259" s="128">
        <f t="shared" si="160"/>
        <v>0</v>
      </c>
      <c r="AB259" s="128">
        <f t="shared" si="161"/>
        <v>0</v>
      </c>
      <c r="AC259" s="128">
        <f t="shared" si="162"/>
        <v>0</v>
      </c>
      <c r="AD259" s="128">
        <f t="shared" si="163"/>
        <v>0</v>
      </c>
      <c r="AG259" s="133">
        <v>0.6</v>
      </c>
      <c r="AH259" s="132">
        <v>2</v>
      </c>
      <c r="AI259" s="132">
        <v>1</v>
      </c>
      <c r="AJ259" s="132"/>
      <c r="AK259" s="132"/>
      <c r="AL259" s="132"/>
      <c r="AM259" s="132"/>
      <c r="AN259" s="132"/>
      <c r="AO259" s="132"/>
      <c r="AP259" s="132"/>
      <c r="AQ259" s="132"/>
      <c r="AR259" s="134"/>
    </row>
    <row r="260" spans="2:44" ht="12" customHeight="1">
      <c r="B260" s="125"/>
      <c r="C260" s="117"/>
      <c r="D260" s="125"/>
      <c r="E260" s="115" t="s">
        <v>250</v>
      </c>
      <c r="F260" s="119" t="s">
        <v>220</v>
      </c>
      <c r="G260" s="116" t="str">
        <f>C253&amp;" Wind"</f>
        <v>Commercial Wind</v>
      </c>
      <c r="H260" s="125" t="s">
        <v>244</v>
      </c>
      <c r="I260" s="150" t="str">
        <f t="shared" si="148"/>
        <v>Commercial Space heating  Wind</v>
      </c>
      <c r="J260" s="155" t="s">
        <v>205</v>
      </c>
      <c r="K260" s="152" t="str">
        <f t="shared" si="149"/>
        <v>COM-SHWINExt</v>
      </c>
      <c r="L260" s="110" t="str">
        <f t="shared" si="145"/>
        <v/>
      </c>
      <c r="P260" s="131" t="str">
        <f t="shared" si="150"/>
        <v/>
      </c>
      <c r="Q260" s="123" t="str">
        <f t="shared" si="146"/>
        <v/>
      </c>
      <c r="R260" s="121" t="str">
        <f t="shared" si="151"/>
        <v/>
      </c>
      <c r="S260" s="128" t="str">
        <f t="shared" si="152"/>
        <v/>
      </c>
      <c r="T260" s="128" t="str">
        <f t="shared" si="153"/>
        <v/>
      </c>
      <c r="U260" s="128" t="str">
        <f t="shared" si="154"/>
        <v/>
      </c>
      <c r="V260" s="128" t="str">
        <f t="shared" si="155"/>
        <v/>
      </c>
      <c r="W260" s="128" t="str">
        <f t="shared" si="156"/>
        <v/>
      </c>
      <c r="X260" s="128" t="str">
        <f t="shared" si="157"/>
        <v/>
      </c>
      <c r="Y260" s="128" t="str">
        <f t="shared" si="158"/>
        <v/>
      </c>
      <c r="Z260" s="128" t="str">
        <f t="shared" si="159"/>
        <v/>
      </c>
      <c r="AA260" s="128" t="str">
        <f t="shared" si="160"/>
        <v/>
      </c>
      <c r="AB260" s="128" t="str">
        <f t="shared" si="161"/>
        <v/>
      </c>
      <c r="AC260" s="128" t="str">
        <f t="shared" si="162"/>
        <v/>
      </c>
      <c r="AD260" s="128" t="str">
        <f t="shared" si="163"/>
        <v/>
      </c>
      <c r="AG260" s="133">
        <v>0.6</v>
      </c>
      <c r="AH260" s="132">
        <v>2</v>
      </c>
      <c r="AI260" s="132">
        <v>1</v>
      </c>
      <c r="AJ260" s="132"/>
      <c r="AK260" s="132"/>
      <c r="AL260" s="132"/>
      <c r="AM260" s="132"/>
      <c r="AN260" s="132"/>
      <c r="AO260" s="132"/>
      <c r="AP260" s="132"/>
      <c r="AQ260" s="132"/>
      <c r="AR260" s="134"/>
    </row>
    <row r="261" spans="2:44" ht="12" customHeight="1">
      <c r="B261" s="125"/>
      <c r="C261" s="117"/>
      <c r="D261" s="125"/>
      <c r="E261" s="115" t="s">
        <v>253</v>
      </c>
      <c r="F261" s="119" t="s">
        <v>184</v>
      </c>
      <c r="G261" s="116" t="str">
        <f>C253&amp;" Bio Liquids"</f>
        <v>Commercial Bio Liquids</v>
      </c>
      <c r="H261" s="125" t="s">
        <v>245</v>
      </c>
      <c r="I261" s="150" t="str">
        <f t="shared" si="148"/>
        <v>Commercial Space heating  Bio Liquids</v>
      </c>
      <c r="J261" s="155" t="s">
        <v>205</v>
      </c>
      <c r="K261" s="152" t="str">
        <f t="shared" si="149"/>
        <v>COM-SHBILExt</v>
      </c>
      <c r="L261" s="110" t="str">
        <f t="shared" si="145"/>
        <v/>
      </c>
      <c r="P261" s="131" t="str">
        <f t="shared" si="150"/>
        <v/>
      </c>
      <c r="Q261" s="123" t="str">
        <f t="shared" si="146"/>
        <v/>
      </c>
      <c r="R261" s="121" t="str">
        <f t="shared" si="151"/>
        <v/>
      </c>
      <c r="S261" s="128" t="str">
        <f t="shared" si="152"/>
        <v/>
      </c>
      <c r="T261" s="128" t="str">
        <f t="shared" si="153"/>
        <v/>
      </c>
      <c r="U261" s="128" t="str">
        <f t="shared" si="154"/>
        <v/>
      </c>
      <c r="V261" s="128" t="str">
        <f t="shared" si="155"/>
        <v/>
      </c>
      <c r="W261" s="128" t="str">
        <f t="shared" si="156"/>
        <v/>
      </c>
      <c r="X261" s="128" t="str">
        <f t="shared" si="157"/>
        <v/>
      </c>
      <c r="Y261" s="128" t="str">
        <f t="shared" si="158"/>
        <v/>
      </c>
      <c r="Z261" s="128" t="str">
        <f t="shared" si="159"/>
        <v/>
      </c>
      <c r="AA261" s="128" t="str">
        <f t="shared" si="160"/>
        <v/>
      </c>
      <c r="AB261" s="128" t="str">
        <f t="shared" si="161"/>
        <v/>
      </c>
      <c r="AC261" s="128" t="str">
        <f t="shared" si="162"/>
        <v/>
      </c>
      <c r="AD261" s="128" t="str">
        <f t="shared" si="163"/>
        <v/>
      </c>
      <c r="AG261" s="133">
        <v>0.6</v>
      </c>
      <c r="AH261" s="132">
        <v>2</v>
      </c>
      <c r="AI261" s="132">
        <v>1</v>
      </c>
      <c r="AJ261" s="132"/>
      <c r="AK261" s="132"/>
      <c r="AL261" s="132"/>
      <c r="AM261" s="132"/>
      <c r="AN261" s="132"/>
      <c r="AO261" s="132"/>
      <c r="AP261" s="132"/>
      <c r="AQ261" s="132"/>
      <c r="AR261" s="134"/>
    </row>
    <row r="262" spans="2:44" ht="12" customHeight="1">
      <c r="B262" s="125"/>
      <c r="C262" s="117"/>
      <c r="D262" s="125"/>
      <c r="E262" s="117"/>
      <c r="F262" s="125"/>
      <c r="G262" s="116" t="str">
        <f>C253&amp;" Biogas"</f>
        <v>Commercial Biogas</v>
      </c>
      <c r="H262" s="125" t="s">
        <v>246</v>
      </c>
      <c r="I262" s="150" t="str">
        <f t="shared" si="148"/>
        <v>Commercial Space heating  Biogas</v>
      </c>
      <c r="J262" s="155" t="s">
        <v>205</v>
      </c>
      <c r="K262" s="152" t="str">
        <f t="shared" si="149"/>
        <v>COM-SHBIGExt</v>
      </c>
      <c r="L262" s="110" t="str">
        <f t="shared" si="145"/>
        <v/>
      </c>
      <c r="P262" s="131" t="str">
        <f t="shared" si="150"/>
        <v/>
      </c>
      <c r="Q262" s="123" t="str">
        <f t="shared" si="146"/>
        <v/>
      </c>
      <c r="R262" s="121" t="str">
        <f t="shared" si="151"/>
        <v/>
      </c>
      <c r="S262" s="128" t="str">
        <f t="shared" si="152"/>
        <v/>
      </c>
      <c r="T262" s="128" t="str">
        <f t="shared" si="153"/>
        <v/>
      </c>
      <c r="U262" s="128" t="str">
        <f t="shared" si="154"/>
        <v/>
      </c>
      <c r="V262" s="128" t="str">
        <f t="shared" si="155"/>
        <v/>
      </c>
      <c r="W262" s="128" t="str">
        <f t="shared" si="156"/>
        <v/>
      </c>
      <c r="X262" s="128" t="str">
        <f t="shared" si="157"/>
        <v/>
      </c>
      <c r="Y262" s="128" t="str">
        <f t="shared" si="158"/>
        <v/>
      </c>
      <c r="Z262" s="128" t="str">
        <f t="shared" si="159"/>
        <v/>
      </c>
      <c r="AA262" s="128" t="str">
        <f t="shared" si="160"/>
        <v/>
      </c>
      <c r="AB262" s="128" t="str">
        <f t="shared" si="161"/>
        <v/>
      </c>
      <c r="AC262" s="128" t="str">
        <f t="shared" si="162"/>
        <v/>
      </c>
      <c r="AD262" s="128" t="str">
        <f t="shared" si="163"/>
        <v/>
      </c>
      <c r="AG262" s="133">
        <v>0.6</v>
      </c>
      <c r="AH262" s="132">
        <v>2</v>
      </c>
      <c r="AI262" s="132">
        <v>1</v>
      </c>
      <c r="AJ262" s="132"/>
      <c r="AK262" s="132"/>
      <c r="AL262" s="132"/>
      <c r="AM262" s="132"/>
      <c r="AN262" s="132"/>
      <c r="AO262" s="132"/>
      <c r="AP262" s="132"/>
      <c r="AQ262" s="132"/>
      <c r="AR262" s="134"/>
    </row>
    <row r="263" spans="2:44" ht="12" customHeight="1">
      <c r="B263" s="125"/>
      <c r="C263" s="117"/>
      <c r="D263" s="125"/>
      <c r="E263" s="117"/>
      <c r="F263" s="125"/>
      <c r="G263" s="116" t="str">
        <f>C253&amp;" Wood"</f>
        <v>Commercial Wood</v>
      </c>
      <c r="H263" s="125" t="s">
        <v>247</v>
      </c>
      <c r="I263" s="150" t="str">
        <f t="shared" si="148"/>
        <v>Commercial Space heating  Wood</v>
      </c>
      <c r="J263" s="155" t="s">
        <v>205</v>
      </c>
      <c r="K263" s="152" t="str">
        <f t="shared" si="149"/>
        <v>COM-SHWODExt</v>
      </c>
      <c r="L263" s="110" t="str">
        <f t="shared" si="145"/>
        <v/>
      </c>
      <c r="P263" s="131" t="str">
        <f t="shared" si="150"/>
        <v/>
      </c>
      <c r="Q263" s="123" t="str">
        <f t="shared" si="146"/>
        <v/>
      </c>
      <c r="R263" s="121" t="str">
        <f t="shared" si="151"/>
        <v/>
      </c>
      <c r="S263" s="128" t="str">
        <f t="shared" si="152"/>
        <v/>
      </c>
      <c r="T263" s="128" t="str">
        <f t="shared" si="153"/>
        <v/>
      </c>
      <c r="U263" s="128" t="str">
        <f t="shared" si="154"/>
        <v/>
      </c>
      <c r="V263" s="128" t="str">
        <f t="shared" si="155"/>
        <v/>
      </c>
      <c r="W263" s="128" t="str">
        <f t="shared" si="156"/>
        <v/>
      </c>
      <c r="X263" s="128" t="str">
        <f t="shared" si="157"/>
        <v/>
      </c>
      <c r="Y263" s="128" t="str">
        <f t="shared" si="158"/>
        <v/>
      </c>
      <c r="Z263" s="128" t="str">
        <f t="shared" si="159"/>
        <v/>
      </c>
      <c r="AA263" s="128" t="str">
        <f t="shared" si="160"/>
        <v/>
      </c>
      <c r="AB263" s="128" t="str">
        <f t="shared" si="161"/>
        <v/>
      </c>
      <c r="AC263" s="128" t="str">
        <f t="shared" si="162"/>
        <v/>
      </c>
      <c r="AD263" s="128" t="str">
        <f t="shared" si="163"/>
        <v/>
      </c>
      <c r="AG263" s="133">
        <v>0.6</v>
      </c>
      <c r="AH263" s="132">
        <v>2</v>
      </c>
      <c r="AI263" s="132">
        <v>1</v>
      </c>
      <c r="AJ263" s="132"/>
      <c r="AK263" s="132"/>
      <c r="AL263" s="132"/>
      <c r="AM263" s="132"/>
      <c r="AN263" s="132"/>
      <c r="AO263" s="132"/>
      <c r="AP263" s="132"/>
      <c r="AQ263" s="132"/>
      <c r="AR263" s="134"/>
    </row>
    <row r="264" spans="2:44" ht="12" customHeight="1">
      <c r="B264" s="125"/>
      <c r="C264" s="117"/>
      <c r="D264" s="125"/>
      <c r="E264" s="117"/>
      <c r="F264" s="125"/>
      <c r="G264" s="116" t="str">
        <f>C253&amp;" Tidal"</f>
        <v>Commercial Tidal</v>
      </c>
      <c r="H264" s="125" t="s">
        <v>248</v>
      </c>
      <c r="I264" s="150" t="str">
        <f t="shared" si="148"/>
        <v>Commercial Space heating  Tidal</v>
      </c>
      <c r="J264" s="155" t="s">
        <v>205</v>
      </c>
      <c r="K264" s="152" t="str">
        <f t="shared" si="149"/>
        <v>COM-SHTIDExt</v>
      </c>
      <c r="L264" s="110" t="str">
        <f t="shared" si="145"/>
        <v/>
      </c>
      <c r="P264" s="131" t="str">
        <f t="shared" si="150"/>
        <v/>
      </c>
      <c r="Q264" s="123" t="str">
        <f t="shared" si="146"/>
        <v/>
      </c>
      <c r="R264" s="121" t="str">
        <f t="shared" si="151"/>
        <v/>
      </c>
      <c r="S264" s="128" t="str">
        <f t="shared" si="152"/>
        <v/>
      </c>
      <c r="T264" s="128" t="str">
        <f t="shared" si="153"/>
        <v/>
      </c>
      <c r="U264" s="128" t="str">
        <f t="shared" si="154"/>
        <v/>
      </c>
      <c r="V264" s="128" t="str">
        <f t="shared" si="155"/>
        <v/>
      </c>
      <c r="W264" s="128" t="str">
        <f t="shared" si="156"/>
        <v/>
      </c>
      <c r="X264" s="128" t="str">
        <f t="shared" si="157"/>
        <v/>
      </c>
      <c r="Y264" s="128" t="str">
        <f t="shared" si="158"/>
        <v/>
      </c>
      <c r="Z264" s="128" t="str">
        <f t="shared" si="159"/>
        <v/>
      </c>
      <c r="AA264" s="128" t="str">
        <f t="shared" si="160"/>
        <v/>
      </c>
      <c r="AB264" s="128" t="str">
        <f t="shared" si="161"/>
        <v/>
      </c>
      <c r="AC264" s="128" t="str">
        <f t="shared" si="162"/>
        <v/>
      </c>
      <c r="AD264" s="128" t="str">
        <f t="shared" si="163"/>
        <v/>
      </c>
      <c r="AG264" s="133">
        <v>0.6</v>
      </c>
      <c r="AH264" s="132">
        <v>2</v>
      </c>
      <c r="AI264" s="132">
        <v>1</v>
      </c>
      <c r="AJ264" s="132"/>
      <c r="AK264" s="132"/>
      <c r="AL264" s="132"/>
      <c r="AM264" s="132"/>
      <c r="AN264" s="132"/>
      <c r="AO264" s="132"/>
      <c r="AP264" s="132"/>
      <c r="AQ264" s="132"/>
      <c r="AR264" s="134"/>
    </row>
    <row r="265" spans="2:44" ht="12" customHeight="1">
      <c r="B265" s="125"/>
      <c r="C265" s="117"/>
      <c r="D265" s="125"/>
      <c r="E265" s="117"/>
      <c r="F265" s="125"/>
      <c r="G265" s="116" t="str">
        <f>C253&amp;" Electricity"</f>
        <v>Commercial Electricity</v>
      </c>
      <c r="H265" s="125" t="s">
        <v>249</v>
      </c>
      <c r="I265" s="165" t="str">
        <f t="shared" si="148"/>
        <v>Commercial Space heating  Electricity</v>
      </c>
      <c r="J265" s="164" t="s">
        <v>198</v>
      </c>
      <c r="K265" s="153" t="str">
        <f t="shared" si="149"/>
        <v>COM-SHELCExt</v>
      </c>
      <c r="L265" s="110" t="str">
        <f t="shared" si="145"/>
        <v>COM-SHELCExt</v>
      </c>
      <c r="P265" s="131" t="str">
        <f t="shared" si="150"/>
        <v>COM-SHELCExt</v>
      </c>
      <c r="Q265" s="123" t="str">
        <f t="shared" si="146"/>
        <v>COM-ELC</v>
      </c>
      <c r="R265" s="121" t="str">
        <f t="shared" si="151"/>
        <v>COM-SH</v>
      </c>
      <c r="S265" s="128">
        <f t="shared" si="152"/>
        <v>0.6</v>
      </c>
      <c r="T265" s="128">
        <f t="shared" si="153"/>
        <v>2</v>
      </c>
      <c r="U265" s="128">
        <f t="shared" si="154"/>
        <v>1</v>
      </c>
      <c r="V265" s="128">
        <f t="shared" si="155"/>
        <v>0</v>
      </c>
      <c r="W265" s="128">
        <f t="shared" si="156"/>
        <v>0</v>
      </c>
      <c r="X265" s="128">
        <f t="shared" si="157"/>
        <v>0</v>
      </c>
      <c r="Y265" s="128">
        <f t="shared" si="158"/>
        <v>0</v>
      </c>
      <c r="Z265" s="128">
        <f t="shared" si="159"/>
        <v>0</v>
      </c>
      <c r="AA265" s="128">
        <f t="shared" si="160"/>
        <v>0</v>
      </c>
      <c r="AB265" s="128">
        <f t="shared" si="161"/>
        <v>0</v>
      </c>
      <c r="AC265" s="128">
        <f t="shared" si="162"/>
        <v>0</v>
      </c>
      <c r="AD265" s="128">
        <f t="shared" si="163"/>
        <v>0</v>
      </c>
      <c r="AG265" s="133">
        <v>0.6</v>
      </c>
      <c r="AH265" s="132">
        <v>2</v>
      </c>
      <c r="AI265" s="132">
        <v>1</v>
      </c>
      <c r="AJ265" s="132"/>
      <c r="AK265" s="132"/>
      <c r="AL265" s="132"/>
      <c r="AM265" s="132"/>
      <c r="AN265" s="132"/>
      <c r="AO265" s="132"/>
      <c r="AP265" s="132"/>
      <c r="AQ265" s="132"/>
      <c r="AR265" s="134"/>
    </row>
    <row r="266" spans="2:44" ht="12" customHeight="1">
      <c r="I266" s="150" t="str">
        <f>$C$253&amp;" "&amp;$E$254&amp;" "&amp;RIGHT(G253,LEN(G253)-FIND(" ",G253))</f>
        <v>Commercial Water heating  Coal</v>
      </c>
      <c r="J266" s="155" t="s">
        <v>198</v>
      </c>
      <c r="K266" s="151" t="str">
        <f>$D$253&amp;$F$254&amp;RIGHT(H253,3)&amp;$B$253</f>
        <v>COM-WHCOAExt</v>
      </c>
      <c r="L266" s="110" t="str">
        <f t="shared" si="145"/>
        <v>COM-WHCOAExt</v>
      </c>
      <c r="P266" s="131" t="str">
        <f t="shared" si="150"/>
        <v>COM-WHCOAExt</v>
      </c>
      <c r="Q266" s="123" t="str">
        <f t="shared" si="146"/>
        <v>COM-COA</v>
      </c>
      <c r="R266" s="121" t="str">
        <f t="shared" si="151"/>
        <v>COM-WH</v>
      </c>
      <c r="S266" s="128">
        <f t="shared" si="152"/>
        <v>0.6</v>
      </c>
      <c r="T266" s="128">
        <f t="shared" si="153"/>
        <v>2</v>
      </c>
      <c r="U266" s="128">
        <f t="shared" si="154"/>
        <v>1</v>
      </c>
      <c r="V266" s="128">
        <f t="shared" si="155"/>
        <v>0</v>
      </c>
      <c r="W266" s="128">
        <f t="shared" si="156"/>
        <v>0</v>
      </c>
      <c r="X266" s="128">
        <f t="shared" si="157"/>
        <v>0</v>
      </c>
      <c r="Y266" s="128">
        <f t="shared" si="158"/>
        <v>0</v>
      </c>
      <c r="Z266" s="128">
        <f t="shared" si="159"/>
        <v>0</v>
      </c>
      <c r="AA266" s="128">
        <f t="shared" si="160"/>
        <v>0</v>
      </c>
      <c r="AB266" s="128">
        <f t="shared" si="161"/>
        <v>0</v>
      </c>
      <c r="AC266" s="128">
        <f t="shared" si="162"/>
        <v>0</v>
      </c>
      <c r="AD266" s="128">
        <f t="shared" si="163"/>
        <v>0</v>
      </c>
      <c r="AG266" s="133">
        <v>0.6</v>
      </c>
      <c r="AH266" s="132">
        <v>2</v>
      </c>
      <c r="AI266" s="132">
        <v>1</v>
      </c>
      <c r="AJ266" s="132"/>
      <c r="AK266" s="132"/>
      <c r="AL266" s="132"/>
      <c r="AM266" s="132"/>
      <c r="AN266" s="132"/>
      <c r="AO266" s="132"/>
      <c r="AP266" s="132"/>
      <c r="AQ266" s="132"/>
      <c r="AR266" s="134"/>
    </row>
    <row r="267" spans="2:44" ht="12" customHeight="1">
      <c r="I267" s="150" t="str">
        <f t="shared" ref="I267:I278" si="164">$C$253&amp;" "&amp;$E$254&amp;" "&amp;RIGHT(G254,LEN(G254)-FIND(" ",G254))</f>
        <v>Commercial Water heating  Lignite</v>
      </c>
      <c r="J267" s="155" t="s">
        <v>198</v>
      </c>
      <c r="K267" s="152" t="str">
        <f t="shared" ref="K267:K278" si="165">$D$253&amp;$F$254&amp;RIGHT(H254,3)&amp;$B$253</f>
        <v>COM-WHCOLExt</v>
      </c>
      <c r="L267" s="110" t="str">
        <f t="shared" si="145"/>
        <v>COM-WHCOLExt</v>
      </c>
      <c r="P267" s="131" t="str">
        <f t="shared" si="150"/>
        <v>COM-WHCOLExt</v>
      </c>
      <c r="Q267" s="123" t="str">
        <f t="shared" si="146"/>
        <v>COM-COL</v>
      </c>
      <c r="R267" s="121" t="str">
        <f t="shared" si="151"/>
        <v>COM-WH</v>
      </c>
      <c r="S267" s="128">
        <f t="shared" si="152"/>
        <v>0.6</v>
      </c>
      <c r="T267" s="128">
        <f t="shared" si="153"/>
        <v>2</v>
      </c>
      <c r="U267" s="128">
        <f t="shared" si="154"/>
        <v>1</v>
      </c>
      <c r="V267" s="128">
        <f t="shared" si="155"/>
        <v>0</v>
      </c>
      <c r="W267" s="128">
        <f t="shared" si="156"/>
        <v>0</v>
      </c>
      <c r="X267" s="128">
        <f t="shared" si="157"/>
        <v>0</v>
      </c>
      <c r="Y267" s="128">
        <f t="shared" si="158"/>
        <v>0</v>
      </c>
      <c r="Z267" s="128">
        <f t="shared" si="159"/>
        <v>0</v>
      </c>
      <c r="AA267" s="128">
        <f t="shared" si="160"/>
        <v>0</v>
      </c>
      <c r="AB267" s="128">
        <f t="shared" si="161"/>
        <v>0</v>
      </c>
      <c r="AC267" s="128">
        <f t="shared" si="162"/>
        <v>0</v>
      </c>
      <c r="AD267" s="128">
        <f t="shared" si="163"/>
        <v>0</v>
      </c>
      <c r="AG267" s="133">
        <v>0.6</v>
      </c>
      <c r="AH267" s="132">
        <v>2</v>
      </c>
      <c r="AI267" s="132">
        <v>1</v>
      </c>
      <c r="AJ267" s="132"/>
      <c r="AK267" s="132"/>
      <c r="AL267" s="132"/>
      <c r="AM267" s="132"/>
      <c r="AN267" s="132"/>
      <c r="AO267" s="132"/>
      <c r="AP267" s="132"/>
      <c r="AQ267" s="132"/>
      <c r="AR267" s="134"/>
    </row>
    <row r="268" spans="2:44" ht="12" customHeight="1">
      <c r="I268" s="150" t="str">
        <f t="shared" si="164"/>
        <v>Commercial Water heating  Crude oil</v>
      </c>
      <c r="J268" s="155" t="s">
        <v>198</v>
      </c>
      <c r="K268" s="152" t="str">
        <f t="shared" si="165"/>
        <v>COM-WHOILExt</v>
      </c>
      <c r="L268" s="110" t="str">
        <f t="shared" si="145"/>
        <v>COM-WHOILExt</v>
      </c>
      <c r="P268" s="131" t="str">
        <f t="shared" si="150"/>
        <v>COM-WHOILExt</v>
      </c>
      <c r="Q268" s="123" t="str">
        <f t="shared" si="146"/>
        <v>COM-OIL</v>
      </c>
      <c r="R268" s="121" t="str">
        <f t="shared" si="151"/>
        <v>COM-WH</v>
      </c>
      <c r="S268" s="128">
        <f t="shared" si="152"/>
        <v>0.6</v>
      </c>
      <c r="T268" s="128">
        <f t="shared" si="153"/>
        <v>2</v>
      </c>
      <c r="U268" s="128">
        <f t="shared" si="154"/>
        <v>1</v>
      </c>
      <c r="V268" s="128">
        <f t="shared" si="155"/>
        <v>0</v>
      </c>
      <c r="W268" s="128">
        <f t="shared" si="156"/>
        <v>0</v>
      </c>
      <c r="X268" s="128">
        <f t="shared" si="157"/>
        <v>0</v>
      </c>
      <c r="Y268" s="128">
        <f t="shared" si="158"/>
        <v>0</v>
      </c>
      <c r="Z268" s="128">
        <f t="shared" si="159"/>
        <v>0</v>
      </c>
      <c r="AA268" s="128">
        <f t="shared" si="160"/>
        <v>0</v>
      </c>
      <c r="AB268" s="128">
        <f t="shared" si="161"/>
        <v>0</v>
      </c>
      <c r="AC268" s="128">
        <f t="shared" si="162"/>
        <v>0</v>
      </c>
      <c r="AD268" s="128">
        <f t="shared" si="163"/>
        <v>0</v>
      </c>
      <c r="AG268" s="133">
        <v>0.6</v>
      </c>
      <c r="AH268" s="132">
        <v>2</v>
      </c>
      <c r="AI268" s="132">
        <v>1</v>
      </c>
      <c r="AJ268" s="132"/>
      <c r="AK268" s="132"/>
      <c r="AL268" s="132"/>
      <c r="AM268" s="132"/>
      <c r="AN268" s="132"/>
      <c r="AO268" s="132"/>
      <c r="AP268" s="132"/>
      <c r="AQ268" s="132"/>
      <c r="AR268" s="134"/>
    </row>
    <row r="269" spans="2:44" ht="12" customHeight="1">
      <c r="I269" s="150" t="str">
        <f t="shared" si="164"/>
        <v>Commercial Water heating  Natural Gas</v>
      </c>
      <c r="J269" s="155" t="s">
        <v>198</v>
      </c>
      <c r="K269" s="152" t="str">
        <f t="shared" si="165"/>
        <v>COM-WHNGAExt</v>
      </c>
      <c r="L269" s="110" t="str">
        <f t="shared" si="145"/>
        <v>COM-WHNGAExt</v>
      </c>
      <c r="P269" s="131" t="str">
        <f t="shared" si="150"/>
        <v>COM-WHNGAExt</v>
      </c>
      <c r="Q269" s="123" t="str">
        <f t="shared" si="146"/>
        <v>COM-NGA</v>
      </c>
      <c r="R269" s="121" t="str">
        <f t="shared" si="151"/>
        <v>COM-WH</v>
      </c>
      <c r="S269" s="128">
        <f t="shared" si="152"/>
        <v>0.6</v>
      </c>
      <c r="T269" s="128">
        <f t="shared" si="153"/>
        <v>2</v>
      </c>
      <c r="U269" s="128">
        <f t="shared" si="154"/>
        <v>1</v>
      </c>
      <c r="V269" s="128">
        <f t="shared" si="155"/>
        <v>0</v>
      </c>
      <c r="W269" s="128">
        <f t="shared" si="156"/>
        <v>0</v>
      </c>
      <c r="X269" s="128">
        <f t="shared" si="157"/>
        <v>0</v>
      </c>
      <c r="Y269" s="128">
        <f t="shared" si="158"/>
        <v>0</v>
      </c>
      <c r="Z269" s="128">
        <f t="shared" si="159"/>
        <v>0</v>
      </c>
      <c r="AA269" s="128">
        <f t="shared" si="160"/>
        <v>0</v>
      </c>
      <c r="AB269" s="128">
        <f t="shared" si="161"/>
        <v>0</v>
      </c>
      <c r="AC269" s="128">
        <f t="shared" si="162"/>
        <v>0</v>
      </c>
      <c r="AD269" s="128">
        <f t="shared" si="163"/>
        <v>0</v>
      </c>
      <c r="AG269" s="133">
        <v>0.6</v>
      </c>
      <c r="AH269" s="132">
        <v>2</v>
      </c>
      <c r="AI269" s="132">
        <v>1</v>
      </c>
      <c r="AJ269" s="132"/>
      <c r="AK269" s="132"/>
      <c r="AL269" s="132"/>
      <c r="AM269" s="132"/>
      <c r="AN269" s="132"/>
      <c r="AO269" s="132"/>
      <c r="AP269" s="132"/>
      <c r="AQ269" s="132"/>
      <c r="AR269" s="134"/>
    </row>
    <row r="270" spans="2:44" ht="12" customHeight="1">
      <c r="I270" s="150" t="str">
        <f t="shared" si="164"/>
        <v>Commercial Water heating  Hydro</v>
      </c>
      <c r="J270" s="155" t="s">
        <v>205</v>
      </c>
      <c r="K270" s="152" t="str">
        <f t="shared" si="165"/>
        <v>COM-WHHYDExt</v>
      </c>
      <c r="L270" s="110" t="str">
        <f t="shared" si="145"/>
        <v/>
      </c>
      <c r="P270" s="131" t="str">
        <f t="shared" si="150"/>
        <v/>
      </c>
      <c r="Q270" s="123" t="str">
        <f t="shared" si="146"/>
        <v/>
      </c>
      <c r="R270" s="121" t="str">
        <f t="shared" si="151"/>
        <v/>
      </c>
      <c r="S270" s="128" t="str">
        <f t="shared" si="152"/>
        <v/>
      </c>
      <c r="T270" s="128" t="str">
        <f t="shared" si="153"/>
        <v/>
      </c>
      <c r="U270" s="128" t="str">
        <f t="shared" si="154"/>
        <v/>
      </c>
      <c r="V270" s="128" t="str">
        <f t="shared" si="155"/>
        <v/>
      </c>
      <c r="W270" s="128" t="str">
        <f t="shared" si="156"/>
        <v/>
      </c>
      <c r="X270" s="128" t="str">
        <f t="shared" si="157"/>
        <v/>
      </c>
      <c r="Y270" s="128" t="str">
        <f t="shared" si="158"/>
        <v/>
      </c>
      <c r="Z270" s="128" t="str">
        <f t="shared" si="159"/>
        <v/>
      </c>
      <c r="AA270" s="128" t="str">
        <f t="shared" si="160"/>
        <v/>
      </c>
      <c r="AB270" s="128" t="str">
        <f t="shared" si="161"/>
        <v/>
      </c>
      <c r="AC270" s="128" t="str">
        <f t="shared" si="162"/>
        <v/>
      </c>
      <c r="AD270" s="128" t="str">
        <f t="shared" si="163"/>
        <v/>
      </c>
      <c r="AG270" s="133">
        <v>0.6</v>
      </c>
      <c r="AH270" s="132">
        <v>2</v>
      </c>
      <c r="AI270" s="132">
        <v>1</v>
      </c>
      <c r="AJ270" s="132"/>
      <c r="AK270" s="132"/>
      <c r="AL270" s="132"/>
      <c r="AM270" s="132"/>
      <c r="AN270" s="132"/>
      <c r="AO270" s="132"/>
      <c r="AP270" s="132"/>
      <c r="AQ270" s="132"/>
      <c r="AR270" s="134"/>
    </row>
    <row r="271" spans="2:44" ht="12" customHeight="1">
      <c r="I271" s="150" t="str">
        <f t="shared" si="164"/>
        <v>Commercial Water heating  Geothermal</v>
      </c>
      <c r="J271" s="155" t="s">
        <v>205</v>
      </c>
      <c r="K271" s="152" t="str">
        <f t="shared" si="165"/>
        <v>COM-WHGEOExt</v>
      </c>
      <c r="L271" s="110" t="str">
        <f t="shared" si="145"/>
        <v/>
      </c>
      <c r="P271" s="131" t="str">
        <f t="shared" si="150"/>
        <v/>
      </c>
      <c r="Q271" s="123" t="str">
        <f t="shared" si="146"/>
        <v/>
      </c>
      <c r="R271" s="121" t="str">
        <f t="shared" si="151"/>
        <v/>
      </c>
      <c r="S271" s="128" t="str">
        <f t="shared" si="152"/>
        <v/>
      </c>
      <c r="T271" s="128" t="str">
        <f t="shared" si="153"/>
        <v/>
      </c>
      <c r="U271" s="128" t="str">
        <f t="shared" si="154"/>
        <v/>
      </c>
      <c r="V271" s="128" t="str">
        <f t="shared" si="155"/>
        <v/>
      </c>
      <c r="W271" s="128" t="str">
        <f t="shared" si="156"/>
        <v/>
      </c>
      <c r="X271" s="128" t="str">
        <f t="shared" si="157"/>
        <v/>
      </c>
      <c r="Y271" s="128" t="str">
        <f t="shared" si="158"/>
        <v/>
      </c>
      <c r="Z271" s="128" t="str">
        <f t="shared" si="159"/>
        <v/>
      </c>
      <c r="AA271" s="128" t="str">
        <f t="shared" si="160"/>
        <v/>
      </c>
      <c r="AB271" s="128" t="str">
        <f t="shared" si="161"/>
        <v/>
      </c>
      <c r="AC271" s="128" t="str">
        <f t="shared" si="162"/>
        <v/>
      </c>
      <c r="AD271" s="128" t="str">
        <f t="shared" si="163"/>
        <v/>
      </c>
      <c r="AG271" s="133">
        <v>0.6</v>
      </c>
      <c r="AH271" s="132">
        <v>2</v>
      </c>
      <c r="AI271" s="132">
        <v>1</v>
      </c>
      <c r="AJ271" s="132"/>
      <c r="AK271" s="132"/>
      <c r="AL271" s="132"/>
      <c r="AM271" s="132"/>
      <c r="AN271" s="132"/>
      <c r="AO271" s="132"/>
      <c r="AP271" s="132"/>
      <c r="AQ271" s="132"/>
      <c r="AR271" s="134"/>
    </row>
    <row r="272" spans="2:44" ht="12" customHeight="1">
      <c r="I272" s="150" t="str">
        <f t="shared" si="164"/>
        <v>Commercial Water heating  Solar</v>
      </c>
      <c r="J272" s="155" t="s">
        <v>205</v>
      </c>
      <c r="K272" s="152" t="str">
        <f t="shared" si="165"/>
        <v>COM-WHSOLExt</v>
      </c>
      <c r="L272" s="110" t="str">
        <f t="shared" si="145"/>
        <v/>
      </c>
      <c r="P272" s="131" t="str">
        <f t="shared" si="150"/>
        <v/>
      </c>
      <c r="Q272" s="123" t="str">
        <f t="shared" si="146"/>
        <v/>
      </c>
      <c r="R272" s="121" t="str">
        <f t="shared" si="151"/>
        <v/>
      </c>
      <c r="S272" s="128" t="str">
        <f t="shared" si="152"/>
        <v/>
      </c>
      <c r="T272" s="128" t="str">
        <f t="shared" si="153"/>
        <v/>
      </c>
      <c r="U272" s="128" t="str">
        <f t="shared" si="154"/>
        <v/>
      </c>
      <c r="V272" s="128" t="str">
        <f t="shared" si="155"/>
        <v/>
      </c>
      <c r="W272" s="128" t="str">
        <f t="shared" si="156"/>
        <v/>
      </c>
      <c r="X272" s="128" t="str">
        <f t="shared" si="157"/>
        <v/>
      </c>
      <c r="Y272" s="128" t="str">
        <f t="shared" si="158"/>
        <v/>
      </c>
      <c r="Z272" s="128" t="str">
        <f t="shared" si="159"/>
        <v/>
      </c>
      <c r="AA272" s="128" t="str">
        <f t="shared" si="160"/>
        <v/>
      </c>
      <c r="AB272" s="128" t="str">
        <f t="shared" si="161"/>
        <v/>
      </c>
      <c r="AC272" s="128" t="str">
        <f t="shared" si="162"/>
        <v/>
      </c>
      <c r="AD272" s="128" t="str">
        <f t="shared" si="163"/>
        <v/>
      </c>
      <c r="AG272" s="133">
        <v>0.6</v>
      </c>
      <c r="AH272" s="132">
        <v>2</v>
      </c>
      <c r="AI272" s="132">
        <v>1</v>
      </c>
      <c r="AJ272" s="132"/>
      <c r="AK272" s="132"/>
      <c r="AL272" s="132"/>
      <c r="AM272" s="132"/>
      <c r="AN272" s="132"/>
      <c r="AO272" s="132"/>
      <c r="AP272" s="132"/>
      <c r="AQ272" s="132"/>
      <c r="AR272" s="134"/>
    </row>
    <row r="273" spans="9:44" ht="12" customHeight="1">
      <c r="I273" s="150" t="str">
        <f t="shared" si="164"/>
        <v>Commercial Water heating  Wind</v>
      </c>
      <c r="J273" s="155" t="s">
        <v>205</v>
      </c>
      <c r="K273" s="152" t="str">
        <f t="shared" si="165"/>
        <v>COM-WHWINExt</v>
      </c>
      <c r="L273" s="110" t="str">
        <f t="shared" si="145"/>
        <v/>
      </c>
      <c r="P273" s="131" t="str">
        <f t="shared" si="150"/>
        <v/>
      </c>
      <c r="Q273" s="123" t="str">
        <f t="shared" si="146"/>
        <v/>
      </c>
      <c r="R273" s="121" t="str">
        <f t="shared" si="151"/>
        <v/>
      </c>
      <c r="S273" s="128" t="str">
        <f t="shared" si="152"/>
        <v/>
      </c>
      <c r="T273" s="128" t="str">
        <f t="shared" si="153"/>
        <v/>
      </c>
      <c r="U273" s="128" t="str">
        <f t="shared" si="154"/>
        <v/>
      </c>
      <c r="V273" s="128" t="str">
        <f t="shared" si="155"/>
        <v/>
      </c>
      <c r="W273" s="128" t="str">
        <f t="shared" si="156"/>
        <v/>
      </c>
      <c r="X273" s="128" t="str">
        <f t="shared" si="157"/>
        <v/>
      </c>
      <c r="Y273" s="128" t="str">
        <f t="shared" si="158"/>
        <v/>
      </c>
      <c r="Z273" s="128" t="str">
        <f t="shared" si="159"/>
        <v/>
      </c>
      <c r="AA273" s="128" t="str">
        <f t="shared" si="160"/>
        <v/>
      </c>
      <c r="AB273" s="128" t="str">
        <f t="shared" si="161"/>
        <v/>
      </c>
      <c r="AC273" s="128" t="str">
        <f t="shared" si="162"/>
        <v/>
      </c>
      <c r="AD273" s="128" t="str">
        <f t="shared" si="163"/>
        <v/>
      </c>
      <c r="AG273" s="133">
        <v>0.6</v>
      </c>
      <c r="AH273" s="132">
        <v>2</v>
      </c>
      <c r="AI273" s="132">
        <v>1</v>
      </c>
      <c r="AJ273" s="132"/>
      <c r="AK273" s="132"/>
      <c r="AL273" s="132"/>
      <c r="AM273" s="132"/>
      <c r="AN273" s="132"/>
      <c r="AO273" s="132"/>
      <c r="AP273" s="132"/>
      <c r="AQ273" s="132"/>
      <c r="AR273" s="134"/>
    </row>
    <row r="274" spans="9:44" ht="12" customHeight="1">
      <c r="I274" s="150" t="str">
        <f t="shared" si="164"/>
        <v>Commercial Water heating  Bio Liquids</v>
      </c>
      <c r="J274" s="155" t="s">
        <v>205</v>
      </c>
      <c r="K274" s="152" t="str">
        <f t="shared" si="165"/>
        <v>COM-WHBILExt</v>
      </c>
      <c r="L274" s="110" t="str">
        <f t="shared" si="145"/>
        <v/>
      </c>
      <c r="P274" s="131" t="str">
        <f t="shared" si="150"/>
        <v/>
      </c>
      <c r="Q274" s="123" t="str">
        <f t="shared" si="146"/>
        <v/>
      </c>
      <c r="R274" s="121" t="str">
        <f t="shared" si="151"/>
        <v/>
      </c>
      <c r="S274" s="128" t="str">
        <f t="shared" si="152"/>
        <v/>
      </c>
      <c r="T274" s="128" t="str">
        <f t="shared" si="153"/>
        <v/>
      </c>
      <c r="U274" s="128" t="str">
        <f t="shared" si="154"/>
        <v/>
      </c>
      <c r="V274" s="128" t="str">
        <f t="shared" si="155"/>
        <v/>
      </c>
      <c r="W274" s="128" t="str">
        <f t="shared" si="156"/>
        <v/>
      </c>
      <c r="X274" s="128" t="str">
        <f t="shared" si="157"/>
        <v/>
      </c>
      <c r="Y274" s="128" t="str">
        <f t="shared" si="158"/>
        <v/>
      </c>
      <c r="Z274" s="128" t="str">
        <f t="shared" si="159"/>
        <v/>
      </c>
      <c r="AA274" s="128" t="str">
        <f t="shared" si="160"/>
        <v/>
      </c>
      <c r="AB274" s="128" t="str">
        <f t="shared" si="161"/>
        <v/>
      </c>
      <c r="AC274" s="128" t="str">
        <f t="shared" si="162"/>
        <v/>
      </c>
      <c r="AD274" s="128" t="str">
        <f t="shared" si="163"/>
        <v/>
      </c>
      <c r="AG274" s="133">
        <v>0.6</v>
      </c>
      <c r="AH274" s="132">
        <v>2</v>
      </c>
      <c r="AI274" s="132">
        <v>1</v>
      </c>
      <c r="AJ274" s="132"/>
      <c r="AK274" s="132"/>
      <c r="AL274" s="132"/>
      <c r="AM274" s="132"/>
      <c r="AN274" s="132"/>
      <c r="AO274" s="132"/>
      <c r="AP274" s="132"/>
      <c r="AQ274" s="132"/>
      <c r="AR274" s="134"/>
    </row>
    <row r="275" spans="9:44" ht="12" customHeight="1">
      <c r="I275" s="150" t="str">
        <f t="shared" si="164"/>
        <v>Commercial Water heating  Biogas</v>
      </c>
      <c r="J275" s="155" t="s">
        <v>205</v>
      </c>
      <c r="K275" s="152" t="str">
        <f t="shared" si="165"/>
        <v>COM-WHBIGExt</v>
      </c>
      <c r="L275" s="110" t="str">
        <f t="shared" ref="L275:L278" si="166">IF(J275="Yes",K275,"")</f>
        <v/>
      </c>
      <c r="P275" s="131" t="str">
        <f t="shared" si="150"/>
        <v/>
      </c>
      <c r="Q275" s="123" t="str">
        <f t="shared" si="146"/>
        <v/>
      </c>
      <c r="R275" s="121" t="str">
        <f t="shared" si="151"/>
        <v/>
      </c>
      <c r="S275" s="128" t="str">
        <f t="shared" si="152"/>
        <v/>
      </c>
      <c r="T275" s="128" t="str">
        <f t="shared" si="153"/>
        <v/>
      </c>
      <c r="U275" s="128" t="str">
        <f t="shared" si="154"/>
        <v/>
      </c>
      <c r="V275" s="128" t="str">
        <f t="shared" si="155"/>
        <v/>
      </c>
      <c r="W275" s="128" t="str">
        <f t="shared" si="156"/>
        <v/>
      </c>
      <c r="X275" s="128" t="str">
        <f t="shared" si="157"/>
        <v/>
      </c>
      <c r="Y275" s="128" t="str">
        <f t="shared" si="158"/>
        <v/>
      </c>
      <c r="Z275" s="128" t="str">
        <f t="shared" si="159"/>
        <v/>
      </c>
      <c r="AA275" s="128" t="str">
        <f t="shared" si="160"/>
        <v/>
      </c>
      <c r="AB275" s="128" t="str">
        <f t="shared" si="161"/>
        <v/>
      </c>
      <c r="AC275" s="128" t="str">
        <f t="shared" si="162"/>
        <v/>
      </c>
      <c r="AD275" s="128" t="str">
        <f t="shared" si="163"/>
        <v/>
      </c>
      <c r="AG275" s="133">
        <v>0.6</v>
      </c>
      <c r="AH275" s="132">
        <v>2</v>
      </c>
      <c r="AI275" s="132">
        <v>1</v>
      </c>
      <c r="AJ275" s="132"/>
      <c r="AK275" s="132"/>
      <c r="AL275" s="132"/>
      <c r="AM275" s="132"/>
      <c r="AN275" s="132"/>
      <c r="AO275" s="132"/>
      <c r="AP275" s="132"/>
      <c r="AQ275" s="132"/>
      <c r="AR275" s="134"/>
    </row>
    <row r="276" spans="9:44" ht="12" customHeight="1">
      <c r="I276" s="150" t="str">
        <f t="shared" si="164"/>
        <v>Commercial Water heating  Wood</v>
      </c>
      <c r="J276" s="155" t="s">
        <v>198</v>
      </c>
      <c r="K276" s="152" t="str">
        <f t="shared" si="165"/>
        <v>COM-WHWODExt</v>
      </c>
      <c r="L276" s="110" t="str">
        <f t="shared" si="166"/>
        <v>COM-WHWODExt</v>
      </c>
      <c r="P276" s="131" t="str">
        <f t="shared" si="150"/>
        <v>COM-WHWODExt</v>
      </c>
      <c r="Q276" s="123" t="str">
        <f t="shared" si="146"/>
        <v>COM-WOD</v>
      </c>
      <c r="R276" s="121" t="str">
        <f t="shared" si="151"/>
        <v>COM-WH</v>
      </c>
      <c r="S276" s="128">
        <f t="shared" si="152"/>
        <v>0.6</v>
      </c>
      <c r="T276" s="128">
        <f t="shared" si="153"/>
        <v>2</v>
      </c>
      <c r="U276" s="128">
        <f t="shared" si="154"/>
        <v>1</v>
      </c>
      <c r="V276" s="128">
        <f t="shared" si="155"/>
        <v>0</v>
      </c>
      <c r="W276" s="128">
        <f t="shared" si="156"/>
        <v>0</v>
      </c>
      <c r="X276" s="128">
        <f t="shared" si="157"/>
        <v>0</v>
      </c>
      <c r="Y276" s="128">
        <f t="shared" si="158"/>
        <v>0</v>
      </c>
      <c r="Z276" s="128">
        <f t="shared" si="159"/>
        <v>0</v>
      </c>
      <c r="AA276" s="128">
        <f t="shared" si="160"/>
        <v>0</v>
      </c>
      <c r="AB276" s="128">
        <f t="shared" si="161"/>
        <v>0</v>
      </c>
      <c r="AC276" s="128">
        <f t="shared" si="162"/>
        <v>0</v>
      </c>
      <c r="AD276" s="128">
        <f t="shared" si="163"/>
        <v>0</v>
      </c>
      <c r="AG276" s="133">
        <v>0.6</v>
      </c>
      <c r="AH276" s="132">
        <v>2</v>
      </c>
      <c r="AI276" s="132">
        <v>1</v>
      </c>
      <c r="AJ276" s="132"/>
      <c r="AK276" s="132"/>
      <c r="AL276" s="132"/>
      <c r="AM276" s="132"/>
      <c r="AN276" s="132"/>
      <c r="AO276" s="132"/>
      <c r="AP276" s="132"/>
      <c r="AQ276" s="132"/>
      <c r="AR276" s="134"/>
    </row>
    <row r="277" spans="9:44" ht="12" customHeight="1">
      <c r="I277" s="150" t="str">
        <f t="shared" si="164"/>
        <v>Commercial Water heating  Tidal</v>
      </c>
      <c r="J277" s="155" t="s">
        <v>205</v>
      </c>
      <c r="K277" s="152" t="str">
        <f t="shared" si="165"/>
        <v>COM-WHTIDExt</v>
      </c>
      <c r="L277" s="110" t="str">
        <f t="shared" si="166"/>
        <v/>
      </c>
      <c r="P277" s="131" t="str">
        <f t="shared" si="150"/>
        <v/>
      </c>
      <c r="Q277" s="123" t="str">
        <f t="shared" si="146"/>
        <v/>
      </c>
      <c r="R277" s="121" t="str">
        <f t="shared" si="151"/>
        <v/>
      </c>
      <c r="S277" s="128" t="str">
        <f t="shared" si="152"/>
        <v/>
      </c>
      <c r="T277" s="128" t="str">
        <f t="shared" si="153"/>
        <v/>
      </c>
      <c r="U277" s="128" t="str">
        <f t="shared" si="154"/>
        <v/>
      </c>
      <c r="V277" s="128" t="str">
        <f t="shared" si="155"/>
        <v/>
      </c>
      <c r="W277" s="128" t="str">
        <f t="shared" si="156"/>
        <v/>
      </c>
      <c r="X277" s="128" t="str">
        <f t="shared" si="157"/>
        <v/>
      </c>
      <c r="Y277" s="128" t="str">
        <f t="shared" si="158"/>
        <v/>
      </c>
      <c r="Z277" s="128" t="str">
        <f t="shared" si="159"/>
        <v/>
      </c>
      <c r="AA277" s="128" t="str">
        <f t="shared" si="160"/>
        <v/>
      </c>
      <c r="AB277" s="128" t="str">
        <f t="shared" si="161"/>
        <v/>
      </c>
      <c r="AC277" s="128" t="str">
        <f t="shared" si="162"/>
        <v/>
      </c>
      <c r="AD277" s="128" t="str">
        <f t="shared" si="163"/>
        <v/>
      </c>
      <c r="AG277" s="133">
        <v>0.6</v>
      </c>
      <c r="AH277" s="132">
        <v>2</v>
      </c>
      <c r="AI277" s="132">
        <v>1</v>
      </c>
      <c r="AJ277" s="132"/>
      <c r="AK277" s="132"/>
      <c r="AL277" s="132"/>
      <c r="AM277" s="132"/>
      <c r="AN277" s="132"/>
      <c r="AO277" s="132"/>
      <c r="AP277" s="132"/>
      <c r="AQ277" s="132"/>
      <c r="AR277" s="134"/>
    </row>
    <row r="278" spans="9:44" ht="12" customHeight="1">
      <c r="I278" s="150" t="str">
        <f t="shared" si="164"/>
        <v>Commercial Water heating  Electricity</v>
      </c>
      <c r="J278" s="164" t="s">
        <v>198</v>
      </c>
      <c r="K278" s="153" t="str">
        <f t="shared" si="165"/>
        <v>COM-WHELCExt</v>
      </c>
      <c r="L278" s="110" t="str">
        <f t="shared" si="166"/>
        <v>COM-WHELCExt</v>
      </c>
      <c r="P278" s="131" t="str">
        <f t="shared" si="150"/>
        <v>COM-WHELCExt</v>
      </c>
      <c r="Q278" s="123" t="str">
        <f t="shared" si="146"/>
        <v>COM-ELC</v>
      </c>
      <c r="R278" s="121" t="str">
        <f t="shared" si="151"/>
        <v>COM-WH</v>
      </c>
      <c r="S278" s="128">
        <f t="shared" si="152"/>
        <v>0.6</v>
      </c>
      <c r="T278" s="128">
        <f t="shared" si="153"/>
        <v>2</v>
      </c>
      <c r="U278" s="128">
        <f t="shared" si="154"/>
        <v>1</v>
      </c>
      <c r="V278" s="128">
        <f t="shared" si="155"/>
        <v>0</v>
      </c>
      <c r="W278" s="128">
        <f t="shared" si="156"/>
        <v>0</v>
      </c>
      <c r="X278" s="128">
        <f t="shared" si="157"/>
        <v>0</v>
      </c>
      <c r="Y278" s="128">
        <f t="shared" si="158"/>
        <v>0</v>
      </c>
      <c r="Z278" s="128">
        <f t="shared" si="159"/>
        <v>0</v>
      </c>
      <c r="AA278" s="128">
        <f t="shared" si="160"/>
        <v>0</v>
      </c>
      <c r="AB278" s="128">
        <f t="shared" si="161"/>
        <v>0</v>
      </c>
      <c r="AC278" s="128">
        <f t="shared" si="162"/>
        <v>0</v>
      </c>
      <c r="AD278" s="128">
        <f t="shared" si="163"/>
        <v>0</v>
      </c>
      <c r="AG278" s="133">
        <v>0.6</v>
      </c>
      <c r="AH278" s="132">
        <v>2</v>
      </c>
      <c r="AI278" s="132">
        <v>1</v>
      </c>
      <c r="AJ278" s="132"/>
      <c r="AK278" s="132"/>
      <c r="AL278" s="132"/>
      <c r="AM278" s="132"/>
      <c r="AN278" s="132"/>
      <c r="AO278" s="132"/>
      <c r="AP278" s="132"/>
      <c r="AQ278" s="132"/>
      <c r="AR278" s="134"/>
    </row>
    <row r="279" spans="9:44" ht="12" customHeight="1">
      <c r="I279" s="149" t="str">
        <f>$C$253&amp;" "&amp;$E$255&amp;" "&amp;RIGHT(G253,LEN(G253)-FIND(" ",G253))</f>
        <v>Commercial Appliances Coal</v>
      </c>
      <c r="J279" s="155" t="s">
        <v>205</v>
      </c>
      <c r="K279" s="151" t="str">
        <f>$D$253&amp;$F$255&amp;RIGHT(H253,3)&amp;$B$253</f>
        <v>COM-APCOAExt</v>
      </c>
      <c r="L279" s="110" t="str">
        <f t="shared" ref="L279:L285" si="167">IF(J279="Yes",K279,"")</f>
        <v/>
      </c>
      <c r="P279" s="131" t="str">
        <f t="shared" si="150"/>
        <v/>
      </c>
      <c r="Q279" s="123" t="str">
        <f t="shared" si="146"/>
        <v/>
      </c>
      <c r="R279" s="121" t="str">
        <f t="shared" si="151"/>
        <v/>
      </c>
      <c r="S279" s="128" t="str">
        <f t="shared" si="152"/>
        <v/>
      </c>
      <c r="T279" s="128" t="str">
        <f t="shared" si="153"/>
        <v/>
      </c>
      <c r="U279" s="128" t="str">
        <f t="shared" si="154"/>
        <v/>
      </c>
      <c r="V279" s="128" t="str">
        <f t="shared" si="155"/>
        <v/>
      </c>
      <c r="W279" s="128" t="str">
        <f t="shared" si="156"/>
        <v/>
      </c>
      <c r="X279" s="128" t="str">
        <f t="shared" si="157"/>
        <v/>
      </c>
      <c r="Y279" s="128" t="str">
        <f t="shared" si="158"/>
        <v/>
      </c>
      <c r="Z279" s="128" t="str">
        <f t="shared" si="159"/>
        <v/>
      </c>
      <c r="AA279" s="128" t="str">
        <f t="shared" si="160"/>
        <v/>
      </c>
      <c r="AB279" s="128" t="str">
        <f t="shared" si="161"/>
        <v/>
      </c>
      <c r="AC279" s="128" t="str">
        <f t="shared" si="162"/>
        <v/>
      </c>
      <c r="AD279" s="128" t="str">
        <f t="shared" si="163"/>
        <v/>
      </c>
      <c r="AG279" s="133">
        <v>0.6</v>
      </c>
      <c r="AH279" s="132">
        <v>2</v>
      </c>
      <c r="AI279" s="132">
        <v>1</v>
      </c>
      <c r="AJ279" s="132"/>
      <c r="AK279" s="132"/>
      <c r="AL279" s="132"/>
      <c r="AM279" s="132"/>
      <c r="AN279" s="132"/>
      <c r="AO279" s="132"/>
      <c r="AP279" s="132"/>
      <c r="AQ279" s="132"/>
      <c r="AR279" s="134"/>
    </row>
    <row r="280" spans="9:44" ht="12" customHeight="1">
      <c r="I280" s="150" t="str">
        <f t="shared" ref="I280:I291" si="168">$C$253&amp;" "&amp;$E$255&amp;" "&amp;RIGHT(G254,LEN(G254)-FIND(" ",G254))</f>
        <v>Commercial Appliances Lignite</v>
      </c>
      <c r="J280" s="155" t="s">
        <v>205</v>
      </c>
      <c r="K280" s="152" t="str">
        <f t="shared" ref="K280:K291" si="169">$D$253&amp;$F$255&amp;RIGHT(H254,3)&amp;$B$253</f>
        <v>COM-APCOLExt</v>
      </c>
      <c r="L280" s="110" t="str">
        <f t="shared" si="167"/>
        <v/>
      </c>
      <c r="P280" s="131" t="str">
        <f t="shared" si="150"/>
        <v/>
      </c>
      <c r="Q280" s="123" t="str">
        <f t="shared" si="146"/>
        <v/>
      </c>
      <c r="R280" s="121" t="str">
        <f t="shared" si="151"/>
        <v/>
      </c>
      <c r="S280" s="128" t="str">
        <f t="shared" si="152"/>
        <v/>
      </c>
      <c r="T280" s="128" t="str">
        <f t="shared" si="153"/>
        <v/>
      </c>
      <c r="U280" s="128" t="str">
        <f t="shared" si="154"/>
        <v/>
      </c>
      <c r="V280" s="128" t="str">
        <f t="shared" si="155"/>
        <v/>
      </c>
      <c r="W280" s="128" t="str">
        <f t="shared" si="156"/>
        <v/>
      </c>
      <c r="X280" s="128" t="str">
        <f t="shared" si="157"/>
        <v/>
      </c>
      <c r="Y280" s="128" t="str">
        <f t="shared" si="158"/>
        <v/>
      </c>
      <c r="Z280" s="128" t="str">
        <f t="shared" si="159"/>
        <v/>
      </c>
      <c r="AA280" s="128" t="str">
        <f t="shared" si="160"/>
        <v/>
      </c>
      <c r="AB280" s="128" t="str">
        <f t="shared" si="161"/>
        <v/>
      </c>
      <c r="AC280" s="128" t="str">
        <f t="shared" si="162"/>
        <v/>
      </c>
      <c r="AD280" s="128" t="str">
        <f t="shared" si="163"/>
        <v/>
      </c>
      <c r="AG280" s="133">
        <v>0.6</v>
      </c>
      <c r="AH280" s="132">
        <v>2</v>
      </c>
      <c r="AI280" s="132">
        <v>1</v>
      </c>
      <c r="AJ280" s="132"/>
      <c r="AK280" s="132"/>
      <c r="AL280" s="132"/>
      <c r="AM280" s="132"/>
      <c r="AN280" s="132"/>
      <c r="AO280" s="132"/>
      <c r="AP280" s="132"/>
      <c r="AQ280" s="132"/>
      <c r="AR280" s="134"/>
    </row>
    <row r="281" spans="9:44" ht="12" customHeight="1">
      <c r="I281" s="150" t="str">
        <f t="shared" si="168"/>
        <v>Commercial Appliances Crude oil</v>
      </c>
      <c r="J281" s="155" t="s">
        <v>205</v>
      </c>
      <c r="K281" s="152" t="str">
        <f t="shared" si="169"/>
        <v>COM-APOILExt</v>
      </c>
      <c r="L281" s="110" t="str">
        <f t="shared" si="167"/>
        <v/>
      </c>
      <c r="P281" s="131" t="str">
        <f t="shared" si="150"/>
        <v/>
      </c>
      <c r="Q281" s="123" t="str">
        <f t="shared" si="146"/>
        <v/>
      </c>
      <c r="R281" s="121" t="str">
        <f t="shared" si="151"/>
        <v/>
      </c>
      <c r="S281" s="128" t="str">
        <f t="shared" si="152"/>
        <v/>
      </c>
      <c r="T281" s="128" t="str">
        <f t="shared" si="153"/>
        <v/>
      </c>
      <c r="U281" s="128" t="str">
        <f t="shared" si="154"/>
        <v/>
      </c>
      <c r="V281" s="128" t="str">
        <f t="shared" si="155"/>
        <v/>
      </c>
      <c r="W281" s="128" t="str">
        <f t="shared" si="156"/>
        <v/>
      </c>
      <c r="X281" s="128" t="str">
        <f t="shared" si="157"/>
        <v/>
      </c>
      <c r="Y281" s="128" t="str">
        <f t="shared" si="158"/>
        <v/>
      </c>
      <c r="Z281" s="128" t="str">
        <f t="shared" si="159"/>
        <v/>
      </c>
      <c r="AA281" s="128" t="str">
        <f t="shared" si="160"/>
        <v/>
      </c>
      <c r="AB281" s="128" t="str">
        <f t="shared" si="161"/>
        <v/>
      </c>
      <c r="AC281" s="128" t="str">
        <f t="shared" si="162"/>
        <v/>
      </c>
      <c r="AD281" s="128" t="str">
        <f t="shared" si="163"/>
        <v/>
      </c>
      <c r="AG281" s="133">
        <v>0.6</v>
      </c>
      <c r="AH281" s="132">
        <v>2</v>
      </c>
      <c r="AI281" s="132">
        <v>1</v>
      </c>
      <c r="AJ281" s="132"/>
      <c r="AK281" s="132"/>
      <c r="AL281" s="132"/>
      <c r="AM281" s="132"/>
      <c r="AN281" s="132"/>
      <c r="AO281" s="132"/>
      <c r="AP281" s="132"/>
      <c r="AQ281" s="132"/>
      <c r="AR281" s="134"/>
    </row>
    <row r="282" spans="9:44" ht="12" customHeight="1">
      <c r="I282" s="150" t="str">
        <f t="shared" si="168"/>
        <v>Commercial Appliances Natural Gas</v>
      </c>
      <c r="J282" s="155" t="s">
        <v>198</v>
      </c>
      <c r="K282" s="152" t="str">
        <f t="shared" si="169"/>
        <v>COM-APNGAExt</v>
      </c>
      <c r="L282" s="110" t="str">
        <f t="shared" si="167"/>
        <v>COM-APNGAExt</v>
      </c>
      <c r="P282" s="131" t="str">
        <f t="shared" si="150"/>
        <v>COM-APNGAExt</v>
      </c>
      <c r="Q282" s="123" t="str">
        <f t="shared" si="146"/>
        <v>COM-NGA</v>
      </c>
      <c r="R282" s="121" t="str">
        <f t="shared" si="151"/>
        <v>COM-AP</v>
      </c>
      <c r="S282" s="128">
        <f t="shared" si="152"/>
        <v>0.6</v>
      </c>
      <c r="T282" s="128">
        <f t="shared" si="153"/>
        <v>2</v>
      </c>
      <c r="U282" s="128">
        <f t="shared" si="154"/>
        <v>1</v>
      </c>
      <c r="V282" s="128">
        <f t="shared" si="155"/>
        <v>0</v>
      </c>
      <c r="W282" s="128">
        <f t="shared" si="156"/>
        <v>0</v>
      </c>
      <c r="X282" s="128">
        <f t="shared" si="157"/>
        <v>0</v>
      </c>
      <c r="Y282" s="128">
        <f t="shared" si="158"/>
        <v>0</v>
      </c>
      <c r="Z282" s="128">
        <f t="shared" si="159"/>
        <v>0</v>
      </c>
      <c r="AA282" s="128">
        <f t="shared" si="160"/>
        <v>0</v>
      </c>
      <c r="AB282" s="128">
        <f t="shared" si="161"/>
        <v>0</v>
      </c>
      <c r="AC282" s="128">
        <f t="shared" si="162"/>
        <v>0</v>
      </c>
      <c r="AD282" s="128">
        <f t="shared" si="163"/>
        <v>0</v>
      </c>
      <c r="AG282" s="133">
        <v>0.6</v>
      </c>
      <c r="AH282" s="132">
        <v>2</v>
      </c>
      <c r="AI282" s="132">
        <v>1</v>
      </c>
      <c r="AJ282" s="132"/>
      <c r="AK282" s="132"/>
      <c r="AL282" s="132"/>
      <c r="AM282" s="132"/>
      <c r="AN282" s="132"/>
      <c r="AO282" s="132"/>
      <c r="AP282" s="132"/>
      <c r="AQ282" s="132"/>
      <c r="AR282" s="134"/>
    </row>
    <row r="283" spans="9:44" ht="12" customHeight="1">
      <c r="I283" s="150" t="str">
        <f t="shared" si="168"/>
        <v>Commercial Appliances Hydro</v>
      </c>
      <c r="J283" s="155" t="s">
        <v>205</v>
      </c>
      <c r="K283" s="152" t="str">
        <f t="shared" si="169"/>
        <v>COM-APHYDExt</v>
      </c>
      <c r="L283" s="110" t="str">
        <f t="shared" si="167"/>
        <v/>
      </c>
      <c r="P283" s="131" t="str">
        <f t="shared" si="150"/>
        <v/>
      </c>
      <c r="Q283" s="123" t="str">
        <f t="shared" si="146"/>
        <v/>
      </c>
      <c r="R283" s="121" t="str">
        <f t="shared" si="151"/>
        <v/>
      </c>
      <c r="S283" s="128" t="str">
        <f t="shared" si="152"/>
        <v/>
      </c>
      <c r="T283" s="128" t="str">
        <f t="shared" si="153"/>
        <v/>
      </c>
      <c r="U283" s="128" t="str">
        <f t="shared" si="154"/>
        <v/>
      </c>
      <c r="V283" s="128" t="str">
        <f t="shared" si="155"/>
        <v/>
      </c>
      <c r="W283" s="128" t="str">
        <f t="shared" si="156"/>
        <v/>
      </c>
      <c r="X283" s="128" t="str">
        <f t="shared" si="157"/>
        <v/>
      </c>
      <c r="Y283" s="128" t="str">
        <f t="shared" si="158"/>
        <v/>
      </c>
      <c r="Z283" s="128" t="str">
        <f t="shared" si="159"/>
        <v/>
      </c>
      <c r="AA283" s="128" t="str">
        <f t="shared" si="160"/>
        <v/>
      </c>
      <c r="AB283" s="128" t="str">
        <f t="shared" si="161"/>
        <v/>
      </c>
      <c r="AC283" s="128" t="str">
        <f t="shared" si="162"/>
        <v/>
      </c>
      <c r="AD283" s="128" t="str">
        <f t="shared" si="163"/>
        <v/>
      </c>
      <c r="AG283" s="133">
        <v>0.6</v>
      </c>
      <c r="AH283" s="132">
        <v>2</v>
      </c>
      <c r="AI283" s="132">
        <v>1</v>
      </c>
      <c r="AJ283" s="132"/>
      <c r="AK283" s="132"/>
      <c r="AL283" s="132"/>
      <c r="AM283" s="132"/>
      <c r="AN283" s="132"/>
      <c r="AO283" s="132"/>
      <c r="AP283" s="132"/>
      <c r="AQ283" s="132"/>
      <c r="AR283" s="134"/>
    </row>
    <row r="284" spans="9:44" ht="12" customHeight="1">
      <c r="I284" s="150" t="str">
        <f t="shared" si="168"/>
        <v>Commercial Appliances Geothermal</v>
      </c>
      <c r="J284" s="155" t="s">
        <v>205</v>
      </c>
      <c r="K284" s="152" t="str">
        <f t="shared" si="169"/>
        <v>COM-APGEOExt</v>
      </c>
      <c r="L284" s="110" t="str">
        <f t="shared" si="167"/>
        <v/>
      </c>
      <c r="P284" s="131" t="str">
        <f t="shared" si="150"/>
        <v/>
      </c>
      <c r="Q284" s="123" t="str">
        <f t="shared" si="146"/>
        <v/>
      </c>
      <c r="R284" s="121" t="str">
        <f t="shared" si="151"/>
        <v/>
      </c>
      <c r="S284" s="128" t="str">
        <f t="shared" si="152"/>
        <v/>
      </c>
      <c r="T284" s="128" t="str">
        <f t="shared" si="153"/>
        <v/>
      </c>
      <c r="U284" s="128" t="str">
        <f t="shared" si="154"/>
        <v/>
      </c>
      <c r="V284" s="128" t="str">
        <f t="shared" si="155"/>
        <v/>
      </c>
      <c r="W284" s="128" t="str">
        <f t="shared" si="156"/>
        <v/>
      </c>
      <c r="X284" s="128" t="str">
        <f t="shared" si="157"/>
        <v/>
      </c>
      <c r="Y284" s="128" t="str">
        <f t="shared" si="158"/>
        <v/>
      </c>
      <c r="Z284" s="128" t="str">
        <f t="shared" si="159"/>
        <v/>
      </c>
      <c r="AA284" s="128" t="str">
        <f t="shared" si="160"/>
        <v/>
      </c>
      <c r="AB284" s="128" t="str">
        <f t="shared" si="161"/>
        <v/>
      </c>
      <c r="AC284" s="128" t="str">
        <f t="shared" si="162"/>
        <v/>
      </c>
      <c r="AD284" s="128" t="str">
        <f t="shared" si="163"/>
        <v/>
      </c>
      <c r="AG284" s="133">
        <v>0.6</v>
      </c>
      <c r="AH284" s="132">
        <v>2</v>
      </c>
      <c r="AI284" s="132">
        <v>1</v>
      </c>
      <c r="AJ284" s="132"/>
      <c r="AK284" s="132"/>
      <c r="AL284" s="132"/>
      <c r="AM284" s="132"/>
      <c r="AN284" s="132"/>
      <c r="AO284" s="132"/>
      <c r="AP284" s="132"/>
      <c r="AQ284" s="132"/>
      <c r="AR284" s="134"/>
    </row>
    <row r="285" spans="9:44" ht="12" customHeight="1">
      <c r="I285" s="150" t="str">
        <f t="shared" si="168"/>
        <v>Commercial Appliances Solar</v>
      </c>
      <c r="J285" s="155" t="s">
        <v>205</v>
      </c>
      <c r="K285" s="152" t="str">
        <f t="shared" si="169"/>
        <v>COM-APSOLExt</v>
      </c>
      <c r="L285" s="110" t="str">
        <f t="shared" si="167"/>
        <v/>
      </c>
      <c r="P285" s="131" t="str">
        <f t="shared" si="150"/>
        <v/>
      </c>
      <c r="Q285" s="123" t="str">
        <f t="shared" si="146"/>
        <v/>
      </c>
      <c r="R285" s="121" t="str">
        <f t="shared" si="151"/>
        <v/>
      </c>
      <c r="S285" s="128" t="str">
        <f t="shared" si="152"/>
        <v/>
      </c>
      <c r="T285" s="128" t="str">
        <f t="shared" si="153"/>
        <v/>
      </c>
      <c r="U285" s="128" t="str">
        <f t="shared" si="154"/>
        <v/>
      </c>
      <c r="V285" s="128" t="str">
        <f t="shared" si="155"/>
        <v/>
      </c>
      <c r="W285" s="128" t="str">
        <f t="shared" si="156"/>
        <v/>
      </c>
      <c r="X285" s="128" t="str">
        <f t="shared" si="157"/>
        <v/>
      </c>
      <c r="Y285" s="128" t="str">
        <f t="shared" si="158"/>
        <v/>
      </c>
      <c r="Z285" s="128" t="str">
        <f t="shared" si="159"/>
        <v/>
      </c>
      <c r="AA285" s="128" t="str">
        <f t="shared" si="160"/>
        <v/>
      </c>
      <c r="AB285" s="128" t="str">
        <f t="shared" si="161"/>
        <v/>
      </c>
      <c r="AC285" s="128" t="str">
        <f t="shared" si="162"/>
        <v/>
      </c>
      <c r="AD285" s="128" t="str">
        <f t="shared" si="163"/>
        <v/>
      </c>
      <c r="AG285" s="133">
        <v>0.6</v>
      </c>
      <c r="AH285" s="132">
        <v>2</v>
      </c>
      <c r="AI285" s="132">
        <v>1</v>
      </c>
      <c r="AJ285" s="132"/>
      <c r="AK285" s="132"/>
      <c r="AL285" s="132"/>
      <c r="AM285" s="132"/>
      <c r="AN285" s="132"/>
      <c r="AO285" s="132"/>
      <c r="AP285" s="132"/>
      <c r="AQ285" s="132"/>
      <c r="AR285" s="134"/>
    </row>
    <row r="286" spans="9:44" ht="12" customHeight="1">
      <c r="I286" s="150" t="str">
        <f t="shared" si="168"/>
        <v>Commercial Appliances Wind</v>
      </c>
      <c r="J286" s="155" t="s">
        <v>205</v>
      </c>
      <c r="K286" s="152" t="str">
        <f t="shared" si="169"/>
        <v>COM-APWINExt</v>
      </c>
      <c r="L286" s="110" t="str">
        <f t="shared" ref="L286:L292" si="170">IF(J286="Yes",K286,"")</f>
        <v/>
      </c>
      <c r="P286" s="131" t="str">
        <f t="shared" si="150"/>
        <v/>
      </c>
      <c r="Q286" s="123" t="str">
        <f t="shared" si="146"/>
        <v/>
      </c>
      <c r="R286" s="121" t="str">
        <f t="shared" si="151"/>
        <v/>
      </c>
      <c r="S286" s="128" t="str">
        <f t="shared" si="152"/>
        <v/>
      </c>
      <c r="T286" s="128" t="str">
        <f t="shared" si="153"/>
        <v/>
      </c>
      <c r="U286" s="128" t="str">
        <f t="shared" si="154"/>
        <v/>
      </c>
      <c r="V286" s="128" t="str">
        <f t="shared" si="155"/>
        <v/>
      </c>
      <c r="W286" s="128" t="str">
        <f t="shared" si="156"/>
        <v/>
      </c>
      <c r="X286" s="128" t="str">
        <f t="shared" si="157"/>
        <v/>
      </c>
      <c r="Y286" s="128" t="str">
        <f t="shared" si="158"/>
        <v/>
      </c>
      <c r="Z286" s="128" t="str">
        <f t="shared" si="159"/>
        <v/>
      </c>
      <c r="AA286" s="128" t="str">
        <f t="shared" si="160"/>
        <v/>
      </c>
      <c r="AB286" s="128" t="str">
        <f t="shared" si="161"/>
        <v/>
      </c>
      <c r="AC286" s="128" t="str">
        <f t="shared" si="162"/>
        <v/>
      </c>
      <c r="AD286" s="128" t="str">
        <f t="shared" si="163"/>
        <v/>
      </c>
      <c r="AG286" s="133">
        <v>0.6</v>
      </c>
      <c r="AH286" s="132">
        <v>2</v>
      </c>
      <c r="AI286" s="132">
        <v>1</v>
      </c>
      <c r="AJ286" s="132"/>
      <c r="AK286" s="132"/>
      <c r="AL286" s="132"/>
      <c r="AM286" s="132"/>
      <c r="AN286" s="132"/>
      <c r="AO286" s="132"/>
      <c r="AP286" s="132"/>
      <c r="AQ286" s="132"/>
      <c r="AR286" s="134"/>
    </row>
    <row r="287" spans="9:44" ht="12" customHeight="1">
      <c r="I287" s="150" t="str">
        <f t="shared" si="168"/>
        <v>Commercial Appliances Bio Liquids</v>
      </c>
      <c r="J287" s="155" t="s">
        <v>205</v>
      </c>
      <c r="K287" s="152" t="str">
        <f t="shared" si="169"/>
        <v>COM-APBILExt</v>
      </c>
      <c r="L287" s="110" t="str">
        <f t="shared" si="170"/>
        <v/>
      </c>
      <c r="P287" s="131" t="str">
        <f t="shared" si="150"/>
        <v/>
      </c>
      <c r="Q287" s="123" t="str">
        <f t="shared" si="146"/>
        <v/>
      </c>
      <c r="R287" s="121" t="str">
        <f t="shared" si="151"/>
        <v/>
      </c>
      <c r="S287" s="128" t="str">
        <f t="shared" si="152"/>
        <v/>
      </c>
      <c r="T287" s="128" t="str">
        <f t="shared" si="153"/>
        <v/>
      </c>
      <c r="U287" s="128" t="str">
        <f t="shared" si="154"/>
        <v/>
      </c>
      <c r="V287" s="128" t="str">
        <f t="shared" si="155"/>
        <v/>
      </c>
      <c r="W287" s="128" t="str">
        <f t="shared" si="156"/>
        <v/>
      </c>
      <c r="X287" s="128" t="str">
        <f t="shared" si="157"/>
        <v/>
      </c>
      <c r="Y287" s="128" t="str">
        <f t="shared" si="158"/>
        <v/>
      </c>
      <c r="Z287" s="128" t="str">
        <f t="shared" si="159"/>
        <v/>
      </c>
      <c r="AA287" s="128" t="str">
        <f t="shared" si="160"/>
        <v/>
      </c>
      <c r="AB287" s="128" t="str">
        <f t="shared" si="161"/>
        <v/>
      </c>
      <c r="AC287" s="128" t="str">
        <f t="shared" si="162"/>
        <v/>
      </c>
      <c r="AD287" s="128" t="str">
        <f t="shared" si="163"/>
        <v/>
      </c>
      <c r="AG287" s="133">
        <v>0.6</v>
      </c>
      <c r="AH287" s="132">
        <v>2</v>
      </c>
      <c r="AI287" s="132">
        <v>1</v>
      </c>
      <c r="AJ287" s="132"/>
      <c r="AK287" s="132"/>
      <c r="AL287" s="132"/>
      <c r="AM287" s="132"/>
      <c r="AN287" s="132"/>
      <c r="AO287" s="132"/>
      <c r="AP287" s="132"/>
      <c r="AQ287" s="132"/>
      <c r="AR287" s="134"/>
    </row>
    <row r="288" spans="9:44" ht="12" customHeight="1">
      <c r="I288" s="150" t="str">
        <f t="shared" si="168"/>
        <v>Commercial Appliances Biogas</v>
      </c>
      <c r="J288" s="155" t="s">
        <v>205</v>
      </c>
      <c r="K288" s="152" t="str">
        <f t="shared" si="169"/>
        <v>COM-APBIGExt</v>
      </c>
      <c r="L288" s="110" t="str">
        <f t="shared" si="170"/>
        <v/>
      </c>
      <c r="P288" s="131" t="str">
        <f t="shared" si="150"/>
        <v/>
      </c>
      <c r="Q288" s="123" t="str">
        <f t="shared" si="146"/>
        <v/>
      </c>
      <c r="R288" s="121" t="str">
        <f t="shared" si="151"/>
        <v/>
      </c>
      <c r="S288" s="128" t="str">
        <f t="shared" si="152"/>
        <v/>
      </c>
      <c r="T288" s="128" t="str">
        <f t="shared" si="153"/>
        <v/>
      </c>
      <c r="U288" s="128" t="str">
        <f t="shared" si="154"/>
        <v/>
      </c>
      <c r="V288" s="128" t="str">
        <f t="shared" si="155"/>
        <v/>
      </c>
      <c r="W288" s="128" t="str">
        <f t="shared" si="156"/>
        <v/>
      </c>
      <c r="X288" s="128" t="str">
        <f t="shared" si="157"/>
        <v/>
      </c>
      <c r="Y288" s="128" t="str">
        <f t="shared" si="158"/>
        <v/>
      </c>
      <c r="Z288" s="128" t="str">
        <f t="shared" si="159"/>
        <v/>
      </c>
      <c r="AA288" s="128" t="str">
        <f t="shared" si="160"/>
        <v/>
      </c>
      <c r="AB288" s="128" t="str">
        <f t="shared" si="161"/>
        <v/>
      </c>
      <c r="AC288" s="128" t="str">
        <f t="shared" si="162"/>
        <v/>
      </c>
      <c r="AD288" s="128" t="str">
        <f t="shared" si="163"/>
        <v/>
      </c>
      <c r="AG288" s="133">
        <v>0.6</v>
      </c>
      <c r="AH288" s="132">
        <v>2</v>
      </c>
      <c r="AI288" s="132">
        <v>1</v>
      </c>
      <c r="AJ288" s="132"/>
      <c r="AK288" s="132"/>
      <c r="AL288" s="132"/>
      <c r="AM288" s="132"/>
      <c r="AN288" s="132"/>
      <c r="AO288" s="132"/>
      <c r="AP288" s="132"/>
      <c r="AQ288" s="132"/>
      <c r="AR288" s="134"/>
    </row>
    <row r="289" spans="9:44" ht="12" customHeight="1">
      <c r="I289" s="150" t="str">
        <f t="shared" si="168"/>
        <v>Commercial Appliances Wood</v>
      </c>
      <c r="J289" s="155" t="s">
        <v>205</v>
      </c>
      <c r="K289" s="152" t="str">
        <f t="shared" si="169"/>
        <v>COM-APWODExt</v>
      </c>
      <c r="L289" s="110" t="str">
        <f t="shared" si="170"/>
        <v/>
      </c>
      <c r="P289" s="131" t="str">
        <f t="shared" si="150"/>
        <v/>
      </c>
      <c r="Q289" s="123" t="str">
        <f t="shared" si="146"/>
        <v/>
      </c>
      <c r="R289" s="121" t="str">
        <f t="shared" si="151"/>
        <v/>
      </c>
      <c r="S289" s="128" t="str">
        <f t="shared" si="152"/>
        <v/>
      </c>
      <c r="T289" s="128" t="str">
        <f t="shared" si="153"/>
        <v/>
      </c>
      <c r="U289" s="128" t="str">
        <f t="shared" si="154"/>
        <v/>
      </c>
      <c r="V289" s="128" t="str">
        <f t="shared" si="155"/>
        <v/>
      </c>
      <c r="W289" s="128" t="str">
        <f t="shared" si="156"/>
        <v/>
      </c>
      <c r="X289" s="128" t="str">
        <f t="shared" si="157"/>
        <v/>
      </c>
      <c r="Y289" s="128" t="str">
        <f t="shared" si="158"/>
        <v/>
      </c>
      <c r="Z289" s="128" t="str">
        <f t="shared" si="159"/>
        <v/>
      </c>
      <c r="AA289" s="128" t="str">
        <f t="shared" si="160"/>
        <v/>
      </c>
      <c r="AB289" s="128" t="str">
        <f t="shared" si="161"/>
        <v/>
      </c>
      <c r="AC289" s="128" t="str">
        <f t="shared" si="162"/>
        <v/>
      </c>
      <c r="AD289" s="128" t="str">
        <f t="shared" si="163"/>
        <v/>
      </c>
      <c r="AG289" s="133">
        <v>0.6</v>
      </c>
      <c r="AH289" s="132">
        <v>2</v>
      </c>
      <c r="AI289" s="132">
        <v>1</v>
      </c>
      <c r="AJ289" s="132"/>
      <c r="AK289" s="132"/>
      <c r="AL289" s="132"/>
      <c r="AM289" s="132"/>
      <c r="AN289" s="132"/>
      <c r="AO289" s="132"/>
      <c r="AP289" s="132"/>
      <c r="AQ289" s="132"/>
      <c r="AR289" s="134"/>
    </row>
    <row r="290" spans="9:44" ht="12" customHeight="1">
      <c r="I290" s="150" t="str">
        <f t="shared" si="168"/>
        <v>Commercial Appliances Tidal</v>
      </c>
      <c r="J290" s="155" t="s">
        <v>205</v>
      </c>
      <c r="K290" s="152" t="str">
        <f t="shared" si="169"/>
        <v>COM-APTIDExt</v>
      </c>
      <c r="L290" s="110" t="str">
        <f t="shared" si="170"/>
        <v/>
      </c>
      <c r="P290" s="131" t="str">
        <f t="shared" si="150"/>
        <v/>
      </c>
      <c r="Q290" s="123" t="str">
        <f t="shared" si="146"/>
        <v/>
      </c>
      <c r="R290" s="121" t="str">
        <f t="shared" si="151"/>
        <v/>
      </c>
      <c r="S290" s="128" t="str">
        <f t="shared" si="152"/>
        <v/>
      </c>
      <c r="T290" s="128" t="str">
        <f t="shared" si="153"/>
        <v/>
      </c>
      <c r="U290" s="128" t="str">
        <f t="shared" si="154"/>
        <v/>
      </c>
      <c r="V290" s="128" t="str">
        <f t="shared" si="155"/>
        <v/>
      </c>
      <c r="W290" s="128" t="str">
        <f t="shared" si="156"/>
        <v/>
      </c>
      <c r="X290" s="128" t="str">
        <f t="shared" si="157"/>
        <v/>
      </c>
      <c r="Y290" s="128" t="str">
        <f t="shared" si="158"/>
        <v/>
      </c>
      <c r="Z290" s="128" t="str">
        <f t="shared" si="159"/>
        <v/>
      </c>
      <c r="AA290" s="128" t="str">
        <f t="shared" si="160"/>
        <v/>
      </c>
      <c r="AB290" s="128" t="str">
        <f t="shared" si="161"/>
        <v/>
      </c>
      <c r="AC290" s="128" t="str">
        <f t="shared" si="162"/>
        <v/>
      </c>
      <c r="AD290" s="128" t="str">
        <f t="shared" si="163"/>
        <v/>
      </c>
      <c r="AG290" s="133">
        <v>0.6</v>
      </c>
      <c r="AH290" s="132">
        <v>2</v>
      </c>
      <c r="AI290" s="132">
        <v>1</v>
      </c>
      <c r="AJ290" s="132"/>
      <c r="AK290" s="132"/>
      <c r="AL290" s="132"/>
      <c r="AM290" s="132"/>
      <c r="AN290" s="132"/>
      <c r="AO290" s="132"/>
      <c r="AP290" s="132"/>
      <c r="AQ290" s="132"/>
      <c r="AR290" s="134"/>
    </row>
    <row r="291" spans="9:44" ht="12" customHeight="1">
      <c r="I291" s="150" t="str">
        <f t="shared" si="168"/>
        <v>Commercial Appliances Electricity</v>
      </c>
      <c r="J291" s="164" t="s">
        <v>198</v>
      </c>
      <c r="K291" s="153" t="str">
        <f t="shared" si="169"/>
        <v>COM-APELCExt</v>
      </c>
      <c r="L291" s="110" t="str">
        <f t="shared" si="170"/>
        <v>COM-APELCExt</v>
      </c>
      <c r="P291" s="131" t="str">
        <f t="shared" si="150"/>
        <v>COM-APELCExt</v>
      </c>
      <c r="Q291" s="123" t="str">
        <f t="shared" si="146"/>
        <v>COM-ELC</v>
      </c>
      <c r="R291" s="121" t="str">
        <f t="shared" si="151"/>
        <v>COM-AP</v>
      </c>
      <c r="S291" s="128">
        <f t="shared" si="152"/>
        <v>0.6</v>
      </c>
      <c r="T291" s="128">
        <f t="shared" si="153"/>
        <v>2</v>
      </c>
      <c r="U291" s="128">
        <f t="shared" si="154"/>
        <v>1</v>
      </c>
      <c r="V291" s="128">
        <f t="shared" si="155"/>
        <v>0</v>
      </c>
      <c r="W291" s="128">
        <f t="shared" si="156"/>
        <v>0</v>
      </c>
      <c r="X291" s="128">
        <f t="shared" si="157"/>
        <v>0</v>
      </c>
      <c r="Y291" s="128">
        <f t="shared" si="158"/>
        <v>0</v>
      </c>
      <c r="Z291" s="128">
        <f t="shared" si="159"/>
        <v>0</v>
      </c>
      <c r="AA291" s="128">
        <f t="shared" si="160"/>
        <v>0</v>
      </c>
      <c r="AB291" s="128">
        <f t="shared" si="161"/>
        <v>0</v>
      </c>
      <c r="AC291" s="128">
        <f t="shared" si="162"/>
        <v>0</v>
      </c>
      <c r="AD291" s="128">
        <f t="shared" si="163"/>
        <v>0</v>
      </c>
      <c r="AG291" s="133">
        <v>0.6</v>
      </c>
      <c r="AH291" s="132">
        <v>2</v>
      </c>
      <c r="AI291" s="132">
        <v>1</v>
      </c>
      <c r="AJ291" s="132"/>
      <c r="AK291" s="132"/>
      <c r="AL291" s="132"/>
      <c r="AM291" s="132"/>
      <c r="AN291" s="132"/>
      <c r="AO291" s="132"/>
      <c r="AP291" s="132"/>
      <c r="AQ291" s="132"/>
      <c r="AR291" s="134"/>
    </row>
    <row r="292" spans="9:44" ht="12" customHeight="1">
      <c r="I292" s="149" t="str">
        <f>$C$253&amp;" "&amp;$E$256&amp;" "&amp;RIGHT(G253,LEN(G253)-FIND(" ",G253))</f>
        <v>Commercial Lighting  Coal</v>
      </c>
      <c r="J292" s="155" t="s">
        <v>205</v>
      </c>
      <c r="K292" s="151" t="str">
        <f>$D$253&amp;$F$256&amp;RIGHT(H253,3)&amp;$B$253</f>
        <v>COM-LTCOAExt</v>
      </c>
      <c r="L292" s="110" t="str">
        <f t="shared" si="170"/>
        <v/>
      </c>
      <c r="P292" s="131" t="str">
        <f t="shared" si="150"/>
        <v/>
      </c>
      <c r="Q292" s="123" t="str">
        <f t="shared" si="146"/>
        <v/>
      </c>
      <c r="R292" s="121" t="str">
        <f t="shared" si="151"/>
        <v/>
      </c>
      <c r="S292" s="128" t="str">
        <f t="shared" si="152"/>
        <v/>
      </c>
      <c r="T292" s="128" t="str">
        <f t="shared" si="153"/>
        <v/>
      </c>
      <c r="U292" s="128" t="str">
        <f t="shared" si="154"/>
        <v/>
      </c>
      <c r="V292" s="128" t="str">
        <f t="shared" si="155"/>
        <v/>
      </c>
      <c r="W292" s="128" t="str">
        <f t="shared" si="156"/>
        <v/>
      </c>
      <c r="X292" s="128" t="str">
        <f t="shared" si="157"/>
        <v/>
      </c>
      <c r="Y292" s="128" t="str">
        <f t="shared" si="158"/>
        <v/>
      </c>
      <c r="Z292" s="128" t="str">
        <f t="shared" si="159"/>
        <v/>
      </c>
      <c r="AA292" s="128" t="str">
        <f t="shared" si="160"/>
        <v/>
      </c>
      <c r="AB292" s="128" t="str">
        <f t="shared" si="161"/>
        <v/>
      </c>
      <c r="AC292" s="128" t="str">
        <f t="shared" si="162"/>
        <v/>
      </c>
      <c r="AD292" s="128" t="str">
        <f t="shared" si="163"/>
        <v/>
      </c>
      <c r="AG292" s="133">
        <v>0.6</v>
      </c>
      <c r="AH292" s="132">
        <v>2</v>
      </c>
      <c r="AI292" s="132">
        <v>1</v>
      </c>
      <c r="AJ292" s="132"/>
      <c r="AK292" s="132"/>
      <c r="AL292" s="132"/>
      <c r="AM292" s="132"/>
      <c r="AN292" s="132"/>
      <c r="AO292" s="132"/>
      <c r="AP292" s="132"/>
      <c r="AQ292" s="132"/>
      <c r="AR292" s="134"/>
    </row>
    <row r="293" spans="9:44" ht="12" customHeight="1">
      <c r="I293" s="150" t="str">
        <f t="shared" ref="I293:I304" si="171">$C$253&amp;" "&amp;$E$256&amp;" "&amp;RIGHT(G254,LEN(G254)-FIND(" ",G254))</f>
        <v>Commercial Lighting  Lignite</v>
      </c>
      <c r="J293" s="155" t="s">
        <v>205</v>
      </c>
      <c r="K293" s="152" t="str">
        <f t="shared" ref="K293:K304" si="172">$D$253&amp;$F$256&amp;RIGHT(H254,3)&amp;$B$253</f>
        <v>COM-LTCOLExt</v>
      </c>
      <c r="L293" s="110" t="str">
        <f t="shared" ref="L293:L300" si="173">IF(J293="Yes",K293,"")</f>
        <v/>
      </c>
      <c r="P293" s="131" t="str">
        <f t="shared" si="150"/>
        <v/>
      </c>
      <c r="Q293" s="123" t="str">
        <f t="shared" si="146"/>
        <v/>
      </c>
      <c r="R293" s="121" t="str">
        <f t="shared" si="151"/>
        <v/>
      </c>
      <c r="S293" s="128" t="str">
        <f t="shared" si="152"/>
        <v/>
      </c>
      <c r="T293" s="128" t="str">
        <f t="shared" si="153"/>
        <v/>
      </c>
      <c r="U293" s="128" t="str">
        <f t="shared" si="154"/>
        <v/>
      </c>
      <c r="V293" s="128" t="str">
        <f t="shared" si="155"/>
        <v/>
      </c>
      <c r="W293" s="128" t="str">
        <f t="shared" si="156"/>
        <v/>
      </c>
      <c r="X293" s="128" t="str">
        <f t="shared" si="157"/>
        <v/>
      </c>
      <c r="Y293" s="128" t="str">
        <f t="shared" si="158"/>
        <v/>
      </c>
      <c r="Z293" s="128" t="str">
        <f t="shared" si="159"/>
        <v/>
      </c>
      <c r="AA293" s="128" t="str">
        <f t="shared" si="160"/>
        <v/>
      </c>
      <c r="AB293" s="128" t="str">
        <f t="shared" si="161"/>
        <v/>
      </c>
      <c r="AC293" s="128" t="str">
        <f t="shared" si="162"/>
        <v/>
      </c>
      <c r="AD293" s="128" t="str">
        <f t="shared" si="163"/>
        <v/>
      </c>
      <c r="AG293" s="133">
        <v>0.6</v>
      </c>
      <c r="AH293" s="132">
        <v>2</v>
      </c>
      <c r="AI293" s="132">
        <v>1</v>
      </c>
      <c r="AJ293" s="132"/>
      <c r="AK293" s="132"/>
      <c r="AL293" s="132"/>
      <c r="AM293" s="132"/>
      <c r="AN293" s="132"/>
      <c r="AO293" s="132"/>
      <c r="AP293" s="132"/>
      <c r="AQ293" s="132"/>
      <c r="AR293" s="134"/>
    </row>
    <row r="294" spans="9:44" ht="12" customHeight="1">
      <c r="I294" s="150" t="str">
        <f t="shared" si="171"/>
        <v>Commercial Lighting  Crude oil</v>
      </c>
      <c r="J294" s="155" t="s">
        <v>205</v>
      </c>
      <c r="K294" s="152" t="str">
        <f t="shared" si="172"/>
        <v>COM-LTOILExt</v>
      </c>
      <c r="L294" s="110" t="str">
        <f t="shared" si="173"/>
        <v/>
      </c>
      <c r="P294" s="131" t="str">
        <f t="shared" si="150"/>
        <v/>
      </c>
      <c r="Q294" s="123" t="str">
        <f t="shared" si="146"/>
        <v/>
      </c>
      <c r="R294" s="121" t="str">
        <f t="shared" si="151"/>
        <v/>
      </c>
      <c r="S294" s="128" t="str">
        <f t="shared" si="152"/>
        <v/>
      </c>
      <c r="T294" s="128" t="str">
        <f t="shared" si="153"/>
        <v/>
      </c>
      <c r="U294" s="128" t="str">
        <f t="shared" si="154"/>
        <v/>
      </c>
      <c r="V294" s="128" t="str">
        <f t="shared" si="155"/>
        <v/>
      </c>
      <c r="W294" s="128" t="str">
        <f t="shared" si="156"/>
        <v/>
      </c>
      <c r="X294" s="128" t="str">
        <f t="shared" si="157"/>
        <v/>
      </c>
      <c r="Y294" s="128" t="str">
        <f t="shared" si="158"/>
        <v/>
      </c>
      <c r="Z294" s="128" t="str">
        <f t="shared" si="159"/>
        <v/>
      </c>
      <c r="AA294" s="128" t="str">
        <f t="shared" si="160"/>
        <v/>
      </c>
      <c r="AB294" s="128" t="str">
        <f t="shared" si="161"/>
        <v/>
      </c>
      <c r="AC294" s="128" t="str">
        <f t="shared" si="162"/>
        <v/>
      </c>
      <c r="AD294" s="128" t="str">
        <f t="shared" si="163"/>
        <v/>
      </c>
      <c r="AG294" s="133">
        <v>0.6</v>
      </c>
      <c r="AH294" s="132">
        <v>2</v>
      </c>
      <c r="AI294" s="132">
        <v>1</v>
      </c>
      <c r="AJ294" s="132"/>
      <c r="AK294" s="132"/>
      <c r="AL294" s="132"/>
      <c r="AM294" s="132"/>
      <c r="AN294" s="132"/>
      <c r="AO294" s="132"/>
      <c r="AP294" s="132"/>
      <c r="AQ294" s="132"/>
      <c r="AR294" s="134"/>
    </row>
    <row r="295" spans="9:44" ht="12" customHeight="1">
      <c r="I295" s="150" t="str">
        <f t="shared" si="171"/>
        <v>Commercial Lighting  Natural Gas</v>
      </c>
      <c r="J295" s="155" t="s">
        <v>205</v>
      </c>
      <c r="K295" s="152" t="str">
        <f t="shared" si="172"/>
        <v>COM-LTNGAExt</v>
      </c>
      <c r="L295" s="110" t="str">
        <f t="shared" si="173"/>
        <v/>
      </c>
      <c r="P295" s="131" t="str">
        <f t="shared" si="150"/>
        <v/>
      </c>
      <c r="Q295" s="123" t="str">
        <f t="shared" si="146"/>
        <v/>
      </c>
      <c r="R295" s="121" t="str">
        <f t="shared" si="151"/>
        <v/>
      </c>
      <c r="S295" s="128" t="str">
        <f t="shared" si="152"/>
        <v/>
      </c>
      <c r="T295" s="128" t="str">
        <f t="shared" si="153"/>
        <v/>
      </c>
      <c r="U295" s="128" t="str">
        <f t="shared" si="154"/>
        <v/>
      </c>
      <c r="V295" s="128" t="str">
        <f t="shared" si="155"/>
        <v/>
      </c>
      <c r="W295" s="128" t="str">
        <f t="shared" si="156"/>
        <v/>
      </c>
      <c r="X295" s="128" t="str">
        <f t="shared" si="157"/>
        <v/>
      </c>
      <c r="Y295" s="128" t="str">
        <f t="shared" si="158"/>
        <v/>
      </c>
      <c r="Z295" s="128" t="str">
        <f t="shared" si="159"/>
        <v/>
      </c>
      <c r="AA295" s="128" t="str">
        <f t="shared" si="160"/>
        <v/>
      </c>
      <c r="AB295" s="128" t="str">
        <f t="shared" si="161"/>
        <v/>
      </c>
      <c r="AC295" s="128" t="str">
        <f t="shared" si="162"/>
        <v/>
      </c>
      <c r="AD295" s="128" t="str">
        <f t="shared" si="163"/>
        <v/>
      </c>
      <c r="AG295" s="133">
        <v>0.6</v>
      </c>
      <c r="AH295" s="132">
        <v>2</v>
      </c>
      <c r="AI295" s="132">
        <v>1</v>
      </c>
      <c r="AJ295" s="132"/>
      <c r="AK295" s="132"/>
      <c r="AL295" s="132"/>
      <c r="AM295" s="132"/>
      <c r="AN295" s="132"/>
      <c r="AO295" s="132"/>
      <c r="AP295" s="132"/>
      <c r="AQ295" s="132"/>
      <c r="AR295" s="134"/>
    </row>
    <row r="296" spans="9:44" ht="12" customHeight="1">
      <c r="I296" s="150" t="str">
        <f t="shared" si="171"/>
        <v>Commercial Lighting  Hydro</v>
      </c>
      <c r="J296" s="155" t="s">
        <v>205</v>
      </c>
      <c r="K296" s="152" t="str">
        <f t="shared" si="172"/>
        <v>COM-LTHYDExt</v>
      </c>
      <c r="L296" s="110" t="str">
        <f t="shared" si="173"/>
        <v/>
      </c>
      <c r="P296" s="131" t="str">
        <f t="shared" si="150"/>
        <v/>
      </c>
      <c r="Q296" s="123" t="str">
        <f t="shared" si="146"/>
        <v/>
      </c>
      <c r="R296" s="121" t="str">
        <f t="shared" si="151"/>
        <v/>
      </c>
      <c r="S296" s="128" t="str">
        <f t="shared" si="152"/>
        <v/>
      </c>
      <c r="T296" s="128" t="str">
        <f t="shared" si="153"/>
        <v/>
      </c>
      <c r="U296" s="128" t="str">
        <f t="shared" si="154"/>
        <v/>
      </c>
      <c r="V296" s="128" t="str">
        <f t="shared" si="155"/>
        <v/>
      </c>
      <c r="W296" s="128" t="str">
        <f t="shared" si="156"/>
        <v/>
      </c>
      <c r="X296" s="128" t="str">
        <f t="shared" si="157"/>
        <v/>
      </c>
      <c r="Y296" s="128" t="str">
        <f t="shared" si="158"/>
        <v/>
      </c>
      <c r="Z296" s="128" t="str">
        <f t="shared" si="159"/>
        <v/>
      </c>
      <c r="AA296" s="128" t="str">
        <f t="shared" si="160"/>
        <v/>
      </c>
      <c r="AB296" s="128" t="str">
        <f t="shared" si="161"/>
        <v/>
      </c>
      <c r="AC296" s="128" t="str">
        <f t="shared" si="162"/>
        <v/>
      </c>
      <c r="AD296" s="128" t="str">
        <f t="shared" si="163"/>
        <v/>
      </c>
      <c r="AG296" s="133">
        <v>0.6</v>
      </c>
      <c r="AH296" s="132">
        <v>2</v>
      </c>
      <c r="AI296" s="132">
        <v>1</v>
      </c>
      <c r="AJ296" s="132"/>
      <c r="AK296" s="132"/>
      <c r="AL296" s="132"/>
      <c r="AM296" s="132"/>
      <c r="AN296" s="132"/>
      <c r="AO296" s="132"/>
      <c r="AP296" s="132"/>
      <c r="AQ296" s="132"/>
      <c r="AR296" s="134"/>
    </row>
    <row r="297" spans="9:44" ht="12" customHeight="1">
      <c r="I297" s="150" t="str">
        <f t="shared" si="171"/>
        <v>Commercial Lighting  Geothermal</v>
      </c>
      <c r="J297" s="155" t="s">
        <v>205</v>
      </c>
      <c r="K297" s="152" t="str">
        <f t="shared" si="172"/>
        <v>COM-LTGEOExt</v>
      </c>
      <c r="L297" s="110" t="str">
        <f t="shared" si="173"/>
        <v/>
      </c>
      <c r="P297" s="131" t="str">
        <f t="shared" si="150"/>
        <v/>
      </c>
      <c r="Q297" s="123" t="str">
        <f t="shared" si="146"/>
        <v/>
      </c>
      <c r="R297" s="121" t="str">
        <f t="shared" si="151"/>
        <v/>
      </c>
      <c r="S297" s="128" t="str">
        <f t="shared" si="152"/>
        <v/>
      </c>
      <c r="T297" s="128" t="str">
        <f t="shared" si="153"/>
        <v/>
      </c>
      <c r="U297" s="128" t="str">
        <f t="shared" si="154"/>
        <v/>
      </c>
      <c r="V297" s="128" t="str">
        <f t="shared" si="155"/>
        <v/>
      </c>
      <c r="W297" s="128" t="str">
        <f t="shared" si="156"/>
        <v/>
      </c>
      <c r="X297" s="128" t="str">
        <f t="shared" si="157"/>
        <v/>
      </c>
      <c r="Y297" s="128" t="str">
        <f t="shared" si="158"/>
        <v/>
      </c>
      <c r="Z297" s="128" t="str">
        <f t="shared" si="159"/>
        <v/>
      </c>
      <c r="AA297" s="128" t="str">
        <f t="shared" si="160"/>
        <v/>
      </c>
      <c r="AB297" s="128" t="str">
        <f t="shared" si="161"/>
        <v/>
      </c>
      <c r="AC297" s="128" t="str">
        <f t="shared" si="162"/>
        <v/>
      </c>
      <c r="AD297" s="128" t="str">
        <f t="shared" si="163"/>
        <v/>
      </c>
      <c r="AG297" s="133">
        <v>0.6</v>
      </c>
      <c r="AH297" s="132">
        <v>2</v>
      </c>
      <c r="AI297" s="132">
        <v>1</v>
      </c>
      <c r="AJ297" s="132"/>
      <c r="AK297" s="132"/>
      <c r="AL297" s="132"/>
      <c r="AM297" s="132"/>
      <c r="AN297" s="132"/>
      <c r="AO297" s="132"/>
      <c r="AP297" s="132"/>
      <c r="AQ297" s="132"/>
      <c r="AR297" s="134"/>
    </row>
    <row r="298" spans="9:44" ht="12" customHeight="1">
      <c r="I298" s="150" t="str">
        <f t="shared" si="171"/>
        <v>Commercial Lighting  Solar</v>
      </c>
      <c r="J298" s="155" t="s">
        <v>205</v>
      </c>
      <c r="K298" s="152" t="str">
        <f t="shared" si="172"/>
        <v>COM-LTSOLExt</v>
      </c>
      <c r="L298" s="110" t="str">
        <f t="shared" si="173"/>
        <v/>
      </c>
      <c r="P298" s="131" t="str">
        <f t="shared" si="150"/>
        <v/>
      </c>
      <c r="Q298" s="123" t="str">
        <f t="shared" si="146"/>
        <v/>
      </c>
      <c r="R298" s="121" t="str">
        <f t="shared" si="151"/>
        <v/>
      </c>
      <c r="S298" s="128" t="str">
        <f t="shared" si="152"/>
        <v/>
      </c>
      <c r="T298" s="128" t="str">
        <f t="shared" si="153"/>
        <v/>
      </c>
      <c r="U298" s="128" t="str">
        <f t="shared" si="154"/>
        <v/>
      </c>
      <c r="V298" s="128" t="str">
        <f t="shared" si="155"/>
        <v/>
      </c>
      <c r="W298" s="128" t="str">
        <f t="shared" si="156"/>
        <v/>
      </c>
      <c r="X298" s="128" t="str">
        <f t="shared" si="157"/>
        <v/>
      </c>
      <c r="Y298" s="128" t="str">
        <f t="shared" si="158"/>
        <v/>
      </c>
      <c r="Z298" s="128" t="str">
        <f t="shared" si="159"/>
        <v/>
      </c>
      <c r="AA298" s="128" t="str">
        <f t="shared" si="160"/>
        <v/>
      </c>
      <c r="AB298" s="128" t="str">
        <f t="shared" si="161"/>
        <v/>
      </c>
      <c r="AC298" s="128" t="str">
        <f t="shared" si="162"/>
        <v/>
      </c>
      <c r="AD298" s="128" t="str">
        <f t="shared" si="163"/>
        <v/>
      </c>
      <c r="AG298" s="133">
        <v>0.6</v>
      </c>
      <c r="AH298" s="132">
        <v>2</v>
      </c>
      <c r="AI298" s="132">
        <v>1</v>
      </c>
      <c r="AJ298" s="132"/>
      <c r="AK298" s="132"/>
      <c r="AL298" s="132"/>
      <c r="AM298" s="132"/>
      <c r="AN298" s="132"/>
      <c r="AO298" s="132"/>
      <c r="AP298" s="132"/>
      <c r="AQ298" s="132"/>
      <c r="AR298" s="134"/>
    </row>
    <row r="299" spans="9:44" ht="12" customHeight="1">
      <c r="I299" s="150" t="str">
        <f t="shared" si="171"/>
        <v>Commercial Lighting  Wind</v>
      </c>
      <c r="J299" s="155" t="s">
        <v>205</v>
      </c>
      <c r="K299" s="152" t="str">
        <f t="shared" si="172"/>
        <v>COM-LTWINExt</v>
      </c>
      <c r="L299" s="110" t="str">
        <f t="shared" si="173"/>
        <v/>
      </c>
      <c r="P299" s="131" t="str">
        <f t="shared" si="150"/>
        <v/>
      </c>
      <c r="Q299" s="123" t="str">
        <f t="shared" si="146"/>
        <v/>
      </c>
      <c r="R299" s="121" t="str">
        <f t="shared" si="151"/>
        <v/>
      </c>
      <c r="S299" s="128" t="str">
        <f t="shared" si="152"/>
        <v/>
      </c>
      <c r="T299" s="128" t="str">
        <f t="shared" si="153"/>
        <v/>
      </c>
      <c r="U299" s="128" t="str">
        <f t="shared" si="154"/>
        <v/>
      </c>
      <c r="V299" s="128" t="str">
        <f t="shared" si="155"/>
        <v/>
      </c>
      <c r="W299" s="128" t="str">
        <f t="shared" si="156"/>
        <v/>
      </c>
      <c r="X299" s="128" t="str">
        <f t="shared" si="157"/>
        <v/>
      </c>
      <c r="Y299" s="128" t="str">
        <f t="shared" si="158"/>
        <v/>
      </c>
      <c r="Z299" s="128" t="str">
        <f t="shared" si="159"/>
        <v/>
      </c>
      <c r="AA299" s="128" t="str">
        <f t="shared" si="160"/>
        <v/>
      </c>
      <c r="AB299" s="128" t="str">
        <f t="shared" si="161"/>
        <v/>
      </c>
      <c r="AC299" s="128" t="str">
        <f t="shared" si="162"/>
        <v/>
      </c>
      <c r="AD299" s="128" t="str">
        <f t="shared" si="163"/>
        <v/>
      </c>
      <c r="AG299" s="133">
        <v>0.6</v>
      </c>
      <c r="AH299" s="132">
        <v>2</v>
      </c>
      <c r="AI299" s="132">
        <v>1</v>
      </c>
      <c r="AJ299" s="132"/>
      <c r="AK299" s="132"/>
      <c r="AL299" s="132"/>
      <c r="AM299" s="132"/>
      <c r="AN299" s="132"/>
      <c r="AO299" s="132"/>
      <c r="AP299" s="132"/>
      <c r="AQ299" s="132"/>
      <c r="AR299" s="134"/>
    </row>
    <row r="300" spans="9:44" ht="12" customHeight="1">
      <c r="I300" s="150" t="str">
        <f t="shared" si="171"/>
        <v>Commercial Lighting  Bio Liquids</v>
      </c>
      <c r="J300" s="155" t="s">
        <v>205</v>
      </c>
      <c r="K300" s="152" t="str">
        <f t="shared" si="172"/>
        <v>COM-LTBILExt</v>
      </c>
      <c r="L300" s="110" t="str">
        <f t="shared" si="173"/>
        <v/>
      </c>
      <c r="P300" s="131" t="str">
        <f t="shared" si="150"/>
        <v/>
      </c>
      <c r="Q300" s="123" t="str">
        <f t="shared" si="146"/>
        <v/>
      </c>
      <c r="R300" s="121" t="str">
        <f t="shared" si="151"/>
        <v/>
      </c>
      <c r="S300" s="128" t="str">
        <f t="shared" si="152"/>
        <v/>
      </c>
      <c r="T300" s="128" t="str">
        <f t="shared" si="153"/>
        <v/>
      </c>
      <c r="U300" s="128" t="str">
        <f t="shared" si="154"/>
        <v/>
      </c>
      <c r="V300" s="128" t="str">
        <f t="shared" si="155"/>
        <v/>
      </c>
      <c r="W300" s="128" t="str">
        <f t="shared" si="156"/>
        <v/>
      </c>
      <c r="X300" s="128" t="str">
        <f t="shared" si="157"/>
        <v/>
      </c>
      <c r="Y300" s="128" t="str">
        <f t="shared" si="158"/>
        <v/>
      </c>
      <c r="Z300" s="128" t="str">
        <f t="shared" si="159"/>
        <v/>
      </c>
      <c r="AA300" s="128" t="str">
        <f t="shared" si="160"/>
        <v/>
      </c>
      <c r="AB300" s="128" t="str">
        <f t="shared" si="161"/>
        <v/>
      </c>
      <c r="AC300" s="128" t="str">
        <f t="shared" si="162"/>
        <v/>
      </c>
      <c r="AD300" s="128" t="str">
        <f t="shared" si="163"/>
        <v/>
      </c>
      <c r="AG300" s="133">
        <v>0.6</v>
      </c>
      <c r="AH300" s="132">
        <v>2</v>
      </c>
      <c r="AI300" s="132">
        <v>1</v>
      </c>
      <c r="AJ300" s="132"/>
      <c r="AK300" s="132"/>
      <c r="AL300" s="132"/>
      <c r="AM300" s="132"/>
      <c r="AN300" s="132"/>
      <c r="AO300" s="132"/>
      <c r="AP300" s="132"/>
      <c r="AQ300" s="132"/>
      <c r="AR300" s="134"/>
    </row>
    <row r="301" spans="9:44" ht="12" customHeight="1">
      <c r="I301" s="150" t="str">
        <f t="shared" si="171"/>
        <v>Commercial Lighting  Biogas</v>
      </c>
      <c r="J301" s="155" t="s">
        <v>205</v>
      </c>
      <c r="K301" s="152" t="str">
        <f t="shared" si="172"/>
        <v>COM-LTBIGExt</v>
      </c>
      <c r="L301" s="110" t="str">
        <f t="shared" ref="L301:L305" si="174">IF(J301="Yes",K301,"")</f>
        <v/>
      </c>
      <c r="P301" s="131" t="str">
        <f t="shared" si="150"/>
        <v/>
      </c>
      <c r="Q301" s="123" t="str">
        <f t="shared" si="146"/>
        <v/>
      </c>
      <c r="R301" s="121" t="str">
        <f t="shared" si="151"/>
        <v/>
      </c>
      <c r="S301" s="128" t="str">
        <f t="shared" si="152"/>
        <v/>
      </c>
      <c r="T301" s="128" t="str">
        <f t="shared" si="153"/>
        <v/>
      </c>
      <c r="U301" s="128" t="str">
        <f t="shared" si="154"/>
        <v/>
      </c>
      <c r="V301" s="128" t="str">
        <f t="shared" si="155"/>
        <v/>
      </c>
      <c r="W301" s="128" t="str">
        <f t="shared" si="156"/>
        <v/>
      </c>
      <c r="X301" s="128" t="str">
        <f t="shared" si="157"/>
        <v/>
      </c>
      <c r="Y301" s="128" t="str">
        <f t="shared" si="158"/>
        <v/>
      </c>
      <c r="Z301" s="128" t="str">
        <f t="shared" si="159"/>
        <v/>
      </c>
      <c r="AA301" s="128" t="str">
        <f t="shared" si="160"/>
        <v/>
      </c>
      <c r="AB301" s="128" t="str">
        <f t="shared" si="161"/>
        <v/>
      </c>
      <c r="AC301" s="128" t="str">
        <f t="shared" si="162"/>
        <v/>
      </c>
      <c r="AD301" s="128" t="str">
        <f t="shared" si="163"/>
        <v/>
      </c>
      <c r="AG301" s="133">
        <v>0.6</v>
      </c>
      <c r="AH301" s="132">
        <v>2</v>
      </c>
      <c r="AI301" s="132">
        <v>1</v>
      </c>
      <c r="AJ301" s="132"/>
      <c r="AK301" s="132"/>
      <c r="AL301" s="132"/>
      <c r="AM301" s="132"/>
      <c r="AN301" s="132"/>
      <c r="AO301" s="132"/>
      <c r="AP301" s="132"/>
      <c r="AQ301" s="132"/>
      <c r="AR301" s="134"/>
    </row>
    <row r="302" spans="9:44" ht="12" customHeight="1">
      <c r="I302" s="150" t="str">
        <f t="shared" si="171"/>
        <v>Commercial Lighting  Wood</v>
      </c>
      <c r="J302" s="155" t="s">
        <v>205</v>
      </c>
      <c r="K302" s="152" t="str">
        <f t="shared" si="172"/>
        <v>COM-LTWODExt</v>
      </c>
      <c r="L302" s="110" t="str">
        <f t="shared" si="174"/>
        <v/>
      </c>
      <c r="P302" s="131" t="str">
        <f t="shared" si="150"/>
        <v/>
      </c>
      <c r="Q302" s="123" t="str">
        <f t="shared" si="146"/>
        <v/>
      </c>
      <c r="R302" s="121" t="str">
        <f t="shared" si="151"/>
        <v/>
      </c>
      <c r="S302" s="128" t="str">
        <f t="shared" si="152"/>
        <v/>
      </c>
      <c r="T302" s="128" t="str">
        <f t="shared" si="153"/>
        <v/>
      </c>
      <c r="U302" s="128" t="str">
        <f t="shared" si="154"/>
        <v/>
      </c>
      <c r="V302" s="128" t="str">
        <f t="shared" si="155"/>
        <v/>
      </c>
      <c r="W302" s="128" t="str">
        <f t="shared" si="156"/>
        <v/>
      </c>
      <c r="X302" s="128" t="str">
        <f t="shared" si="157"/>
        <v/>
      </c>
      <c r="Y302" s="128" t="str">
        <f t="shared" si="158"/>
        <v/>
      </c>
      <c r="Z302" s="128" t="str">
        <f t="shared" si="159"/>
        <v/>
      </c>
      <c r="AA302" s="128" t="str">
        <f t="shared" si="160"/>
        <v/>
      </c>
      <c r="AB302" s="128" t="str">
        <f t="shared" si="161"/>
        <v/>
      </c>
      <c r="AC302" s="128" t="str">
        <f t="shared" si="162"/>
        <v/>
      </c>
      <c r="AD302" s="128" t="str">
        <f t="shared" si="163"/>
        <v/>
      </c>
      <c r="AG302" s="133">
        <v>0.6</v>
      </c>
      <c r="AH302" s="132">
        <v>2</v>
      </c>
      <c r="AI302" s="132">
        <v>1</v>
      </c>
      <c r="AJ302" s="132"/>
      <c r="AK302" s="132"/>
      <c r="AL302" s="132"/>
      <c r="AM302" s="132"/>
      <c r="AN302" s="132"/>
      <c r="AO302" s="132"/>
      <c r="AP302" s="132"/>
      <c r="AQ302" s="132"/>
      <c r="AR302" s="134"/>
    </row>
    <row r="303" spans="9:44" ht="12" customHeight="1">
      <c r="I303" s="150" t="str">
        <f t="shared" si="171"/>
        <v>Commercial Lighting  Tidal</v>
      </c>
      <c r="J303" s="155" t="s">
        <v>205</v>
      </c>
      <c r="K303" s="152" t="str">
        <f t="shared" si="172"/>
        <v>COM-LTTIDExt</v>
      </c>
      <c r="L303" s="110" t="str">
        <f t="shared" si="174"/>
        <v/>
      </c>
      <c r="P303" s="131" t="str">
        <f t="shared" si="150"/>
        <v/>
      </c>
      <c r="Q303" s="123" t="str">
        <f t="shared" si="146"/>
        <v/>
      </c>
      <c r="R303" s="121" t="str">
        <f t="shared" si="151"/>
        <v/>
      </c>
      <c r="S303" s="128" t="str">
        <f t="shared" si="152"/>
        <v/>
      </c>
      <c r="T303" s="128" t="str">
        <f t="shared" si="153"/>
        <v/>
      </c>
      <c r="U303" s="128" t="str">
        <f t="shared" si="154"/>
        <v/>
      </c>
      <c r="V303" s="128" t="str">
        <f t="shared" si="155"/>
        <v/>
      </c>
      <c r="W303" s="128" t="str">
        <f t="shared" si="156"/>
        <v/>
      </c>
      <c r="X303" s="128" t="str">
        <f t="shared" si="157"/>
        <v/>
      </c>
      <c r="Y303" s="128" t="str">
        <f t="shared" si="158"/>
        <v/>
      </c>
      <c r="Z303" s="128" t="str">
        <f t="shared" si="159"/>
        <v/>
      </c>
      <c r="AA303" s="128" t="str">
        <f t="shared" si="160"/>
        <v/>
      </c>
      <c r="AB303" s="128" t="str">
        <f t="shared" si="161"/>
        <v/>
      </c>
      <c r="AC303" s="128" t="str">
        <f t="shared" si="162"/>
        <v/>
      </c>
      <c r="AD303" s="128" t="str">
        <f t="shared" si="163"/>
        <v/>
      </c>
      <c r="AG303" s="133">
        <v>0.6</v>
      </c>
      <c r="AH303" s="132">
        <v>2</v>
      </c>
      <c r="AI303" s="132">
        <v>1</v>
      </c>
      <c r="AJ303" s="132"/>
      <c r="AK303" s="132"/>
      <c r="AL303" s="132"/>
      <c r="AM303" s="132"/>
      <c r="AN303" s="132"/>
      <c r="AO303" s="132"/>
      <c r="AP303" s="132"/>
      <c r="AQ303" s="132"/>
      <c r="AR303" s="134"/>
    </row>
    <row r="304" spans="9:44" ht="12" customHeight="1">
      <c r="I304" s="150" t="str">
        <f t="shared" si="171"/>
        <v>Commercial Lighting  Electricity</v>
      </c>
      <c r="J304" s="164" t="s">
        <v>198</v>
      </c>
      <c r="K304" s="153" t="str">
        <f t="shared" si="172"/>
        <v>COM-LTELCExt</v>
      </c>
      <c r="L304" s="110" t="str">
        <f t="shared" si="174"/>
        <v>COM-LTELCExt</v>
      </c>
      <c r="P304" s="131" t="str">
        <f t="shared" si="150"/>
        <v>COM-LTELCExt</v>
      </c>
      <c r="Q304" s="123" t="str">
        <f t="shared" si="146"/>
        <v>COM-ELC</v>
      </c>
      <c r="R304" s="121" t="str">
        <f t="shared" si="151"/>
        <v>COM-LT</v>
      </c>
      <c r="S304" s="128">
        <f t="shared" si="152"/>
        <v>0.6</v>
      </c>
      <c r="T304" s="128">
        <f t="shared" si="153"/>
        <v>2</v>
      </c>
      <c r="U304" s="128">
        <f t="shared" si="154"/>
        <v>1</v>
      </c>
      <c r="V304" s="128">
        <f t="shared" si="155"/>
        <v>0</v>
      </c>
      <c r="W304" s="128">
        <f t="shared" si="156"/>
        <v>0</v>
      </c>
      <c r="X304" s="128">
        <f t="shared" si="157"/>
        <v>0</v>
      </c>
      <c r="Y304" s="128">
        <f t="shared" si="158"/>
        <v>0</v>
      </c>
      <c r="Z304" s="128">
        <f t="shared" si="159"/>
        <v>0</v>
      </c>
      <c r="AA304" s="128">
        <f t="shared" si="160"/>
        <v>0</v>
      </c>
      <c r="AB304" s="128">
        <f t="shared" si="161"/>
        <v>0</v>
      </c>
      <c r="AC304" s="128">
        <f t="shared" si="162"/>
        <v>0</v>
      </c>
      <c r="AD304" s="128">
        <f t="shared" si="163"/>
        <v>0</v>
      </c>
      <c r="AG304" s="133">
        <v>0.6</v>
      </c>
      <c r="AH304" s="132">
        <v>2</v>
      </c>
      <c r="AI304" s="132">
        <v>1</v>
      </c>
      <c r="AJ304" s="132"/>
      <c r="AK304" s="132"/>
      <c r="AL304" s="132"/>
      <c r="AM304" s="132"/>
      <c r="AN304" s="132"/>
      <c r="AO304" s="132"/>
      <c r="AP304" s="132"/>
      <c r="AQ304" s="132"/>
      <c r="AR304" s="134"/>
    </row>
    <row r="305" spans="9:44" ht="12" customHeight="1">
      <c r="I305" s="149" t="str">
        <f>$C$253&amp;" "&amp;$E$257&amp;" "&amp;RIGHT(G253,LEN(G253)-FIND(" ",G253))</f>
        <v>Commercial Air conditioning Coal</v>
      </c>
      <c r="J305" s="155" t="s">
        <v>205</v>
      </c>
      <c r="K305" s="151" t="str">
        <f>$D$253&amp;$F$257&amp;RIGHT(H253,3)&amp;$B$253</f>
        <v>COM-ACCOAExt</v>
      </c>
      <c r="L305" s="110" t="str">
        <f t="shared" si="174"/>
        <v/>
      </c>
      <c r="P305" s="131" t="str">
        <f t="shared" si="150"/>
        <v/>
      </c>
      <c r="Q305" s="123" t="str">
        <f t="shared" si="146"/>
        <v/>
      </c>
      <c r="R305" s="121" t="str">
        <f t="shared" si="151"/>
        <v/>
      </c>
      <c r="S305" s="128" t="str">
        <f t="shared" si="152"/>
        <v/>
      </c>
      <c r="T305" s="128" t="str">
        <f t="shared" si="153"/>
        <v/>
      </c>
      <c r="U305" s="128" t="str">
        <f t="shared" si="154"/>
        <v/>
      </c>
      <c r="V305" s="128" t="str">
        <f t="shared" si="155"/>
        <v/>
      </c>
      <c r="W305" s="128" t="str">
        <f t="shared" si="156"/>
        <v/>
      </c>
      <c r="X305" s="128" t="str">
        <f t="shared" si="157"/>
        <v/>
      </c>
      <c r="Y305" s="128" t="str">
        <f t="shared" si="158"/>
        <v/>
      </c>
      <c r="Z305" s="128" t="str">
        <f t="shared" si="159"/>
        <v/>
      </c>
      <c r="AA305" s="128" t="str">
        <f t="shared" si="160"/>
        <v/>
      </c>
      <c r="AB305" s="128" t="str">
        <f t="shared" si="161"/>
        <v/>
      </c>
      <c r="AC305" s="128" t="str">
        <f t="shared" si="162"/>
        <v/>
      </c>
      <c r="AD305" s="128" t="str">
        <f t="shared" si="163"/>
        <v/>
      </c>
      <c r="AG305" s="133">
        <v>0.6</v>
      </c>
      <c r="AH305" s="132">
        <v>2</v>
      </c>
      <c r="AI305" s="132">
        <v>1</v>
      </c>
      <c r="AJ305" s="132"/>
      <c r="AK305" s="132"/>
      <c r="AL305" s="132"/>
      <c r="AM305" s="132"/>
      <c r="AN305" s="132"/>
      <c r="AO305" s="132"/>
      <c r="AP305" s="132"/>
      <c r="AQ305" s="132"/>
      <c r="AR305" s="134"/>
    </row>
    <row r="306" spans="9:44" ht="12" customHeight="1">
      <c r="I306" s="150" t="str">
        <f t="shared" ref="I306:I317" si="175">$C$253&amp;" "&amp;$E$257&amp;" "&amp;RIGHT(G254,LEN(G254)-FIND(" ",G254))</f>
        <v>Commercial Air conditioning Lignite</v>
      </c>
      <c r="J306" s="155" t="s">
        <v>205</v>
      </c>
      <c r="K306" s="152" t="str">
        <f t="shared" ref="K306:K317" si="176">$D$253&amp;$F$257&amp;RIGHT(H254,3)&amp;$B$253</f>
        <v>COM-ACCOLExt</v>
      </c>
      <c r="L306" s="110" t="str">
        <f t="shared" ref="L306:L314" si="177">IF(J306="Yes",K306,"")</f>
        <v/>
      </c>
      <c r="P306" s="131" t="str">
        <f t="shared" si="150"/>
        <v/>
      </c>
      <c r="Q306" s="123" t="str">
        <f t="shared" si="146"/>
        <v/>
      </c>
      <c r="R306" s="121" t="str">
        <f t="shared" si="151"/>
        <v/>
      </c>
      <c r="S306" s="128" t="str">
        <f t="shared" si="152"/>
        <v/>
      </c>
      <c r="T306" s="128" t="str">
        <f t="shared" si="153"/>
        <v/>
      </c>
      <c r="U306" s="128" t="str">
        <f t="shared" si="154"/>
        <v/>
      </c>
      <c r="V306" s="128" t="str">
        <f t="shared" si="155"/>
        <v/>
      </c>
      <c r="W306" s="128" t="str">
        <f t="shared" si="156"/>
        <v/>
      </c>
      <c r="X306" s="128" t="str">
        <f t="shared" si="157"/>
        <v/>
      </c>
      <c r="Y306" s="128" t="str">
        <f t="shared" si="158"/>
        <v/>
      </c>
      <c r="Z306" s="128" t="str">
        <f t="shared" si="159"/>
        <v/>
      </c>
      <c r="AA306" s="128" t="str">
        <f t="shared" si="160"/>
        <v/>
      </c>
      <c r="AB306" s="128" t="str">
        <f t="shared" si="161"/>
        <v/>
      </c>
      <c r="AC306" s="128" t="str">
        <f t="shared" si="162"/>
        <v/>
      </c>
      <c r="AD306" s="128" t="str">
        <f t="shared" si="163"/>
        <v/>
      </c>
      <c r="AG306" s="133">
        <v>0.6</v>
      </c>
      <c r="AH306" s="132">
        <v>2</v>
      </c>
      <c r="AI306" s="132">
        <v>1</v>
      </c>
      <c r="AJ306" s="132"/>
      <c r="AK306" s="132"/>
      <c r="AL306" s="132"/>
      <c r="AM306" s="132"/>
      <c r="AN306" s="132"/>
      <c r="AO306" s="132"/>
      <c r="AP306" s="132"/>
      <c r="AQ306" s="132"/>
      <c r="AR306" s="134"/>
    </row>
    <row r="307" spans="9:44" ht="12" customHeight="1">
      <c r="I307" s="150" t="str">
        <f t="shared" si="175"/>
        <v>Commercial Air conditioning Crude oil</v>
      </c>
      <c r="J307" s="155" t="s">
        <v>205</v>
      </c>
      <c r="K307" s="152" t="str">
        <f t="shared" si="176"/>
        <v>COM-ACOILExt</v>
      </c>
      <c r="L307" s="110" t="str">
        <f t="shared" si="177"/>
        <v/>
      </c>
      <c r="P307" s="131" t="str">
        <f t="shared" si="150"/>
        <v/>
      </c>
      <c r="Q307" s="123" t="str">
        <f t="shared" si="146"/>
        <v/>
      </c>
      <c r="R307" s="121" t="str">
        <f t="shared" si="151"/>
        <v/>
      </c>
      <c r="S307" s="128" t="str">
        <f t="shared" si="152"/>
        <v/>
      </c>
      <c r="T307" s="128" t="str">
        <f t="shared" si="153"/>
        <v/>
      </c>
      <c r="U307" s="128" t="str">
        <f t="shared" si="154"/>
        <v/>
      </c>
      <c r="V307" s="128" t="str">
        <f t="shared" si="155"/>
        <v/>
      </c>
      <c r="W307" s="128" t="str">
        <f t="shared" si="156"/>
        <v/>
      </c>
      <c r="X307" s="128" t="str">
        <f t="shared" si="157"/>
        <v/>
      </c>
      <c r="Y307" s="128" t="str">
        <f t="shared" si="158"/>
        <v/>
      </c>
      <c r="Z307" s="128" t="str">
        <f t="shared" si="159"/>
        <v/>
      </c>
      <c r="AA307" s="128" t="str">
        <f t="shared" si="160"/>
        <v/>
      </c>
      <c r="AB307" s="128" t="str">
        <f t="shared" si="161"/>
        <v/>
      </c>
      <c r="AC307" s="128" t="str">
        <f t="shared" si="162"/>
        <v/>
      </c>
      <c r="AD307" s="128" t="str">
        <f t="shared" si="163"/>
        <v/>
      </c>
      <c r="AG307" s="133">
        <v>0.6</v>
      </c>
      <c r="AH307" s="132">
        <v>2</v>
      </c>
      <c r="AI307" s="132">
        <v>1</v>
      </c>
      <c r="AJ307" s="132"/>
      <c r="AK307" s="132"/>
      <c r="AL307" s="132"/>
      <c r="AM307" s="132"/>
      <c r="AN307" s="132"/>
      <c r="AO307" s="132"/>
      <c r="AP307" s="132"/>
      <c r="AQ307" s="132"/>
      <c r="AR307" s="134"/>
    </row>
    <row r="308" spans="9:44" ht="12" customHeight="1">
      <c r="I308" s="150" t="str">
        <f t="shared" si="175"/>
        <v>Commercial Air conditioning Natural Gas</v>
      </c>
      <c r="J308" s="155" t="s">
        <v>205</v>
      </c>
      <c r="K308" s="152" t="str">
        <f t="shared" si="176"/>
        <v>COM-ACNGAExt</v>
      </c>
      <c r="L308" s="110" t="str">
        <f t="shared" si="177"/>
        <v/>
      </c>
      <c r="P308" s="131" t="str">
        <f t="shared" si="150"/>
        <v/>
      </c>
      <c r="Q308" s="123" t="str">
        <f t="shared" si="146"/>
        <v/>
      </c>
      <c r="R308" s="121" t="str">
        <f t="shared" si="151"/>
        <v/>
      </c>
      <c r="S308" s="128" t="str">
        <f t="shared" si="152"/>
        <v/>
      </c>
      <c r="T308" s="128" t="str">
        <f t="shared" si="153"/>
        <v/>
      </c>
      <c r="U308" s="128" t="str">
        <f t="shared" si="154"/>
        <v/>
      </c>
      <c r="V308" s="128" t="str">
        <f t="shared" si="155"/>
        <v/>
      </c>
      <c r="W308" s="128" t="str">
        <f t="shared" si="156"/>
        <v/>
      </c>
      <c r="X308" s="128" t="str">
        <f t="shared" si="157"/>
        <v/>
      </c>
      <c r="Y308" s="128" t="str">
        <f t="shared" si="158"/>
        <v/>
      </c>
      <c r="Z308" s="128" t="str">
        <f t="shared" si="159"/>
        <v/>
      </c>
      <c r="AA308" s="128" t="str">
        <f t="shared" si="160"/>
        <v/>
      </c>
      <c r="AB308" s="128" t="str">
        <f t="shared" si="161"/>
        <v/>
      </c>
      <c r="AC308" s="128" t="str">
        <f t="shared" si="162"/>
        <v/>
      </c>
      <c r="AD308" s="128" t="str">
        <f t="shared" si="163"/>
        <v/>
      </c>
      <c r="AG308" s="133">
        <v>0.6</v>
      </c>
      <c r="AH308" s="132">
        <v>2</v>
      </c>
      <c r="AI308" s="132">
        <v>1</v>
      </c>
      <c r="AJ308" s="132"/>
      <c r="AK308" s="132"/>
      <c r="AL308" s="132"/>
      <c r="AM308" s="132"/>
      <c r="AN308" s="132"/>
      <c r="AO308" s="132"/>
      <c r="AP308" s="132"/>
      <c r="AQ308" s="132"/>
      <c r="AR308" s="134"/>
    </row>
    <row r="309" spans="9:44" ht="12" customHeight="1">
      <c r="I309" s="150" t="str">
        <f t="shared" si="175"/>
        <v>Commercial Air conditioning Hydro</v>
      </c>
      <c r="J309" s="155" t="s">
        <v>205</v>
      </c>
      <c r="K309" s="152" t="str">
        <f t="shared" si="176"/>
        <v>COM-ACHYDExt</v>
      </c>
      <c r="L309" s="110" t="str">
        <f t="shared" si="177"/>
        <v/>
      </c>
      <c r="P309" s="131" t="str">
        <f t="shared" si="150"/>
        <v/>
      </c>
      <c r="Q309" s="123" t="str">
        <f t="shared" si="146"/>
        <v/>
      </c>
      <c r="R309" s="121" t="str">
        <f t="shared" si="151"/>
        <v/>
      </c>
      <c r="S309" s="128" t="str">
        <f t="shared" si="152"/>
        <v/>
      </c>
      <c r="T309" s="128" t="str">
        <f t="shared" si="153"/>
        <v/>
      </c>
      <c r="U309" s="128" t="str">
        <f t="shared" si="154"/>
        <v/>
      </c>
      <c r="V309" s="128" t="str">
        <f t="shared" si="155"/>
        <v/>
      </c>
      <c r="W309" s="128" t="str">
        <f t="shared" si="156"/>
        <v/>
      </c>
      <c r="X309" s="128" t="str">
        <f t="shared" si="157"/>
        <v/>
      </c>
      <c r="Y309" s="128" t="str">
        <f t="shared" si="158"/>
        <v/>
      </c>
      <c r="Z309" s="128" t="str">
        <f t="shared" si="159"/>
        <v/>
      </c>
      <c r="AA309" s="128" t="str">
        <f t="shared" si="160"/>
        <v/>
      </c>
      <c r="AB309" s="128" t="str">
        <f t="shared" si="161"/>
        <v/>
      </c>
      <c r="AC309" s="128" t="str">
        <f t="shared" si="162"/>
        <v/>
      </c>
      <c r="AD309" s="128" t="str">
        <f t="shared" si="163"/>
        <v/>
      </c>
      <c r="AG309" s="133">
        <v>0.6</v>
      </c>
      <c r="AH309" s="132">
        <v>2</v>
      </c>
      <c r="AI309" s="132">
        <v>1</v>
      </c>
      <c r="AJ309" s="132"/>
      <c r="AK309" s="132"/>
      <c r="AL309" s="132"/>
      <c r="AM309" s="132"/>
      <c r="AN309" s="132"/>
      <c r="AO309" s="132"/>
      <c r="AP309" s="132"/>
      <c r="AQ309" s="132"/>
      <c r="AR309" s="134"/>
    </row>
    <row r="310" spans="9:44" ht="12" customHeight="1">
      <c r="I310" s="150" t="str">
        <f t="shared" si="175"/>
        <v>Commercial Air conditioning Geothermal</v>
      </c>
      <c r="J310" s="155" t="s">
        <v>205</v>
      </c>
      <c r="K310" s="152" t="str">
        <f t="shared" si="176"/>
        <v>COM-ACGEOExt</v>
      </c>
      <c r="L310" s="110" t="str">
        <f t="shared" si="177"/>
        <v/>
      </c>
      <c r="P310" s="131" t="str">
        <f t="shared" si="150"/>
        <v/>
      </c>
      <c r="Q310" s="123" t="str">
        <f t="shared" si="146"/>
        <v/>
      </c>
      <c r="R310" s="121" t="str">
        <f t="shared" si="151"/>
        <v/>
      </c>
      <c r="S310" s="128" t="str">
        <f t="shared" si="152"/>
        <v/>
      </c>
      <c r="T310" s="128" t="str">
        <f t="shared" si="153"/>
        <v/>
      </c>
      <c r="U310" s="128" t="str">
        <f t="shared" si="154"/>
        <v/>
      </c>
      <c r="V310" s="128" t="str">
        <f t="shared" si="155"/>
        <v/>
      </c>
      <c r="W310" s="128" t="str">
        <f t="shared" si="156"/>
        <v/>
      </c>
      <c r="X310" s="128" t="str">
        <f t="shared" si="157"/>
        <v/>
      </c>
      <c r="Y310" s="128" t="str">
        <f t="shared" si="158"/>
        <v/>
      </c>
      <c r="Z310" s="128" t="str">
        <f t="shared" si="159"/>
        <v/>
      </c>
      <c r="AA310" s="128" t="str">
        <f t="shared" si="160"/>
        <v/>
      </c>
      <c r="AB310" s="128" t="str">
        <f t="shared" si="161"/>
        <v/>
      </c>
      <c r="AC310" s="128" t="str">
        <f t="shared" si="162"/>
        <v/>
      </c>
      <c r="AD310" s="128" t="str">
        <f t="shared" si="163"/>
        <v/>
      </c>
      <c r="AG310" s="133">
        <v>0.6</v>
      </c>
      <c r="AH310" s="132">
        <v>2</v>
      </c>
      <c r="AI310" s="132">
        <v>1</v>
      </c>
      <c r="AJ310" s="132"/>
      <c r="AK310" s="132"/>
      <c r="AL310" s="132"/>
      <c r="AM310" s="132"/>
      <c r="AN310" s="132"/>
      <c r="AO310" s="132"/>
      <c r="AP310" s="132"/>
      <c r="AQ310" s="132"/>
      <c r="AR310" s="134"/>
    </row>
    <row r="311" spans="9:44" ht="12" customHeight="1">
      <c r="I311" s="150" t="str">
        <f t="shared" si="175"/>
        <v>Commercial Air conditioning Solar</v>
      </c>
      <c r="J311" s="155" t="s">
        <v>205</v>
      </c>
      <c r="K311" s="152" t="str">
        <f t="shared" si="176"/>
        <v>COM-ACSOLExt</v>
      </c>
      <c r="L311" s="110" t="str">
        <f t="shared" si="177"/>
        <v/>
      </c>
      <c r="P311" s="131" t="str">
        <f t="shared" si="150"/>
        <v/>
      </c>
      <c r="Q311" s="123" t="str">
        <f t="shared" si="146"/>
        <v/>
      </c>
      <c r="R311" s="121" t="str">
        <f t="shared" si="151"/>
        <v/>
      </c>
      <c r="S311" s="128" t="str">
        <f t="shared" si="152"/>
        <v/>
      </c>
      <c r="T311" s="128" t="str">
        <f t="shared" si="153"/>
        <v/>
      </c>
      <c r="U311" s="128" t="str">
        <f t="shared" si="154"/>
        <v/>
      </c>
      <c r="V311" s="128" t="str">
        <f t="shared" si="155"/>
        <v/>
      </c>
      <c r="W311" s="128" t="str">
        <f t="shared" si="156"/>
        <v/>
      </c>
      <c r="X311" s="128" t="str">
        <f t="shared" si="157"/>
        <v/>
      </c>
      <c r="Y311" s="128" t="str">
        <f t="shared" si="158"/>
        <v/>
      </c>
      <c r="Z311" s="128" t="str">
        <f t="shared" si="159"/>
        <v/>
      </c>
      <c r="AA311" s="128" t="str">
        <f t="shared" si="160"/>
        <v/>
      </c>
      <c r="AB311" s="128" t="str">
        <f t="shared" si="161"/>
        <v/>
      </c>
      <c r="AC311" s="128" t="str">
        <f t="shared" si="162"/>
        <v/>
      </c>
      <c r="AD311" s="128" t="str">
        <f t="shared" si="163"/>
        <v/>
      </c>
      <c r="AG311" s="133">
        <v>0.6</v>
      </c>
      <c r="AH311" s="132">
        <v>2</v>
      </c>
      <c r="AI311" s="132">
        <v>1</v>
      </c>
      <c r="AJ311" s="132"/>
      <c r="AK311" s="132"/>
      <c r="AL311" s="132"/>
      <c r="AM311" s="132"/>
      <c r="AN311" s="132"/>
      <c r="AO311" s="132"/>
      <c r="AP311" s="132"/>
      <c r="AQ311" s="132"/>
      <c r="AR311" s="134"/>
    </row>
    <row r="312" spans="9:44" ht="12" customHeight="1">
      <c r="I312" s="150" t="str">
        <f t="shared" si="175"/>
        <v>Commercial Air conditioning Wind</v>
      </c>
      <c r="J312" s="155" t="s">
        <v>205</v>
      </c>
      <c r="K312" s="152" t="str">
        <f t="shared" si="176"/>
        <v>COM-ACWINExt</v>
      </c>
      <c r="L312" s="110" t="str">
        <f t="shared" si="177"/>
        <v/>
      </c>
      <c r="P312" s="131" t="str">
        <f t="shared" si="150"/>
        <v/>
      </c>
      <c r="Q312" s="123" t="str">
        <f t="shared" si="146"/>
        <v/>
      </c>
      <c r="R312" s="121" t="str">
        <f t="shared" si="151"/>
        <v/>
      </c>
      <c r="S312" s="128" t="str">
        <f t="shared" si="152"/>
        <v/>
      </c>
      <c r="T312" s="128" t="str">
        <f t="shared" si="153"/>
        <v/>
      </c>
      <c r="U312" s="128" t="str">
        <f t="shared" si="154"/>
        <v/>
      </c>
      <c r="V312" s="128" t="str">
        <f t="shared" si="155"/>
        <v/>
      </c>
      <c r="W312" s="128" t="str">
        <f t="shared" si="156"/>
        <v/>
      </c>
      <c r="X312" s="128" t="str">
        <f t="shared" si="157"/>
        <v/>
      </c>
      <c r="Y312" s="128" t="str">
        <f t="shared" si="158"/>
        <v/>
      </c>
      <c r="Z312" s="128" t="str">
        <f t="shared" si="159"/>
        <v/>
      </c>
      <c r="AA312" s="128" t="str">
        <f t="shared" si="160"/>
        <v/>
      </c>
      <c r="AB312" s="128" t="str">
        <f t="shared" si="161"/>
        <v/>
      </c>
      <c r="AC312" s="128" t="str">
        <f t="shared" si="162"/>
        <v/>
      </c>
      <c r="AD312" s="128" t="str">
        <f t="shared" si="163"/>
        <v/>
      </c>
      <c r="AG312" s="133">
        <v>0.6</v>
      </c>
      <c r="AH312" s="132">
        <v>2</v>
      </c>
      <c r="AI312" s="132">
        <v>1</v>
      </c>
      <c r="AJ312" s="132"/>
      <c r="AK312" s="132"/>
      <c r="AL312" s="132"/>
      <c r="AM312" s="132"/>
      <c r="AN312" s="132"/>
      <c r="AO312" s="132"/>
      <c r="AP312" s="132"/>
      <c r="AQ312" s="132"/>
      <c r="AR312" s="134"/>
    </row>
    <row r="313" spans="9:44" ht="12" customHeight="1">
      <c r="I313" s="150" t="str">
        <f t="shared" si="175"/>
        <v>Commercial Air conditioning Bio Liquids</v>
      </c>
      <c r="J313" s="155" t="s">
        <v>205</v>
      </c>
      <c r="K313" s="152" t="str">
        <f t="shared" si="176"/>
        <v>COM-ACBILExt</v>
      </c>
      <c r="L313" s="110" t="str">
        <f t="shared" si="177"/>
        <v/>
      </c>
      <c r="P313" s="131" t="str">
        <f t="shared" si="150"/>
        <v/>
      </c>
      <c r="Q313" s="123" t="str">
        <f t="shared" si="146"/>
        <v/>
      </c>
      <c r="R313" s="121" t="str">
        <f t="shared" si="151"/>
        <v/>
      </c>
      <c r="S313" s="128" t="str">
        <f t="shared" si="152"/>
        <v/>
      </c>
      <c r="T313" s="128" t="str">
        <f t="shared" si="153"/>
        <v/>
      </c>
      <c r="U313" s="128" t="str">
        <f t="shared" si="154"/>
        <v/>
      </c>
      <c r="V313" s="128" t="str">
        <f t="shared" si="155"/>
        <v/>
      </c>
      <c r="W313" s="128" t="str">
        <f t="shared" si="156"/>
        <v/>
      </c>
      <c r="X313" s="128" t="str">
        <f t="shared" si="157"/>
        <v/>
      </c>
      <c r="Y313" s="128" t="str">
        <f t="shared" si="158"/>
        <v/>
      </c>
      <c r="Z313" s="128" t="str">
        <f t="shared" si="159"/>
        <v/>
      </c>
      <c r="AA313" s="128" t="str">
        <f t="shared" si="160"/>
        <v/>
      </c>
      <c r="AB313" s="128" t="str">
        <f t="shared" si="161"/>
        <v/>
      </c>
      <c r="AC313" s="128" t="str">
        <f t="shared" si="162"/>
        <v/>
      </c>
      <c r="AD313" s="128" t="str">
        <f t="shared" si="163"/>
        <v/>
      </c>
      <c r="AG313" s="133">
        <v>0.6</v>
      </c>
      <c r="AH313" s="132">
        <v>2</v>
      </c>
      <c r="AI313" s="132">
        <v>1</v>
      </c>
      <c r="AJ313" s="132"/>
      <c r="AK313" s="132"/>
      <c r="AL313" s="132"/>
      <c r="AM313" s="132"/>
      <c r="AN313" s="132"/>
      <c r="AO313" s="132"/>
      <c r="AP313" s="132"/>
      <c r="AQ313" s="132"/>
      <c r="AR313" s="134"/>
    </row>
    <row r="314" spans="9:44" ht="12" customHeight="1">
      <c r="I314" s="150" t="str">
        <f t="shared" si="175"/>
        <v>Commercial Air conditioning Biogas</v>
      </c>
      <c r="J314" s="155" t="s">
        <v>205</v>
      </c>
      <c r="K314" s="152" t="str">
        <f t="shared" si="176"/>
        <v>COM-ACBIGExt</v>
      </c>
      <c r="L314" s="110" t="str">
        <f t="shared" si="177"/>
        <v/>
      </c>
      <c r="P314" s="131" t="str">
        <f t="shared" si="150"/>
        <v/>
      </c>
      <c r="Q314" s="123" t="str">
        <f t="shared" si="146"/>
        <v/>
      </c>
      <c r="R314" s="121" t="str">
        <f t="shared" si="151"/>
        <v/>
      </c>
      <c r="S314" s="128" t="str">
        <f t="shared" si="152"/>
        <v/>
      </c>
      <c r="T314" s="128" t="str">
        <f t="shared" si="153"/>
        <v/>
      </c>
      <c r="U314" s="128" t="str">
        <f t="shared" si="154"/>
        <v/>
      </c>
      <c r="V314" s="128" t="str">
        <f t="shared" si="155"/>
        <v/>
      </c>
      <c r="W314" s="128" t="str">
        <f t="shared" si="156"/>
        <v/>
      </c>
      <c r="X314" s="128" t="str">
        <f t="shared" si="157"/>
        <v/>
      </c>
      <c r="Y314" s="128" t="str">
        <f t="shared" si="158"/>
        <v/>
      </c>
      <c r="Z314" s="128" t="str">
        <f t="shared" si="159"/>
        <v/>
      </c>
      <c r="AA314" s="128" t="str">
        <f t="shared" si="160"/>
        <v/>
      </c>
      <c r="AB314" s="128" t="str">
        <f t="shared" si="161"/>
        <v/>
      </c>
      <c r="AC314" s="128" t="str">
        <f t="shared" si="162"/>
        <v/>
      </c>
      <c r="AD314" s="128" t="str">
        <f t="shared" si="163"/>
        <v/>
      </c>
      <c r="AG314" s="133">
        <v>0.6</v>
      </c>
      <c r="AH314" s="132">
        <v>2</v>
      </c>
      <c r="AI314" s="132">
        <v>1</v>
      </c>
      <c r="AJ314" s="132"/>
      <c r="AK314" s="132"/>
      <c r="AL314" s="132"/>
      <c r="AM314" s="132"/>
      <c r="AN314" s="132"/>
      <c r="AO314" s="132"/>
      <c r="AP314" s="132"/>
      <c r="AQ314" s="132"/>
      <c r="AR314" s="134"/>
    </row>
    <row r="315" spans="9:44" ht="12" customHeight="1">
      <c r="I315" s="150" t="str">
        <f t="shared" si="175"/>
        <v>Commercial Air conditioning Wood</v>
      </c>
      <c r="J315" s="155" t="s">
        <v>205</v>
      </c>
      <c r="K315" s="152" t="str">
        <f t="shared" si="176"/>
        <v>COM-ACWODExt</v>
      </c>
      <c r="L315" s="110" t="str">
        <f t="shared" ref="L315:L321" si="178">IF(J315="Yes",K315,"")</f>
        <v/>
      </c>
      <c r="P315" s="131" t="str">
        <f t="shared" si="150"/>
        <v/>
      </c>
      <c r="Q315" s="123" t="str">
        <f t="shared" si="146"/>
        <v/>
      </c>
      <c r="R315" s="121" t="str">
        <f t="shared" si="151"/>
        <v/>
      </c>
      <c r="S315" s="128" t="str">
        <f t="shared" si="152"/>
        <v/>
      </c>
      <c r="T315" s="128" t="str">
        <f t="shared" si="153"/>
        <v/>
      </c>
      <c r="U315" s="128" t="str">
        <f t="shared" si="154"/>
        <v/>
      </c>
      <c r="V315" s="128" t="str">
        <f t="shared" si="155"/>
        <v/>
      </c>
      <c r="W315" s="128" t="str">
        <f t="shared" si="156"/>
        <v/>
      </c>
      <c r="X315" s="128" t="str">
        <f t="shared" si="157"/>
        <v/>
      </c>
      <c r="Y315" s="128" t="str">
        <f t="shared" si="158"/>
        <v/>
      </c>
      <c r="Z315" s="128" t="str">
        <f t="shared" si="159"/>
        <v/>
      </c>
      <c r="AA315" s="128" t="str">
        <f t="shared" si="160"/>
        <v/>
      </c>
      <c r="AB315" s="128" t="str">
        <f t="shared" si="161"/>
        <v/>
      </c>
      <c r="AC315" s="128" t="str">
        <f t="shared" si="162"/>
        <v/>
      </c>
      <c r="AD315" s="128" t="str">
        <f t="shared" si="163"/>
        <v/>
      </c>
      <c r="AG315" s="133">
        <v>0.6</v>
      </c>
      <c r="AH315" s="132">
        <v>2</v>
      </c>
      <c r="AI315" s="132">
        <v>1</v>
      </c>
      <c r="AJ315" s="132"/>
      <c r="AK315" s="132"/>
      <c r="AL315" s="132"/>
      <c r="AM315" s="132"/>
      <c r="AN315" s="132"/>
      <c r="AO315" s="132"/>
      <c r="AP315" s="132"/>
      <c r="AQ315" s="132"/>
      <c r="AR315" s="134"/>
    </row>
    <row r="316" spans="9:44" ht="12" customHeight="1">
      <c r="I316" s="150" t="str">
        <f t="shared" si="175"/>
        <v>Commercial Air conditioning Tidal</v>
      </c>
      <c r="J316" s="155" t="s">
        <v>205</v>
      </c>
      <c r="K316" s="152" t="str">
        <f t="shared" si="176"/>
        <v>COM-ACTIDExt</v>
      </c>
      <c r="L316" s="110" t="str">
        <f t="shared" si="178"/>
        <v/>
      </c>
      <c r="P316" s="131" t="str">
        <f t="shared" si="150"/>
        <v/>
      </c>
      <c r="Q316" s="123" t="str">
        <f t="shared" si="146"/>
        <v/>
      </c>
      <c r="R316" s="121" t="str">
        <f t="shared" si="151"/>
        <v/>
      </c>
      <c r="S316" s="128" t="str">
        <f t="shared" si="152"/>
        <v/>
      </c>
      <c r="T316" s="128" t="str">
        <f t="shared" si="153"/>
        <v/>
      </c>
      <c r="U316" s="128" t="str">
        <f t="shared" si="154"/>
        <v/>
      </c>
      <c r="V316" s="128" t="str">
        <f t="shared" si="155"/>
        <v/>
      </c>
      <c r="W316" s="128" t="str">
        <f t="shared" si="156"/>
        <v/>
      </c>
      <c r="X316" s="128" t="str">
        <f t="shared" si="157"/>
        <v/>
      </c>
      <c r="Y316" s="128" t="str">
        <f t="shared" si="158"/>
        <v/>
      </c>
      <c r="Z316" s="128" t="str">
        <f t="shared" si="159"/>
        <v/>
      </c>
      <c r="AA316" s="128" t="str">
        <f t="shared" si="160"/>
        <v/>
      </c>
      <c r="AB316" s="128" t="str">
        <f t="shared" si="161"/>
        <v/>
      </c>
      <c r="AC316" s="128" t="str">
        <f t="shared" si="162"/>
        <v/>
      </c>
      <c r="AD316" s="128" t="str">
        <f t="shared" si="163"/>
        <v/>
      </c>
      <c r="AG316" s="133">
        <v>0.6</v>
      </c>
      <c r="AH316" s="132">
        <v>2</v>
      </c>
      <c r="AI316" s="132">
        <v>1</v>
      </c>
      <c r="AJ316" s="132"/>
      <c r="AK316" s="132"/>
      <c r="AL316" s="132"/>
      <c r="AM316" s="132"/>
      <c r="AN316" s="132"/>
      <c r="AO316" s="132"/>
      <c r="AP316" s="132"/>
      <c r="AQ316" s="132"/>
      <c r="AR316" s="134"/>
    </row>
    <row r="317" spans="9:44" ht="12" customHeight="1">
      <c r="I317" s="150" t="str">
        <f t="shared" si="175"/>
        <v>Commercial Air conditioning Electricity</v>
      </c>
      <c r="J317" s="155" t="s">
        <v>198</v>
      </c>
      <c r="K317" s="153" t="str">
        <f t="shared" si="176"/>
        <v>COM-ACELCExt</v>
      </c>
      <c r="L317" s="110" t="str">
        <f t="shared" si="178"/>
        <v>COM-ACELCExt</v>
      </c>
      <c r="P317" s="131" t="str">
        <f t="shared" si="150"/>
        <v>COM-ACELCExt</v>
      </c>
      <c r="Q317" s="123" t="str">
        <f t="shared" ref="Q317:Q369" si="179">IF(J317="yes",LEFT(P317,3)&amp;"-"&amp;MID(P317,7,3),"")</f>
        <v>COM-ELC</v>
      </c>
      <c r="R317" s="121" t="str">
        <f t="shared" si="151"/>
        <v>COM-AC</v>
      </c>
      <c r="S317" s="128">
        <f t="shared" si="152"/>
        <v>0.6</v>
      </c>
      <c r="T317" s="128">
        <f t="shared" si="153"/>
        <v>2</v>
      </c>
      <c r="U317" s="128">
        <f t="shared" si="154"/>
        <v>1</v>
      </c>
      <c r="V317" s="128">
        <f t="shared" si="155"/>
        <v>0</v>
      </c>
      <c r="W317" s="128">
        <f t="shared" si="156"/>
        <v>0</v>
      </c>
      <c r="X317" s="128">
        <f t="shared" si="157"/>
        <v>0</v>
      </c>
      <c r="Y317" s="128">
        <f t="shared" si="158"/>
        <v>0</v>
      </c>
      <c r="Z317" s="128">
        <f t="shared" si="159"/>
        <v>0</v>
      </c>
      <c r="AA317" s="128">
        <f t="shared" si="160"/>
        <v>0</v>
      </c>
      <c r="AB317" s="128">
        <f t="shared" si="161"/>
        <v>0</v>
      </c>
      <c r="AC317" s="128">
        <f t="shared" si="162"/>
        <v>0</v>
      </c>
      <c r="AD317" s="128">
        <f t="shared" si="163"/>
        <v>0</v>
      </c>
      <c r="AG317" s="133">
        <v>0.6</v>
      </c>
      <c r="AH317" s="132">
        <v>2</v>
      </c>
      <c r="AI317" s="132">
        <v>1</v>
      </c>
      <c r="AJ317" s="132"/>
      <c r="AK317" s="132"/>
      <c r="AL317" s="132"/>
      <c r="AM317" s="132"/>
      <c r="AN317" s="132"/>
      <c r="AO317" s="132"/>
      <c r="AP317" s="132"/>
      <c r="AQ317" s="132"/>
      <c r="AR317" s="134"/>
    </row>
    <row r="318" spans="9:44" ht="12" customHeight="1">
      <c r="I318" s="149" t="str">
        <f>$C$253&amp;" "&amp;$E$258&amp;" "&amp;RIGHT(G253,LEN(G253)-FIND(" ",G253))</f>
        <v>Commercial Electrical and ICT equipments Coal</v>
      </c>
      <c r="J318" s="154" t="s">
        <v>205</v>
      </c>
      <c r="K318" s="151" t="str">
        <f>$D$253&amp;$F$258&amp;RIGHT(H253,3)&amp;$B$253</f>
        <v>COM-EQCOAExt</v>
      </c>
      <c r="L318" s="110" t="str">
        <f t="shared" si="178"/>
        <v/>
      </c>
      <c r="P318" s="131" t="str">
        <f t="shared" ref="P318:P369" si="180">L318</f>
        <v/>
      </c>
      <c r="Q318" s="123" t="str">
        <f t="shared" si="179"/>
        <v/>
      </c>
      <c r="R318" s="121" t="str">
        <f t="shared" ref="R318:R369" si="181">LEFT(P318,6)</f>
        <v/>
      </c>
      <c r="S318" s="128" t="str">
        <f t="shared" ref="S318:S369" si="182">IF(P318&lt;&gt;"",AG318,"")</f>
        <v/>
      </c>
      <c r="T318" s="128" t="str">
        <f t="shared" ref="T318:T369" si="183">IF(Q318&lt;&gt;"",AH318,"")</f>
        <v/>
      </c>
      <c r="U318" s="128" t="str">
        <f t="shared" ref="U318:U369" si="184">IF(R318&lt;&gt;"",AI318,"")</f>
        <v/>
      </c>
      <c r="V318" s="128" t="str">
        <f t="shared" ref="V318:V369" si="185">IF(S318&lt;&gt;"",AJ318,"")</f>
        <v/>
      </c>
      <c r="W318" s="128" t="str">
        <f t="shared" ref="W318:W369" si="186">IF(T318&lt;&gt;"",AK318,"")</f>
        <v/>
      </c>
      <c r="X318" s="128" t="str">
        <f t="shared" ref="X318:X369" si="187">IF(U318&lt;&gt;"",AL318,"")</f>
        <v/>
      </c>
      <c r="Y318" s="128" t="str">
        <f t="shared" ref="Y318:Y369" si="188">IF(V318&lt;&gt;"",AM318,"")</f>
        <v/>
      </c>
      <c r="Z318" s="128" t="str">
        <f t="shared" ref="Z318:Z369" si="189">IF(W318&lt;&gt;"",AN318,"")</f>
        <v/>
      </c>
      <c r="AA318" s="128" t="str">
        <f t="shared" ref="AA318:AA369" si="190">IF(X318&lt;&gt;"",AO318,"")</f>
        <v/>
      </c>
      <c r="AB318" s="128" t="str">
        <f t="shared" ref="AB318:AB369" si="191">IF(Y318&lt;&gt;"",AP318,"")</f>
        <v/>
      </c>
      <c r="AC318" s="128" t="str">
        <f t="shared" ref="AC318:AC369" si="192">IF(Z318&lt;&gt;"",AQ318,"")</f>
        <v/>
      </c>
      <c r="AD318" s="128" t="str">
        <f t="shared" ref="AD318:AD369" si="193">IF(AA318&lt;&gt;"",AR318,"")</f>
        <v/>
      </c>
      <c r="AG318" s="133">
        <v>0.6</v>
      </c>
      <c r="AH318" s="132">
        <v>2</v>
      </c>
      <c r="AI318" s="132">
        <v>1</v>
      </c>
      <c r="AJ318" s="132"/>
      <c r="AK318" s="132"/>
      <c r="AL318" s="132"/>
      <c r="AM318" s="132"/>
      <c r="AN318" s="132"/>
      <c r="AO318" s="132"/>
      <c r="AP318" s="132"/>
      <c r="AQ318" s="132"/>
      <c r="AR318" s="134"/>
    </row>
    <row r="319" spans="9:44" ht="12" customHeight="1">
      <c r="I319" s="150" t="str">
        <f t="shared" ref="I319:I330" si="194">$C$253&amp;" "&amp;$E$258&amp;" "&amp;RIGHT(G254,LEN(G254)-FIND(" ",G254))</f>
        <v>Commercial Electrical and ICT equipments Lignite</v>
      </c>
      <c r="J319" s="155" t="s">
        <v>205</v>
      </c>
      <c r="K319" s="152" t="str">
        <f t="shared" ref="K319:K330" si="195">$D$253&amp;$F$258&amp;RIGHT(H254,3)&amp;$B$253</f>
        <v>COM-EQCOLExt</v>
      </c>
      <c r="L319" s="110" t="str">
        <f t="shared" si="178"/>
        <v/>
      </c>
      <c r="P319" s="131" t="str">
        <f t="shared" si="180"/>
        <v/>
      </c>
      <c r="Q319" s="123" t="str">
        <f t="shared" si="179"/>
        <v/>
      </c>
      <c r="R319" s="121" t="str">
        <f t="shared" si="181"/>
        <v/>
      </c>
      <c r="S319" s="128" t="str">
        <f t="shared" si="182"/>
        <v/>
      </c>
      <c r="T319" s="128" t="str">
        <f t="shared" si="183"/>
        <v/>
      </c>
      <c r="U319" s="128" t="str">
        <f t="shared" si="184"/>
        <v/>
      </c>
      <c r="V319" s="128" t="str">
        <f t="shared" si="185"/>
        <v/>
      </c>
      <c r="W319" s="128" t="str">
        <f t="shared" si="186"/>
        <v/>
      </c>
      <c r="X319" s="128" t="str">
        <f t="shared" si="187"/>
        <v/>
      </c>
      <c r="Y319" s="128" t="str">
        <f t="shared" si="188"/>
        <v/>
      </c>
      <c r="Z319" s="128" t="str">
        <f t="shared" si="189"/>
        <v/>
      </c>
      <c r="AA319" s="128" t="str">
        <f t="shared" si="190"/>
        <v/>
      </c>
      <c r="AB319" s="128" t="str">
        <f t="shared" si="191"/>
        <v/>
      </c>
      <c r="AC319" s="128" t="str">
        <f t="shared" si="192"/>
        <v/>
      </c>
      <c r="AD319" s="128" t="str">
        <f t="shared" si="193"/>
        <v/>
      </c>
      <c r="AG319" s="133">
        <v>0.6</v>
      </c>
      <c r="AH319" s="132">
        <v>2</v>
      </c>
      <c r="AI319" s="132">
        <v>1</v>
      </c>
      <c r="AJ319" s="132"/>
      <c r="AK319" s="132"/>
      <c r="AL319" s="132"/>
      <c r="AM319" s="132"/>
      <c r="AN319" s="132"/>
      <c r="AO319" s="132"/>
      <c r="AP319" s="132"/>
      <c r="AQ319" s="132"/>
      <c r="AR319" s="134"/>
    </row>
    <row r="320" spans="9:44" ht="12" customHeight="1">
      <c r="I320" s="150" t="str">
        <f t="shared" si="194"/>
        <v>Commercial Electrical and ICT equipments Crude oil</v>
      </c>
      <c r="J320" s="155" t="s">
        <v>205</v>
      </c>
      <c r="K320" s="152" t="str">
        <f t="shared" si="195"/>
        <v>COM-EQOILExt</v>
      </c>
      <c r="L320" s="110" t="str">
        <f t="shared" si="178"/>
        <v/>
      </c>
      <c r="P320" s="131" t="str">
        <f t="shared" si="180"/>
        <v/>
      </c>
      <c r="Q320" s="123" t="str">
        <f t="shared" si="179"/>
        <v/>
      </c>
      <c r="R320" s="121" t="str">
        <f t="shared" si="181"/>
        <v/>
      </c>
      <c r="S320" s="128" t="str">
        <f t="shared" si="182"/>
        <v/>
      </c>
      <c r="T320" s="128" t="str">
        <f t="shared" si="183"/>
        <v/>
      </c>
      <c r="U320" s="128" t="str">
        <f t="shared" si="184"/>
        <v/>
      </c>
      <c r="V320" s="128" t="str">
        <f t="shared" si="185"/>
        <v/>
      </c>
      <c r="W320" s="128" t="str">
        <f t="shared" si="186"/>
        <v/>
      </c>
      <c r="X320" s="128" t="str">
        <f t="shared" si="187"/>
        <v/>
      </c>
      <c r="Y320" s="128" t="str">
        <f t="shared" si="188"/>
        <v/>
      </c>
      <c r="Z320" s="128" t="str">
        <f t="shared" si="189"/>
        <v/>
      </c>
      <c r="AA320" s="128" t="str">
        <f t="shared" si="190"/>
        <v/>
      </c>
      <c r="AB320" s="128" t="str">
        <f t="shared" si="191"/>
        <v/>
      </c>
      <c r="AC320" s="128" t="str">
        <f t="shared" si="192"/>
        <v/>
      </c>
      <c r="AD320" s="128" t="str">
        <f t="shared" si="193"/>
        <v/>
      </c>
      <c r="AG320" s="133">
        <v>0.6</v>
      </c>
      <c r="AH320" s="132">
        <v>2</v>
      </c>
      <c r="AI320" s="132">
        <v>1</v>
      </c>
      <c r="AJ320" s="132"/>
      <c r="AK320" s="132"/>
      <c r="AL320" s="132"/>
      <c r="AM320" s="132"/>
      <c r="AN320" s="132"/>
      <c r="AO320" s="132"/>
      <c r="AP320" s="132"/>
      <c r="AQ320" s="132"/>
      <c r="AR320" s="134"/>
    </row>
    <row r="321" spans="9:44" ht="12" customHeight="1">
      <c r="I321" s="150" t="str">
        <f t="shared" si="194"/>
        <v>Commercial Electrical and ICT equipments Natural Gas</v>
      </c>
      <c r="J321" s="155" t="s">
        <v>205</v>
      </c>
      <c r="K321" s="152" t="str">
        <f t="shared" si="195"/>
        <v>COM-EQNGAExt</v>
      </c>
      <c r="L321" s="110" t="str">
        <f t="shared" si="178"/>
        <v/>
      </c>
      <c r="P321" s="131" t="str">
        <f t="shared" si="180"/>
        <v/>
      </c>
      <c r="Q321" s="123" t="str">
        <f t="shared" si="179"/>
        <v/>
      </c>
      <c r="R321" s="121" t="str">
        <f t="shared" si="181"/>
        <v/>
      </c>
      <c r="S321" s="128" t="str">
        <f t="shared" si="182"/>
        <v/>
      </c>
      <c r="T321" s="128" t="str">
        <f t="shared" si="183"/>
        <v/>
      </c>
      <c r="U321" s="128" t="str">
        <f t="shared" si="184"/>
        <v/>
      </c>
      <c r="V321" s="128" t="str">
        <f t="shared" si="185"/>
        <v/>
      </c>
      <c r="W321" s="128" t="str">
        <f t="shared" si="186"/>
        <v/>
      </c>
      <c r="X321" s="128" t="str">
        <f t="shared" si="187"/>
        <v/>
      </c>
      <c r="Y321" s="128" t="str">
        <f t="shared" si="188"/>
        <v/>
      </c>
      <c r="Z321" s="128" t="str">
        <f t="shared" si="189"/>
        <v/>
      </c>
      <c r="AA321" s="128" t="str">
        <f t="shared" si="190"/>
        <v/>
      </c>
      <c r="AB321" s="128" t="str">
        <f t="shared" si="191"/>
        <v/>
      </c>
      <c r="AC321" s="128" t="str">
        <f t="shared" si="192"/>
        <v/>
      </c>
      <c r="AD321" s="128" t="str">
        <f t="shared" si="193"/>
        <v/>
      </c>
      <c r="AG321" s="133">
        <v>0.6</v>
      </c>
      <c r="AH321" s="132">
        <v>2</v>
      </c>
      <c r="AI321" s="132">
        <v>1</v>
      </c>
      <c r="AJ321" s="132"/>
      <c r="AK321" s="132"/>
      <c r="AL321" s="132"/>
      <c r="AM321" s="132"/>
      <c r="AN321" s="132"/>
      <c r="AO321" s="132"/>
      <c r="AP321" s="132"/>
      <c r="AQ321" s="132"/>
      <c r="AR321" s="134"/>
    </row>
    <row r="322" spans="9:44" ht="12" customHeight="1">
      <c r="I322" s="150" t="str">
        <f t="shared" si="194"/>
        <v>Commercial Electrical and ICT equipments Hydro</v>
      </c>
      <c r="J322" s="155" t="s">
        <v>205</v>
      </c>
      <c r="K322" s="152" t="str">
        <f t="shared" si="195"/>
        <v>COM-EQHYDExt</v>
      </c>
      <c r="L322" s="110" t="str">
        <f t="shared" ref="L322:L327" si="196">IF(J322="Yes",K322,"")</f>
        <v/>
      </c>
      <c r="P322" s="131" t="str">
        <f t="shared" si="180"/>
        <v/>
      </c>
      <c r="Q322" s="123" t="str">
        <f t="shared" si="179"/>
        <v/>
      </c>
      <c r="R322" s="121" t="str">
        <f t="shared" si="181"/>
        <v/>
      </c>
      <c r="S322" s="128" t="str">
        <f t="shared" si="182"/>
        <v/>
      </c>
      <c r="T322" s="128" t="str">
        <f t="shared" si="183"/>
        <v/>
      </c>
      <c r="U322" s="128" t="str">
        <f t="shared" si="184"/>
        <v/>
      </c>
      <c r="V322" s="128" t="str">
        <f t="shared" si="185"/>
        <v/>
      </c>
      <c r="W322" s="128" t="str">
        <f t="shared" si="186"/>
        <v/>
      </c>
      <c r="X322" s="128" t="str">
        <f t="shared" si="187"/>
        <v/>
      </c>
      <c r="Y322" s="128" t="str">
        <f t="shared" si="188"/>
        <v/>
      </c>
      <c r="Z322" s="128" t="str">
        <f t="shared" si="189"/>
        <v/>
      </c>
      <c r="AA322" s="128" t="str">
        <f t="shared" si="190"/>
        <v/>
      </c>
      <c r="AB322" s="128" t="str">
        <f t="shared" si="191"/>
        <v/>
      </c>
      <c r="AC322" s="128" t="str">
        <f t="shared" si="192"/>
        <v/>
      </c>
      <c r="AD322" s="128" t="str">
        <f t="shared" si="193"/>
        <v/>
      </c>
      <c r="AG322" s="133">
        <v>0.6</v>
      </c>
      <c r="AH322" s="132">
        <v>2</v>
      </c>
      <c r="AI322" s="132">
        <v>1</v>
      </c>
      <c r="AJ322" s="132"/>
      <c r="AK322" s="132"/>
      <c r="AL322" s="132"/>
      <c r="AM322" s="132"/>
      <c r="AN322" s="132"/>
      <c r="AO322" s="132"/>
      <c r="AP322" s="132"/>
      <c r="AQ322" s="132"/>
      <c r="AR322" s="134"/>
    </row>
    <row r="323" spans="9:44" ht="12" customHeight="1">
      <c r="I323" s="150" t="str">
        <f t="shared" si="194"/>
        <v>Commercial Electrical and ICT equipments Geothermal</v>
      </c>
      <c r="J323" s="155" t="s">
        <v>205</v>
      </c>
      <c r="K323" s="152" t="str">
        <f t="shared" si="195"/>
        <v>COM-EQGEOExt</v>
      </c>
      <c r="L323" s="110" t="str">
        <f t="shared" si="196"/>
        <v/>
      </c>
      <c r="P323" s="131" t="str">
        <f t="shared" si="180"/>
        <v/>
      </c>
      <c r="Q323" s="123" t="str">
        <f t="shared" si="179"/>
        <v/>
      </c>
      <c r="R323" s="121" t="str">
        <f t="shared" si="181"/>
        <v/>
      </c>
      <c r="S323" s="128" t="str">
        <f t="shared" si="182"/>
        <v/>
      </c>
      <c r="T323" s="128" t="str">
        <f t="shared" si="183"/>
        <v/>
      </c>
      <c r="U323" s="128" t="str">
        <f t="shared" si="184"/>
        <v/>
      </c>
      <c r="V323" s="128" t="str">
        <f t="shared" si="185"/>
        <v/>
      </c>
      <c r="W323" s="128" t="str">
        <f t="shared" si="186"/>
        <v/>
      </c>
      <c r="X323" s="128" t="str">
        <f t="shared" si="187"/>
        <v/>
      </c>
      <c r="Y323" s="128" t="str">
        <f t="shared" si="188"/>
        <v/>
      </c>
      <c r="Z323" s="128" t="str">
        <f t="shared" si="189"/>
        <v/>
      </c>
      <c r="AA323" s="128" t="str">
        <f t="shared" si="190"/>
        <v/>
      </c>
      <c r="AB323" s="128" t="str">
        <f t="shared" si="191"/>
        <v/>
      </c>
      <c r="AC323" s="128" t="str">
        <f t="shared" si="192"/>
        <v/>
      </c>
      <c r="AD323" s="128" t="str">
        <f t="shared" si="193"/>
        <v/>
      </c>
      <c r="AG323" s="133">
        <v>0.6</v>
      </c>
      <c r="AH323" s="132">
        <v>2</v>
      </c>
      <c r="AI323" s="132">
        <v>1</v>
      </c>
      <c r="AJ323" s="132"/>
      <c r="AK323" s="132"/>
      <c r="AL323" s="132"/>
      <c r="AM323" s="132"/>
      <c r="AN323" s="132"/>
      <c r="AO323" s="132"/>
      <c r="AP323" s="132"/>
      <c r="AQ323" s="132"/>
      <c r="AR323" s="134"/>
    </row>
    <row r="324" spans="9:44" ht="12" customHeight="1">
      <c r="I324" s="150" t="str">
        <f t="shared" si="194"/>
        <v>Commercial Electrical and ICT equipments Solar</v>
      </c>
      <c r="J324" s="155" t="s">
        <v>205</v>
      </c>
      <c r="K324" s="152" t="str">
        <f t="shared" si="195"/>
        <v>COM-EQSOLExt</v>
      </c>
      <c r="L324" s="110" t="str">
        <f t="shared" si="196"/>
        <v/>
      </c>
      <c r="P324" s="131" t="str">
        <f t="shared" si="180"/>
        <v/>
      </c>
      <c r="Q324" s="123" t="str">
        <f t="shared" si="179"/>
        <v/>
      </c>
      <c r="R324" s="121" t="str">
        <f t="shared" si="181"/>
        <v/>
      </c>
      <c r="S324" s="128" t="str">
        <f t="shared" si="182"/>
        <v/>
      </c>
      <c r="T324" s="128" t="str">
        <f t="shared" si="183"/>
        <v/>
      </c>
      <c r="U324" s="128" t="str">
        <f t="shared" si="184"/>
        <v/>
      </c>
      <c r="V324" s="128" t="str">
        <f t="shared" si="185"/>
        <v/>
      </c>
      <c r="W324" s="128" t="str">
        <f t="shared" si="186"/>
        <v/>
      </c>
      <c r="X324" s="128" t="str">
        <f t="shared" si="187"/>
        <v/>
      </c>
      <c r="Y324" s="128" t="str">
        <f t="shared" si="188"/>
        <v/>
      </c>
      <c r="Z324" s="128" t="str">
        <f t="shared" si="189"/>
        <v/>
      </c>
      <c r="AA324" s="128" t="str">
        <f t="shared" si="190"/>
        <v/>
      </c>
      <c r="AB324" s="128" t="str">
        <f t="shared" si="191"/>
        <v/>
      </c>
      <c r="AC324" s="128" t="str">
        <f t="shared" si="192"/>
        <v/>
      </c>
      <c r="AD324" s="128" t="str">
        <f t="shared" si="193"/>
        <v/>
      </c>
      <c r="AG324" s="133">
        <v>0.6</v>
      </c>
      <c r="AH324" s="132">
        <v>2</v>
      </c>
      <c r="AI324" s="132">
        <v>1</v>
      </c>
      <c r="AJ324" s="132"/>
      <c r="AK324" s="132"/>
      <c r="AL324" s="132"/>
      <c r="AM324" s="132"/>
      <c r="AN324" s="132"/>
      <c r="AO324" s="132"/>
      <c r="AP324" s="132"/>
      <c r="AQ324" s="132"/>
      <c r="AR324" s="134"/>
    </row>
    <row r="325" spans="9:44" ht="12" customHeight="1">
      <c r="I325" s="150" t="str">
        <f t="shared" si="194"/>
        <v>Commercial Electrical and ICT equipments Wind</v>
      </c>
      <c r="J325" s="155" t="s">
        <v>205</v>
      </c>
      <c r="K325" s="152" t="str">
        <f t="shared" si="195"/>
        <v>COM-EQWINExt</v>
      </c>
      <c r="L325" s="110" t="str">
        <f t="shared" si="196"/>
        <v/>
      </c>
      <c r="P325" s="131" t="str">
        <f t="shared" si="180"/>
        <v/>
      </c>
      <c r="Q325" s="123" t="str">
        <f t="shared" si="179"/>
        <v/>
      </c>
      <c r="R325" s="121" t="str">
        <f t="shared" si="181"/>
        <v/>
      </c>
      <c r="S325" s="128" t="str">
        <f t="shared" si="182"/>
        <v/>
      </c>
      <c r="T325" s="128" t="str">
        <f t="shared" si="183"/>
        <v/>
      </c>
      <c r="U325" s="128" t="str">
        <f t="shared" si="184"/>
        <v/>
      </c>
      <c r="V325" s="128" t="str">
        <f t="shared" si="185"/>
        <v/>
      </c>
      <c r="W325" s="128" t="str">
        <f t="shared" si="186"/>
        <v/>
      </c>
      <c r="X325" s="128" t="str">
        <f t="shared" si="187"/>
        <v/>
      </c>
      <c r="Y325" s="128" t="str">
        <f t="shared" si="188"/>
        <v/>
      </c>
      <c r="Z325" s="128" t="str">
        <f t="shared" si="189"/>
        <v/>
      </c>
      <c r="AA325" s="128" t="str">
        <f t="shared" si="190"/>
        <v/>
      </c>
      <c r="AB325" s="128" t="str">
        <f t="shared" si="191"/>
        <v/>
      </c>
      <c r="AC325" s="128" t="str">
        <f t="shared" si="192"/>
        <v/>
      </c>
      <c r="AD325" s="128" t="str">
        <f t="shared" si="193"/>
        <v/>
      </c>
      <c r="AG325" s="133">
        <v>0.6</v>
      </c>
      <c r="AH325" s="132">
        <v>2</v>
      </c>
      <c r="AI325" s="132">
        <v>1</v>
      </c>
      <c r="AJ325" s="132"/>
      <c r="AK325" s="132"/>
      <c r="AL325" s="132"/>
      <c r="AM325" s="132"/>
      <c r="AN325" s="132"/>
      <c r="AO325" s="132"/>
      <c r="AP325" s="132"/>
      <c r="AQ325" s="132"/>
      <c r="AR325" s="134"/>
    </row>
    <row r="326" spans="9:44" ht="12" customHeight="1">
      <c r="I326" s="150" t="str">
        <f t="shared" si="194"/>
        <v>Commercial Electrical and ICT equipments Bio Liquids</v>
      </c>
      <c r="J326" s="155" t="s">
        <v>205</v>
      </c>
      <c r="K326" s="152" t="str">
        <f t="shared" si="195"/>
        <v>COM-EQBILExt</v>
      </c>
      <c r="L326" s="110" t="str">
        <f t="shared" si="196"/>
        <v/>
      </c>
      <c r="P326" s="131" t="str">
        <f t="shared" si="180"/>
        <v/>
      </c>
      <c r="Q326" s="123" t="str">
        <f t="shared" si="179"/>
        <v/>
      </c>
      <c r="R326" s="121" t="str">
        <f t="shared" si="181"/>
        <v/>
      </c>
      <c r="S326" s="128" t="str">
        <f t="shared" si="182"/>
        <v/>
      </c>
      <c r="T326" s="128" t="str">
        <f t="shared" si="183"/>
        <v/>
      </c>
      <c r="U326" s="128" t="str">
        <f t="shared" si="184"/>
        <v/>
      </c>
      <c r="V326" s="128" t="str">
        <f t="shared" si="185"/>
        <v/>
      </c>
      <c r="W326" s="128" t="str">
        <f t="shared" si="186"/>
        <v/>
      </c>
      <c r="X326" s="128" t="str">
        <f t="shared" si="187"/>
        <v/>
      </c>
      <c r="Y326" s="128" t="str">
        <f t="shared" si="188"/>
        <v/>
      </c>
      <c r="Z326" s="128" t="str">
        <f t="shared" si="189"/>
        <v/>
      </c>
      <c r="AA326" s="128" t="str">
        <f t="shared" si="190"/>
        <v/>
      </c>
      <c r="AB326" s="128" t="str">
        <f t="shared" si="191"/>
        <v/>
      </c>
      <c r="AC326" s="128" t="str">
        <f t="shared" si="192"/>
        <v/>
      </c>
      <c r="AD326" s="128" t="str">
        <f t="shared" si="193"/>
        <v/>
      </c>
      <c r="AG326" s="133">
        <v>0.6</v>
      </c>
      <c r="AH326" s="132">
        <v>2</v>
      </c>
      <c r="AI326" s="132">
        <v>1</v>
      </c>
      <c r="AJ326" s="132"/>
      <c r="AK326" s="132"/>
      <c r="AL326" s="132"/>
      <c r="AM326" s="132"/>
      <c r="AN326" s="132"/>
      <c r="AO326" s="132"/>
      <c r="AP326" s="132"/>
      <c r="AQ326" s="132"/>
      <c r="AR326" s="134"/>
    </row>
    <row r="327" spans="9:44" ht="12" customHeight="1">
      <c r="I327" s="150" t="str">
        <f t="shared" si="194"/>
        <v>Commercial Electrical and ICT equipments Biogas</v>
      </c>
      <c r="J327" s="155" t="s">
        <v>205</v>
      </c>
      <c r="K327" s="152" t="str">
        <f t="shared" si="195"/>
        <v>COM-EQBIGExt</v>
      </c>
      <c r="L327" s="110" t="str">
        <f t="shared" si="196"/>
        <v/>
      </c>
      <c r="P327" s="131" t="str">
        <f t="shared" si="180"/>
        <v/>
      </c>
      <c r="Q327" s="123" t="str">
        <f t="shared" si="179"/>
        <v/>
      </c>
      <c r="R327" s="121" t="str">
        <f t="shared" si="181"/>
        <v/>
      </c>
      <c r="S327" s="128" t="str">
        <f t="shared" si="182"/>
        <v/>
      </c>
      <c r="T327" s="128" t="str">
        <f t="shared" si="183"/>
        <v/>
      </c>
      <c r="U327" s="128" t="str">
        <f t="shared" si="184"/>
        <v/>
      </c>
      <c r="V327" s="128" t="str">
        <f t="shared" si="185"/>
        <v/>
      </c>
      <c r="W327" s="128" t="str">
        <f t="shared" si="186"/>
        <v/>
      </c>
      <c r="X327" s="128" t="str">
        <f t="shared" si="187"/>
        <v/>
      </c>
      <c r="Y327" s="128" t="str">
        <f t="shared" si="188"/>
        <v/>
      </c>
      <c r="Z327" s="128" t="str">
        <f t="shared" si="189"/>
        <v/>
      </c>
      <c r="AA327" s="128" t="str">
        <f t="shared" si="190"/>
        <v/>
      </c>
      <c r="AB327" s="128" t="str">
        <f t="shared" si="191"/>
        <v/>
      </c>
      <c r="AC327" s="128" t="str">
        <f t="shared" si="192"/>
        <v/>
      </c>
      <c r="AD327" s="128" t="str">
        <f t="shared" si="193"/>
        <v/>
      </c>
      <c r="AG327" s="133">
        <v>0.6</v>
      </c>
      <c r="AH327" s="132">
        <v>2</v>
      </c>
      <c r="AI327" s="132">
        <v>1</v>
      </c>
      <c r="AJ327" s="132"/>
      <c r="AK327" s="132"/>
      <c r="AL327" s="132"/>
      <c r="AM327" s="132"/>
      <c r="AN327" s="132"/>
      <c r="AO327" s="132"/>
      <c r="AP327" s="132"/>
      <c r="AQ327" s="132"/>
      <c r="AR327" s="134"/>
    </row>
    <row r="328" spans="9:44" ht="12" customHeight="1">
      <c r="I328" s="150" t="str">
        <f t="shared" si="194"/>
        <v>Commercial Electrical and ICT equipments Wood</v>
      </c>
      <c r="J328" s="155" t="s">
        <v>205</v>
      </c>
      <c r="K328" s="152" t="str">
        <f t="shared" si="195"/>
        <v>COM-EQWODExt</v>
      </c>
      <c r="L328" s="110" t="str">
        <f t="shared" ref="L328:L333" si="197">IF(J328="Yes",K328,"")</f>
        <v/>
      </c>
      <c r="P328" s="131" t="str">
        <f t="shared" si="180"/>
        <v/>
      </c>
      <c r="Q328" s="123" t="str">
        <f t="shared" si="179"/>
        <v/>
      </c>
      <c r="R328" s="121" t="str">
        <f t="shared" si="181"/>
        <v/>
      </c>
      <c r="S328" s="128" t="str">
        <f t="shared" si="182"/>
        <v/>
      </c>
      <c r="T328" s="128" t="str">
        <f t="shared" si="183"/>
        <v/>
      </c>
      <c r="U328" s="128" t="str">
        <f t="shared" si="184"/>
        <v/>
      </c>
      <c r="V328" s="128" t="str">
        <f t="shared" si="185"/>
        <v/>
      </c>
      <c r="W328" s="128" t="str">
        <f t="shared" si="186"/>
        <v/>
      </c>
      <c r="X328" s="128" t="str">
        <f t="shared" si="187"/>
        <v/>
      </c>
      <c r="Y328" s="128" t="str">
        <f t="shared" si="188"/>
        <v/>
      </c>
      <c r="Z328" s="128" t="str">
        <f t="shared" si="189"/>
        <v/>
      </c>
      <c r="AA328" s="128" t="str">
        <f t="shared" si="190"/>
        <v/>
      </c>
      <c r="AB328" s="128" t="str">
        <f t="shared" si="191"/>
        <v/>
      </c>
      <c r="AC328" s="128" t="str">
        <f t="shared" si="192"/>
        <v/>
      </c>
      <c r="AD328" s="128" t="str">
        <f t="shared" si="193"/>
        <v/>
      </c>
      <c r="AG328" s="133">
        <v>0.6</v>
      </c>
      <c r="AH328" s="132">
        <v>2</v>
      </c>
      <c r="AI328" s="132">
        <v>1</v>
      </c>
      <c r="AJ328" s="132"/>
      <c r="AK328" s="132"/>
      <c r="AL328" s="132"/>
      <c r="AM328" s="132"/>
      <c r="AN328" s="132"/>
      <c r="AO328" s="132"/>
      <c r="AP328" s="132"/>
      <c r="AQ328" s="132"/>
      <c r="AR328" s="134"/>
    </row>
    <row r="329" spans="9:44" ht="12" customHeight="1">
      <c r="I329" s="150" t="str">
        <f t="shared" si="194"/>
        <v>Commercial Electrical and ICT equipments Tidal</v>
      </c>
      <c r="J329" s="155" t="s">
        <v>205</v>
      </c>
      <c r="K329" s="152" t="str">
        <f t="shared" si="195"/>
        <v>COM-EQTIDExt</v>
      </c>
      <c r="L329" s="110" t="str">
        <f t="shared" si="197"/>
        <v/>
      </c>
      <c r="P329" s="131" t="str">
        <f t="shared" si="180"/>
        <v/>
      </c>
      <c r="Q329" s="123" t="str">
        <f t="shared" si="179"/>
        <v/>
      </c>
      <c r="R329" s="121" t="str">
        <f t="shared" si="181"/>
        <v/>
      </c>
      <c r="S329" s="128" t="str">
        <f t="shared" si="182"/>
        <v/>
      </c>
      <c r="T329" s="128" t="str">
        <f t="shared" si="183"/>
        <v/>
      </c>
      <c r="U329" s="128" t="str">
        <f t="shared" si="184"/>
        <v/>
      </c>
      <c r="V329" s="128" t="str">
        <f t="shared" si="185"/>
        <v/>
      </c>
      <c r="W329" s="128" t="str">
        <f t="shared" si="186"/>
        <v/>
      </c>
      <c r="X329" s="128" t="str">
        <f t="shared" si="187"/>
        <v/>
      </c>
      <c r="Y329" s="128" t="str">
        <f t="shared" si="188"/>
        <v/>
      </c>
      <c r="Z329" s="128" t="str">
        <f t="shared" si="189"/>
        <v/>
      </c>
      <c r="AA329" s="128" t="str">
        <f t="shared" si="190"/>
        <v/>
      </c>
      <c r="AB329" s="128" t="str">
        <f t="shared" si="191"/>
        <v/>
      </c>
      <c r="AC329" s="128" t="str">
        <f t="shared" si="192"/>
        <v/>
      </c>
      <c r="AD329" s="128" t="str">
        <f t="shared" si="193"/>
        <v/>
      </c>
      <c r="AG329" s="133">
        <v>0.6</v>
      </c>
      <c r="AH329" s="132">
        <v>2</v>
      </c>
      <c r="AI329" s="132">
        <v>1</v>
      </c>
      <c r="AJ329" s="132"/>
      <c r="AK329" s="132"/>
      <c r="AL329" s="132"/>
      <c r="AM329" s="132"/>
      <c r="AN329" s="132"/>
      <c r="AO329" s="132"/>
      <c r="AP329" s="132"/>
      <c r="AQ329" s="132"/>
      <c r="AR329" s="134"/>
    </row>
    <row r="330" spans="9:44" ht="12" customHeight="1">
      <c r="I330" s="150" t="str">
        <f t="shared" si="194"/>
        <v>Commercial Electrical and ICT equipments Electricity</v>
      </c>
      <c r="J330" s="164" t="s">
        <v>206</v>
      </c>
      <c r="K330" s="153" t="str">
        <f t="shared" si="195"/>
        <v>COM-EQELCExt</v>
      </c>
      <c r="L330" s="110" t="str">
        <f t="shared" si="197"/>
        <v>COM-EQELCExt</v>
      </c>
      <c r="P330" s="131" t="str">
        <f t="shared" si="180"/>
        <v>COM-EQELCExt</v>
      </c>
      <c r="Q330" s="123" t="str">
        <f t="shared" si="179"/>
        <v>COM-ELC</v>
      </c>
      <c r="R330" s="121" t="str">
        <f t="shared" si="181"/>
        <v>COM-EQ</v>
      </c>
      <c r="S330" s="128">
        <f t="shared" si="182"/>
        <v>0.6</v>
      </c>
      <c r="T330" s="128">
        <f t="shared" si="183"/>
        <v>2</v>
      </c>
      <c r="U330" s="128">
        <f t="shared" si="184"/>
        <v>1</v>
      </c>
      <c r="V330" s="128">
        <f t="shared" si="185"/>
        <v>0</v>
      </c>
      <c r="W330" s="128">
        <f t="shared" si="186"/>
        <v>0</v>
      </c>
      <c r="X330" s="128">
        <f t="shared" si="187"/>
        <v>0</v>
      </c>
      <c r="Y330" s="128">
        <f t="shared" si="188"/>
        <v>0</v>
      </c>
      <c r="Z330" s="128">
        <f t="shared" si="189"/>
        <v>0</v>
      </c>
      <c r="AA330" s="128">
        <f t="shared" si="190"/>
        <v>0</v>
      </c>
      <c r="AB330" s="128">
        <f t="shared" si="191"/>
        <v>0</v>
      </c>
      <c r="AC330" s="128">
        <f t="shared" si="192"/>
        <v>0</v>
      </c>
      <c r="AD330" s="128">
        <f t="shared" si="193"/>
        <v>0</v>
      </c>
      <c r="AG330" s="133">
        <v>0.6</v>
      </c>
      <c r="AH330" s="132">
        <v>2</v>
      </c>
      <c r="AI330" s="132">
        <v>1</v>
      </c>
      <c r="AJ330" s="132"/>
      <c r="AK330" s="132"/>
      <c r="AL330" s="132"/>
      <c r="AM330" s="132"/>
      <c r="AN330" s="132"/>
      <c r="AO330" s="132"/>
      <c r="AP330" s="132"/>
      <c r="AQ330" s="132"/>
      <c r="AR330" s="134"/>
    </row>
    <row r="331" spans="9:44" ht="12" customHeight="1">
      <c r="I331" s="149" t="str">
        <f>$C$253&amp;" "&amp;$E$259&amp;" "&amp;RIGHT(G253,LEN(G253)-FIND(" ",G253))</f>
        <v>Commercial Internal transport Coal</v>
      </c>
      <c r="J331" s="155" t="s">
        <v>205</v>
      </c>
      <c r="K331" s="151" t="str">
        <f>$D$253&amp;$F$259&amp;RIGHT(H253,3)&amp;$B$253</f>
        <v>COM-ITCOAExt</v>
      </c>
      <c r="L331" s="110" t="str">
        <f t="shared" si="197"/>
        <v/>
      </c>
      <c r="P331" s="131" t="str">
        <f t="shared" si="180"/>
        <v/>
      </c>
      <c r="Q331" s="123" t="str">
        <f t="shared" si="179"/>
        <v/>
      </c>
      <c r="R331" s="121" t="str">
        <f t="shared" si="181"/>
        <v/>
      </c>
      <c r="S331" s="128" t="str">
        <f t="shared" si="182"/>
        <v/>
      </c>
      <c r="T331" s="128" t="str">
        <f t="shared" si="183"/>
        <v/>
      </c>
      <c r="U331" s="128" t="str">
        <f t="shared" si="184"/>
        <v/>
      </c>
      <c r="V331" s="128" t="str">
        <f t="shared" si="185"/>
        <v/>
      </c>
      <c r="W331" s="128" t="str">
        <f t="shared" si="186"/>
        <v/>
      </c>
      <c r="X331" s="128" t="str">
        <f t="shared" si="187"/>
        <v/>
      </c>
      <c r="Y331" s="128" t="str">
        <f t="shared" si="188"/>
        <v/>
      </c>
      <c r="Z331" s="128" t="str">
        <f t="shared" si="189"/>
        <v/>
      </c>
      <c r="AA331" s="128" t="str">
        <f t="shared" si="190"/>
        <v/>
      </c>
      <c r="AB331" s="128" t="str">
        <f t="shared" si="191"/>
        <v/>
      </c>
      <c r="AC331" s="128" t="str">
        <f t="shared" si="192"/>
        <v/>
      </c>
      <c r="AD331" s="128" t="str">
        <f t="shared" si="193"/>
        <v/>
      </c>
      <c r="AG331" s="133">
        <v>0.6</v>
      </c>
      <c r="AH331" s="132">
        <v>2</v>
      </c>
      <c r="AI331" s="132">
        <v>1</v>
      </c>
      <c r="AJ331" s="132"/>
      <c r="AK331" s="132"/>
      <c r="AL331" s="132"/>
      <c r="AM331" s="132"/>
      <c r="AN331" s="132"/>
      <c r="AO331" s="132"/>
      <c r="AP331" s="132"/>
      <c r="AQ331" s="132"/>
      <c r="AR331" s="134"/>
    </row>
    <row r="332" spans="9:44" ht="12" customHeight="1">
      <c r="I332" s="150" t="str">
        <f t="shared" ref="I332:I343" si="198">$C$253&amp;" "&amp;$E$259&amp;" "&amp;RIGHT(G254,LEN(G254)-FIND(" ",G254))</f>
        <v>Commercial Internal transport Lignite</v>
      </c>
      <c r="J332" s="155" t="s">
        <v>205</v>
      </c>
      <c r="K332" s="152" t="str">
        <f t="shared" ref="K332:K343" si="199">$D$253&amp;$F$259&amp;RIGHT(H254,3)&amp;$B$253</f>
        <v>COM-ITCOLExt</v>
      </c>
      <c r="L332" s="110" t="str">
        <f t="shared" si="197"/>
        <v/>
      </c>
      <c r="P332" s="131" t="str">
        <f t="shared" si="180"/>
        <v/>
      </c>
      <c r="Q332" s="123" t="str">
        <f t="shared" si="179"/>
        <v/>
      </c>
      <c r="R332" s="121" t="str">
        <f t="shared" si="181"/>
        <v/>
      </c>
      <c r="S332" s="128" t="str">
        <f t="shared" si="182"/>
        <v/>
      </c>
      <c r="T332" s="128" t="str">
        <f t="shared" si="183"/>
        <v/>
      </c>
      <c r="U332" s="128" t="str">
        <f t="shared" si="184"/>
        <v/>
      </c>
      <c r="V332" s="128" t="str">
        <f t="shared" si="185"/>
        <v/>
      </c>
      <c r="W332" s="128" t="str">
        <f t="shared" si="186"/>
        <v/>
      </c>
      <c r="X332" s="128" t="str">
        <f t="shared" si="187"/>
        <v/>
      </c>
      <c r="Y332" s="128" t="str">
        <f t="shared" si="188"/>
        <v/>
      </c>
      <c r="Z332" s="128" t="str">
        <f t="shared" si="189"/>
        <v/>
      </c>
      <c r="AA332" s="128" t="str">
        <f t="shared" si="190"/>
        <v/>
      </c>
      <c r="AB332" s="128" t="str">
        <f t="shared" si="191"/>
        <v/>
      </c>
      <c r="AC332" s="128" t="str">
        <f t="shared" si="192"/>
        <v/>
      </c>
      <c r="AD332" s="128" t="str">
        <f t="shared" si="193"/>
        <v/>
      </c>
      <c r="AG332" s="133">
        <v>0.6</v>
      </c>
      <c r="AH332" s="132">
        <v>2</v>
      </c>
      <c r="AI332" s="132">
        <v>1</v>
      </c>
      <c r="AJ332" s="132"/>
      <c r="AK332" s="132"/>
      <c r="AL332" s="132"/>
      <c r="AM332" s="132"/>
      <c r="AN332" s="132"/>
      <c r="AO332" s="132"/>
      <c r="AP332" s="132"/>
      <c r="AQ332" s="132"/>
      <c r="AR332" s="134"/>
    </row>
    <row r="333" spans="9:44" ht="12" customHeight="1">
      <c r="I333" s="150" t="str">
        <f t="shared" si="198"/>
        <v>Commercial Internal transport Crude oil</v>
      </c>
      <c r="J333" s="155" t="s">
        <v>205</v>
      </c>
      <c r="K333" s="152" t="str">
        <f t="shared" si="199"/>
        <v>COM-ITOILExt</v>
      </c>
      <c r="L333" s="110" t="str">
        <f t="shared" si="197"/>
        <v/>
      </c>
      <c r="P333" s="131" t="str">
        <f t="shared" si="180"/>
        <v/>
      </c>
      <c r="Q333" s="123" t="str">
        <f t="shared" si="179"/>
        <v/>
      </c>
      <c r="R333" s="121" t="str">
        <f t="shared" si="181"/>
        <v/>
      </c>
      <c r="S333" s="128" t="str">
        <f t="shared" si="182"/>
        <v/>
      </c>
      <c r="T333" s="128" t="str">
        <f t="shared" si="183"/>
        <v/>
      </c>
      <c r="U333" s="128" t="str">
        <f t="shared" si="184"/>
        <v/>
      </c>
      <c r="V333" s="128" t="str">
        <f t="shared" si="185"/>
        <v/>
      </c>
      <c r="W333" s="128" t="str">
        <f t="shared" si="186"/>
        <v/>
      </c>
      <c r="X333" s="128" t="str">
        <f t="shared" si="187"/>
        <v/>
      </c>
      <c r="Y333" s="128" t="str">
        <f t="shared" si="188"/>
        <v/>
      </c>
      <c r="Z333" s="128" t="str">
        <f t="shared" si="189"/>
        <v/>
      </c>
      <c r="AA333" s="128" t="str">
        <f t="shared" si="190"/>
        <v/>
      </c>
      <c r="AB333" s="128" t="str">
        <f t="shared" si="191"/>
        <v/>
      </c>
      <c r="AC333" s="128" t="str">
        <f t="shared" si="192"/>
        <v/>
      </c>
      <c r="AD333" s="128" t="str">
        <f t="shared" si="193"/>
        <v/>
      </c>
      <c r="AG333" s="133">
        <v>0.6</v>
      </c>
      <c r="AH333" s="132">
        <v>2</v>
      </c>
      <c r="AI333" s="132">
        <v>1</v>
      </c>
      <c r="AJ333" s="132"/>
      <c r="AK333" s="132"/>
      <c r="AL333" s="132"/>
      <c r="AM333" s="132"/>
      <c r="AN333" s="132"/>
      <c r="AO333" s="132"/>
      <c r="AP333" s="132"/>
      <c r="AQ333" s="132"/>
      <c r="AR333" s="134"/>
    </row>
    <row r="334" spans="9:44" ht="12" customHeight="1">
      <c r="I334" s="150" t="str">
        <f t="shared" si="198"/>
        <v>Commercial Internal transport Natural Gas</v>
      </c>
      <c r="J334" s="155" t="s">
        <v>206</v>
      </c>
      <c r="K334" s="152" t="str">
        <f t="shared" si="199"/>
        <v>COM-ITNGAExt</v>
      </c>
      <c r="L334" s="110" t="str">
        <f>IF(J334="Yes",K334,"")</f>
        <v>COM-ITNGAExt</v>
      </c>
      <c r="P334" s="131" t="str">
        <f t="shared" si="180"/>
        <v>COM-ITNGAExt</v>
      </c>
      <c r="Q334" s="123" t="str">
        <f t="shared" si="179"/>
        <v>COM-NGA</v>
      </c>
      <c r="R334" s="121" t="str">
        <f t="shared" si="181"/>
        <v>COM-IT</v>
      </c>
      <c r="S334" s="128">
        <f t="shared" si="182"/>
        <v>0.6</v>
      </c>
      <c r="T334" s="128">
        <f t="shared" si="183"/>
        <v>2</v>
      </c>
      <c r="U334" s="128">
        <f t="shared" si="184"/>
        <v>1</v>
      </c>
      <c r="V334" s="128">
        <f t="shared" si="185"/>
        <v>0</v>
      </c>
      <c r="W334" s="128">
        <f t="shared" si="186"/>
        <v>0</v>
      </c>
      <c r="X334" s="128">
        <f t="shared" si="187"/>
        <v>0</v>
      </c>
      <c r="Y334" s="128">
        <f t="shared" si="188"/>
        <v>0</v>
      </c>
      <c r="Z334" s="128">
        <f t="shared" si="189"/>
        <v>0</v>
      </c>
      <c r="AA334" s="128">
        <f t="shared" si="190"/>
        <v>0</v>
      </c>
      <c r="AB334" s="128">
        <f t="shared" si="191"/>
        <v>0</v>
      </c>
      <c r="AC334" s="128">
        <f t="shared" si="192"/>
        <v>0</v>
      </c>
      <c r="AD334" s="128">
        <f t="shared" si="193"/>
        <v>0</v>
      </c>
      <c r="AG334" s="133">
        <v>0.6</v>
      </c>
      <c r="AH334" s="132">
        <v>2</v>
      </c>
      <c r="AI334" s="132">
        <v>1</v>
      </c>
      <c r="AJ334" s="132"/>
      <c r="AK334" s="132"/>
      <c r="AL334" s="132"/>
      <c r="AM334" s="132"/>
      <c r="AN334" s="132"/>
      <c r="AO334" s="132"/>
      <c r="AP334" s="132"/>
      <c r="AQ334" s="132"/>
      <c r="AR334" s="134"/>
    </row>
    <row r="335" spans="9:44" ht="12" customHeight="1">
      <c r="I335" s="150" t="str">
        <f t="shared" si="198"/>
        <v>Commercial Internal transport Hydro</v>
      </c>
      <c r="J335" s="155" t="s">
        <v>205</v>
      </c>
      <c r="K335" s="152" t="str">
        <f t="shared" si="199"/>
        <v>COM-ITHYDExt</v>
      </c>
      <c r="L335" s="110" t="str">
        <f>IF(J335="Yes",K335,"")</f>
        <v/>
      </c>
      <c r="P335" s="131" t="str">
        <f t="shared" si="180"/>
        <v/>
      </c>
      <c r="Q335" s="123" t="str">
        <f t="shared" si="179"/>
        <v/>
      </c>
      <c r="R335" s="121" t="str">
        <f t="shared" si="181"/>
        <v/>
      </c>
      <c r="S335" s="128" t="str">
        <f t="shared" si="182"/>
        <v/>
      </c>
      <c r="T335" s="128" t="str">
        <f t="shared" si="183"/>
        <v/>
      </c>
      <c r="U335" s="128" t="str">
        <f t="shared" si="184"/>
        <v/>
      </c>
      <c r="V335" s="128" t="str">
        <f t="shared" si="185"/>
        <v/>
      </c>
      <c r="W335" s="128" t="str">
        <f t="shared" si="186"/>
        <v/>
      </c>
      <c r="X335" s="128" t="str">
        <f t="shared" si="187"/>
        <v/>
      </c>
      <c r="Y335" s="128" t="str">
        <f t="shared" si="188"/>
        <v/>
      </c>
      <c r="Z335" s="128" t="str">
        <f t="shared" si="189"/>
        <v/>
      </c>
      <c r="AA335" s="128" t="str">
        <f t="shared" si="190"/>
        <v/>
      </c>
      <c r="AB335" s="128" t="str">
        <f t="shared" si="191"/>
        <v/>
      </c>
      <c r="AC335" s="128" t="str">
        <f t="shared" si="192"/>
        <v/>
      </c>
      <c r="AD335" s="128" t="str">
        <f t="shared" si="193"/>
        <v/>
      </c>
      <c r="AG335" s="133">
        <v>0.6</v>
      </c>
      <c r="AH335" s="132">
        <v>2</v>
      </c>
      <c r="AI335" s="132">
        <v>1</v>
      </c>
      <c r="AJ335" s="132"/>
      <c r="AK335" s="132"/>
      <c r="AL335" s="132"/>
      <c r="AM335" s="132"/>
      <c r="AN335" s="132"/>
      <c r="AO335" s="132"/>
      <c r="AP335" s="132"/>
      <c r="AQ335" s="132"/>
      <c r="AR335" s="134"/>
    </row>
    <row r="336" spans="9:44" ht="12" customHeight="1">
      <c r="I336" s="150" t="str">
        <f t="shared" si="198"/>
        <v>Commercial Internal transport Geothermal</v>
      </c>
      <c r="J336" s="155" t="s">
        <v>205</v>
      </c>
      <c r="K336" s="152" t="str">
        <f t="shared" si="199"/>
        <v>COM-ITGEOExt</v>
      </c>
      <c r="L336" s="110" t="str">
        <f>IF(J336="Yes",K336,"")</f>
        <v/>
      </c>
      <c r="P336" s="131" t="str">
        <f t="shared" si="180"/>
        <v/>
      </c>
      <c r="Q336" s="123" t="str">
        <f t="shared" si="179"/>
        <v/>
      </c>
      <c r="R336" s="121" t="str">
        <f t="shared" si="181"/>
        <v/>
      </c>
      <c r="S336" s="128" t="str">
        <f t="shared" si="182"/>
        <v/>
      </c>
      <c r="T336" s="128" t="str">
        <f t="shared" si="183"/>
        <v/>
      </c>
      <c r="U336" s="128" t="str">
        <f t="shared" si="184"/>
        <v/>
      </c>
      <c r="V336" s="128" t="str">
        <f t="shared" si="185"/>
        <v/>
      </c>
      <c r="W336" s="128" t="str">
        <f t="shared" si="186"/>
        <v/>
      </c>
      <c r="X336" s="128" t="str">
        <f t="shared" si="187"/>
        <v/>
      </c>
      <c r="Y336" s="128" t="str">
        <f t="shared" si="188"/>
        <v/>
      </c>
      <c r="Z336" s="128" t="str">
        <f t="shared" si="189"/>
        <v/>
      </c>
      <c r="AA336" s="128" t="str">
        <f t="shared" si="190"/>
        <v/>
      </c>
      <c r="AB336" s="128" t="str">
        <f t="shared" si="191"/>
        <v/>
      </c>
      <c r="AC336" s="128" t="str">
        <f t="shared" si="192"/>
        <v/>
      </c>
      <c r="AD336" s="128" t="str">
        <f t="shared" si="193"/>
        <v/>
      </c>
      <c r="AG336" s="133">
        <v>0.6</v>
      </c>
      <c r="AH336" s="132">
        <v>2</v>
      </c>
      <c r="AI336" s="132">
        <v>1</v>
      </c>
      <c r="AJ336" s="132"/>
      <c r="AK336" s="132"/>
      <c r="AL336" s="132"/>
      <c r="AM336" s="132"/>
      <c r="AN336" s="132"/>
      <c r="AO336" s="132"/>
      <c r="AP336" s="132"/>
      <c r="AQ336" s="132"/>
      <c r="AR336" s="134"/>
    </row>
    <row r="337" spans="9:44" ht="12" customHeight="1">
      <c r="I337" s="150" t="str">
        <f t="shared" si="198"/>
        <v>Commercial Internal transport Solar</v>
      </c>
      <c r="J337" s="155" t="s">
        <v>205</v>
      </c>
      <c r="K337" s="152" t="str">
        <f t="shared" si="199"/>
        <v>COM-ITSOLExt</v>
      </c>
      <c r="L337" s="110" t="str">
        <f>IF(J337="Yes",K337,"")</f>
        <v/>
      </c>
      <c r="P337" s="131" t="str">
        <f t="shared" si="180"/>
        <v/>
      </c>
      <c r="Q337" s="123" t="str">
        <f t="shared" si="179"/>
        <v/>
      </c>
      <c r="R337" s="121" t="str">
        <f t="shared" si="181"/>
        <v/>
      </c>
      <c r="S337" s="128" t="str">
        <f t="shared" si="182"/>
        <v/>
      </c>
      <c r="T337" s="128" t="str">
        <f t="shared" si="183"/>
        <v/>
      </c>
      <c r="U337" s="128" t="str">
        <f t="shared" si="184"/>
        <v/>
      </c>
      <c r="V337" s="128" t="str">
        <f t="shared" si="185"/>
        <v/>
      </c>
      <c r="W337" s="128" t="str">
        <f t="shared" si="186"/>
        <v/>
      </c>
      <c r="X337" s="128" t="str">
        <f t="shared" si="187"/>
        <v/>
      </c>
      <c r="Y337" s="128" t="str">
        <f t="shared" si="188"/>
        <v/>
      </c>
      <c r="Z337" s="128" t="str">
        <f t="shared" si="189"/>
        <v/>
      </c>
      <c r="AA337" s="128" t="str">
        <f t="shared" si="190"/>
        <v/>
      </c>
      <c r="AB337" s="128" t="str">
        <f t="shared" si="191"/>
        <v/>
      </c>
      <c r="AC337" s="128" t="str">
        <f t="shared" si="192"/>
        <v/>
      </c>
      <c r="AD337" s="128" t="str">
        <f t="shared" si="193"/>
        <v/>
      </c>
      <c r="AG337" s="133">
        <v>0.6</v>
      </c>
      <c r="AH337" s="132">
        <v>2</v>
      </c>
      <c r="AI337" s="132">
        <v>1</v>
      </c>
      <c r="AJ337" s="132"/>
      <c r="AK337" s="132"/>
      <c r="AL337" s="132"/>
      <c r="AM337" s="132"/>
      <c r="AN337" s="132"/>
      <c r="AO337" s="132"/>
      <c r="AP337" s="132"/>
      <c r="AQ337" s="132"/>
      <c r="AR337" s="134"/>
    </row>
    <row r="338" spans="9:44" ht="12" customHeight="1">
      <c r="I338" s="150" t="str">
        <f t="shared" si="198"/>
        <v>Commercial Internal transport Wind</v>
      </c>
      <c r="J338" s="155" t="s">
        <v>205</v>
      </c>
      <c r="K338" s="152" t="str">
        <f t="shared" si="199"/>
        <v>COM-ITWINExt</v>
      </c>
      <c r="L338" s="110" t="str">
        <f>IF(J338="Yes",K338,"")</f>
        <v/>
      </c>
      <c r="P338" s="131" t="str">
        <f t="shared" si="180"/>
        <v/>
      </c>
      <c r="Q338" s="123" t="str">
        <f t="shared" si="179"/>
        <v/>
      </c>
      <c r="R338" s="121" t="str">
        <f t="shared" si="181"/>
        <v/>
      </c>
      <c r="S338" s="128" t="str">
        <f t="shared" si="182"/>
        <v/>
      </c>
      <c r="T338" s="128" t="str">
        <f t="shared" si="183"/>
        <v/>
      </c>
      <c r="U338" s="128" t="str">
        <f t="shared" si="184"/>
        <v/>
      </c>
      <c r="V338" s="128" t="str">
        <f t="shared" si="185"/>
        <v/>
      </c>
      <c r="W338" s="128" t="str">
        <f t="shared" si="186"/>
        <v/>
      </c>
      <c r="X338" s="128" t="str">
        <f t="shared" si="187"/>
        <v/>
      </c>
      <c r="Y338" s="128" t="str">
        <f t="shared" si="188"/>
        <v/>
      </c>
      <c r="Z338" s="128" t="str">
        <f t="shared" si="189"/>
        <v/>
      </c>
      <c r="AA338" s="128" t="str">
        <f t="shared" si="190"/>
        <v/>
      </c>
      <c r="AB338" s="128" t="str">
        <f t="shared" si="191"/>
        <v/>
      </c>
      <c r="AC338" s="128" t="str">
        <f t="shared" si="192"/>
        <v/>
      </c>
      <c r="AD338" s="128" t="str">
        <f t="shared" si="193"/>
        <v/>
      </c>
      <c r="AG338" s="133">
        <v>0.6</v>
      </c>
      <c r="AH338" s="132">
        <v>2</v>
      </c>
      <c r="AI338" s="132">
        <v>1</v>
      </c>
      <c r="AJ338" s="132"/>
      <c r="AK338" s="132"/>
      <c r="AL338" s="132"/>
      <c r="AM338" s="132"/>
      <c r="AN338" s="132"/>
      <c r="AO338" s="132"/>
      <c r="AP338" s="132"/>
      <c r="AQ338" s="132"/>
      <c r="AR338" s="134"/>
    </row>
    <row r="339" spans="9:44" ht="12" customHeight="1">
      <c r="I339" s="150" t="str">
        <f t="shared" si="198"/>
        <v>Commercial Internal transport Bio Liquids</v>
      </c>
      <c r="J339" s="155" t="s">
        <v>205</v>
      </c>
      <c r="K339" s="152" t="str">
        <f t="shared" si="199"/>
        <v>COM-ITBILExt</v>
      </c>
      <c r="L339" s="110" t="str">
        <f t="shared" ref="L339:L342" si="200">IF(J339="Yes",K339,"")</f>
        <v/>
      </c>
      <c r="P339" s="131" t="str">
        <f t="shared" si="180"/>
        <v/>
      </c>
      <c r="Q339" s="123" t="str">
        <f t="shared" si="179"/>
        <v/>
      </c>
      <c r="R339" s="121" t="str">
        <f t="shared" si="181"/>
        <v/>
      </c>
      <c r="S339" s="128" t="str">
        <f t="shared" si="182"/>
        <v/>
      </c>
      <c r="T339" s="128" t="str">
        <f t="shared" si="183"/>
        <v/>
      </c>
      <c r="U339" s="128" t="str">
        <f t="shared" si="184"/>
        <v/>
      </c>
      <c r="V339" s="128" t="str">
        <f t="shared" si="185"/>
        <v/>
      </c>
      <c r="W339" s="128" t="str">
        <f t="shared" si="186"/>
        <v/>
      </c>
      <c r="X339" s="128" t="str">
        <f t="shared" si="187"/>
        <v/>
      </c>
      <c r="Y339" s="128" t="str">
        <f t="shared" si="188"/>
        <v/>
      </c>
      <c r="Z339" s="128" t="str">
        <f t="shared" si="189"/>
        <v/>
      </c>
      <c r="AA339" s="128" t="str">
        <f t="shared" si="190"/>
        <v/>
      </c>
      <c r="AB339" s="128" t="str">
        <f t="shared" si="191"/>
        <v/>
      </c>
      <c r="AC339" s="128" t="str">
        <f t="shared" si="192"/>
        <v/>
      </c>
      <c r="AD339" s="128" t="str">
        <f t="shared" si="193"/>
        <v/>
      </c>
      <c r="AG339" s="133">
        <v>0.6</v>
      </c>
      <c r="AH339" s="132">
        <v>2</v>
      </c>
      <c r="AI339" s="132">
        <v>1</v>
      </c>
      <c r="AJ339" s="132"/>
      <c r="AK339" s="132"/>
      <c r="AL339" s="132"/>
      <c r="AM339" s="132"/>
      <c r="AN339" s="132"/>
      <c r="AO339" s="132"/>
      <c r="AP339" s="132"/>
      <c r="AQ339" s="132"/>
      <c r="AR339" s="134"/>
    </row>
    <row r="340" spans="9:44" ht="12" customHeight="1">
      <c r="I340" s="150" t="str">
        <f t="shared" si="198"/>
        <v>Commercial Internal transport Biogas</v>
      </c>
      <c r="J340" s="155" t="s">
        <v>205</v>
      </c>
      <c r="K340" s="152" t="str">
        <f t="shared" si="199"/>
        <v>COM-ITBIGExt</v>
      </c>
      <c r="L340" s="110" t="str">
        <f t="shared" si="200"/>
        <v/>
      </c>
      <c r="P340" s="131" t="str">
        <f t="shared" si="180"/>
        <v/>
      </c>
      <c r="Q340" s="123" t="str">
        <f t="shared" si="179"/>
        <v/>
      </c>
      <c r="R340" s="121" t="str">
        <f t="shared" si="181"/>
        <v/>
      </c>
      <c r="S340" s="128" t="str">
        <f t="shared" si="182"/>
        <v/>
      </c>
      <c r="T340" s="128" t="str">
        <f t="shared" si="183"/>
        <v/>
      </c>
      <c r="U340" s="128" t="str">
        <f t="shared" si="184"/>
        <v/>
      </c>
      <c r="V340" s="128" t="str">
        <f t="shared" si="185"/>
        <v/>
      </c>
      <c r="W340" s="128" t="str">
        <f t="shared" si="186"/>
        <v/>
      </c>
      <c r="X340" s="128" t="str">
        <f t="shared" si="187"/>
        <v/>
      </c>
      <c r="Y340" s="128" t="str">
        <f t="shared" si="188"/>
        <v/>
      </c>
      <c r="Z340" s="128" t="str">
        <f t="shared" si="189"/>
        <v/>
      </c>
      <c r="AA340" s="128" t="str">
        <f t="shared" si="190"/>
        <v/>
      </c>
      <c r="AB340" s="128" t="str">
        <f t="shared" si="191"/>
        <v/>
      </c>
      <c r="AC340" s="128" t="str">
        <f t="shared" si="192"/>
        <v/>
      </c>
      <c r="AD340" s="128" t="str">
        <f t="shared" si="193"/>
        <v/>
      </c>
      <c r="AG340" s="133">
        <v>0.6</v>
      </c>
      <c r="AH340" s="132">
        <v>2</v>
      </c>
      <c r="AI340" s="132">
        <v>1</v>
      </c>
      <c r="AJ340" s="132"/>
      <c r="AK340" s="132"/>
      <c r="AL340" s="132"/>
      <c r="AM340" s="132"/>
      <c r="AN340" s="132"/>
      <c r="AO340" s="132"/>
      <c r="AP340" s="132"/>
      <c r="AQ340" s="132"/>
      <c r="AR340" s="134"/>
    </row>
    <row r="341" spans="9:44" ht="12" customHeight="1">
      <c r="I341" s="150" t="str">
        <f t="shared" si="198"/>
        <v>Commercial Internal transport Wood</v>
      </c>
      <c r="J341" s="155" t="s">
        <v>205</v>
      </c>
      <c r="K341" s="152" t="str">
        <f t="shared" si="199"/>
        <v>COM-ITWODExt</v>
      </c>
      <c r="L341" s="110" t="str">
        <f t="shared" si="200"/>
        <v/>
      </c>
      <c r="P341" s="131" t="str">
        <f t="shared" si="180"/>
        <v/>
      </c>
      <c r="Q341" s="123" t="str">
        <f t="shared" si="179"/>
        <v/>
      </c>
      <c r="R341" s="121" t="str">
        <f t="shared" si="181"/>
        <v/>
      </c>
      <c r="S341" s="128" t="str">
        <f t="shared" si="182"/>
        <v/>
      </c>
      <c r="T341" s="128" t="str">
        <f t="shared" si="183"/>
        <v/>
      </c>
      <c r="U341" s="128" t="str">
        <f t="shared" si="184"/>
        <v/>
      </c>
      <c r="V341" s="128" t="str">
        <f t="shared" si="185"/>
        <v/>
      </c>
      <c r="W341" s="128" t="str">
        <f t="shared" si="186"/>
        <v/>
      </c>
      <c r="X341" s="128" t="str">
        <f t="shared" si="187"/>
        <v/>
      </c>
      <c r="Y341" s="128" t="str">
        <f t="shared" si="188"/>
        <v/>
      </c>
      <c r="Z341" s="128" t="str">
        <f t="shared" si="189"/>
        <v/>
      </c>
      <c r="AA341" s="128" t="str">
        <f t="shared" si="190"/>
        <v/>
      </c>
      <c r="AB341" s="128" t="str">
        <f t="shared" si="191"/>
        <v/>
      </c>
      <c r="AC341" s="128" t="str">
        <f t="shared" si="192"/>
        <v/>
      </c>
      <c r="AD341" s="128" t="str">
        <f t="shared" si="193"/>
        <v/>
      </c>
      <c r="AG341" s="133">
        <v>0.6</v>
      </c>
      <c r="AH341" s="132">
        <v>2</v>
      </c>
      <c r="AI341" s="132">
        <v>1</v>
      </c>
      <c r="AJ341" s="132"/>
      <c r="AK341" s="132"/>
      <c r="AL341" s="132"/>
      <c r="AM341" s="132"/>
      <c r="AN341" s="132"/>
      <c r="AO341" s="132"/>
      <c r="AP341" s="132"/>
      <c r="AQ341" s="132"/>
      <c r="AR341" s="134"/>
    </row>
    <row r="342" spans="9:44" ht="12" customHeight="1">
      <c r="I342" s="150" t="str">
        <f t="shared" si="198"/>
        <v>Commercial Internal transport Tidal</v>
      </c>
      <c r="J342" s="155" t="s">
        <v>205</v>
      </c>
      <c r="K342" s="152" t="str">
        <f t="shared" si="199"/>
        <v>COM-ITTIDExt</v>
      </c>
      <c r="L342" s="110" t="str">
        <f t="shared" si="200"/>
        <v/>
      </c>
      <c r="P342" s="131" t="str">
        <f t="shared" si="180"/>
        <v/>
      </c>
      <c r="Q342" s="123" t="str">
        <f t="shared" si="179"/>
        <v/>
      </c>
      <c r="R342" s="121" t="str">
        <f t="shared" si="181"/>
        <v/>
      </c>
      <c r="S342" s="128" t="str">
        <f t="shared" si="182"/>
        <v/>
      </c>
      <c r="T342" s="128" t="str">
        <f t="shared" si="183"/>
        <v/>
      </c>
      <c r="U342" s="128" t="str">
        <f t="shared" si="184"/>
        <v/>
      </c>
      <c r="V342" s="128" t="str">
        <f t="shared" si="185"/>
        <v/>
      </c>
      <c r="W342" s="128" t="str">
        <f t="shared" si="186"/>
        <v/>
      </c>
      <c r="X342" s="128" t="str">
        <f t="shared" si="187"/>
        <v/>
      </c>
      <c r="Y342" s="128" t="str">
        <f t="shared" si="188"/>
        <v/>
      </c>
      <c r="Z342" s="128" t="str">
        <f t="shared" si="189"/>
        <v/>
      </c>
      <c r="AA342" s="128" t="str">
        <f t="shared" si="190"/>
        <v/>
      </c>
      <c r="AB342" s="128" t="str">
        <f t="shared" si="191"/>
        <v/>
      </c>
      <c r="AC342" s="128" t="str">
        <f t="shared" si="192"/>
        <v/>
      </c>
      <c r="AD342" s="128" t="str">
        <f t="shared" si="193"/>
        <v/>
      </c>
      <c r="AG342" s="133">
        <v>0.6</v>
      </c>
      <c r="AH342" s="132">
        <v>2</v>
      </c>
      <c r="AI342" s="132">
        <v>1</v>
      </c>
      <c r="AJ342" s="132"/>
      <c r="AK342" s="132"/>
      <c r="AL342" s="132"/>
      <c r="AM342" s="132"/>
      <c r="AN342" s="132"/>
      <c r="AO342" s="132"/>
      <c r="AP342" s="132"/>
      <c r="AQ342" s="132"/>
      <c r="AR342" s="134"/>
    </row>
    <row r="343" spans="9:44" ht="12" customHeight="1">
      <c r="I343" s="150" t="str">
        <f t="shared" si="198"/>
        <v>Commercial Internal transport Electricity</v>
      </c>
      <c r="J343" s="155" t="s">
        <v>206</v>
      </c>
      <c r="K343" s="153" t="str">
        <f t="shared" si="199"/>
        <v>COM-ITELCExt</v>
      </c>
      <c r="L343" s="110" t="str">
        <f>IF(J343="Yes",K343,"")</f>
        <v>COM-ITELCExt</v>
      </c>
      <c r="P343" s="131" t="str">
        <f t="shared" si="180"/>
        <v>COM-ITELCExt</v>
      </c>
      <c r="Q343" s="123" t="str">
        <f t="shared" si="179"/>
        <v>COM-ELC</v>
      </c>
      <c r="R343" s="121" t="str">
        <f t="shared" si="181"/>
        <v>COM-IT</v>
      </c>
      <c r="S343" s="128">
        <f t="shared" si="182"/>
        <v>0.6</v>
      </c>
      <c r="T343" s="128">
        <f t="shared" si="183"/>
        <v>2</v>
      </c>
      <c r="U343" s="128">
        <f t="shared" si="184"/>
        <v>1</v>
      </c>
      <c r="V343" s="128">
        <f t="shared" si="185"/>
        <v>0</v>
      </c>
      <c r="W343" s="128">
        <f t="shared" si="186"/>
        <v>0</v>
      </c>
      <c r="X343" s="128">
        <f t="shared" si="187"/>
        <v>0</v>
      </c>
      <c r="Y343" s="128">
        <f t="shared" si="188"/>
        <v>0</v>
      </c>
      <c r="Z343" s="128">
        <f t="shared" si="189"/>
        <v>0</v>
      </c>
      <c r="AA343" s="128">
        <f t="shared" si="190"/>
        <v>0</v>
      </c>
      <c r="AB343" s="128">
        <f t="shared" si="191"/>
        <v>0</v>
      </c>
      <c r="AC343" s="128">
        <f t="shared" si="192"/>
        <v>0</v>
      </c>
      <c r="AD343" s="128">
        <f t="shared" si="193"/>
        <v>0</v>
      </c>
      <c r="AG343" s="133">
        <v>0.6</v>
      </c>
      <c r="AH343" s="132">
        <v>2</v>
      </c>
      <c r="AI343" s="132">
        <v>1</v>
      </c>
      <c r="AJ343" s="132"/>
      <c r="AK343" s="132"/>
      <c r="AL343" s="132"/>
      <c r="AM343" s="132"/>
      <c r="AN343" s="132"/>
      <c r="AO343" s="132"/>
      <c r="AP343" s="132"/>
      <c r="AQ343" s="132"/>
      <c r="AR343" s="134"/>
    </row>
    <row r="344" spans="9:44" ht="12" customHeight="1">
      <c r="I344" s="149" t="str">
        <f>$C$253&amp;" "&amp;$E$260&amp;" "&amp;RIGHT(G253,LEN(G253)-FIND(" ",G253))</f>
        <v>Commercial Communications Coal</v>
      </c>
      <c r="J344" s="154" t="s">
        <v>205</v>
      </c>
      <c r="K344" s="151" t="str">
        <f>$D$253&amp;$F$260&amp;RIGHT(H253,3)&amp;$B$253</f>
        <v>COM-COCOAExt</v>
      </c>
      <c r="L344" s="110" t="str">
        <f t="shared" ref="L344:L368" si="201">IF(J344="Yes",K344,"")</f>
        <v/>
      </c>
      <c r="P344" s="131" t="str">
        <f t="shared" si="180"/>
        <v/>
      </c>
      <c r="Q344" s="123" t="str">
        <f t="shared" si="179"/>
        <v/>
      </c>
      <c r="R344" s="121" t="str">
        <f t="shared" si="181"/>
        <v/>
      </c>
      <c r="S344" s="128" t="str">
        <f t="shared" si="182"/>
        <v/>
      </c>
      <c r="T344" s="128" t="str">
        <f t="shared" si="183"/>
        <v/>
      </c>
      <c r="U344" s="128" t="str">
        <f t="shared" si="184"/>
        <v/>
      </c>
      <c r="V344" s="128" t="str">
        <f t="shared" si="185"/>
        <v/>
      </c>
      <c r="W344" s="128" t="str">
        <f t="shared" si="186"/>
        <v/>
      </c>
      <c r="X344" s="128" t="str">
        <f t="shared" si="187"/>
        <v/>
      </c>
      <c r="Y344" s="128" t="str">
        <f t="shared" si="188"/>
        <v/>
      </c>
      <c r="Z344" s="128" t="str">
        <f t="shared" si="189"/>
        <v/>
      </c>
      <c r="AA344" s="128" t="str">
        <f t="shared" si="190"/>
        <v/>
      </c>
      <c r="AB344" s="128" t="str">
        <f t="shared" si="191"/>
        <v/>
      </c>
      <c r="AC344" s="128" t="str">
        <f t="shared" si="192"/>
        <v/>
      </c>
      <c r="AD344" s="128" t="str">
        <f t="shared" si="193"/>
        <v/>
      </c>
      <c r="AG344" s="133">
        <v>0.6</v>
      </c>
      <c r="AH344" s="132">
        <v>2</v>
      </c>
      <c r="AI344" s="132">
        <v>1</v>
      </c>
      <c r="AJ344" s="132"/>
      <c r="AK344" s="132"/>
      <c r="AL344" s="132"/>
      <c r="AM344" s="132"/>
      <c r="AN344" s="132"/>
      <c r="AO344" s="132"/>
      <c r="AP344" s="132"/>
      <c r="AQ344" s="132"/>
      <c r="AR344" s="134"/>
    </row>
    <row r="345" spans="9:44" ht="12" customHeight="1">
      <c r="I345" s="150" t="str">
        <f t="shared" ref="I345:I356" si="202">$C$253&amp;" "&amp;$E$260&amp;" "&amp;RIGHT(G254,LEN(G254)-FIND(" ",G254))</f>
        <v>Commercial Communications Lignite</v>
      </c>
      <c r="J345" s="155" t="s">
        <v>205</v>
      </c>
      <c r="K345" s="152" t="str">
        <f t="shared" ref="K345:K356" si="203">$D$253&amp;$F$260&amp;RIGHT(H254,3)&amp;$B$253</f>
        <v>COM-COCOLExt</v>
      </c>
      <c r="L345" s="110" t="str">
        <f t="shared" si="201"/>
        <v/>
      </c>
      <c r="P345" s="131" t="str">
        <f t="shared" si="180"/>
        <v/>
      </c>
      <c r="Q345" s="123" t="str">
        <f t="shared" si="179"/>
        <v/>
      </c>
      <c r="R345" s="121" t="str">
        <f t="shared" si="181"/>
        <v/>
      </c>
      <c r="S345" s="128" t="str">
        <f t="shared" si="182"/>
        <v/>
      </c>
      <c r="T345" s="128" t="str">
        <f t="shared" si="183"/>
        <v/>
      </c>
      <c r="U345" s="128" t="str">
        <f t="shared" si="184"/>
        <v/>
      </c>
      <c r="V345" s="128" t="str">
        <f t="shared" si="185"/>
        <v/>
      </c>
      <c r="W345" s="128" t="str">
        <f t="shared" si="186"/>
        <v/>
      </c>
      <c r="X345" s="128" t="str">
        <f t="shared" si="187"/>
        <v/>
      </c>
      <c r="Y345" s="128" t="str">
        <f t="shared" si="188"/>
        <v/>
      </c>
      <c r="Z345" s="128" t="str">
        <f t="shared" si="189"/>
        <v/>
      </c>
      <c r="AA345" s="128" t="str">
        <f t="shared" si="190"/>
        <v/>
      </c>
      <c r="AB345" s="128" t="str">
        <f t="shared" si="191"/>
        <v/>
      </c>
      <c r="AC345" s="128" t="str">
        <f t="shared" si="192"/>
        <v/>
      </c>
      <c r="AD345" s="128" t="str">
        <f t="shared" si="193"/>
        <v/>
      </c>
      <c r="AG345" s="133">
        <v>0.6</v>
      </c>
      <c r="AH345" s="132">
        <v>2</v>
      </c>
      <c r="AI345" s="132">
        <v>1</v>
      </c>
      <c r="AJ345" s="132"/>
      <c r="AK345" s="132"/>
      <c r="AL345" s="132"/>
      <c r="AM345" s="132"/>
      <c r="AN345" s="132"/>
      <c r="AO345" s="132"/>
      <c r="AP345" s="132"/>
      <c r="AQ345" s="132"/>
      <c r="AR345" s="134"/>
    </row>
    <row r="346" spans="9:44" ht="12" customHeight="1">
      <c r="I346" s="150" t="str">
        <f t="shared" si="202"/>
        <v>Commercial Communications Crude oil</v>
      </c>
      <c r="J346" s="155" t="s">
        <v>205</v>
      </c>
      <c r="K346" s="152" t="str">
        <f t="shared" si="203"/>
        <v>COM-COOILExt</v>
      </c>
      <c r="L346" s="110" t="str">
        <f t="shared" si="201"/>
        <v/>
      </c>
      <c r="P346" s="131" t="str">
        <f t="shared" si="180"/>
        <v/>
      </c>
      <c r="Q346" s="123" t="str">
        <f t="shared" si="179"/>
        <v/>
      </c>
      <c r="R346" s="121" t="str">
        <f t="shared" si="181"/>
        <v/>
      </c>
      <c r="S346" s="128" t="str">
        <f t="shared" si="182"/>
        <v/>
      </c>
      <c r="T346" s="128" t="str">
        <f t="shared" si="183"/>
        <v/>
      </c>
      <c r="U346" s="128" t="str">
        <f t="shared" si="184"/>
        <v/>
      </c>
      <c r="V346" s="128" t="str">
        <f t="shared" si="185"/>
        <v/>
      </c>
      <c r="W346" s="128" t="str">
        <f t="shared" si="186"/>
        <v/>
      </c>
      <c r="X346" s="128" t="str">
        <f t="shared" si="187"/>
        <v/>
      </c>
      <c r="Y346" s="128" t="str">
        <f t="shared" si="188"/>
        <v/>
      </c>
      <c r="Z346" s="128" t="str">
        <f t="shared" si="189"/>
        <v/>
      </c>
      <c r="AA346" s="128" t="str">
        <f t="shared" si="190"/>
        <v/>
      </c>
      <c r="AB346" s="128" t="str">
        <f t="shared" si="191"/>
        <v/>
      </c>
      <c r="AC346" s="128" t="str">
        <f t="shared" si="192"/>
        <v/>
      </c>
      <c r="AD346" s="128" t="str">
        <f t="shared" si="193"/>
        <v/>
      </c>
      <c r="AG346" s="133">
        <v>0.6</v>
      </c>
      <c r="AH346" s="132">
        <v>2</v>
      </c>
      <c r="AI346" s="132">
        <v>1</v>
      </c>
      <c r="AJ346" s="132"/>
      <c r="AK346" s="132"/>
      <c r="AL346" s="132"/>
      <c r="AM346" s="132"/>
      <c r="AN346" s="132"/>
      <c r="AO346" s="132"/>
      <c r="AP346" s="132"/>
      <c r="AQ346" s="132"/>
      <c r="AR346" s="134"/>
    </row>
    <row r="347" spans="9:44" ht="12" customHeight="1">
      <c r="I347" s="150" t="str">
        <f t="shared" si="202"/>
        <v>Commercial Communications Natural Gas</v>
      </c>
      <c r="J347" s="155" t="s">
        <v>205</v>
      </c>
      <c r="K347" s="152" t="str">
        <f t="shared" si="203"/>
        <v>COM-CONGAExt</v>
      </c>
      <c r="L347" s="110" t="str">
        <f t="shared" si="201"/>
        <v/>
      </c>
      <c r="P347" s="131" t="str">
        <f t="shared" si="180"/>
        <v/>
      </c>
      <c r="Q347" s="123" t="str">
        <f t="shared" si="179"/>
        <v/>
      </c>
      <c r="R347" s="121" t="str">
        <f t="shared" si="181"/>
        <v/>
      </c>
      <c r="S347" s="128" t="str">
        <f t="shared" si="182"/>
        <v/>
      </c>
      <c r="T347" s="128" t="str">
        <f t="shared" si="183"/>
        <v/>
      </c>
      <c r="U347" s="128" t="str">
        <f t="shared" si="184"/>
        <v/>
      </c>
      <c r="V347" s="128" t="str">
        <f t="shared" si="185"/>
        <v/>
      </c>
      <c r="W347" s="128" t="str">
        <f t="shared" si="186"/>
        <v/>
      </c>
      <c r="X347" s="128" t="str">
        <f t="shared" si="187"/>
        <v/>
      </c>
      <c r="Y347" s="128" t="str">
        <f t="shared" si="188"/>
        <v/>
      </c>
      <c r="Z347" s="128" t="str">
        <f t="shared" si="189"/>
        <v/>
      </c>
      <c r="AA347" s="128" t="str">
        <f t="shared" si="190"/>
        <v/>
      </c>
      <c r="AB347" s="128" t="str">
        <f t="shared" si="191"/>
        <v/>
      </c>
      <c r="AC347" s="128" t="str">
        <f t="shared" si="192"/>
        <v/>
      </c>
      <c r="AD347" s="128" t="str">
        <f t="shared" si="193"/>
        <v/>
      </c>
      <c r="AG347" s="133">
        <v>0.6</v>
      </c>
      <c r="AH347" s="132">
        <v>2</v>
      </c>
      <c r="AI347" s="132">
        <v>1</v>
      </c>
      <c r="AJ347" s="132"/>
      <c r="AK347" s="132"/>
      <c r="AL347" s="132"/>
      <c r="AM347" s="132"/>
      <c r="AN347" s="132"/>
      <c r="AO347" s="132"/>
      <c r="AP347" s="132"/>
      <c r="AQ347" s="132"/>
      <c r="AR347" s="134"/>
    </row>
    <row r="348" spans="9:44" ht="12" customHeight="1">
      <c r="I348" s="150" t="str">
        <f t="shared" si="202"/>
        <v>Commercial Communications Hydro</v>
      </c>
      <c r="J348" s="155" t="s">
        <v>205</v>
      </c>
      <c r="K348" s="152" t="str">
        <f t="shared" si="203"/>
        <v>COM-COHYDExt</v>
      </c>
      <c r="L348" s="110" t="str">
        <f t="shared" si="201"/>
        <v/>
      </c>
      <c r="P348" s="131" t="str">
        <f t="shared" si="180"/>
        <v/>
      </c>
      <c r="Q348" s="123" t="str">
        <f t="shared" si="179"/>
        <v/>
      </c>
      <c r="R348" s="121" t="str">
        <f t="shared" si="181"/>
        <v/>
      </c>
      <c r="S348" s="128" t="str">
        <f t="shared" si="182"/>
        <v/>
      </c>
      <c r="T348" s="128" t="str">
        <f t="shared" si="183"/>
        <v/>
      </c>
      <c r="U348" s="128" t="str">
        <f t="shared" si="184"/>
        <v/>
      </c>
      <c r="V348" s="128" t="str">
        <f t="shared" si="185"/>
        <v/>
      </c>
      <c r="W348" s="128" t="str">
        <f t="shared" si="186"/>
        <v/>
      </c>
      <c r="X348" s="128" t="str">
        <f t="shared" si="187"/>
        <v/>
      </c>
      <c r="Y348" s="128" t="str">
        <f t="shared" si="188"/>
        <v/>
      </c>
      <c r="Z348" s="128" t="str">
        <f t="shared" si="189"/>
        <v/>
      </c>
      <c r="AA348" s="128" t="str">
        <f t="shared" si="190"/>
        <v/>
      </c>
      <c r="AB348" s="128" t="str">
        <f t="shared" si="191"/>
        <v/>
      </c>
      <c r="AC348" s="128" t="str">
        <f t="shared" si="192"/>
        <v/>
      </c>
      <c r="AD348" s="128" t="str">
        <f t="shared" si="193"/>
        <v/>
      </c>
      <c r="AG348" s="133">
        <v>0.6</v>
      </c>
      <c r="AH348" s="132">
        <v>2</v>
      </c>
      <c r="AI348" s="132">
        <v>1</v>
      </c>
      <c r="AJ348" s="132"/>
      <c r="AK348" s="132"/>
      <c r="AL348" s="132"/>
      <c r="AM348" s="132"/>
      <c r="AN348" s="132"/>
      <c r="AO348" s="132"/>
      <c r="AP348" s="132"/>
      <c r="AQ348" s="132"/>
      <c r="AR348" s="134"/>
    </row>
    <row r="349" spans="9:44" ht="12" customHeight="1">
      <c r="I349" s="150" t="str">
        <f t="shared" si="202"/>
        <v>Commercial Communications Geothermal</v>
      </c>
      <c r="J349" s="155" t="s">
        <v>205</v>
      </c>
      <c r="K349" s="152" t="str">
        <f t="shared" si="203"/>
        <v>COM-COGEOExt</v>
      </c>
      <c r="L349" s="110" t="str">
        <f t="shared" si="201"/>
        <v/>
      </c>
      <c r="P349" s="131" t="str">
        <f t="shared" si="180"/>
        <v/>
      </c>
      <c r="Q349" s="123" t="str">
        <f t="shared" si="179"/>
        <v/>
      </c>
      <c r="R349" s="121" t="str">
        <f t="shared" si="181"/>
        <v/>
      </c>
      <c r="S349" s="128" t="str">
        <f t="shared" si="182"/>
        <v/>
      </c>
      <c r="T349" s="128" t="str">
        <f t="shared" si="183"/>
        <v/>
      </c>
      <c r="U349" s="128" t="str">
        <f t="shared" si="184"/>
        <v/>
      </c>
      <c r="V349" s="128" t="str">
        <f t="shared" si="185"/>
        <v/>
      </c>
      <c r="W349" s="128" t="str">
        <f t="shared" si="186"/>
        <v/>
      </c>
      <c r="X349" s="128" t="str">
        <f t="shared" si="187"/>
        <v/>
      </c>
      <c r="Y349" s="128" t="str">
        <f t="shared" si="188"/>
        <v/>
      </c>
      <c r="Z349" s="128" t="str">
        <f t="shared" si="189"/>
        <v/>
      </c>
      <c r="AA349" s="128" t="str">
        <f t="shared" si="190"/>
        <v/>
      </c>
      <c r="AB349" s="128" t="str">
        <f t="shared" si="191"/>
        <v/>
      </c>
      <c r="AC349" s="128" t="str">
        <f t="shared" si="192"/>
        <v/>
      </c>
      <c r="AD349" s="128" t="str">
        <f t="shared" si="193"/>
        <v/>
      </c>
      <c r="AG349" s="133">
        <v>0.6</v>
      </c>
      <c r="AH349" s="132">
        <v>2</v>
      </c>
      <c r="AI349" s="132">
        <v>1</v>
      </c>
      <c r="AJ349" s="132"/>
      <c r="AK349" s="132"/>
      <c r="AL349" s="132"/>
      <c r="AM349" s="132"/>
      <c r="AN349" s="132"/>
      <c r="AO349" s="132"/>
      <c r="AP349" s="132"/>
      <c r="AQ349" s="132"/>
      <c r="AR349" s="134"/>
    </row>
    <row r="350" spans="9:44" ht="12" customHeight="1">
      <c r="I350" s="150" t="str">
        <f t="shared" si="202"/>
        <v>Commercial Communications Solar</v>
      </c>
      <c r="J350" s="155" t="s">
        <v>205</v>
      </c>
      <c r="K350" s="152" t="str">
        <f t="shared" si="203"/>
        <v>COM-COSOLExt</v>
      </c>
      <c r="L350" s="110" t="str">
        <f t="shared" si="201"/>
        <v/>
      </c>
      <c r="P350" s="131" t="str">
        <f t="shared" si="180"/>
        <v/>
      </c>
      <c r="Q350" s="123" t="str">
        <f t="shared" si="179"/>
        <v/>
      </c>
      <c r="R350" s="121" t="str">
        <f t="shared" si="181"/>
        <v/>
      </c>
      <c r="S350" s="128" t="str">
        <f t="shared" si="182"/>
        <v/>
      </c>
      <c r="T350" s="128" t="str">
        <f t="shared" si="183"/>
        <v/>
      </c>
      <c r="U350" s="128" t="str">
        <f t="shared" si="184"/>
        <v/>
      </c>
      <c r="V350" s="128" t="str">
        <f t="shared" si="185"/>
        <v/>
      </c>
      <c r="W350" s="128" t="str">
        <f t="shared" si="186"/>
        <v/>
      </c>
      <c r="X350" s="128" t="str">
        <f t="shared" si="187"/>
        <v/>
      </c>
      <c r="Y350" s="128" t="str">
        <f t="shared" si="188"/>
        <v/>
      </c>
      <c r="Z350" s="128" t="str">
        <f t="shared" si="189"/>
        <v/>
      </c>
      <c r="AA350" s="128" t="str">
        <f t="shared" si="190"/>
        <v/>
      </c>
      <c r="AB350" s="128" t="str">
        <f t="shared" si="191"/>
        <v/>
      </c>
      <c r="AC350" s="128" t="str">
        <f t="shared" si="192"/>
        <v/>
      </c>
      <c r="AD350" s="128" t="str">
        <f t="shared" si="193"/>
        <v/>
      </c>
      <c r="AG350" s="133">
        <v>0.6</v>
      </c>
      <c r="AH350" s="132">
        <v>2</v>
      </c>
      <c r="AI350" s="132">
        <v>1</v>
      </c>
      <c r="AJ350" s="132"/>
      <c r="AK350" s="132"/>
      <c r="AL350" s="132"/>
      <c r="AM350" s="132"/>
      <c r="AN350" s="132"/>
      <c r="AO350" s="132"/>
      <c r="AP350" s="132"/>
      <c r="AQ350" s="132"/>
      <c r="AR350" s="134"/>
    </row>
    <row r="351" spans="9:44" ht="12" customHeight="1">
      <c r="I351" s="150" t="str">
        <f t="shared" si="202"/>
        <v>Commercial Communications Wind</v>
      </c>
      <c r="J351" s="155" t="s">
        <v>205</v>
      </c>
      <c r="K351" s="152" t="str">
        <f t="shared" si="203"/>
        <v>COM-COWINExt</v>
      </c>
      <c r="L351" s="110" t="str">
        <f t="shared" si="201"/>
        <v/>
      </c>
      <c r="P351" s="131" t="str">
        <f t="shared" si="180"/>
        <v/>
      </c>
      <c r="Q351" s="123" t="str">
        <f t="shared" si="179"/>
        <v/>
      </c>
      <c r="R351" s="121" t="str">
        <f t="shared" si="181"/>
        <v/>
      </c>
      <c r="S351" s="128" t="str">
        <f t="shared" si="182"/>
        <v/>
      </c>
      <c r="T351" s="128" t="str">
        <f t="shared" si="183"/>
        <v/>
      </c>
      <c r="U351" s="128" t="str">
        <f t="shared" si="184"/>
        <v/>
      </c>
      <c r="V351" s="128" t="str">
        <f t="shared" si="185"/>
        <v/>
      </c>
      <c r="W351" s="128" t="str">
        <f t="shared" si="186"/>
        <v/>
      </c>
      <c r="X351" s="128" t="str">
        <f t="shared" si="187"/>
        <v/>
      </c>
      <c r="Y351" s="128" t="str">
        <f t="shared" si="188"/>
        <v/>
      </c>
      <c r="Z351" s="128" t="str">
        <f t="shared" si="189"/>
        <v/>
      </c>
      <c r="AA351" s="128" t="str">
        <f t="shared" si="190"/>
        <v/>
      </c>
      <c r="AB351" s="128" t="str">
        <f t="shared" si="191"/>
        <v/>
      </c>
      <c r="AC351" s="128" t="str">
        <f t="shared" si="192"/>
        <v/>
      </c>
      <c r="AD351" s="128" t="str">
        <f t="shared" si="193"/>
        <v/>
      </c>
      <c r="AG351" s="133">
        <v>0.6</v>
      </c>
      <c r="AH351" s="132">
        <v>2</v>
      </c>
      <c r="AI351" s="132">
        <v>1</v>
      </c>
      <c r="AJ351" s="132"/>
      <c r="AK351" s="132"/>
      <c r="AL351" s="132"/>
      <c r="AM351" s="132"/>
      <c r="AN351" s="132"/>
      <c r="AO351" s="132"/>
      <c r="AP351" s="132"/>
      <c r="AQ351" s="132"/>
      <c r="AR351" s="134"/>
    </row>
    <row r="352" spans="9:44" ht="12" customHeight="1">
      <c r="I352" s="150" t="str">
        <f t="shared" si="202"/>
        <v>Commercial Communications Bio Liquids</v>
      </c>
      <c r="J352" s="155" t="s">
        <v>205</v>
      </c>
      <c r="K352" s="152" t="str">
        <f t="shared" si="203"/>
        <v>COM-COBILExt</v>
      </c>
      <c r="L352" s="110" t="str">
        <f t="shared" si="201"/>
        <v/>
      </c>
      <c r="P352" s="131" t="str">
        <f t="shared" si="180"/>
        <v/>
      </c>
      <c r="Q352" s="123" t="str">
        <f t="shared" si="179"/>
        <v/>
      </c>
      <c r="R352" s="121" t="str">
        <f t="shared" si="181"/>
        <v/>
      </c>
      <c r="S352" s="128" t="str">
        <f t="shared" si="182"/>
        <v/>
      </c>
      <c r="T352" s="128" t="str">
        <f t="shared" si="183"/>
        <v/>
      </c>
      <c r="U352" s="128" t="str">
        <f t="shared" si="184"/>
        <v/>
      </c>
      <c r="V352" s="128" t="str">
        <f t="shared" si="185"/>
        <v/>
      </c>
      <c r="W352" s="128" t="str">
        <f t="shared" si="186"/>
        <v/>
      </c>
      <c r="X352" s="128" t="str">
        <f t="shared" si="187"/>
        <v/>
      </c>
      <c r="Y352" s="128" t="str">
        <f t="shared" si="188"/>
        <v/>
      </c>
      <c r="Z352" s="128" t="str">
        <f t="shared" si="189"/>
        <v/>
      </c>
      <c r="AA352" s="128" t="str">
        <f t="shared" si="190"/>
        <v/>
      </c>
      <c r="AB352" s="128" t="str">
        <f t="shared" si="191"/>
        <v/>
      </c>
      <c r="AC352" s="128" t="str">
        <f t="shared" si="192"/>
        <v/>
      </c>
      <c r="AD352" s="128" t="str">
        <f t="shared" si="193"/>
        <v/>
      </c>
      <c r="AG352" s="133">
        <v>0.6</v>
      </c>
      <c r="AH352" s="132">
        <v>2</v>
      </c>
      <c r="AI352" s="132">
        <v>1</v>
      </c>
      <c r="AJ352" s="132"/>
      <c r="AK352" s="132"/>
      <c r="AL352" s="132"/>
      <c r="AM352" s="132"/>
      <c r="AN352" s="132"/>
      <c r="AO352" s="132"/>
      <c r="AP352" s="132"/>
      <c r="AQ352" s="132"/>
      <c r="AR352" s="134"/>
    </row>
    <row r="353" spans="9:44" ht="12" customHeight="1">
      <c r="I353" s="150" t="str">
        <f t="shared" si="202"/>
        <v>Commercial Communications Biogas</v>
      </c>
      <c r="J353" s="155" t="s">
        <v>205</v>
      </c>
      <c r="K353" s="152" t="str">
        <f t="shared" si="203"/>
        <v>COM-COBIGExt</v>
      </c>
      <c r="L353" s="110" t="str">
        <f t="shared" si="201"/>
        <v/>
      </c>
      <c r="P353" s="131" t="str">
        <f t="shared" si="180"/>
        <v/>
      </c>
      <c r="Q353" s="123" t="str">
        <f t="shared" si="179"/>
        <v/>
      </c>
      <c r="R353" s="121" t="str">
        <f t="shared" si="181"/>
        <v/>
      </c>
      <c r="S353" s="128" t="str">
        <f t="shared" si="182"/>
        <v/>
      </c>
      <c r="T353" s="128" t="str">
        <f t="shared" si="183"/>
        <v/>
      </c>
      <c r="U353" s="128" t="str">
        <f t="shared" si="184"/>
        <v/>
      </c>
      <c r="V353" s="128" t="str">
        <f t="shared" si="185"/>
        <v/>
      </c>
      <c r="W353" s="128" t="str">
        <f t="shared" si="186"/>
        <v/>
      </c>
      <c r="X353" s="128" t="str">
        <f t="shared" si="187"/>
        <v/>
      </c>
      <c r="Y353" s="128" t="str">
        <f t="shared" si="188"/>
        <v/>
      </c>
      <c r="Z353" s="128" t="str">
        <f t="shared" si="189"/>
        <v/>
      </c>
      <c r="AA353" s="128" t="str">
        <f t="shared" si="190"/>
        <v/>
      </c>
      <c r="AB353" s="128" t="str">
        <f t="shared" si="191"/>
        <v/>
      </c>
      <c r="AC353" s="128" t="str">
        <f t="shared" si="192"/>
        <v/>
      </c>
      <c r="AD353" s="128" t="str">
        <f t="shared" si="193"/>
        <v/>
      </c>
      <c r="AG353" s="133">
        <v>0.6</v>
      </c>
      <c r="AH353" s="132">
        <v>2</v>
      </c>
      <c r="AI353" s="132">
        <v>1</v>
      </c>
      <c r="AJ353" s="132"/>
      <c r="AK353" s="132"/>
      <c r="AL353" s="132"/>
      <c r="AM353" s="132"/>
      <c r="AN353" s="132"/>
      <c r="AO353" s="132"/>
      <c r="AP353" s="132"/>
      <c r="AQ353" s="132"/>
      <c r="AR353" s="134"/>
    </row>
    <row r="354" spans="9:44" ht="12" customHeight="1">
      <c r="I354" s="150" t="str">
        <f t="shared" si="202"/>
        <v>Commercial Communications Wood</v>
      </c>
      <c r="J354" s="155" t="s">
        <v>205</v>
      </c>
      <c r="K354" s="152" t="str">
        <f t="shared" si="203"/>
        <v>COM-COWODExt</v>
      </c>
      <c r="L354" s="110" t="str">
        <f t="shared" si="201"/>
        <v/>
      </c>
      <c r="P354" s="131" t="str">
        <f t="shared" si="180"/>
        <v/>
      </c>
      <c r="Q354" s="123" t="str">
        <f t="shared" si="179"/>
        <v/>
      </c>
      <c r="R354" s="121" t="str">
        <f t="shared" si="181"/>
        <v/>
      </c>
      <c r="S354" s="128" t="str">
        <f t="shared" si="182"/>
        <v/>
      </c>
      <c r="T354" s="128" t="str">
        <f t="shared" si="183"/>
        <v/>
      </c>
      <c r="U354" s="128" t="str">
        <f t="shared" si="184"/>
        <v/>
      </c>
      <c r="V354" s="128" t="str">
        <f t="shared" si="185"/>
        <v/>
      </c>
      <c r="W354" s="128" t="str">
        <f t="shared" si="186"/>
        <v/>
      </c>
      <c r="X354" s="128" t="str">
        <f t="shared" si="187"/>
        <v/>
      </c>
      <c r="Y354" s="128" t="str">
        <f t="shared" si="188"/>
        <v/>
      </c>
      <c r="Z354" s="128" t="str">
        <f t="shared" si="189"/>
        <v/>
      </c>
      <c r="AA354" s="128" t="str">
        <f t="shared" si="190"/>
        <v/>
      </c>
      <c r="AB354" s="128" t="str">
        <f t="shared" si="191"/>
        <v/>
      </c>
      <c r="AC354" s="128" t="str">
        <f t="shared" si="192"/>
        <v/>
      </c>
      <c r="AD354" s="128" t="str">
        <f t="shared" si="193"/>
        <v/>
      </c>
      <c r="AG354" s="133">
        <v>0.6</v>
      </c>
      <c r="AH354" s="132">
        <v>2</v>
      </c>
      <c r="AI354" s="132">
        <v>1</v>
      </c>
      <c r="AJ354" s="132"/>
      <c r="AK354" s="132"/>
      <c r="AL354" s="132"/>
      <c r="AM354" s="132"/>
      <c r="AN354" s="132"/>
      <c r="AO354" s="132"/>
      <c r="AP354" s="132"/>
      <c r="AQ354" s="132"/>
      <c r="AR354" s="134"/>
    </row>
    <row r="355" spans="9:44" ht="12" customHeight="1">
      <c r="I355" s="150" t="str">
        <f t="shared" si="202"/>
        <v>Commercial Communications Tidal</v>
      </c>
      <c r="J355" s="155" t="s">
        <v>205</v>
      </c>
      <c r="K355" s="152" t="str">
        <f t="shared" si="203"/>
        <v>COM-COTIDExt</v>
      </c>
      <c r="L355" s="110" t="str">
        <f t="shared" si="201"/>
        <v/>
      </c>
      <c r="P355" s="131" t="str">
        <f t="shared" si="180"/>
        <v/>
      </c>
      <c r="Q355" s="123" t="str">
        <f t="shared" si="179"/>
        <v/>
      </c>
      <c r="R355" s="121" t="str">
        <f t="shared" si="181"/>
        <v/>
      </c>
      <c r="S355" s="128" t="str">
        <f t="shared" si="182"/>
        <v/>
      </c>
      <c r="T355" s="128" t="str">
        <f t="shared" si="183"/>
        <v/>
      </c>
      <c r="U355" s="128" t="str">
        <f t="shared" si="184"/>
        <v/>
      </c>
      <c r="V355" s="128" t="str">
        <f t="shared" si="185"/>
        <v/>
      </c>
      <c r="W355" s="128" t="str">
        <f t="shared" si="186"/>
        <v/>
      </c>
      <c r="X355" s="128" t="str">
        <f t="shared" si="187"/>
        <v/>
      </c>
      <c r="Y355" s="128" t="str">
        <f t="shared" si="188"/>
        <v/>
      </c>
      <c r="Z355" s="128" t="str">
        <f t="shared" si="189"/>
        <v/>
      </c>
      <c r="AA355" s="128" t="str">
        <f t="shared" si="190"/>
        <v/>
      </c>
      <c r="AB355" s="128" t="str">
        <f t="shared" si="191"/>
        <v/>
      </c>
      <c r="AC355" s="128" t="str">
        <f t="shared" si="192"/>
        <v/>
      </c>
      <c r="AD355" s="128" t="str">
        <f t="shared" si="193"/>
        <v/>
      </c>
      <c r="AG355" s="133">
        <v>0.6</v>
      </c>
      <c r="AH355" s="132">
        <v>2</v>
      </c>
      <c r="AI355" s="132">
        <v>1</v>
      </c>
      <c r="AJ355" s="132"/>
      <c r="AK355" s="132"/>
      <c r="AL355" s="132"/>
      <c r="AM355" s="132"/>
      <c r="AN355" s="132"/>
      <c r="AO355" s="132"/>
      <c r="AP355" s="132"/>
      <c r="AQ355" s="132"/>
      <c r="AR355" s="134"/>
    </row>
    <row r="356" spans="9:44" ht="12" customHeight="1">
      <c r="I356" s="150" t="str">
        <f t="shared" si="202"/>
        <v>Commercial Communications Electricity</v>
      </c>
      <c r="J356" s="155" t="s">
        <v>198</v>
      </c>
      <c r="K356" s="153" t="str">
        <f t="shared" si="203"/>
        <v>COM-COELCExt</v>
      </c>
      <c r="L356" s="110" t="str">
        <f t="shared" si="201"/>
        <v>COM-COELCExt</v>
      </c>
      <c r="P356" s="131" t="str">
        <f t="shared" si="180"/>
        <v>COM-COELCExt</v>
      </c>
      <c r="Q356" s="123" t="str">
        <f t="shared" si="179"/>
        <v>COM-ELC</v>
      </c>
      <c r="R356" s="121" t="str">
        <f t="shared" si="181"/>
        <v>COM-CO</v>
      </c>
      <c r="S356" s="128">
        <f t="shared" si="182"/>
        <v>0.6</v>
      </c>
      <c r="T356" s="128">
        <f t="shared" si="183"/>
        <v>2</v>
      </c>
      <c r="U356" s="128">
        <f t="shared" si="184"/>
        <v>1</v>
      </c>
      <c r="V356" s="128">
        <f t="shared" si="185"/>
        <v>0</v>
      </c>
      <c r="W356" s="128">
        <f t="shared" si="186"/>
        <v>0</v>
      </c>
      <c r="X356" s="128">
        <f t="shared" si="187"/>
        <v>0</v>
      </c>
      <c r="Y356" s="128">
        <f t="shared" si="188"/>
        <v>0</v>
      </c>
      <c r="Z356" s="128">
        <f t="shared" si="189"/>
        <v>0</v>
      </c>
      <c r="AA356" s="128">
        <f t="shared" si="190"/>
        <v>0</v>
      </c>
      <c r="AB356" s="128">
        <f t="shared" si="191"/>
        <v>0</v>
      </c>
      <c r="AC356" s="128">
        <f t="shared" si="192"/>
        <v>0</v>
      </c>
      <c r="AD356" s="128">
        <f t="shared" si="193"/>
        <v>0</v>
      </c>
      <c r="AG356" s="133">
        <v>0.6</v>
      </c>
      <c r="AH356" s="132">
        <v>2</v>
      </c>
      <c r="AI356" s="132">
        <v>1</v>
      </c>
      <c r="AJ356" s="132"/>
      <c r="AK356" s="132"/>
      <c r="AL356" s="132"/>
      <c r="AM356" s="132"/>
      <c r="AN356" s="132"/>
      <c r="AO356" s="132"/>
      <c r="AP356" s="132"/>
      <c r="AQ356" s="132"/>
      <c r="AR356" s="134"/>
    </row>
    <row r="357" spans="9:44" ht="12" customHeight="1">
      <c r="I357" s="149" t="str">
        <f>$C$253&amp;" "&amp;$E$261&amp;" "&amp;RIGHT(G253,LEN(G253)-FIND(" ",G253))</f>
        <v>Commercial Others Coal</v>
      </c>
      <c r="J357" s="154" t="s">
        <v>205</v>
      </c>
      <c r="K357" s="151" t="str">
        <f>$D$253&amp;$F$261&amp;RIGHT(H253,3)&amp;$B$253</f>
        <v>COM-OTCOAExt</v>
      </c>
      <c r="L357" s="110" t="str">
        <f t="shared" si="201"/>
        <v/>
      </c>
      <c r="P357" s="131" t="str">
        <f t="shared" si="180"/>
        <v/>
      </c>
      <c r="Q357" s="123" t="str">
        <f t="shared" si="179"/>
        <v/>
      </c>
      <c r="R357" s="121" t="str">
        <f t="shared" si="181"/>
        <v/>
      </c>
      <c r="S357" s="128" t="str">
        <f t="shared" si="182"/>
        <v/>
      </c>
      <c r="T357" s="128" t="str">
        <f t="shared" si="183"/>
        <v/>
      </c>
      <c r="U357" s="128" t="str">
        <f t="shared" si="184"/>
        <v/>
      </c>
      <c r="V357" s="128" t="str">
        <f t="shared" si="185"/>
        <v/>
      </c>
      <c r="W357" s="128" t="str">
        <f t="shared" si="186"/>
        <v/>
      </c>
      <c r="X357" s="128" t="str">
        <f t="shared" si="187"/>
        <v/>
      </c>
      <c r="Y357" s="128" t="str">
        <f t="shared" si="188"/>
        <v/>
      </c>
      <c r="Z357" s="128" t="str">
        <f t="shared" si="189"/>
        <v/>
      </c>
      <c r="AA357" s="128" t="str">
        <f t="shared" si="190"/>
        <v/>
      </c>
      <c r="AB357" s="128" t="str">
        <f t="shared" si="191"/>
        <v/>
      </c>
      <c r="AC357" s="128" t="str">
        <f t="shared" si="192"/>
        <v/>
      </c>
      <c r="AD357" s="128" t="str">
        <f t="shared" si="193"/>
        <v/>
      </c>
      <c r="AG357" s="133">
        <v>0.6</v>
      </c>
      <c r="AH357" s="132">
        <v>2</v>
      </c>
      <c r="AI357" s="132">
        <v>1</v>
      </c>
      <c r="AJ357" s="132"/>
      <c r="AK357" s="132"/>
      <c r="AL357" s="132"/>
      <c r="AM357" s="132"/>
      <c r="AN357" s="132"/>
      <c r="AO357" s="132"/>
      <c r="AP357" s="132"/>
      <c r="AQ357" s="132"/>
      <c r="AR357" s="134"/>
    </row>
    <row r="358" spans="9:44" ht="12" customHeight="1">
      <c r="I358" s="150" t="str">
        <f t="shared" ref="I358:I369" si="204">$C$253&amp;" "&amp;$E$261&amp;" "&amp;RIGHT(G254,LEN(G254)-FIND(" ",G254))</f>
        <v>Commercial Others Lignite</v>
      </c>
      <c r="J358" s="155" t="s">
        <v>205</v>
      </c>
      <c r="K358" s="152" t="str">
        <f t="shared" ref="K358:K369" si="205">$D$253&amp;$F$261&amp;RIGHT(H254,3)&amp;$B$253</f>
        <v>COM-OTCOLExt</v>
      </c>
      <c r="L358" s="110" t="str">
        <f t="shared" si="201"/>
        <v/>
      </c>
      <c r="P358" s="131" t="str">
        <f t="shared" si="180"/>
        <v/>
      </c>
      <c r="Q358" s="123" t="str">
        <f t="shared" si="179"/>
        <v/>
      </c>
      <c r="R358" s="121" t="str">
        <f t="shared" si="181"/>
        <v/>
      </c>
      <c r="S358" s="128" t="str">
        <f t="shared" si="182"/>
        <v/>
      </c>
      <c r="T358" s="128" t="str">
        <f t="shared" si="183"/>
        <v/>
      </c>
      <c r="U358" s="128" t="str">
        <f t="shared" si="184"/>
        <v/>
      </c>
      <c r="V358" s="128" t="str">
        <f t="shared" si="185"/>
        <v/>
      </c>
      <c r="W358" s="128" t="str">
        <f t="shared" si="186"/>
        <v/>
      </c>
      <c r="X358" s="128" t="str">
        <f t="shared" si="187"/>
        <v/>
      </c>
      <c r="Y358" s="128" t="str">
        <f t="shared" si="188"/>
        <v/>
      </c>
      <c r="Z358" s="128" t="str">
        <f t="shared" si="189"/>
        <v/>
      </c>
      <c r="AA358" s="128" t="str">
        <f t="shared" si="190"/>
        <v/>
      </c>
      <c r="AB358" s="128" t="str">
        <f t="shared" si="191"/>
        <v/>
      </c>
      <c r="AC358" s="128" t="str">
        <f t="shared" si="192"/>
        <v/>
      </c>
      <c r="AD358" s="128" t="str">
        <f t="shared" si="193"/>
        <v/>
      </c>
      <c r="AG358" s="133">
        <v>0.6</v>
      </c>
      <c r="AH358" s="132">
        <v>2</v>
      </c>
      <c r="AI358" s="132">
        <v>1</v>
      </c>
      <c r="AJ358" s="132"/>
      <c r="AK358" s="132"/>
      <c r="AL358" s="132"/>
      <c r="AM358" s="132"/>
      <c r="AN358" s="132"/>
      <c r="AO358" s="132"/>
      <c r="AP358" s="132"/>
      <c r="AQ358" s="132"/>
      <c r="AR358" s="134"/>
    </row>
    <row r="359" spans="9:44" ht="12" customHeight="1">
      <c r="I359" s="150" t="str">
        <f t="shared" si="204"/>
        <v>Commercial Others Crude oil</v>
      </c>
      <c r="J359" s="155" t="s">
        <v>205</v>
      </c>
      <c r="K359" s="152" t="str">
        <f t="shared" si="205"/>
        <v>COM-OTOILExt</v>
      </c>
      <c r="L359" s="110" t="str">
        <f t="shared" si="201"/>
        <v/>
      </c>
      <c r="P359" s="131" t="str">
        <f t="shared" si="180"/>
        <v/>
      </c>
      <c r="Q359" s="123" t="str">
        <f t="shared" si="179"/>
        <v/>
      </c>
      <c r="R359" s="121" t="str">
        <f t="shared" si="181"/>
        <v/>
      </c>
      <c r="S359" s="128" t="str">
        <f t="shared" si="182"/>
        <v/>
      </c>
      <c r="T359" s="128" t="str">
        <f t="shared" si="183"/>
        <v/>
      </c>
      <c r="U359" s="128" t="str">
        <f t="shared" si="184"/>
        <v/>
      </c>
      <c r="V359" s="128" t="str">
        <f t="shared" si="185"/>
        <v/>
      </c>
      <c r="W359" s="128" t="str">
        <f t="shared" si="186"/>
        <v/>
      </c>
      <c r="X359" s="128" t="str">
        <f t="shared" si="187"/>
        <v/>
      </c>
      <c r="Y359" s="128" t="str">
        <f t="shared" si="188"/>
        <v/>
      </c>
      <c r="Z359" s="128" t="str">
        <f t="shared" si="189"/>
        <v/>
      </c>
      <c r="AA359" s="128" t="str">
        <f t="shared" si="190"/>
        <v/>
      </c>
      <c r="AB359" s="128" t="str">
        <f t="shared" si="191"/>
        <v/>
      </c>
      <c r="AC359" s="128" t="str">
        <f t="shared" si="192"/>
        <v/>
      </c>
      <c r="AD359" s="128" t="str">
        <f t="shared" si="193"/>
        <v/>
      </c>
      <c r="AG359" s="133">
        <v>0.6</v>
      </c>
      <c r="AH359" s="132">
        <v>2</v>
      </c>
      <c r="AI359" s="132">
        <v>1</v>
      </c>
      <c r="AJ359" s="132"/>
      <c r="AK359" s="132"/>
      <c r="AL359" s="132"/>
      <c r="AM359" s="132"/>
      <c r="AN359" s="132"/>
      <c r="AO359" s="132"/>
      <c r="AP359" s="132"/>
      <c r="AQ359" s="132"/>
      <c r="AR359" s="134"/>
    </row>
    <row r="360" spans="9:44" ht="12" customHeight="1">
      <c r="I360" s="150" t="str">
        <f t="shared" si="204"/>
        <v>Commercial Others Natural Gas</v>
      </c>
      <c r="J360" s="155" t="s">
        <v>205</v>
      </c>
      <c r="K360" s="152" t="str">
        <f t="shared" si="205"/>
        <v>COM-OTNGAExt</v>
      </c>
      <c r="L360" s="110" t="str">
        <f t="shared" si="201"/>
        <v/>
      </c>
      <c r="P360" s="131" t="str">
        <f t="shared" si="180"/>
        <v/>
      </c>
      <c r="Q360" s="123" t="str">
        <f t="shared" si="179"/>
        <v/>
      </c>
      <c r="R360" s="121" t="str">
        <f t="shared" si="181"/>
        <v/>
      </c>
      <c r="S360" s="128" t="str">
        <f t="shared" si="182"/>
        <v/>
      </c>
      <c r="T360" s="128" t="str">
        <f t="shared" si="183"/>
        <v/>
      </c>
      <c r="U360" s="128" t="str">
        <f t="shared" si="184"/>
        <v/>
      </c>
      <c r="V360" s="128" t="str">
        <f t="shared" si="185"/>
        <v/>
      </c>
      <c r="W360" s="128" t="str">
        <f t="shared" si="186"/>
        <v/>
      </c>
      <c r="X360" s="128" t="str">
        <f t="shared" si="187"/>
        <v/>
      </c>
      <c r="Y360" s="128" t="str">
        <f t="shared" si="188"/>
        <v/>
      </c>
      <c r="Z360" s="128" t="str">
        <f t="shared" si="189"/>
        <v/>
      </c>
      <c r="AA360" s="128" t="str">
        <f t="shared" si="190"/>
        <v/>
      </c>
      <c r="AB360" s="128" t="str">
        <f t="shared" si="191"/>
        <v/>
      </c>
      <c r="AC360" s="128" t="str">
        <f t="shared" si="192"/>
        <v/>
      </c>
      <c r="AD360" s="128" t="str">
        <f t="shared" si="193"/>
        <v/>
      </c>
      <c r="AG360" s="133">
        <v>0.6</v>
      </c>
      <c r="AH360" s="132">
        <v>2</v>
      </c>
      <c r="AI360" s="132">
        <v>1</v>
      </c>
      <c r="AJ360" s="132"/>
      <c r="AK360" s="132"/>
      <c r="AL360" s="132"/>
      <c r="AM360" s="132"/>
      <c r="AN360" s="132"/>
      <c r="AO360" s="132"/>
      <c r="AP360" s="132"/>
      <c r="AQ360" s="132"/>
      <c r="AR360" s="134"/>
    </row>
    <row r="361" spans="9:44" ht="12" customHeight="1">
      <c r="I361" s="150" t="str">
        <f t="shared" si="204"/>
        <v>Commercial Others Hydro</v>
      </c>
      <c r="J361" s="155" t="s">
        <v>205</v>
      </c>
      <c r="K361" s="152" t="str">
        <f t="shared" si="205"/>
        <v>COM-OTHYDExt</v>
      </c>
      <c r="L361" s="110" t="str">
        <f t="shared" si="201"/>
        <v/>
      </c>
      <c r="P361" s="131" t="str">
        <f t="shared" si="180"/>
        <v/>
      </c>
      <c r="Q361" s="123" t="str">
        <f t="shared" si="179"/>
        <v/>
      </c>
      <c r="R361" s="121" t="str">
        <f t="shared" si="181"/>
        <v/>
      </c>
      <c r="S361" s="128" t="str">
        <f t="shared" si="182"/>
        <v/>
      </c>
      <c r="T361" s="128" t="str">
        <f t="shared" si="183"/>
        <v/>
      </c>
      <c r="U361" s="128" t="str">
        <f t="shared" si="184"/>
        <v/>
      </c>
      <c r="V361" s="128" t="str">
        <f t="shared" si="185"/>
        <v/>
      </c>
      <c r="W361" s="128" t="str">
        <f t="shared" si="186"/>
        <v/>
      </c>
      <c r="X361" s="128" t="str">
        <f t="shared" si="187"/>
        <v/>
      </c>
      <c r="Y361" s="128" t="str">
        <f t="shared" si="188"/>
        <v/>
      </c>
      <c r="Z361" s="128" t="str">
        <f t="shared" si="189"/>
        <v/>
      </c>
      <c r="AA361" s="128" t="str">
        <f t="shared" si="190"/>
        <v/>
      </c>
      <c r="AB361" s="128" t="str">
        <f t="shared" si="191"/>
        <v/>
      </c>
      <c r="AC361" s="128" t="str">
        <f t="shared" si="192"/>
        <v/>
      </c>
      <c r="AD361" s="128" t="str">
        <f t="shared" si="193"/>
        <v/>
      </c>
      <c r="AG361" s="133">
        <v>0.6</v>
      </c>
      <c r="AH361" s="132">
        <v>2</v>
      </c>
      <c r="AI361" s="132">
        <v>1</v>
      </c>
      <c r="AJ361" s="132"/>
      <c r="AK361" s="132"/>
      <c r="AL361" s="132"/>
      <c r="AM361" s="132"/>
      <c r="AN361" s="132"/>
      <c r="AO361" s="132"/>
      <c r="AP361" s="132"/>
      <c r="AQ361" s="132"/>
      <c r="AR361" s="134"/>
    </row>
    <row r="362" spans="9:44" ht="12" customHeight="1">
      <c r="I362" s="150" t="str">
        <f t="shared" si="204"/>
        <v>Commercial Others Geothermal</v>
      </c>
      <c r="J362" s="155" t="s">
        <v>205</v>
      </c>
      <c r="K362" s="152" t="str">
        <f t="shared" si="205"/>
        <v>COM-OTGEOExt</v>
      </c>
      <c r="L362" s="110" t="str">
        <f t="shared" si="201"/>
        <v/>
      </c>
      <c r="P362" s="131" t="str">
        <f t="shared" si="180"/>
        <v/>
      </c>
      <c r="Q362" s="123" t="str">
        <f t="shared" si="179"/>
        <v/>
      </c>
      <c r="R362" s="121" t="str">
        <f t="shared" si="181"/>
        <v/>
      </c>
      <c r="S362" s="128" t="str">
        <f t="shared" si="182"/>
        <v/>
      </c>
      <c r="T362" s="128" t="str">
        <f t="shared" si="183"/>
        <v/>
      </c>
      <c r="U362" s="128" t="str">
        <f t="shared" si="184"/>
        <v/>
      </c>
      <c r="V362" s="128" t="str">
        <f t="shared" si="185"/>
        <v/>
      </c>
      <c r="W362" s="128" t="str">
        <f t="shared" si="186"/>
        <v/>
      </c>
      <c r="X362" s="128" t="str">
        <f t="shared" si="187"/>
        <v/>
      </c>
      <c r="Y362" s="128" t="str">
        <f t="shared" si="188"/>
        <v/>
      </c>
      <c r="Z362" s="128" t="str">
        <f t="shared" si="189"/>
        <v/>
      </c>
      <c r="AA362" s="128" t="str">
        <f t="shared" si="190"/>
        <v/>
      </c>
      <c r="AB362" s="128" t="str">
        <f t="shared" si="191"/>
        <v/>
      </c>
      <c r="AC362" s="128" t="str">
        <f t="shared" si="192"/>
        <v/>
      </c>
      <c r="AD362" s="128" t="str">
        <f t="shared" si="193"/>
        <v/>
      </c>
      <c r="AG362" s="133">
        <v>0.6</v>
      </c>
      <c r="AH362" s="132">
        <v>2</v>
      </c>
      <c r="AI362" s="132">
        <v>1</v>
      </c>
      <c r="AJ362" s="132"/>
      <c r="AK362" s="132"/>
      <c r="AL362" s="132"/>
      <c r="AM362" s="132"/>
      <c r="AN362" s="132"/>
      <c r="AO362" s="132"/>
      <c r="AP362" s="132"/>
      <c r="AQ362" s="132"/>
      <c r="AR362" s="134"/>
    </row>
    <row r="363" spans="9:44" ht="12" customHeight="1">
      <c r="I363" s="150" t="str">
        <f t="shared" si="204"/>
        <v>Commercial Others Solar</v>
      </c>
      <c r="J363" s="155" t="s">
        <v>205</v>
      </c>
      <c r="K363" s="152" t="str">
        <f t="shared" si="205"/>
        <v>COM-OTSOLExt</v>
      </c>
      <c r="L363" s="110" t="str">
        <f t="shared" si="201"/>
        <v/>
      </c>
      <c r="P363" s="131" t="str">
        <f t="shared" si="180"/>
        <v/>
      </c>
      <c r="Q363" s="123" t="str">
        <f t="shared" si="179"/>
        <v/>
      </c>
      <c r="R363" s="121" t="str">
        <f t="shared" si="181"/>
        <v/>
      </c>
      <c r="S363" s="128" t="str">
        <f t="shared" si="182"/>
        <v/>
      </c>
      <c r="T363" s="128" t="str">
        <f t="shared" si="183"/>
        <v/>
      </c>
      <c r="U363" s="128" t="str">
        <f t="shared" si="184"/>
        <v/>
      </c>
      <c r="V363" s="128" t="str">
        <f t="shared" si="185"/>
        <v/>
      </c>
      <c r="W363" s="128" t="str">
        <f t="shared" si="186"/>
        <v/>
      </c>
      <c r="X363" s="128" t="str">
        <f t="shared" si="187"/>
        <v/>
      </c>
      <c r="Y363" s="128" t="str">
        <f t="shared" si="188"/>
        <v/>
      </c>
      <c r="Z363" s="128" t="str">
        <f t="shared" si="189"/>
        <v/>
      </c>
      <c r="AA363" s="128" t="str">
        <f t="shared" si="190"/>
        <v/>
      </c>
      <c r="AB363" s="128" t="str">
        <f t="shared" si="191"/>
        <v/>
      </c>
      <c r="AC363" s="128" t="str">
        <f t="shared" si="192"/>
        <v/>
      </c>
      <c r="AD363" s="128" t="str">
        <f t="shared" si="193"/>
        <v/>
      </c>
      <c r="AG363" s="133">
        <v>0.6</v>
      </c>
      <c r="AH363" s="132">
        <v>2</v>
      </c>
      <c r="AI363" s="132">
        <v>1</v>
      </c>
      <c r="AJ363" s="132"/>
      <c r="AK363" s="132"/>
      <c r="AL363" s="132"/>
      <c r="AM363" s="132"/>
      <c r="AN363" s="132"/>
      <c r="AO363" s="132"/>
      <c r="AP363" s="132"/>
      <c r="AQ363" s="132"/>
      <c r="AR363" s="134"/>
    </row>
    <row r="364" spans="9:44" ht="12" customHeight="1">
      <c r="I364" s="150" t="str">
        <f t="shared" si="204"/>
        <v>Commercial Others Wind</v>
      </c>
      <c r="J364" s="155" t="s">
        <v>205</v>
      </c>
      <c r="K364" s="152" t="str">
        <f t="shared" si="205"/>
        <v>COM-OTWINExt</v>
      </c>
      <c r="L364" s="110" t="str">
        <f t="shared" si="201"/>
        <v/>
      </c>
      <c r="P364" s="131" t="str">
        <f t="shared" si="180"/>
        <v/>
      </c>
      <c r="Q364" s="123" t="str">
        <f t="shared" si="179"/>
        <v/>
      </c>
      <c r="R364" s="121" t="str">
        <f t="shared" si="181"/>
        <v/>
      </c>
      <c r="S364" s="128" t="str">
        <f t="shared" si="182"/>
        <v/>
      </c>
      <c r="T364" s="128" t="str">
        <f t="shared" si="183"/>
        <v/>
      </c>
      <c r="U364" s="128" t="str">
        <f t="shared" si="184"/>
        <v/>
      </c>
      <c r="V364" s="128" t="str">
        <f t="shared" si="185"/>
        <v/>
      </c>
      <c r="W364" s="128" t="str">
        <f t="shared" si="186"/>
        <v/>
      </c>
      <c r="X364" s="128" t="str">
        <f t="shared" si="187"/>
        <v/>
      </c>
      <c r="Y364" s="128" t="str">
        <f t="shared" si="188"/>
        <v/>
      </c>
      <c r="Z364" s="128" t="str">
        <f t="shared" si="189"/>
        <v/>
      </c>
      <c r="AA364" s="128" t="str">
        <f t="shared" si="190"/>
        <v/>
      </c>
      <c r="AB364" s="128" t="str">
        <f t="shared" si="191"/>
        <v/>
      </c>
      <c r="AC364" s="128" t="str">
        <f t="shared" si="192"/>
        <v/>
      </c>
      <c r="AD364" s="128" t="str">
        <f t="shared" si="193"/>
        <v/>
      </c>
      <c r="AG364" s="133">
        <v>0.6</v>
      </c>
      <c r="AH364" s="132">
        <v>2</v>
      </c>
      <c r="AI364" s="132">
        <v>1</v>
      </c>
      <c r="AJ364" s="132"/>
      <c r="AK364" s="132"/>
      <c r="AL364" s="132"/>
      <c r="AM364" s="132"/>
      <c r="AN364" s="132"/>
      <c r="AO364" s="132"/>
      <c r="AP364" s="132"/>
      <c r="AQ364" s="132"/>
      <c r="AR364" s="134"/>
    </row>
    <row r="365" spans="9:44" ht="12" customHeight="1">
      <c r="I365" s="150" t="str">
        <f t="shared" si="204"/>
        <v>Commercial Others Bio Liquids</v>
      </c>
      <c r="J365" s="155" t="s">
        <v>205</v>
      </c>
      <c r="K365" s="152" t="str">
        <f t="shared" si="205"/>
        <v>COM-OTBILExt</v>
      </c>
      <c r="L365" s="110" t="str">
        <f t="shared" si="201"/>
        <v/>
      </c>
      <c r="P365" s="131" t="str">
        <f t="shared" si="180"/>
        <v/>
      </c>
      <c r="Q365" s="123" t="str">
        <f t="shared" si="179"/>
        <v/>
      </c>
      <c r="R365" s="121" t="str">
        <f t="shared" si="181"/>
        <v/>
      </c>
      <c r="S365" s="128" t="str">
        <f t="shared" si="182"/>
        <v/>
      </c>
      <c r="T365" s="128" t="str">
        <f t="shared" si="183"/>
        <v/>
      </c>
      <c r="U365" s="128" t="str">
        <f t="shared" si="184"/>
        <v/>
      </c>
      <c r="V365" s="128" t="str">
        <f t="shared" si="185"/>
        <v/>
      </c>
      <c r="W365" s="128" t="str">
        <f t="shared" si="186"/>
        <v/>
      </c>
      <c r="X365" s="128" t="str">
        <f t="shared" si="187"/>
        <v/>
      </c>
      <c r="Y365" s="128" t="str">
        <f t="shared" si="188"/>
        <v/>
      </c>
      <c r="Z365" s="128" t="str">
        <f t="shared" si="189"/>
        <v/>
      </c>
      <c r="AA365" s="128" t="str">
        <f t="shared" si="190"/>
        <v/>
      </c>
      <c r="AB365" s="128" t="str">
        <f t="shared" si="191"/>
        <v/>
      </c>
      <c r="AC365" s="128" t="str">
        <f t="shared" si="192"/>
        <v/>
      </c>
      <c r="AD365" s="128" t="str">
        <f t="shared" si="193"/>
        <v/>
      </c>
      <c r="AG365" s="133">
        <v>0.6</v>
      </c>
      <c r="AH365" s="132">
        <v>2</v>
      </c>
      <c r="AI365" s="132">
        <v>1</v>
      </c>
      <c r="AJ365" s="132"/>
      <c r="AK365" s="132"/>
      <c r="AL365" s="132"/>
      <c r="AM365" s="132"/>
      <c r="AN365" s="132"/>
      <c r="AO365" s="132"/>
      <c r="AP365" s="132"/>
      <c r="AQ365" s="132"/>
      <c r="AR365" s="134"/>
    </row>
    <row r="366" spans="9:44" ht="12" customHeight="1">
      <c r="I366" s="150" t="str">
        <f t="shared" si="204"/>
        <v>Commercial Others Biogas</v>
      </c>
      <c r="J366" s="155" t="s">
        <v>205</v>
      </c>
      <c r="K366" s="152" t="str">
        <f t="shared" si="205"/>
        <v>COM-OTBIGExt</v>
      </c>
      <c r="L366" s="110" t="str">
        <f t="shared" si="201"/>
        <v/>
      </c>
      <c r="P366" s="131" t="str">
        <f t="shared" si="180"/>
        <v/>
      </c>
      <c r="Q366" s="123" t="str">
        <f t="shared" si="179"/>
        <v/>
      </c>
      <c r="R366" s="121" t="str">
        <f t="shared" si="181"/>
        <v/>
      </c>
      <c r="S366" s="128" t="str">
        <f t="shared" si="182"/>
        <v/>
      </c>
      <c r="T366" s="128" t="str">
        <f t="shared" si="183"/>
        <v/>
      </c>
      <c r="U366" s="128" t="str">
        <f t="shared" si="184"/>
        <v/>
      </c>
      <c r="V366" s="128" t="str">
        <f t="shared" si="185"/>
        <v/>
      </c>
      <c r="W366" s="128" t="str">
        <f t="shared" si="186"/>
        <v/>
      </c>
      <c r="X366" s="128" t="str">
        <f t="shared" si="187"/>
        <v/>
      </c>
      <c r="Y366" s="128" t="str">
        <f t="shared" si="188"/>
        <v/>
      </c>
      <c r="Z366" s="128" t="str">
        <f t="shared" si="189"/>
        <v/>
      </c>
      <c r="AA366" s="128" t="str">
        <f t="shared" si="190"/>
        <v/>
      </c>
      <c r="AB366" s="128" t="str">
        <f t="shared" si="191"/>
        <v/>
      </c>
      <c r="AC366" s="128" t="str">
        <f t="shared" si="192"/>
        <v/>
      </c>
      <c r="AD366" s="128" t="str">
        <f t="shared" si="193"/>
        <v/>
      </c>
      <c r="AG366" s="133">
        <v>0.6</v>
      </c>
      <c r="AH366" s="132">
        <v>2</v>
      </c>
      <c r="AI366" s="132">
        <v>1</v>
      </c>
      <c r="AJ366" s="132"/>
      <c r="AK366" s="132"/>
      <c r="AL366" s="132"/>
      <c r="AM366" s="132"/>
      <c r="AN366" s="132"/>
      <c r="AO366" s="132"/>
      <c r="AP366" s="132"/>
      <c r="AQ366" s="132"/>
      <c r="AR366" s="134"/>
    </row>
    <row r="367" spans="9:44" ht="12" customHeight="1">
      <c r="I367" s="150" t="str">
        <f t="shared" si="204"/>
        <v>Commercial Others Wood</v>
      </c>
      <c r="J367" s="155" t="s">
        <v>205</v>
      </c>
      <c r="K367" s="152" t="str">
        <f t="shared" si="205"/>
        <v>COM-OTWODExt</v>
      </c>
      <c r="L367" s="110" t="str">
        <f t="shared" si="201"/>
        <v/>
      </c>
      <c r="P367" s="131" t="str">
        <f t="shared" si="180"/>
        <v/>
      </c>
      <c r="Q367" s="123" t="str">
        <f t="shared" si="179"/>
        <v/>
      </c>
      <c r="R367" s="121" t="str">
        <f t="shared" si="181"/>
        <v/>
      </c>
      <c r="S367" s="128" t="str">
        <f t="shared" si="182"/>
        <v/>
      </c>
      <c r="T367" s="128" t="str">
        <f t="shared" si="183"/>
        <v/>
      </c>
      <c r="U367" s="128" t="str">
        <f t="shared" si="184"/>
        <v/>
      </c>
      <c r="V367" s="128" t="str">
        <f t="shared" si="185"/>
        <v/>
      </c>
      <c r="W367" s="128" t="str">
        <f t="shared" si="186"/>
        <v/>
      </c>
      <c r="X367" s="128" t="str">
        <f t="shared" si="187"/>
        <v/>
      </c>
      <c r="Y367" s="128" t="str">
        <f t="shared" si="188"/>
        <v/>
      </c>
      <c r="Z367" s="128" t="str">
        <f t="shared" si="189"/>
        <v/>
      </c>
      <c r="AA367" s="128" t="str">
        <f t="shared" si="190"/>
        <v/>
      </c>
      <c r="AB367" s="128" t="str">
        <f t="shared" si="191"/>
        <v/>
      </c>
      <c r="AC367" s="128" t="str">
        <f t="shared" si="192"/>
        <v/>
      </c>
      <c r="AD367" s="128" t="str">
        <f t="shared" si="193"/>
        <v/>
      </c>
      <c r="AG367" s="133">
        <v>0.6</v>
      </c>
      <c r="AH367" s="132">
        <v>2</v>
      </c>
      <c r="AI367" s="132">
        <v>1</v>
      </c>
      <c r="AJ367" s="132"/>
      <c r="AK367" s="132"/>
      <c r="AL367" s="132"/>
      <c r="AM367" s="132"/>
      <c r="AN367" s="132"/>
      <c r="AO367" s="132"/>
      <c r="AP367" s="132"/>
      <c r="AQ367" s="132"/>
      <c r="AR367" s="134"/>
    </row>
    <row r="368" spans="9:44" ht="12" customHeight="1">
      <c r="I368" s="150" t="str">
        <f t="shared" si="204"/>
        <v>Commercial Others Tidal</v>
      </c>
      <c r="J368" s="155" t="s">
        <v>205</v>
      </c>
      <c r="K368" s="152" t="str">
        <f t="shared" si="205"/>
        <v>COM-OTTIDExt</v>
      </c>
      <c r="L368" s="110" t="str">
        <f t="shared" si="201"/>
        <v/>
      </c>
      <c r="P368" s="131" t="str">
        <f t="shared" si="180"/>
        <v/>
      </c>
      <c r="Q368" s="123" t="str">
        <f t="shared" si="179"/>
        <v/>
      </c>
      <c r="R368" s="121" t="str">
        <f t="shared" si="181"/>
        <v/>
      </c>
      <c r="S368" s="128" t="str">
        <f t="shared" si="182"/>
        <v/>
      </c>
      <c r="T368" s="128" t="str">
        <f t="shared" si="183"/>
        <v/>
      </c>
      <c r="U368" s="128" t="str">
        <f t="shared" si="184"/>
        <v/>
      </c>
      <c r="V368" s="128" t="str">
        <f t="shared" si="185"/>
        <v/>
      </c>
      <c r="W368" s="128" t="str">
        <f t="shared" si="186"/>
        <v/>
      </c>
      <c r="X368" s="128" t="str">
        <f t="shared" si="187"/>
        <v/>
      </c>
      <c r="Y368" s="128" t="str">
        <f t="shared" si="188"/>
        <v/>
      </c>
      <c r="Z368" s="128" t="str">
        <f t="shared" si="189"/>
        <v/>
      </c>
      <c r="AA368" s="128" t="str">
        <f t="shared" si="190"/>
        <v/>
      </c>
      <c r="AB368" s="128" t="str">
        <f t="shared" si="191"/>
        <v/>
      </c>
      <c r="AC368" s="128" t="str">
        <f t="shared" si="192"/>
        <v/>
      </c>
      <c r="AD368" s="128" t="str">
        <f t="shared" si="193"/>
        <v/>
      </c>
      <c r="AG368" s="133">
        <v>0.6</v>
      </c>
      <c r="AH368" s="132">
        <v>2</v>
      </c>
      <c r="AI368" s="132">
        <v>1</v>
      </c>
      <c r="AJ368" s="132"/>
      <c r="AK368" s="132"/>
      <c r="AL368" s="132"/>
      <c r="AM368" s="132"/>
      <c r="AN368" s="132"/>
      <c r="AO368" s="132"/>
      <c r="AP368" s="132"/>
      <c r="AQ368" s="132"/>
      <c r="AR368" s="134"/>
    </row>
    <row r="369" spans="2:44" ht="12" customHeight="1" thickBot="1">
      <c r="I369" s="165" t="str">
        <f t="shared" si="204"/>
        <v>Commercial Others Electricity</v>
      </c>
      <c r="J369" s="164" t="s">
        <v>198</v>
      </c>
      <c r="K369" s="153" t="str">
        <f t="shared" si="205"/>
        <v>COM-OTELCExt</v>
      </c>
      <c r="L369" s="110" t="str">
        <f>IF(J369="Yes",K369,"")</f>
        <v>COM-OTELCExt</v>
      </c>
      <c r="P369" s="131" t="str">
        <f t="shared" si="180"/>
        <v>COM-OTELCExt</v>
      </c>
      <c r="Q369" s="123" t="str">
        <f t="shared" si="179"/>
        <v>COM-ELC</v>
      </c>
      <c r="R369" s="121" t="str">
        <f t="shared" si="181"/>
        <v>COM-OT</v>
      </c>
      <c r="S369" s="128">
        <f t="shared" si="182"/>
        <v>0.6</v>
      </c>
      <c r="T369" s="128">
        <f t="shared" si="183"/>
        <v>2</v>
      </c>
      <c r="U369" s="128">
        <f t="shared" si="184"/>
        <v>1</v>
      </c>
      <c r="V369" s="128">
        <f t="shared" si="185"/>
        <v>0</v>
      </c>
      <c r="W369" s="128">
        <f t="shared" si="186"/>
        <v>0</v>
      </c>
      <c r="X369" s="128">
        <f t="shared" si="187"/>
        <v>0</v>
      </c>
      <c r="Y369" s="128">
        <f t="shared" si="188"/>
        <v>0</v>
      </c>
      <c r="Z369" s="128">
        <f t="shared" si="189"/>
        <v>0</v>
      </c>
      <c r="AA369" s="128">
        <f t="shared" si="190"/>
        <v>0</v>
      </c>
      <c r="AB369" s="128">
        <f t="shared" si="191"/>
        <v>0</v>
      </c>
      <c r="AC369" s="128">
        <f t="shared" si="192"/>
        <v>0</v>
      </c>
      <c r="AD369" s="128">
        <f t="shared" si="193"/>
        <v>0</v>
      </c>
      <c r="AG369" s="135">
        <v>0.6</v>
      </c>
      <c r="AH369" s="136">
        <v>2</v>
      </c>
      <c r="AI369" s="136">
        <v>1</v>
      </c>
      <c r="AJ369" s="137"/>
      <c r="AK369" s="137"/>
      <c r="AL369" s="137"/>
      <c r="AM369" s="137"/>
      <c r="AN369" s="137"/>
      <c r="AO369" s="137"/>
      <c r="AP369" s="137"/>
      <c r="AQ369" s="137"/>
      <c r="AR369" s="138"/>
    </row>
    <row r="375" spans="2:44" ht="12" customHeight="1" thickBot="1"/>
    <row r="376" spans="2:44" ht="12" customHeight="1">
      <c r="B376" s="118" t="s">
        <v>62</v>
      </c>
      <c r="C376" s="118" t="s">
        <v>64</v>
      </c>
      <c r="D376" s="118" t="s">
        <v>201</v>
      </c>
      <c r="E376" s="118" t="s">
        <v>194</v>
      </c>
      <c r="F376" s="118" t="s">
        <v>199</v>
      </c>
      <c r="G376" s="118" t="s">
        <v>197</v>
      </c>
      <c r="H376" s="118" t="s">
        <v>200</v>
      </c>
      <c r="I376" s="118" t="s">
        <v>196</v>
      </c>
      <c r="J376" s="118" t="s">
        <v>195</v>
      </c>
      <c r="K376" s="118" t="s">
        <v>203</v>
      </c>
      <c r="L376" s="118" t="s">
        <v>204</v>
      </c>
      <c r="P376" s="129" t="s">
        <v>1</v>
      </c>
      <c r="Q376" s="130" t="s">
        <v>5</v>
      </c>
      <c r="R376" s="130" t="s">
        <v>6</v>
      </c>
      <c r="S376" s="169" t="s">
        <v>56</v>
      </c>
      <c r="T376" s="169" t="s">
        <v>188</v>
      </c>
      <c r="U376" s="169" t="s">
        <v>189</v>
      </c>
      <c r="V376" s="169" t="s">
        <v>190</v>
      </c>
      <c r="W376" s="169" t="s">
        <v>209</v>
      </c>
      <c r="X376" s="169" t="s">
        <v>191</v>
      </c>
      <c r="Y376" s="169" t="s">
        <v>192</v>
      </c>
      <c r="Z376" s="169" t="s">
        <v>210</v>
      </c>
      <c r="AA376" s="169" t="s">
        <v>211</v>
      </c>
      <c r="AB376" s="169" t="s">
        <v>193</v>
      </c>
      <c r="AC376" s="170" t="s">
        <v>362</v>
      </c>
      <c r="AD376" s="170" t="s">
        <v>212</v>
      </c>
      <c r="AG376" s="145" t="s">
        <v>56</v>
      </c>
      <c r="AH376" s="146" t="s">
        <v>188</v>
      </c>
      <c r="AI376" s="146" t="s">
        <v>189</v>
      </c>
      <c r="AJ376" s="146" t="s">
        <v>190</v>
      </c>
      <c r="AK376" s="146" t="s">
        <v>209</v>
      </c>
      <c r="AL376" s="146" t="s">
        <v>191</v>
      </c>
      <c r="AM376" s="146" t="s">
        <v>192</v>
      </c>
      <c r="AN376" s="146" t="s">
        <v>210</v>
      </c>
      <c r="AO376" s="146" t="s">
        <v>211</v>
      </c>
      <c r="AP376" s="146" t="s">
        <v>193</v>
      </c>
      <c r="AQ376" s="146" t="s">
        <v>362</v>
      </c>
      <c r="AR376" s="147" t="s">
        <v>212</v>
      </c>
    </row>
    <row r="377" spans="2:44" ht="12" customHeight="1">
      <c r="B377" s="125" t="s">
        <v>202</v>
      </c>
      <c r="C377" s="117" t="s">
        <v>48</v>
      </c>
      <c r="D377" s="125" t="s">
        <v>221</v>
      </c>
      <c r="E377" s="115" t="s">
        <v>254</v>
      </c>
      <c r="F377" s="119" t="s">
        <v>258</v>
      </c>
      <c r="G377" s="116" t="str">
        <f>C377&amp;" Coal"</f>
        <v>Transport Coal</v>
      </c>
      <c r="H377" s="122" t="s">
        <v>261</v>
      </c>
      <c r="I377" s="151" t="str">
        <f>$C$377&amp;" "&amp;$E$377&amp;" "&amp;RIGHT(G377,LEN(G377)-FIND(" ",G377))</f>
        <v>Transport Land-Road Coal</v>
      </c>
      <c r="J377" s="154" t="s">
        <v>198</v>
      </c>
      <c r="K377" s="151" t="str">
        <f>$D$377&amp;$F$377&amp;RIGHT(H377,3)&amp;$B$253</f>
        <v>TRA-LRCOAExt</v>
      </c>
      <c r="L377" s="110" t="str">
        <f t="shared" ref="L377:L398" si="206">IF(J377="Yes",K377,"")</f>
        <v>TRA-LRCOAExt</v>
      </c>
      <c r="P377" s="131" t="str">
        <f>L377</f>
        <v>TRA-LRCOAExt</v>
      </c>
      <c r="Q377" s="123" t="str">
        <f t="shared" ref="Q377:Q428" si="207">IF(J377="yes",LEFT(P377,3)&amp;"-"&amp;MID(P377,7,3),"")</f>
        <v>TRA-COA</v>
      </c>
      <c r="R377" s="121" t="str">
        <f>LEFT(P377,6)</f>
        <v>TRA-LR</v>
      </c>
      <c r="S377" s="128">
        <f>IF(P377&lt;&gt;"",AG377,"")</f>
        <v>0.6</v>
      </c>
      <c r="T377" s="128">
        <f t="shared" ref="T377:AD377" si="208">IF(Q377&lt;&gt;"",AH377,"")</f>
        <v>2</v>
      </c>
      <c r="U377" s="128">
        <f t="shared" si="208"/>
        <v>1</v>
      </c>
      <c r="V377" s="128">
        <f t="shared" si="208"/>
        <v>0</v>
      </c>
      <c r="W377" s="128">
        <f t="shared" si="208"/>
        <v>0</v>
      </c>
      <c r="X377" s="128">
        <f t="shared" si="208"/>
        <v>0</v>
      </c>
      <c r="Y377" s="128">
        <f t="shared" si="208"/>
        <v>0</v>
      </c>
      <c r="Z377" s="128">
        <f t="shared" si="208"/>
        <v>0</v>
      </c>
      <c r="AA377" s="128">
        <f t="shared" si="208"/>
        <v>0</v>
      </c>
      <c r="AB377" s="128">
        <f t="shared" si="208"/>
        <v>0</v>
      </c>
      <c r="AC377" s="128">
        <f t="shared" si="208"/>
        <v>0</v>
      </c>
      <c r="AD377" s="128">
        <f t="shared" si="208"/>
        <v>0</v>
      </c>
      <c r="AG377" s="133">
        <v>0.6</v>
      </c>
      <c r="AH377" s="132">
        <v>2</v>
      </c>
      <c r="AI377" s="132">
        <v>1</v>
      </c>
      <c r="AJ377" s="132"/>
      <c r="AK377" s="132"/>
      <c r="AL377" s="132"/>
      <c r="AM377" s="132"/>
      <c r="AN377" s="132"/>
      <c r="AO377" s="132"/>
      <c r="AP377" s="132"/>
      <c r="AQ377" s="132"/>
      <c r="AR377" s="134"/>
    </row>
    <row r="378" spans="2:44" ht="12" customHeight="1">
      <c r="B378" s="125"/>
      <c r="C378" s="117"/>
      <c r="D378" s="125"/>
      <c r="E378" s="115" t="s">
        <v>255</v>
      </c>
      <c r="F378" s="119" t="s">
        <v>259</v>
      </c>
      <c r="G378" s="116" t="str">
        <f>C377&amp;" Lignite"</f>
        <v>Transport Lignite</v>
      </c>
      <c r="H378" s="122" t="s">
        <v>262</v>
      </c>
      <c r="I378" s="152" t="str">
        <f t="shared" ref="I378:I389" si="209">$C$377&amp;" "&amp;$E$377&amp;" "&amp;RIGHT(G378,LEN(G378)-FIND(" ",G378))</f>
        <v>Transport Land-Road Lignite</v>
      </c>
      <c r="J378" s="155" t="s">
        <v>198</v>
      </c>
      <c r="K378" s="152" t="str">
        <f t="shared" ref="K378:K389" si="210">$D$377&amp;$F$377&amp;RIGHT(H378,3)&amp;$B$253</f>
        <v>TRA-LRCOLExt</v>
      </c>
      <c r="L378" s="110" t="str">
        <f t="shared" si="206"/>
        <v>TRA-LRCOLExt</v>
      </c>
      <c r="P378" s="131" t="str">
        <f t="shared" ref="P378:P428" si="211">L378</f>
        <v>TRA-LRCOLExt</v>
      </c>
      <c r="Q378" s="123" t="str">
        <f t="shared" si="207"/>
        <v>TRA-COL</v>
      </c>
      <c r="R378" s="121" t="str">
        <f t="shared" ref="R378:R428" si="212">LEFT(P378,6)</f>
        <v>TRA-LR</v>
      </c>
      <c r="S378" s="128">
        <f t="shared" ref="S378:S428" si="213">IF(P378&lt;&gt;"",AG378,"")</f>
        <v>0.6</v>
      </c>
      <c r="T378" s="128">
        <f t="shared" ref="T378:T428" si="214">IF(Q378&lt;&gt;"",AH378,"")</f>
        <v>2</v>
      </c>
      <c r="U378" s="128">
        <f t="shared" ref="U378:U428" si="215">IF(R378&lt;&gt;"",AI378,"")</f>
        <v>1</v>
      </c>
      <c r="V378" s="128">
        <f t="shared" ref="V378:V428" si="216">IF(S378&lt;&gt;"",AJ378,"")</f>
        <v>0</v>
      </c>
      <c r="W378" s="128">
        <f t="shared" ref="W378:W428" si="217">IF(T378&lt;&gt;"",AK378,"")</f>
        <v>0</v>
      </c>
      <c r="X378" s="128">
        <f t="shared" ref="X378:X428" si="218">IF(U378&lt;&gt;"",AL378,"")</f>
        <v>0</v>
      </c>
      <c r="Y378" s="128">
        <f t="shared" ref="Y378:Y428" si="219">IF(V378&lt;&gt;"",AM378,"")</f>
        <v>0</v>
      </c>
      <c r="Z378" s="128">
        <f t="shared" ref="Z378:Z428" si="220">IF(W378&lt;&gt;"",AN378,"")</f>
        <v>0</v>
      </c>
      <c r="AA378" s="128">
        <f t="shared" ref="AA378:AA428" si="221">IF(X378&lt;&gt;"",AO378,"")</f>
        <v>0</v>
      </c>
      <c r="AB378" s="128">
        <f t="shared" ref="AB378:AB428" si="222">IF(Y378&lt;&gt;"",AP378,"")</f>
        <v>0</v>
      </c>
      <c r="AC378" s="128">
        <f t="shared" ref="AC378:AC428" si="223">IF(Z378&lt;&gt;"",AQ378,"")</f>
        <v>0</v>
      </c>
      <c r="AD378" s="128">
        <f t="shared" ref="AD378:AD428" si="224">IF(AA378&lt;&gt;"",AR378,"")</f>
        <v>0</v>
      </c>
      <c r="AG378" s="133">
        <v>0.6</v>
      </c>
      <c r="AH378" s="132">
        <v>2</v>
      </c>
      <c r="AI378" s="132">
        <v>1</v>
      </c>
      <c r="AJ378" s="132"/>
      <c r="AK378" s="132"/>
      <c r="AL378" s="132"/>
      <c r="AM378" s="132"/>
      <c r="AN378" s="132"/>
      <c r="AO378" s="132"/>
      <c r="AP378" s="132"/>
      <c r="AQ378" s="132"/>
      <c r="AR378" s="134"/>
    </row>
    <row r="379" spans="2:44" ht="12" customHeight="1">
      <c r="B379" s="125"/>
      <c r="C379" s="117"/>
      <c r="D379" s="125"/>
      <c r="E379" s="115" t="s">
        <v>256</v>
      </c>
      <c r="F379" s="119" t="s">
        <v>260</v>
      </c>
      <c r="G379" s="116" t="str">
        <f>C377&amp;" Crude oil"</f>
        <v>Transport Crude oil</v>
      </c>
      <c r="H379" s="122" t="s">
        <v>263</v>
      </c>
      <c r="I379" s="152" t="str">
        <f t="shared" si="209"/>
        <v>Transport Land-Road Crude oil</v>
      </c>
      <c r="J379" s="155" t="s">
        <v>198</v>
      </c>
      <c r="K379" s="152" t="str">
        <f t="shared" si="210"/>
        <v>TRA-LROILExt</v>
      </c>
      <c r="L379" s="110" t="str">
        <f t="shared" si="206"/>
        <v>TRA-LROILExt</v>
      </c>
      <c r="P379" s="131" t="str">
        <f t="shared" si="211"/>
        <v>TRA-LROILExt</v>
      </c>
      <c r="Q379" s="123" t="str">
        <f t="shared" si="207"/>
        <v>TRA-OIL</v>
      </c>
      <c r="R379" s="121" t="str">
        <f t="shared" si="212"/>
        <v>TRA-LR</v>
      </c>
      <c r="S379" s="128">
        <f t="shared" si="213"/>
        <v>0.6</v>
      </c>
      <c r="T379" s="128">
        <f t="shared" si="214"/>
        <v>2</v>
      </c>
      <c r="U379" s="128">
        <f t="shared" si="215"/>
        <v>1</v>
      </c>
      <c r="V379" s="128">
        <f t="shared" si="216"/>
        <v>0</v>
      </c>
      <c r="W379" s="128">
        <f t="shared" si="217"/>
        <v>0</v>
      </c>
      <c r="X379" s="128">
        <f t="shared" si="218"/>
        <v>0</v>
      </c>
      <c r="Y379" s="128">
        <f t="shared" si="219"/>
        <v>0</v>
      </c>
      <c r="Z379" s="128">
        <f t="shared" si="220"/>
        <v>0</v>
      </c>
      <c r="AA379" s="128">
        <f t="shared" si="221"/>
        <v>0</v>
      </c>
      <c r="AB379" s="128">
        <f t="shared" si="222"/>
        <v>0</v>
      </c>
      <c r="AC379" s="128">
        <f t="shared" si="223"/>
        <v>0</v>
      </c>
      <c r="AD379" s="128">
        <f t="shared" si="224"/>
        <v>0</v>
      </c>
      <c r="AG379" s="133">
        <v>0.6</v>
      </c>
      <c r="AH379" s="132">
        <v>2</v>
      </c>
      <c r="AI379" s="132">
        <v>1</v>
      </c>
      <c r="AJ379" s="132"/>
      <c r="AK379" s="132"/>
      <c r="AL379" s="132"/>
      <c r="AM379" s="132"/>
      <c r="AN379" s="132"/>
      <c r="AO379" s="132"/>
      <c r="AP379" s="132"/>
      <c r="AQ379" s="132"/>
      <c r="AR379" s="134"/>
    </row>
    <row r="380" spans="2:44" ht="12" customHeight="1">
      <c r="B380" s="125"/>
      <c r="C380" s="117"/>
      <c r="D380" s="125"/>
      <c r="E380" s="115" t="s">
        <v>257</v>
      </c>
      <c r="F380" s="119" t="s">
        <v>171</v>
      </c>
      <c r="G380" s="116" t="str">
        <f>C377&amp;" Natural Gas"</f>
        <v>Transport Natural Gas</v>
      </c>
      <c r="H380" s="122" t="s">
        <v>264</v>
      </c>
      <c r="I380" s="152" t="str">
        <f t="shared" si="209"/>
        <v>Transport Land-Road Natural Gas</v>
      </c>
      <c r="J380" s="155" t="s">
        <v>198</v>
      </c>
      <c r="K380" s="152" t="str">
        <f t="shared" si="210"/>
        <v>TRA-LRNGAExt</v>
      </c>
      <c r="L380" s="110" t="str">
        <f t="shared" si="206"/>
        <v>TRA-LRNGAExt</v>
      </c>
      <c r="P380" s="131" t="str">
        <f t="shared" si="211"/>
        <v>TRA-LRNGAExt</v>
      </c>
      <c r="Q380" s="123" t="str">
        <f t="shared" si="207"/>
        <v>TRA-NGA</v>
      </c>
      <c r="R380" s="121" t="str">
        <f t="shared" si="212"/>
        <v>TRA-LR</v>
      </c>
      <c r="S380" s="128">
        <f t="shared" si="213"/>
        <v>0.6</v>
      </c>
      <c r="T380" s="128">
        <f t="shared" si="214"/>
        <v>2</v>
      </c>
      <c r="U380" s="128">
        <f t="shared" si="215"/>
        <v>1</v>
      </c>
      <c r="V380" s="128">
        <f t="shared" si="216"/>
        <v>0</v>
      </c>
      <c r="W380" s="128">
        <f t="shared" si="217"/>
        <v>0</v>
      </c>
      <c r="X380" s="128">
        <f t="shared" si="218"/>
        <v>0</v>
      </c>
      <c r="Y380" s="128">
        <f t="shared" si="219"/>
        <v>0</v>
      </c>
      <c r="Z380" s="128">
        <f t="shared" si="220"/>
        <v>0</v>
      </c>
      <c r="AA380" s="128">
        <f t="shared" si="221"/>
        <v>0</v>
      </c>
      <c r="AB380" s="128">
        <f t="shared" si="222"/>
        <v>0</v>
      </c>
      <c r="AC380" s="128">
        <f t="shared" si="223"/>
        <v>0</v>
      </c>
      <c r="AD380" s="128">
        <f t="shared" si="224"/>
        <v>0</v>
      </c>
      <c r="AG380" s="133">
        <v>0.6</v>
      </c>
      <c r="AH380" s="132">
        <v>2</v>
      </c>
      <c r="AI380" s="132">
        <v>1</v>
      </c>
      <c r="AJ380" s="132"/>
      <c r="AK380" s="132"/>
      <c r="AL380" s="132"/>
      <c r="AM380" s="132"/>
      <c r="AN380" s="132"/>
      <c r="AO380" s="132"/>
      <c r="AP380" s="132"/>
      <c r="AQ380" s="132"/>
      <c r="AR380" s="134"/>
    </row>
    <row r="381" spans="2:44" ht="12" customHeight="1">
      <c r="B381" s="125"/>
      <c r="C381" s="117"/>
      <c r="D381" s="125"/>
      <c r="E381" s="115"/>
      <c r="F381" s="119"/>
      <c r="G381" s="116" t="str">
        <f>C377&amp;" Hydro"</f>
        <v>Transport Hydro</v>
      </c>
      <c r="H381" s="122" t="s">
        <v>265</v>
      </c>
      <c r="I381" s="152" t="str">
        <f t="shared" si="209"/>
        <v>Transport Land-Road Hydro</v>
      </c>
      <c r="J381" s="155" t="s">
        <v>205</v>
      </c>
      <c r="K381" s="152" t="str">
        <f t="shared" si="210"/>
        <v>TRA-LRHYDExt</v>
      </c>
      <c r="L381" s="110" t="str">
        <f t="shared" si="206"/>
        <v/>
      </c>
      <c r="P381" s="131" t="str">
        <f t="shared" si="211"/>
        <v/>
      </c>
      <c r="Q381" s="123" t="str">
        <f t="shared" si="207"/>
        <v/>
      </c>
      <c r="R381" s="121" t="str">
        <f t="shared" si="212"/>
        <v/>
      </c>
      <c r="S381" s="128" t="str">
        <f t="shared" si="213"/>
        <v/>
      </c>
      <c r="T381" s="128" t="str">
        <f t="shared" si="214"/>
        <v/>
      </c>
      <c r="U381" s="128" t="str">
        <f t="shared" si="215"/>
        <v/>
      </c>
      <c r="V381" s="128" t="str">
        <f t="shared" si="216"/>
        <v/>
      </c>
      <c r="W381" s="128" t="str">
        <f t="shared" si="217"/>
        <v/>
      </c>
      <c r="X381" s="128" t="str">
        <f t="shared" si="218"/>
        <v/>
      </c>
      <c r="Y381" s="128" t="str">
        <f t="shared" si="219"/>
        <v/>
      </c>
      <c r="Z381" s="128" t="str">
        <f t="shared" si="220"/>
        <v/>
      </c>
      <c r="AA381" s="128" t="str">
        <f t="shared" si="221"/>
        <v/>
      </c>
      <c r="AB381" s="128" t="str">
        <f t="shared" si="222"/>
        <v/>
      </c>
      <c r="AC381" s="128" t="str">
        <f t="shared" si="223"/>
        <v/>
      </c>
      <c r="AD381" s="128" t="str">
        <f t="shared" si="224"/>
        <v/>
      </c>
      <c r="AG381" s="133">
        <v>0.6</v>
      </c>
      <c r="AH381" s="132">
        <v>2</v>
      </c>
      <c r="AI381" s="132">
        <v>1</v>
      </c>
      <c r="AJ381" s="132"/>
      <c r="AK381" s="132"/>
      <c r="AL381" s="132"/>
      <c r="AM381" s="132"/>
      <c r="AN381" s="132"/>
      <c r="AO381" s="132"/>
      <c r="AP381" s="132"/>
      <c r="AQ381" s="132"/>
      <c r="AR381" s="134"/>
    </row>
    <row r="382" spans="2:44" ht="12" customHeight="1">
      <c r="B382" s="125"/>
      <c r="C382" s="117"/>
      <c r="D382" s="125"/>
      <c r="E382" s="115"/>
      <c r="F382" s="119"/>
      <c r="G382" s="116" t="str">
        <f>C377&amp;" Geothermal"</f>
        <v>Transport Geothermal</v>
      </c>
      <c r="H382" s="122" t="s">
        <v>266</v>
      </c>
      <c r="I382" s="152" t="str">
        <f t="shared" si="209"/>
        <v>Transport Land-Road Geothermal</v>
      </c>
      <c r="J382" s="155" t="s">
        <v>205</v>
      </c>
      <c r="K382" s="152" t="str">
        <f t="shared" si="210"/>
        <v>TRA-LRGEOExt</v>
      </c>
      <c r="L382" s="110" t="str">
        <f t="shared" si="206"/>
        <v/>
      </c>
      <c r="P382" s="131" t="str">
        <f t="shared" si="211"/>
        <v/>
      </c>
      <c r="Q382" s="123" t="str">
        <f t="shared" si="207"/>
        <v/>
      </c>
      <c r="R382" s="121" t="str">
        <f t="shared" si="212"/>
        <v/>
      </c>
      <c r="S382" s="128" t="str">
        <f t="shared" si="213"/>
        <v/>
      </c>
      <c r="T382" s="128" t="str">
        <f t="shared" si="214"/>
        <v/>
      </c>
      <c r="U382" s="128" t="str">
        <f t="shared" si="215"/>
        <v/>
      </c>
      <c r="V382" s="128" t="str">
        <f t="shared" si="216"/>
        <v/>
      </c>
      <c r="W382" s="128" t="str">
        <f t="shared" si="217"/>
        <v/>
      </c>
      <c r="X382" s="128" t="str">
        <f t="shared" si="218"/>
        <v/>
      </c>
      <c r="Y382" s="128" t="str">
        <f t="shared" si="219"/>
        <v/>
      </c>
      <c r="Z382" s="128" t="str">
        <f t="shared" si="220"/>
        <v/>
      </c>
      <c r="AA382" s="128" t="str">
        <f t="shared" si="221"/>
        <v/>
      </c>
      <c r="AB382" s="128" t="str">
        <f t="shared" si="222"/>
        <v/>
      </c>
      <c r="AC382" s="128" t="str">
        <f t="shared" si="223"/>
        <v/>
      </c>
      <c r="AD382" s="128" t="str">
        <f t="shared" si="224"/>
        <v/>
      </c>
      <c r="AG382" s="133">
        <v>0.6</v>
      </c>
      <c r="AH382" s="132">
        <v>2</v>
      </c>
      <c r="AI382" s="132">
        <v>1</v>
      </c>
      <c r="AJ382" s="132"/>
      <c r="AK382" s="132"/>
      <c r="AL382" s="132"/>
      <c r="AM382" s="132"/>
      <c r="AN382" s="132"/>
      <c r="AO382" s="132"/>
      <c r="AP382" s="132"/>
      <c r="AQ382" s="132"/>
      <c r="AR382" s="134"/>
    </row>
    <row r="383" spans="2:44" ht="12" customHeight="1">
      <c r="B383" s="125"/>
      <c r="C383" s="117"/>
      <c r="D383" s="125"/>
      <c r="E383" s="115"/>
      <c r="F383" s="119"/>
      <c r="G383" s="116" t="str">
        <f>C377&amp;" Solar"</f>
        <v>Transport Solar</v>
      </c>
      <c r="H383" s="125" t="s">
        <v>267</v>
      </c>
      <c r="I383" s="152" t="str">
        <f t="shared" si="209"/>
        <v>Transport Land-Road Solar</v>
      </c>
      <c r="J383" s="155" t="s">
        <v>205</v>
      </c>
      <c r="K383" s="152" t="str">
        <f t="shared" si="210"/>
        <v>TRA-LRSOLExt</v>
      </c>
      <c r="L383" s="110" t="str">
        <f t="shared" si="206"/>
        <v/>
      </c>
      <c r="P383" s="131" t="str">
        <f t="shared" si="211"/>
        <v/>
      </c>
      <c r="Q383" s="123" t="str">
        <f t="shared" si="207"/>
        <v/>
      </c>
      <c r="R383" s="121" t="str">
        <f t="shared" si="212"/>
        <v/>
      </c>
      <c r="S383" s="128" t="str">
        <f t="shared" si="213"/>
        <v/>
      </c>
      <c r="T383" s="128" t="str">
        <f t="shared" si="214"/>
        <v/>
      </c>
      <c r="U383" s="128" t="str">
        <f t="shared" si="215"/>
        <v/>
      </c>
      <c r="V383" s="128" t="str">
        <f t="shared" si="216"/>
        <v/>
      </c>
      <c r="W383" s="128" t="str">
        <f t="shared" si="217"/>
        <v/>
      </c>
      <c r="X383" s="128" t="str">
        <f t="shared" si="218"/>
        <v/>
      </c>
      <c r="Y383" s="128" t="str">
        <f t="shared" si="219"/>
        <v/>
      </c>
      <c r="Z383" s="128" t="str">
        <f t="shared" si="220"/>
        <v/>
      </c>
      <c r="AA383" s="128" t="str">
        <f t="shared" si="221"/>
        <v/>
      </c>
      <c r="AB383" s="128" t="str">
        <f t="shared" si="222"/>
        <v/>
      </c>
      <c r="AC383" s="128" t="str">
        <f t="shared" si="223"/>
        <v/>
      </c>
      <c r="AD383" s="128" t="str">
        <f t="shared" si="224"/>
        <v/>
      </c>
      <c r="AG383" s="133">
        <v>0.6</v>
      </c>
      <c r="AH383" s="132">
        <v>2</v>
      </c>
      <c r="AI383" s="132">
        <v>1</v>
      </c>
      <c r="AJ383" s="132"/>
      <c r="AK383" s="132"/>
      <c r="AL383" s="132"/>
      <c r="AM383" s="132"/>
      <c r="AN383" s="132"/>
      <c r="AO383" s="132"/>
      <c r="AP383" s="132"/>
      <c r="AQ383" s="132"/>
      <c r="AR383" s="134"/>
    </row>
    <row r="384" spans="2:44" ht="12" customHeight="1">
      <c r="B384" s="125"/>
      <c r="C384" s="117"/>
      <c r="D384" s="125"/>
      <c r="E384" s="115"/>
      <c r="F384" s="119"/>
      <c r="G384" s="116" t="str">
        <f>C377&amp;" Wind"</f>
        <v>Transport Wind</v>
      </c>
      <c r="H384" s="125" t="s">
        <v>268</v>
      </c>
      <c r="I384" s="152" t="str">
        <f t="shared" si="209"/>
        <v>Transport Land-Road Wind</v>
      </c>
      <c r="J384" s="155" t="s">
        <v>205</v>
      </c>
      <c r="K384" s="152" t="str">
        <f t="shared" si="210"/>
        <v>TRA-LRWINExt</v>
      </c>
      <c r="L384" s="110" t="str">
        <f t="shared" si="206"/>
        <v/>
      </c>
      <c r="P384" s="131" t="str">
        <f t="shared" si="211"/>
        <v/>
      </c>
      <c r="Q384" s="123" t="str">
        <f t="shared" si="207"/>
        <v/>
      </c>
      <c r="R384" s="121" t="str">
        <f t="shared" si="212"/>
        <v/>
      </c>
      <c r="S384" s="128" t="str">
        <f t="shared" si="213"/>
        <v/>
      </c>
      <c r="T384" s="128" t="str">
        <f t="shared" si="214"/>
        <v/>
      </c>
      <c r="U384" s="128" t="str">
        <f t="shared" si="215"/>
        <v/>
      </c>
      <c r="V384" s="128" t="str">
        <f t="shared" si="216"/>
        <v/>
      </c>
      <c r="W384" s="128" t="str">
        <f t="shared" si="217"/>
        <v/>
      </c>
      <c r="X384" s="128" t="str">
        <f t="shared" si="218"/>
        <v/>
      </c>
      <c r="Y384" s="128" t="str">
        <f t="shared" si="219"/>
        <v/>
      </c>
      <c r="Z384" s="128" t="str">
        <f t="shared" si="220"/>
        <v/>
      </c>
      <c r="AA384" s="128" t="str">
        <f t="shared" si="221"/>
        <v/>
      </c>
      <c r="AB384" s="128" t="str">
        <f t="shared" si="222"/>
        <v/>
      </c>
      <c r="AC384" s="128" t="str">
        <f t="shared" si="223"/>
        <v/>
      </c>
      <c r="AD384" s="128" t="str">
        <f t="shared" si="224"/>
        <v/>
      </c>
      <c r="AG384" s="133">
        <v>0.6</v>
      </c>
      <c r="AH384" s="132">
        <v>2</v>
      </c>
      <c r="AI384" s="132">
        <v>1</v>
      </c>
      <c r="AJ384" s="132"/>
      <c r="AK384" s="132"/>
      <c r="AL384" s="132"/>
      <c r="AM384" s="132"/>
      <c r="AN384" s="132"/>
      <c r="AO384" s="132"/>
      <c r="AP384" s="132"/>
      <c r="AQ384" s="132"/>
      <c r="AR384" s="134"/>
    </row>
    <row r="385" spans="2:44" ht="12" customHeight="1">
      <c r="B385" s="125"/>
      <c r="C385" s="117"/>
      <c r="D385" s="125"/>
      <c r="E385" s="115"/>
      <c r="F385" s="119"/>
      <c r="G385" s="116" t="str">
        <f>C377&amp;" Bio Liquids"</f>
        <v>Transport Bio Liquids</v>
      </c>
      <c r="H385" s="125" t="s">
        <v>269</v>
      </c>
      <c r="I385" s="152" t="str">
        <f t="shared" si="209"/>
        <v>Transport Land-Road Bio Liquids</v>
      </c>
      <c r="J385" s="155" t="s">
        <v>205</v>
      </c>
      <c r="K385" s="152" t="str">
        <f t="shared" si="210"/>
        <v>TRA-LRBILExt</v>
      </c>
      <c r="L385" s="110" t="str">
        <f t="shared" si="206"/>
        <v/>
      </c>
      <c r="P385" s="131" t="str">
        <f t="shared" si="211"/>
        <v/>
      </c>
      <c r="Q385" s="123" t="str">
        <f t="shared" si="207"/>
        <v/>
      </c>
      <c r="R385" s="121" t="str">
        <f t="shared" si="212"/>
        <v/>
      </c>
      <c r="S385" s="128" t="str">
        <f t="shared" si="213"/>
        <v/>
      </c>
      <c r="T385" s="128" t="str">
        <f t="shared" si="214"/>
        <v/>
      </c>
      <c r="U385" s="128" t="str">
        <f t="shared" si="215"/>
        <v/>
      </c>
      <c r="V385" s="128" t="str">
        <f t="shared" si="216"/>
        <v/>
      </c>
      <c r="W385" s="128" t="str">
        <f t="shared" si="217"/>
        <v/>
      </c>
      <c r="X385" s="128" t="str">
        <f t="shared" si="218"/>
        <v/>
      </c>
      <c r="Y385" s="128" t="str">
        <f t="shared" si="219"/>
        <v/>
      </c>
      <c r="Z385" s="128" t="str">
        <f t="shared" si="220"/>
        <v/>
      </c>
      <c r="AA385" s="128" t="str">
        <f t="shared" si="221"/>
        <v/>
      </c>
      <c r="AB385" s="128" t="str">
        <f t="shared" si="222"/>
        <v/>
      </c>
      <c r="AC385" s="128" t="str">
        <f t="shared" si="223"/>
        <v/>
      </c>
      <c r="AD385" s="128" t="str">
        <f t="shared" si="224"/>
        <v/>
      </c>
      <c r="AG385" s="133">
        <v>0.6</v>
      </c>
      <c r="AH385" s="132">
        <v>2</v>
      </c>
      <c r="AI385" s="132">
        <v>1</v>
      </c>
      <c r="AJ385" s="132"/>
      <c r="AK385" s="132"/>
      <c r="AL385" s="132"/>
      <c r="AM385" s="132"/>
      <c r="AN385" s="132"/>
      <c r="AO385" s="132"/>
      <c r="AP385" s="132"/>
      <c r="AQ385" s="132"/>
      <c r="AR385" s="134"/>
    </row>
    <row r="386" spans="2:44" ht="12" customHeight="1">
      <c r="B386" s="125"/>
      <c r="C386" s="117"/>
      <c r="D386" s="125"/>
      <c r="E386" s="117"/>
      <c r="F386" s="125"/>
      <c r="G386" s="116" t="str">
        <f>C377&amp;" Biogas"</f>
        <v>Transport Biogas</v>
      </c>
      <c r="H386" s="125" t="s">
        <v>270</v>
      </c>
      <c r="I386" s="152" t="str">
        <f t="shared" si="209"/>
        <v>Transport Land-Road Biogas</v>
      </c>
      <c r="J386" s="155" t="s">
        <v>198</v>
      </c>
      <c r="K386" s="152" t="str">
        <f t="shared" si="210"/>
        <v>TRA-LRBIGExt</v>
      </c>
      <c r="L386" s="110" t="str">
        <f t="shared" si="206"/>
        <v>TRA-LRBIGExt</v>
      </c>
      <c r="P386" s="131" t="str">
        <f t="shared" si="211"/>
        <v>TRA-LRBIGExt</v>
      </c>
      <c r="Q386" s="123" t="str">
        <f t="shared" si="207"/>
        <v>TRA-BIG</v>
      </c>
      <c r="R386" s="121" t="str">
        <f t="shared" si="212"/>
        <v>TRA-LR</v>
      </c>
      <c r="S386" s="128">
        <f t="shared" si="213"/>
        <v>0.6</v>
      </c>
      <c r="T386" s="128">
        <f t="shared" si="214"/>
        <v>2</v>
      </c>
      <c r="U386" s="128">
        <f t="shared" si="215"/>
        <v>1</v>
      </c>
      <c r="V386" s="128">
        <f t="shared" si="216"/>
        <v>0</v>
      </c>
      <c r="W386" s="128">
        <f t="shared" si="217"/>
        <v>0</v>
      </c>
      <c r="X386" s="128">
        <f t="shared" si="218"/>
        <v>0</v>
      </c>
      <c r="Y386" s="128">
        <f t="shared" si="219"/>
        <v>0</v>
      </c>
      <c r="Z386" s="128">
        <f t="shared" si="220"/>
        <v>0</v>
      </c>
      <c r="AA386" s="128">
        <f t="shared" si="221"/>
        <v>0</v>
      </c>
      <c r="AB386" s="128">
        <f t="shared" si="222"/>
        <v>0</v>
      </c>
      <c r="AC386" s="128">
        <f t="shared" si="223"/>
        <v>0</v>
      </c>
      <c r="AD386" s="128">
        <f t="shared" si="224"/>
        <v>0</v>
      </c>
      <c r="AG386" s="133">
        <v>0.6</v>
      </c>
      <c r="AH386" s="132">
        <v>2</v>
      </c>
      <c r="AI386" s="132">
        <v>1</v>
      </c>
      <c r="AJ386" s="132"/>
      <c r="AK386" s="132"/>
      <c r="AL386" s="132"/>
      <c r="AM386" s="132"/>
      <c r="AN386" s="132"/>
      <c r="AO386" s="132"/>
      <c r="AP386" s="132"/>
      <c r="AQ386" s="132"/>
      <c r="AR386" s="134"/>
    </row>
    <row r="387" spans="2:44" ht="12" customHeight="1">
      <c r="B387" s="125"/>
      <c r="C387" s="117"/>
      <c r="D387" s="125"/>
      <c r="E387" s="117"/>
      <c r="F387" s="125"/>
      <c r="G387" s="116" t="str">
        <f>C377&amp;" Wood"</f>
        <v>Transport Wood</v>
      </c>
      <c r="H387" s="125" t="s">
        <v>271</v>
      </c>
      <c r="I387" s="152" t="str">
        <f t="shared" si="209"/>
        <v>Transport Land-Road Wood</v>
      </c>
      <c r="J387" s="155" t="s">
        <v>205</v>
      </c>
      <c r="K387" s="152" t="str">
        <f t="shared" si="210"/>
        <v>TRA-LRWODExt</v>
      </c>
      <c r="L387" s="110" t="str">
        <f t="shared" si="206"/>
        <v/>
      </c>
      <c r="P387" s="131" t="str">
        <f t="shared" si="211"/>
        <v/>
      </c>
      <c r="Q387" s="123" t="str">
        <f t="shared" si="207"/>
        <v/>
      </c>
      <c r="R387" s="121" t="str">
        <f t="shared" si="212"/>
        <v/>
      </c>
      <c r="S387" s="128" t="str">
        <f t="shared" si="213"/>
        <v/>
      </c>
      <c r="T387" s="128" t="str">
        <f t="shared" si="214"/>
        <v/>
      </c>
      <c r="U387" s="128" t="str">
        <f t="shared" si="215"/>
        <v/>
      </c>
      <c r="V387" s="128" t="str">
        <f t="shared" si="216"/>
        <v/>
      </c>
      <c r="W387" s="128" t="str">
        <f t="shared" si="217"/>
        <v/>
      </c>
      <c r="X387" s="128" t="str">
        <f t="shared" si="218"/>
        <v/>
      </c>
      <c r="Y387" s="128" t="str">
        <f t="shared" si="219"/>
        <v/>
      </c>
      <c r="Z387" s="128" t="str">
        <f t="shared" si="220"/>
        <v/>
      </c>
      <c r="AA387" s="128" t="str">
        <f t="shared" si="221"/>
        <v/>
      </c>
      <c r="AB387" s="128" t="str">
        <f t="shared" si="222"/>
        <v/>
      </c>
      <c r="AC387" s="128" t="str">
        <f t="shared" si="223"/>
        <v/>
      </c>
      <c r="AD387" s="128" t="str">
        <f t="shared" si="224"/>
        <v/>
      </c>
      <c r="AG387" s="133">
        <v>0.6</v>
      </c>
      <c r="AH387" s="132">
        <v>2</v>
      </c>
      <c r="AI387" s="132">
        <v>1</v>
      </c>
      <c r="AJ387" s="132"/>
      <c r="AK387" s="132"/>
      <c r="AL387" s="132"/>
      <c r="AM387" s="132"/>
      <c r="AN387" s="132"/>
      <c r="AO387" s="132"/>
      <c r="AP387" s="132"/>
      <c r="AQ387" s="132"/>
      <c r="AR387" s="134"/>
    </row>
    <row r="388" spans="2:44" ht="12" customHeight="1">
      <c r="B388" s="125"/>
      <c r="C388" s="117"/>
      <c r="D388" s="125"/>
      <c r="E388" s="117"/>
      <c r="F388" s="125"/>
      <c r="G388" s="116" t="str">
        <f>C377&amp;" Tidal"</f>
        <v>Transport Tidal</v>
      </c>
      <c r="H388" s="125" t="s">
        <v>272</v>
      </c>
      <c r="I388" s="152" t="str">
        <f t="shared" si="209"/>
        <v>Transport Land-Road Tidal</v>
      </c>
      <c r="J388" s="155" t="s">
        <v>205</v>
      </c>
      <c r="K388" s="152" t="str">
        <f t="shared" si="210"/>
        <v>TRA-LRTIDExt</v>
      </c>
      <c r="L388" s="110" t="str">
        <f t="shared" si="206"/>
        <v/>
      </c>
      <c r="P388" s="131" t="str">
        <f t="shared" si="211"/>
        <v/>
      </c>
      <c r="Q388" s="123" t="str">
        <f t="shared" si="207"/>
        <v/>
      </c>
      <c r="R388" s="121" t="str">
        <f t="shared" si="212"/>
        <v/>
      </c>
      <c r="S388" s="128" t="str">
        <f t="shared" si="213"/>
        <v/>
      </c>
      <c r="T388" s="128" t="str">
        <f t="shared" si="214"/>
        <v/>
      </c>
      <c r="U388" s="128" t="str">
        <f t="shared" si="215"/>
        <v/>
      </c>
      <c r="V388" s="128" t="str">
        <f t="shared" si="216"/>
        <v/>
      </c>
      <c r="W388" s="128" t="str">
        <f t="shared" si="217"/>
        <v/>
      </c>
      <c r="X388" s="128" t="str">
        <f t="shared" si="218"/>
        <v/>
      </c>
      <c r="Y388" s="128" t="str">
        <f t="shared" si="219"/>
        <v/>
      </c>
      <c r="Z388" s="128" t="str">
        <f t="shared" si="220"/>
        <v/>
      </c>
      <c r="AA388" s="128" t="str">
        <f t="shared" si="221"/>
        <v/>
      </c>
      <c r="AB388" s="128" t="str">
        <f t="shared" si="222"/>
        <v/>
      </c>
      <c r="AC388" s="128" t="str">
        <f t="shared" si="223"/>
        <v/>
      </c>
      <c r="AD388" s="128" t="str">
        <f t="shared" si="224"/>
        <v/>
      </c>
      <c r="AG388" s="133">
        <v>0.6</v>
      </c>
      <c r="AH388" s="132">
        <v>2</v>
      </c>
      <c r="AI388" s="132">
        <v>1</v>
      </c>
      <c r="AJ388" s="132"/>
      <c r="AK388" s="132"/>
      <c r="AL388" s="132"/>
      <c r="AM388" s="132"/>
      <c r="AN388" s="132"/>
      <c r="AO388" s="132"/>
      <c r="AP388" s="132"/>
      <c r="AQ388" s="132"/>
      <c r="AR388" s="134"/>
    </row>
    <row r="389" spans="2:44" ht="12" customHeight="1">
      <c r="B389" s="125"/>
      <c r="C389" s="117"/>
      <c r="D389" s="125"/>
      <c r="E389" s="117"/>
      <c r="F389" s="125"/>
      <c r="G389" s="116" t="str">
        <f>C377&amp;" Electricity"</f>
        <v>Transport Electricity</v>
      </c>
      <c r="H389" s="125" t="s">
        <v>273</v>
      </c>
      <c r="I389" s="153" t="str">
        <f t="shared" si="209"/>
        <v>Transport Land-Road Electricity</v>
      </c>
      <c r="J389" s="164" t="s">
        <v>198</v>
      </c>
      <c r="K389" s="153" t="str">
        <f t="shared" si="210"/>
        <v>TRA-LRELCExt</v>
      </c>
      <c r="L389" s="110" t="str">
        <f t="shared" si="206"/>
        <v>TRA-LRELCExt</v>
      </c>
      <c r="P389" s="131" t="str">
        <f t="shared" si="211"/>
        <v>TRA-LRELCExt</v>
      </c>
      <c r="Q389" s="123" t="str">
        <f t="shared" si="207"/>
        <v>TRA-ELC</v>
      </c>
      <c r="R389" s="121" t="str">
        <f t="shared" si="212"/>
        <v>TRA-LR</v>
      </c>
      <c r="S389" s="128">
        <f t="shared" si="213"/>
        <v>0.6</v>
      </c>
      <c r="T389" s="128">
        <f t="shared" si="214"/>
        <v>2</v>
      </c>
      <c r="U389" s="128">
        <f t="shared" si="215"/>
        <v>1</v>
      </c>
      <c r="V389" s="128">
        <f t="shared" si="216"/>
        <v>0</v>
      </c>
      <c r="W389" s="128">
        <f t="shared" si="217"/>
        <v>0</v>
      </c>
      <c r="X389" s="128">
        <f t="shared" si="218"/>
        <v>0</v>
      </c>
      <c r="Y389" s="128">
        <f t="shared" si="219"/>
        <v>0</v>
      </c>
      <c r="Z389" s="128">
        <f t="shared" si="220"/>
        <v>0</v>
      </c>
      <c r="AA389" s="128">
        <f t="shared" si="221"/>
        <v>0</v>
      </c>
      <c r="AB389" s="128">
        <f t="shared" si="222"/>
        <v>0</v>
      </c>
      <c r="AC389" s="128">
        <f t="shared" si="223"/>
        <v>0</v>
      </c>
      <c r="AD389" s="128">
        <f t="shared" si="224"/>
        <v>0</v>
      </c>
      <c r="AG389" s="133">
        <v>0.6</v>
      </c>
      <c r="AH389" s="132">
        <v>2</v>
      </c>
      <c r="AI389" s="132">
        <v>1</v>
      </c>
      <c r="AJ389" s="132"/>
      <c r="AK389" s="132"/>
      <c r="AL389" s="132"/>
      <c r="AM389" s="132"/>
      <c r="AN389" s="132"/>
      <c r="AO389" s="132"/>
      <c r="AP389" s="132"/>
      <c r="AQ389" s="132"/>
      <c r="AR389" s="134"/>
    </row>
    <row r="390" spans="2:44" ht="12" customHeight="1">
      <c r="I390" s="152" t="str">
        <f>$C$377&amp;" "&amp;$E$378&amp;" "&amp;RIGHT(G377,LEN(G377)-FIND(" ",G377))</f>
        <v>Transport Land-Other Coal</v>
      </c>
      <c r="J390" s="154" t="s">
        <v>198</v>
      </c>
      <c r="K390" s="151" t="str">
        <f>$D$377&amp;$F$378&amp;RIGHT(H377,3)&amp;$B$253</f>
        <v>TRA-LOCOAExt</v>
      </c>
      <c r="L390" s="110" t="str">
        <f t="shared" si="206"/>
        <v>TRA-LOCOAExt</v>
      </c>
      <c r="P390" s="131" t="str">
        <f t="shared" si="211"/>
        <v>TRA-LOCOAExt</v>
      </c>
      <c r="Q390" s="123" t="str">
        <f t="shared" si="207"/>
        <v>TRA-COA</v>
      </c>
      <c r="R390" s="121" t="str">
        <f t="shared" si="212"/>
        <v>TRA-LO</v>
      </c>
      <c r="S390" s="128">
        <f t="shared" si="213"/>
        <v>0.6</v>
      </c>
      <c r="T390" s="128">
        <f t="shared" si="214"/>
        <v>2</v>
      </c>
      <c r="U390" s="128">
        <f t="shared" si="215"/>
        <v>1</v>
      </c>
      <c r="V390" s="128">
        <f t="shared" si="216"/>
        <v>0</v>
      </c>
      <c r="W390" s="128">
        <f t="shared" si="217"/>
        <v>0</v>
      </c>
      <c r="X390" s="128">
        <f t="shared" si="218"/>
        <v>0</v>
      </c>
      <c r="Y390" s="128">
        <f t="shared" si="219"/>
        <v>0</v>
      </c>
      <c r="Z390" s="128">
        <f t="shared" si="220"/>
        <v>0</v>
      </c>
      <c r="AA390" s="128">
        <f t="shared" si="221"/>
        <v>0</v>
      </c>
      <c r="AB390" s="128">
        <f t="shared" si="222"/>
        <v>0</v>
      </c>
      <c r="AC390" s="128">
        <f t="shared" si="223"/>
        <v>0</v>
      </c>
      <c r="AD390" s="128">
        <f t="shared" si="224"/>
        <v>0</v>
      </c>
      <c r="AG390" s="133">
        <v>0.6</v>
      </c>
      <c r="AH390" s="132">
        <v>2</v>
      </c>
      <c r="AI390" s="132">
        <v>1</v>
      </c>
      <c r="AJ390" s="132"/>
      <c r="AK390" s="132"/>
      <c r="AL390" s="132"/>
      <c r="AM390" s="132"/>
      <c r="AN390" s="132"/>
      <c r="AO390" s="132"/>
      <c r="AP390" s="132"/>
      <c r="AQ390" s="132"/>
      <c r="AR390" s="134"/>
    </row>
    <row r="391" spans="2:44" ht="12" customHeight="1">
      <c r="I391" s="152" t="str">
        <f t="shared" ref="I391:I402" si="225">$C$377&amp;" "&amp;$E$378&amp;" "&amp;RIGHT(G378,LEN(G378)-FIND(" ",G378))</f>
        <v>Transport Land-Other Lignite</v>
      </c>
      <c r="J391" s="155" t="s">
        <v>198</v>
      </c>
      <c r="K391" s="152" t="str">
        <f t="shared" ref="K391:K402" si="226">$D$377&amp;$F$378&amp;RIGHT(H378,3)&amp;$B$253</f>
        <v>TRA-LOCOLExt</v>
      </c>
      <c r="L391" s="110" t="str">
        <f t="shared" si="206"/>
        <v>TRA-LOCOLExt</v>
      </c>
      <c r="P391" s="131" t="str">
        <f t="shared" si="211"/>
        <v>TRA-LOCOLExt</v>
      </c>
      <c r="Q391" s="123" t="str">
        <f t="shared" si="207"/>
        <v>TRA-COL</v>
      </c>
      <c r="R391" s="121" t="str">
        <f t="shared" si="212"/>
        <v>TRA-LO</v>
      </c>
      <c r="S391" s="128">
        <f t="shared" si="213"/>
        <v>0.6</v>
      </c>
      <c r="T391" s="128">
        <f t="shared" si="214"/>
        <v>2</v>
      </c>
      <c r="U391" s="128">
        <f t="shared" si="215"/>
        <v>1</v>
      </c>
      <c r="V391" s="128">
        <f t="shared" si="216"/>
        <v>0</v>
      </c>
      <c r="W391" s="128">
        <f t="shared" si="217"/>
        <v>0</v>
      </c>
      <c r="X391" s="128">
        <f t="shared" si="218"/>
        <v>0</v>
      </c>
      <c r="Y391" s="128">
        <f t="shared" si="219"/>
        <v>0</v>
      </c>
      <c r="Z391" s="128">
        <f t="shared" si="220"/>
        <v>0</v>
      </c>
      <c r="AA391" s="128">
        <f t="shared" si="221"/>
        <v>0</v>
      </c>
      <c r="AB391" s="128">
        <f t="shared" si="222"/>
        <v>0</v>
      </c>
      <c r="AC391" s="128">
        <f t="shared" si="223"/>
        <v>0</v>
      </c>
      <c r="AD391" s="128">
        <f t="shared" si="224"/>
        <v>0</v>
      </c>
      <c r="AG391" s="133">
        <v>0.6</v>
      </c>
      <c r="AH391" s="132">
        <v>2</v>
      </c>
      <c r="AI391" s="132">
        <v>1</v>
      </c>
      <c r="AJ391" s="132"/>
      <c r="AK391" s="132"/>
      <c r="AL391" s="132"/>
      <c r="AM391" s="132"/>
      <c r="AN391" s="132"/>
      <c r="AO391" s="132"/>
      <c r="AP391" s="132"/>
      <c r="AQ391" s="132"/>
      <c r="AR391" s="134"/>
    </row>
    <row r="392" spans="2:44" ht="12" customHeight="1">
      <c r="I392" s="152" t="str">
        <f t="shared" si="225"/>
        <v>Transport Land-Other Crude oil</v>
      </c>
      <c r="J392" s="155" t="s">
        <v>198</v>
      </c>
      <c r="K392" s="152" t="str">
        <f t="shared" si="226"/>
        <v>TRA-LOOILExt</v>
      </c>
      <c r="L392" s="110" t="str">
        <f t="shared" si="206"/>
        <v>TRA-LOOILExt</v>
      </c>
      <c r="P392" s="131" t="str">
        <f t="shared" si="211"/>
        <v>TRA-LOOILExt</v>
      </c>
      <c r="Q392" s="123" t="str">
        <f t="shared" si="207"/>
        <v>TRA-OIL</v>
      </c>
      <c r="R392" s="121" t="str">
        <f t="shared" si="212"/>
        <v>TRA-LO</v>
      </c>
      <c r="S392" s="128">
        <f t="shared" si="213"/>
        <v>0.6</v>
      </c>
      <c r="T392" s="128">
        <f t="shared" si="214"/>
        <v>2</v>
      </c>
      <c r="U392" s="128">
        <f t="shared" si="215"/>
        <v>1</v>
      </c>
      <c r="V392" s="128">
        <f t="shared" si="216"/>
        <v>0</v>
      </c>
      <c r="W392" s="128">
        <f t="shared" si="217"/>
        <v>0</v>
      </c>
      <c r="X392" s="128">
        <f t="shared" si="218"/>
        <v>0</v>
      </c>
      <c r="Y392" s="128">
        <f t="shared" si="219"/>
        <v>0</v>
      </c>
      <c r="Z392" s="128">
        <f t="shared" si="220"/>
        <v>0</v>
      </c>
      <c r="AA392" s="128">
        <f t="shared" si="221"/>
        <v>0</v>
      </c>
      <c r="AB392" s="128">
        <f t="shared" si="222"/>
        <v>0</v>
      </c>
      <c r="AC392" s="128">
        <f t="shared" si="223"/>
        <v>0</v>
      </c>
      <c r="AD392" s="128">
        <f t="shared" si="224"/>
        <v>0</v>
      </c>
      <c r="AG392" s="133">
        <v>0.6</v>
      </c>
      <c r="AH392" s="132">
        <v>2</v>
      </c>
      <c r="AI392" s="132">
        <v>1</v>
      </c>
      <c r="AJ392" s="132"/>
      <c r="AK392" s="132"/>
      <c r="AL392" s="132"/>
      <c r="AM392" s="132"/>
      <c r="AN392" s="132"/>
      <c r="AO392" s="132"/>
      <c r="AP392" s="132"/>
      <c r="AQ392" s="132"/>
      <c r="AR392" s="134"/>
    </row>
    <row r="393" spans="2:44" ht="12" customHeight="1">
      <c r="I393" s="152" t="str">
        <f t="shared" si="225"/>
        <v>Transport Land-Other Natural Gas</v>
      </c>
      <c r="J393" s="155" t="s">
        <v>198</v>
      </c>
      <c r="K393" s="152" t="str">
        <f t="shared" si="226"/>
        <v>TRA-LONGAExt</v>
      </c>
      <c r="L393" s="110" t="str">
        <f t="shared" si="206"/>
        <v>TRA-LONGAExt</v>
      </c>
      <c r="P393" s="131" t="str">
        <f t="shared" si="211"/>
        <v>TRA-LONGAExt</v>
      </c>
      <c r="Q393" s="123" t="str">
        <f t="shared" si="207"/>
        <v>TRA-NGA</v>
      </c>
      <c r="R393" s="121" t="str">
        <f t="shared" si="212"/>
        <v>TRA-LO</v>
      </c>
      <c r="S393" s="128">
        <f t="shared" si="213"/>
        <v>0.6</v>
      </c>
      <c r="T393" s="128">
        <f t="shared" si="214"/>
        <v>2</v>
      </c>
      <c r="U393" s="128">
        <f t="shared" si="215"/>
        <v>1</v>
      </c>
      <c r="V393" s="128">
        <f t="shared" si="216"/>
        <v>0</v>
      </c>
      <c r="W393" s="128">
        <f t="shared" si="217"/>
        <v>0</v>
      </c>
      <c r="X393" s="128">
        <f t="shared" si="218"/>
        <v>0</v>
      </c>
      <c r="Y393" s="128">
        <f t="shared" si="219"/>
        <v>0</v>
      </c>
      <c r="Z393" s="128">
        <f t="shared" si="220"/>
        <v>0</v>
      </c>
      <c r="AA393" s="128">
        <f t="shared" si="221"/>
        <v>0</v>
      </c>
      <c r="AB393" s="128">
        <f t="shared" si="222"/>
        <v>0</v>
      </c>
      <c r="AC393" s="128">
        <f t="shared" si="223"/>
        <v>0</v>
      </c>
      <c r="AD393" s="128">
        <f t="shared" si="224"/>
        <v>0</v>
      </c>
      <c r="AG393" s="133">
        <v>0.6</v>
      </c>
      <c r="AH393" s="132">
        <v>2</v>
      </c>
      <c r="AI393" s="132">
        <v>1</v>
      </c>
      <c r="AJ393" s="132"/>
      <c r="AK393" s="132"/>
      <c r="AL393" s="132"/>
      <c r="AM393" s="132"/>
      <c r="AN393" s="132"/>
      <c r="AO393" s="132"/>
      <c r="AP393" s="132"/>
      <c r="AQ393" s="132"/>
      <c r="AR393" s="134"/>
    </row>
    <row r="394" spans="2:44" ht="12" customHeight="1">
      <c r="I394" s="152" t="str">
        <f t="shared" si="225"/>
        <v>Transport Land-Other Hydro</v>
      </c>
      <c r="J394" s="155" t="s">
        <v>205</v>
      </c>
      <c r="K394" s="152" t="str">
        <f t="shared" si="226"/>
        <v>TRA-LOHYDExt</v>
      </c>
      <c r="L394" s="110" t="str">
        <f t="shared" si="206"/>
        <v/>
      </c>
      <c r="P394" s="131" t="str">
        <f t="shared" si="211"/>
        <v/>
      </c>
      <c r="Q394" s="123" t="str">
        <f t="shared" si="207"/>
        <v/>
      </c>
      <c r="R394" s="121" t="str">
        <f t="shared" si="212"/>
        <v/>
      </c>
      <c r="S394" s="128" t="str">
        <f t="shared" si="213"/>
        <v/>
      </c>
      <c r="T394" s="128" t="str">
        <f t="shared" si="214"/>
        <v/>
      </c>
      <c r="U394" s="128" t="str">
        <f t="shared" si="215"/>
        <v/>
      </c>
      <c r="V394" s="128" t="str">
        <f t="shared" si="216"/>
        <v/>
      </c>
      <c r="W394" s="128" t="str">
        <f t="shared" si="217"/>
        <v/>
      </c>
      <c r="X394" s="128" t="str">
        <f t="shared" si="218"/>
        <v/>
      </c>
      <c r="Y394" s="128" t="str">
        <f t="shared" si="219"/>
        <v/>
      </c>
      <c r="Z394" s="128" t="str">
        <f t="shared" si="220"/>
        <v/>
      </c>
      <c r="AA394" s="128" t="str">
        <f t="shared" si="221"/>
        <v/>
      </c>
      <c r="AB394" s="128" t="str">
        <f t="shared" si="222"/>
        <v/>
      </c>
      <c r="AC394" s="128" t="str">
        <f t="shared" si="223"/>
        <v/>
      </c>
      <c r="AD394" s="128" t="str">
        <f t="shared" si="224"/>
        <v/>
      </c>
      <c r="AG394" s="133">
        <v>0.6</v>
      </c>
      <c r="AH394" s="132">
        <v>2</v>
      </c>
      <c r="AI394" s="132">
        <v>1</v>
      </c>
      <c r="AJ394" s="132"/>
      <c r="AK394" s="132"/>
      <c r="AL394" s="132"/>
      <c r="AM394" s="132"/>
      <c r="AN394" s="132"/>
      <c r="AO394" s="132"/>
      <c r="AP394" s="132"/>
      <c r="AQ394" s="132"/>
      <c r="AR394" s="134"/>
    </row>
    <row r="395" spans="2:44" ht="12" customHeight="1">
      <c r="I395" s="152" t="str">
        <f t="shared" si="225"/>
        <v>Transport Land-Other Geothermal</v>
      </c>
      <c r="J395" s="155" t="s">
        <v>205</v>
      </c>
      <c r="K395" s="152" t="str">
        <f t="shared" si="226"/>
        <v>TRA-LOGEOExt</v>
      </c>
      <c r="L395" s="110" t="str">
        <f t="shared" si="206"/>
        <v/>
      </c>
      <c r="P395" s="131" t="str">
        <f t="shared" si="211"/>
        <v/>
      </c>
      <c r="Q395" s="123" t="str">
        <f t="shared" si="207"/>
        <v/>
      </c>
      <c r="R395" s="121" t="str">
        <f t="shared" si="212"/>
        <v/>
      </c>
      <c r="S395" s="128" t="str">
        <f t="shared" si="213"/>
        <v/>
      </c>
      <c r="T395" s="128" t="str">
        <f t="shared" si="214"/>
        <v/>
      </c>
      <c r="U395" s="128" t="str">
        <f t="shared" si="215"/>
        <v/>
      </c>
      <c r="V395" s="128" t="str">
        <f t="shared" si="216"/>
        <v/>
      </c>
      <c r="W395" s="128" t="str">
        <f t="shared" si="217"/>
        <v/>
      </c>
      <c r="X395" s="128" t="str">
        <f t="shared" si="218"/>
        <v/>
      </c>
      <c r="Y395" s="128" t="str">
        <f t="shared" si="219"/>
        <v/>
      </c>
      <c r="Z395" s="128" t="str">
        <f t="shared" si="220"/>
        <v/>
      </c>
      <c r="AA395" s="128" t="str">
        <f t="shared" si="221"/>
        <v/>
      </c>
      <c r="AB395" s="128" t="str">
        <f t="shared" si="222"/>
        <v/>
      </c>
      <c r="AC395" s="128" t="str">
        <f t="shared" si="223"/>
        <v/>
      </c>
      <c r="AD395" s="128" t="str">
        <f t="shared" si="224"/>
        <v/>
      </c>
      <c r="AG395" s="133">
        <v>0.6</v>
      </c>
      <c r="AH395" s="132">
        <v>2</v>
      </c>
      <c r="AI395" s="132">
        <v>1</v>
      </c>
      <c r="AJ395" s="132"/>
      <c r="AK395" s="132"/>
      <c r="AL395" s="132"/>
      <c r="AM395" s="132"/>
      <c r="AN395" s="132"/>
      <c r="AO395" s="132"/>
      <c r="AP395" s="132"/>
      <c r="AQ395" s="132"/>
      <c r="AR395" s="134"/>
    </row>
    <row r="396" spans="2:44" ht="12" customHeight="1">
      <c r="I396" s="152" t="str">
        <f t="shared" si="225"/>
        <v>Transport Land-Other Solar</v>
      </c>
      <c r="J396" s="155" t="s">
        <v>205</v>
      </c>
      <c r="K396" s="152" t="str">
        <f t="shared" si="226"/>
        <v>TRA-LOSOLExt</v>
      </c>
      <c r="L396" s="110" t="str">
        <f t="shared" si="206"/>
        <v/>
      </c>
      <c r="P396" s="131" t="str">
        <f t="shared" si="211"/>
        <v/>
      </c>
      <c r="Q396" s="123" t="str">
        <f t="shared" si="207"/>
        <v/>
      </c>
      <c r="R396" s="121" t="str">
        <f t="shared" si="212"/>
        <v/>
      </c>
      <c r="S396" s="128" t="str">
        <f t="shared" si="213"/>
        <v/>
      </c>
      <c r="T396" s="128" t="str">
        <f t="shared" si="214"/>
        <v/>
      </c>
      <c r="U396" s="128" t="str">
        <f t="shared" si="215"/>
        <v/>
      </c>
      <c r="V396" s="128" t="str">
        <f t="shared" si="216"/>
        <v/>
      </c>
      <c r="W396" s="128" t="str">
        <f t="shared" si="217"/>
        <v/>
      </c>
      <c r="X396" s="128" t="str">
        <f t="shared" si="218"/>
        <v/>
      </c>
      <c r="Y396" s="128" t="str">
        <f t="shared" si="219"/>
        <v/>
      </c>
      <c r="Z396" s="128" t="str">
        <f t="shared" si="220"/>
        <v/>
      </c>
      <c r="AA396" s="128" t="str">
        <f t="shared" si="221"/>
        <v/>
      </c>
      <c r="AB396" s="128" t="str">
        <f t="shared" si="222"/>
        <v/>
      </c>
      <c r="AC396" s="128" t="str">
        <f t="shared" si="223"/>
        <v/>
      </c>
      <c r="AD396" s="128" t="str">
        <f t="shared" si="224"/>
        <v/>
      </c>
      <c r="AG396" s="133">
        <v>0.6</v>
      </c>
      <c r="AH396" s="132">
        <v>2</v>
      </c>
      <c r="AI396" s="132">
        <v>1</v>
      </c>
      <c r="AJ396" s="132"/>
      <c r="AK396" s="132"/>
      <c r="AL396" s="132"/>
      <c r="AM396" s="132"/>
      <c r="AN396" s="132"/>
      <c r="AO396" s="132"/>
      <c r="AP396" s="132"/>
      <c r="AQ396" s="132"/>
      <c r="AR396" s="134"/>
    </row>
    <row r="397" spans="2:44" ht="12" customHeight="1">
      <c r="I397" s="152" t="str">
        <f t="shared" si="225"/>
        <v>Transport Land-Other Wind</v>
      </c>
      <c r="J397" s="155" t="s">
        <v>205</v>
      </c>
      <c r="K397" s="152" t="str">
        <f t="shared" si="226"/>
        <v>TRA-LOWINExt</v>
      </c>
      <c r="L397" s="110" t="str">
        <f t="shared" si="206"/>
        <v/>
      </c>
      <c r="P397" s="131" t="str">
        <f t="shared" si="211"/>
        <v/>
      </c>
      <c r="Q397" s="123" t="str">
        <f t="shared" si="207"/>
        <v/>
      </c>
      <c r="R397" s="121" t="str">
        <f t="shared" si="212"/>
        <v/>
      </c>
      <c r="S397" s="128" t="str">
        <f t="shared" si="213"/>
        <v/>
      </c>
      <c r="T397" s="128" t="str">
        <f t="shared" si="214"/>
        <v/>
      </c>
      <c r="U397" s="128" t="str">
        <f t="shared" si="215"/>
        <v/>
      </c>
      <c r="V397" s="128" t="str">
        <f t="shared" si="216"/>
        <v/>
      </c>
      <c r="W397" s="128" t="str">
        <f t="shared" si="217"/>
        <v/>
      </c>
      <c r="X397" s="128" t="str">
        <f t="shared" si="218"/>
        <v/>
      </c>
      <c r="Y397" s="128" t="str">
        <f t="shared" si="219"/>
        <v/>
      </c>
      <c r="Z397" s="128" t="str">
        <f t="shared" si="220"/>
        <v/>
      </c>
      <c r="AA397" s="128" t="str">
        <f t="shared" si="221"/>
        <v/>
      </c>
      <c r="AB397" s="128" t="str">
        <f t="shared" si="222"/>
        <v/>
      </c>
      <c r="AC397" s="128" t="str">
        <f t="shared" si="223"/>
        <v/>
      </c>
      <c r="AD397" s="128" t="str">
        <f t="shared" si="224"/>
        <v/>
      </c>
      <c r="AG397" s="133">
        <v>0.6</v>
      </c>
      <c r="AH397" s="132">
        <v>2</v>
      </c>
      <c r="AI397" s="132">
        <v>1</v>
      </c>
      <c r="AJ397" s="132"/>
      <c r="AK397" s="132"/>
      <c r="AL397" s="132"/>
      <c r="AM397" s="132"/>
      <c r="AN397" s="132"/>
      <c r="AO397" s="132"/>
      <c r="AP397" s="132"/>
      <c r="AQ397" s="132"/>
      <c r="AR397" s="134"/>
    </row>
    <row r="398" spans="2:44" ht="12" customHeight="1">
      <c r="I398" s="152" t="str">
        <f t="shared" si="225"/>
        <v>Transport Land-Other Bio Liquids</v>
      </c>
      <c r="J398" s="155" t="s">
        <v>205</v>
      </c>
      <c r="K398" s="152" t="str">
        <f t="shared" si="226"/>
        <v>TRA-LOBILExt</v>
      </c>
      <c r="L398" s="110" t="str">
        <f t="shared" si="206"/>
        <v/>
      </c>
      <c r="P398" s="131" t="str">
        <f t="shared" si="211"/>
        <v/>
      </c>
      <c r="Q398" s="123" t="str">
        <f t="shared" si="207"/>
        <v/>
      </c>
      <c r="R398" s="121" t="str">
        <f t="shared" si="212"/>
        <v/>
      </c>
      <c r="S398" s="128" t="str">
        <f t="shared" si="213"/>
        <v/>
      </c>
      <c r="T398" s="128" t="str">
        <f t="shared" si="214"/>
        <v/>
      </c>
      <c r="U398" s="128" t="str">
        <f t="shared" si="215"/>
        <v/>
      </c>
      <c r="V398" s="128" t="str">
        <f t="shared" si="216"/>
        <v/>
      </c>
      <c r="W398" s="128" t="str">
        <f t="shared" si="217"/>
        <v/>
      </c>
      <c r="X398" s="128" t="str">
        <f t="shared" si="218"/>
        <v/>
      </c>
      <c r="Y398" s="128" t="str">
        <f t="shared" si="219"/>
        <v/>
      </c>
      <c r="Z398" s="128" t="str">
        <f t="shared" si="220"/>
        <v/>
      </c>
      <c r="AA398" s="128" t="str">
        <f t="shared" si="221"/>
        <v/>
      </c>
      <c r="AB398" s="128" t="str">
        <f t="shared" si="222"/>
        <v/>
      </c>
      <c r="AC398" s="128" t="str">
        <f t="shared" si="223"/>
        <v/>
      </c>
      <c r="AD398" s="128" t="str">
        <f t="shared" si="224"/>
        <v/>
      </c>
      <c r="AG398" s="133">
        <v>0.6</v>
      </c>
      <c r="AH398" s="132">
        <v>2</v>
      </c>
      <c r="AI398" s="132">
        <v>1</v>
      </c>
      <c r="AJ398" s="132"/>
      <c r="AK398" s="132"/>
      <c r="AL398" s="132"/>
      <c r="AM398" s="132"/>
      <c r="AN398" s="132"/>
      <c r="AO398" s="132"/>
      <c r="AP398" s="132"/>
      <c r="AQ398" s="132"/>
      <c r="AR398" s="134"/>
    </row>
    <row r="399" spans="2:44" ht="12" customHeight="1">
      <c r="I399" s="152" t="str">
        <f t="shared" si="225"/>
        <v>Transport Land-Other Biogas</v>
      </c>
      <c r="J399" s="155" t="s">
        <v>198</v>
      </c>
      <c r="K399" s="152" t="str">
        <f t="shared" si="226"/>
        <v>TRA-LOBIGExt</v>
      </c>
      <c r="L399" s="110" t="str">
        <f t="shared" ref="L399:L402" si="227">IF(J399="Yes",K399,"")</f>
        <v>TRA-LOBIGExt</v>
      </c>
      <c r="P399" s="131" t="str">
        <f t="shared" si="211"/>
        <v>TRA-LOBIGExt</v>
      </c>
      <c r="Q399" s="123" t="str">
        <f t="shared" si="207"/>
        <v>TRA-BIG</v>
      </c>
      <c r="R399" s="121" t="str">
        <f t="shared" si="212"/>
        <v>TRA-LO</v>
      </c>
      <c r="S399" s="128">
        <f t="shared" si="213"/>
        <v>0.6</v>
      </c>
      <c r="T399" s="128">
        <f t="shared" si="214"/>
        <v>2</v>
      </c>
      <c r="U399" s="128">
        <f t="shared" si="215"/>
        <v>1</v>
      </c>
      <c r="V399" s="128">
        <f t="shared" si="216"/>
        <v>0</v>
      </c>
      <c r="W399" s="128">
        <f t="shared" si="217"/>
        <v>0</v>
      </c>
      <c r="X399" s="128">
        <f t="shared" si="218"/>
        <v>0</v>
      </c>
      <c r="Y399" s="128">
        <f t="shared" si="219"/>
        <v>0</v>
      </c>
      <c r="Z399" s="128">
        <f t="shared" si="220"/>
        <v>0</v>
      </c>
      <c r="AA399" s="128">
        <f t="shared" si="221"/>
        <v>0</v>
      </c>
      <c r="AB399" s="128">
        <f t="shared" si="222"/>
        <v>0</v>
      </c>
      <c r="AC399" s="128">
        <f t="shared" si="223"/>
        <v>0</v>
      </c>
      <c r="AD399" s="128">
        <f t="shared" si="224"/>
        <v>0</v>
      </c>
      <c r="AG399" s="133">
        <v>0.6</v>
      </c>
      <c r="AH399" s="132">
        <v>2</v>
      </c>
      <c r="AI399" s="132">
        <v>1</v>
      </c>
      <c r="AJ399" s="132"/>
      <c r="AK399" s="132"/>
      <c r="AL399" s="132"/>
      <c r="AM399" s="132"/>
      <c r="AN399" s="132"/>
      <c r="AO399" s="132"/>
      <c r="AP399" s="132"/>
      <c r="AQ399" s="132"/>
      <c r="AR399" s="134"/>
    </row>
    <row r="400" spans="2:44" ht="12" customHeight="1">
      <c r="I400" s="152" t="str">
        <f t="shared" si="225"/>
        <v>Transport Land-Other Wood</v>
      </c>
      <c r="J400" s="155" t="s">
        <v>205</v>
      </c>
      <c r="K400" s="152" t="str">
        <f t="shared" si="226"/>
        <v>TRA-LOWODExt</v>
      </c>
      <c r="L400" s="110" t="str">
        <f t="shared" si="227"/>
        <v/>
      </c>
      <c r="P400" s="131" t="str">
        <f t="shared" si="211"/>
        <v/>
      </c>
      <c r="Q400" s="123" t="str">
        <f t="shared" si="207"/>
        <v/>
      </c>
      <c r="R400" s="121" t="str">
        <f t="shared" si="212"/>
        <v/>
      </c>
      <c r="S400" s="128" t="str">
        <f t="shared" si="213"/>
        <v/>
      </c>
      <c r="T400" s="128" t="str">
        <f t="shared" si="214"/>
        <v/>
      </c>
      <c r="U400" s="128" t="str">
        <f t="shared" si="215"/>
        <v/>
      </c>
      <c r="V400" s="128" t="str">
        <f t="shared" si="216"/>
        <v/>
      </c>
      <c r="W400" s="128" t="str">
        <f t="shared" si="217"/>
        <v/>
      </c>
      <c r="X400" s="128" t="str">
        <f t="shared" si="218"/>
        <v/>
      </c>
      <c r="Y400" s="128" t="str">
        <f t="shared" si="219"/>
        <v/>
      </c>
      <c r="Z400" s="128" t="str">
        <f t="shared" si="220"/>
        <v/>
      </c>
      <c r="AA400" s="128" t="str">
        <f t="shared" si="221"/>
        <v/>
      </c>
      <c r="AB400" s="128" t="str">
        <f t="shared" si="222"/>
        <v/>
      </c>
      <c r="AC400" s="128" t="str">
        <f t="shared" si="223"/>
        <v/>
      </c>
      <c r="AD400" s="128" t="str">
        <f t="shared" si="224"/>
        <v/>
      </c>
      <c r="AG400" s="133">
        <v>0.6</v>
      </c>
      <c r="AH400" s="132">
        <v>2</v>
      </c>
      <c r="AI400" s="132">
        <v>1</v>
      </c>
      <c r="AJ400" s="132"/>
      <c r="AK400" s="132"/>
      <c r="AL400" s="132"/>
      <c r="AM400" s="132"/>
      <c r="AN400" s="132"/>
      <c r="AO400" s="132"/>
      <c r="AP400" s="132"/>
      <c r="AQ400" s="132"/>
      <c r="AR400" s="134"/>
    </row>
    <row r="401" spans="9:44" ht="12" customHeight="1">
      <c r="I401" s="152" t="str">
        <f t="shared" si="225"/>
        <v>Transport Land-Other Tidal</v>
      </c>
      <c r="J401" s="155" t="s">
        <v>205</v>
      </c>
      <c r="K401" s="152" t="str">
        <f t="shared" si="226"/>
        <v>TRA-LOTIDExt</v>
      </c>
      <c r="L401" s="110" t="str">
        <f t="shared" si="227"/>
        <v/>
      </c>
      <c r="P401" s="131" t="str">
        <f t="shared" si="211"/>
        <v/>
      </c>
      <c r="Q401" s="123" t="str">
        <f t="shared" si="207"/>
        <v/>
      </c>
      <c r="R401" s="121" t="str">
        <f t="shared" si="212"/>
        <v/>
      </c>
      <c r="S401" s="128" t="str">
        <f t="shared" si="213"/>
        <v/>
      </c>
      <c r="T401" s="128" t="str">
        <f t="shared" si="214"/>
        <v/>
      </c>
      <c r="U401" s="128" t="str">
        <f t="shared" si="215"/>
        <v/>
      </c>
      <c r="V401" s="128" t="str">
        <f t="shared" si="216"/>
        <v/>
      </c>
      <c r="W401" s="128" t="str">
        <f t="shared" si="217"/>
        <v/>
      </c>
      <c r="X401" s="128" t="str">
        <f t="shared" si="218"/>
        <v/>
      </c>
      <c r="Y401" s="128" t="str">
        <f t="shared" si="219"/>
        <v/>
      </c>
      <c r="Z401" s="128" t="str">
        <f t="shared" si="220"/>
        <v/>
      </c>
      <c r="AA401" s="128" t="str">
        <f t="shared" si="221"/>
        <v/>
      </c>
      <c r="AB401" s="128" t="str">
        <f t="shared" si="222"/>
        <v/>
      </c>
      <c r="AC401" s="128" t="str">
        <f t="shared" si="223"/>
        <v/>
      </c>
      <c r="AD401" s="128" t="str">
        <f t="shared" si="224"/>
        <v/>
      </c>
      <c r="AG401" s="133">
        <v>0.6</v>
      </c>
      <c r="AH401" s="132">
        <v>2</v>
      </c>
      <c r="AI401" s="132">
        <v>1</v>
      </c>
      <c r="AJ401" s="132"/>
      <c r="AK401" s="132"/>
      <c r="AL401" s="132"/>
      <c r="AM401" s="132"/>
      <c r="AN401" s="132"/>
      <c r="AO401" s="132"/>
      <c r="AP401" s="132"/>
      <c r="AQ401" s="132"/>
      <c r="AR401" s="134"/>
    </row>
    <row r="402" spans="9:44" ht="12" customHeight="1">
      <c r="I402" s="152" t="str">
        <f t="shared" si="225"/>
        <v>Transport Land-Other Electricity</v>
      </c>
      <c r="J402" s="164" t="s">
        <v>198</v>
      </c>
      <c r="K402" s="153" t="str">
        <f t="shared" si="226"/>
        <v>TRA-LOELCExt</v>
      </c>
      <c r="L402" s="110" t="str">
        <f t="shared" si="227"/>
        <v>TRA-LOELCExt</v>
      </c>
      <c r="P402" s="131" t="str">
        <f t="shared" si="211"/>
        <v>TRA-LOELCExt</v>
      </c>
      <c r="Q402" s="123" t="str">
        <f t="shared" si="207"/>
        <v>TRA-ELC</v>
      </c>
      <c r="R402" s="121" t="str">
        <f t="shared" si="212"/>
        <v>TRA-LO</v>
      </c>
      <c r="S402" s="128">
        <f t="shared" si="213"/>
        <v>0.6</v>
      </c>
      <c r="T402" s="128">
        <f t="shared" si="214"/>
        <v>2</v>
      </c>
      <c r="U402" s="128">
        <f t="shared" si="215"/>
        <v>1</v>
      </c>
      <c r="V402" s="128">
        <f t="shared" si="216"/>
        <v>0</v>
      </c>
      <c r="W402" s="128">
        <f t="shared" si="217"/>
        <v>0</v>
      </c>
      <c r="X402" s="128">
        <f t="shared" si="218"/>
        <v>0</v>
      </c>
      <c r="Y402" s="128">
        <f t="shared" si="219"/>
        <v>0</v>
      </c>
      <c r="Z402" s="128">
        <f t="shared" si="220"/>
        <v>0</v>
      </c>
      <c r="AA402" s="128">
        <f t="shared" si="221"/>
        <v>0</v>
      </c>
      <c r="AB402" s="128">
        <f t="shared" si="222"/>
        <v>0</v>
      </c>
      <c r="AC402" s="128">
        <f t="shared" si="223"/>
        <v>0</v>
      </c>
      <c r="AD402" s="128">
        <f t="shared" si="224"/>
        <v>0</v>
      </c>
      <c r="AG402" s="133">
        <v>0.6</v>
      </c>
      <c r="AH402" s="132">
        <v>2</v>
      </c>
      <c r="AI402" s="132">
        <v>1</v>
      </c>
      <c r="AJ402" s="132"/>
      <c r="AK402" s="132"/>
      <c r="AL402" s="132"/>
      <c r="AM402" s="132"/>
      <c r="AN402" s="132"/>
      <c r="AO402" s="132"/>
      <c r="AP402" s="132"/>
      <c r="AQ402" s="132"/>
      <c r="AR402" s="134"/>
    </row>
    <row r="403" spans="9:44" ht="12" customHeight="1">
      <c r="I403" s="151" t="str">
        <f>$C$377&amp;" "&amp;$E$379&amp;" "&amp;RIGHT(G377,LEN(G377)-FIND(" ",G377))</f>
        <v>Transport Aviation Coal</v>
      </c>
      <c r="J403" s="155" t="s">
        <v>205</v>
      </c>
      <c r="K403" s="151" t="str">
        <f>$D$377&amp;$F$379&amp;RIGHT(H377,3)&amp;$B$253</f>
        <v>TRA-AVCOAExt</v>
      </c>
      <c r="L403" s="110" t="str">
        <f t="shared" ref="L403:L409" si="228">IF(J403="Yes",K403,"")</f>
        <v/>
      </c>
      <c r="P403" s="131" t="str">
        <f t="shared" si="211"/>
        <v/>
      </c>
      <c r="Q403" s="123" t="str">
        <f t="shared" si="207"/>
        <v/>
      </c>
      <c r="R403" s="121" t="str">
        <f t="shared" si="212"/>
        <v/>
      </c>
      <c r="S403" s="128" t="str">
        <f t="shared" si="213"/>
        <v/>
      </c>
      <c r="T403" s="128" t="str">
        <f t="shared" si="214"/>
        <v/>
      </c>
      <c r="U403" s="128" t="str">
        <f t="shared" si="215"/>
        <v/>
      </c>
      <c r="V403" s="128" t="str">
        <f t="shared" si="216"/>
        <v/>
      </c>
      <c r="W403" s="128" t="str">
        <f t="shared" si="217"/>
        <v/>
      </c>
      <c r="X403" s="128" t="str">
        <f t="shared" si="218"/>
        <v/>
      </c>
      <c r="Y403" s="128" t="str">
        <f t="shared" si="219"/>
        <v/>
      </c>
      <c r="Z403" s="128" t="str">
        <f t="shared" si="220"/>
        <v/>
      </c>
      <c r="AA403" s="128" t="str">
        <f t="shared" si="221"/>
        <v/>
      </c>
      <c r="AB403" s="128" t="str">
        <f t="shared" si="222"/>
        <v/>
      </c>
      <c r="AC403" s="128" t="str">
        <f t="shared" si="223"/>
        <v/>
      </c>
      <c r="AD403" s="128" t="str">
        <f t="shared" si="224"/>
        <v/>
      </c>
      <c r="AG403" s="133">
        <v>0.6</v>
      </c>
      <c r="AH403" s="132">
        <v>2</v>
      </c>
      <c r="AI403" s="132">
        <v>1</v>
      </c>
      <c r="AJ403" s="132"/>
      <c r="AK403" s="132"/>
      <c r="AL403" s="132"/>
      <c r="AM403" s="132"/>
      <c r="AN403" s="132"/>
      <c r="AO403" s="132"/>
      <c r="AP403" s="132"/>
      <c r="AQ403" s="132"/>
      <c r="AR403" s="134"/>
    </row>
    <row r="404" spans="9:44" ht="12" customHeight="1">
      <c r="I404" s="152" t="str">
        <f t="shared" ref="I404:I415" si="229">$C$377&amp;" "&amp;$E$379&amp;" "&amp;RIGHT(G378,LEN(G378)-FIND(" ",G378))</f>
        <v>Transport Aviation Lignite</v>
      </c>
      <c r="J404" s="155" t="s">
        <v>205</v>
      </c>
      <c r="K404" s="152" t="str">
        <f t="shared" ref="K404:K415" si="230">$D$377&amp;$F$379&amp;RIGHT(H378,3)&amp;$B$253</f>
        <v>TRA-AVCOLExt</v>
      </c>
      <c r="L404" s="110" t="str">
        <f t="shared" si="228"/>
        <v/>
      </c>
      <c r="P404" s="131" t="str">
        <f t="shared" si="211"/>
        <v/>
      </c>
      <c r="Q404" s="123" t="str">
        <f t="shared" si="207"/>
        <v/>
      </c>
      <c r="R404" s="121" t="str">
        <f t="shared" si="212"/>
        <v/>
      </c>
      <c r="S404" s="128" t="str">
        <f t="shared" si="213"/>
        <v/>
      </c>
      <c r="T404" s="128" t="str">
        <f t="shared" si="214"/>
        <v/>
      </c>
      <c r="U404" s="128" t="str">
        <f t="shared" si="215"/>
        <v/>
      </c>
      <c r="V404" s="128" t="str">
        <f t="shared" si="216"/>
        <v/>
      </c>
      <c r="W404" s="128" t="str">
        <f t="shared" si="217"/>
        <v/>
      </c>
      <c r="X404" s="128" t="str">
        <f t="shared" si="218"/>
        <v/>
      </c>
      <c r="Y404" s="128" t="str">
        <f t="shared" si="219"/>
        <v/>
      </c>
      <c r="Z404" s="128" t="str">
        <f t="shared" si="220"/>
        <v/>
      </c>
      <c r="AA404" s="128" t="str">
        <f t="shared" si="221"/>
        <v/>
      </c>
      <c r="AB404" s="128" t="str">
        <f t="shared" si="222"/>
        <v/>
      </c>
      <c r="AC404" s="128" t="str">
        <f t="shared" si="223"/>
        <v/>
      </c>
      <c r="AD404" s="128" t="str">
        <f t="shared" si="224"/>
        <v/>
      </c>
      <c r="AG404" s="133">
        <v>0.6</v>
      </c>
      <c r="AH404" s="132">
        <v>2</v>
      </c>
      <c r="AI404" s="132">
        <v>1</v>
      </c>
      <c r="AJ404" s="132"/>
      <c r="AK404" s="132"/>
      <c r="AL404" s="132"/>
      <c r="AM404" s="132"/>
      <c r="AN404" s="132"/>
      <c r="AO404" s="132"/>
      <c r="AP404" s="132"/>
      <c r="AQ404" s="132"/>
      <c r="AR404" s="134"/>
    </row>
    <row r="405" spans="9:44" ht="12" customHeight="1">
      <c r="I405" s="152" t="str">
        <f t="shared" si="229"/>
        <v>Transport Aviation Crude oil</v>
      </c>
      <c r="J405" s="155" t="s">
        <v>198</v>
      </c>
      <c r="K405" s="152" t="str">
        <f t="shared" si="230"/>
        <v>TRA-AVOILExt</v>
      </c>
      <c r="L405" s="110" t="str">
        <f t="shared" si="228"/>
        <v>TRA-AVOILExt</v>
      </c>
      <c r="P405" s="131" t="str">
        <f t="shared" si="211"/>
        <v>TRA-AVOILExt</v>
      </c>
      <c r="Q405" s="123" t="str">
        <f t="shared" si="207"/>
        <v>TRA-OIL</v>
      </c>
      <c r="R405" s="121" t="str">
        <f t="shared" si="212"/>
        <v>TRA-AV</v>
      </c>
      <c r="S405" s="128">
        <f t="shared" si="213"/>
        <v>0.6</v>
      </c>
      <c r="T405" s="128">
        <f t="shared" si="214"/>
        <v>2</v>
      </c>
      <c r="U405" s="128">
        <f t="shared" si="215"/>
        <v>1</v>
      </c>
      <c r="V405" s="128">
        <f t="shared" si="216"/>
        <v>0</v>
      </c>
      <c r="W405" s="128">
        <f t="shared" si="217"/>
        <v>0</v>
      </c>
      <c r="X405" s="128">
        <f t="shared" si="218"/>
        <v>0</v>
      </c>
      <c r="Y405" s="128">
        <f t="shared" si="219"/>
        <v>0</v>
      </c>
      <c r="Z405" s="128">
        <f t="shared" si="220"/>
        <v>0</v>
      </c>
      <c r="AA405" s="128">
        <f t="shared" si="221"/>
        <v>0</v>
      </c>
      <c r="AB405" s="128">
        <f t="shared" si="222"/>
        <v>0</v>
      </c>
      <c r="AC405" s="128">
        <f t="shared" si="223"/>
        <v>0</v>
      </c>
      <c r="AD405" s="128">
        <f t="shared" si="224"/>
        <v>0</v>
      </c>
      <c r="AG405" s="133">
        <v>0.6</v>
      </c>
      <c r="AH405" s="132">
        <v>2</v>
      </c>
      <c r="AI405" s="132">
        <v>1</v>
      </c>
      <c r="AJ405" s="132"/>
      <c r="AK405" s="132"/>
      <c r="AL405" s="132"/>
      <c r="AM405" s="132"/>
      <c r="AN405" s="132"/>
      <c r="AO405" s="132"/>
      <c r="AP405" s="132"/>
      <c r="AQ405" s="132"/>
      <c r="AR405" s="134"/>
    </row>
    <row r="406" spans="9:44" ht="12" customHeight="1">
      <c r="I406" s="152" t="str">
        <f t="shared" si="229"/>
        <v>Transport Aviation Natural Gas</v>
      </c>
      <c r="J406" s="155" t="s">
        <v>198</v>
      </c>
      <c r="K406" s="152" t="str">
        <f t="shared" si="230"/>
        <v>TRA-AVNGAExt</v>
      </c>
      <c r="L406" s="110" t="str">
        <f t="shared" si="228"/>
        <v>TRA-AVNGAExt</v>
      </c>
      <c r="P406" s="131" t="str">
        <f t="shared" si="211"/>
        <v>TRA-AVNGAExt</v>
      </c>
      <c r="Q406" s="123" t="str">
        <f t="shared" si="207"/>
        <v>TRA-NGA</v>
      </c>
      <c r="R406" s="121" t="str">
        <f t="shared" si="212"/>
        <v>TRA-AV</v>
      </c>
      <c r="S406" s="128">
        <f t="shared" si="213"/>
        <v>0.6</v>
      </c>
      <c r="T406" s="128">
        <f t="shared" si="214"/>
        <v>2</v>
      </c>
      <c r="U406" s="128">
        <f t="shared" si="215"/>
        <v>1</v>
      </c>
      <c r="V406" s="128">
        <f t="shared" si="216"/>
        <v>0</v>
      </c>
      <c r="W406" s="128">
        <f t="shared" si="217"/>
        <v>0</v>
      </c>
      <c r="X406" s="128">
        <f t="shared" si="218"/>
        <v>0</v>
      </c>
      <c r="Y406" s="128">
        <f t="shared" si="219"/>
        <v>0</v>
      </c>
      <c r="Z406" s="128">
        <f t="shared" si="220"/>
        <v>0</v>
      </c>
      <c r="AA406" s="128">
        <f t="shared" si="221"/>
        <v>0</v>
      </c>
      <c r="AB406" s="128">
        <f t="shared" si="222"/>
        <v>0</v>
      </c>
      <c r="AC406" s="128">
        <f t="shared" si="223"/>
        <v>0</v>
      </c>
      <c r="AD406" s="128">
        <f t="shared" si="224"/>
        <v>0</v>
      </c>
      <c r="AG406" s="133">
        <v>0.6</v>
      </c>
      <c r="AH406" s="132">
        <v>2</v>
      </c>
      <c r="AI406" s="132">
        <v>1</v>
      </c>
      <c r="AJ406" s="132"/>
      <c r="AK406" s="132"/>
      <c r="AL406" s="132"/>
      <c r="AM406" s="132"/>
      <c r="AN406" s="132"/>
      <c r="AO406" s="132"/>
      <c r="AP406" s="132"/>
      <c r="AQ406" s="132"/>
      <c r="AR406" s="134"/>
    </row>
    <row r="407" spans="9:44" ht="12" customHeight="1">
      <c r="I407" s="152" t="str">
        <f t="shared" si="229"/>
        <v>Transport Aviation Hydro</v>
      </c>
      <c r="J407" s="155" t="s">
        <v>205</v>
      </c>
      <c r="K407" s="152" t="str">
        <f t="shared" si="230"/>
        <v>TRA-AVHYDExt</v>
      </c>
      <c r="L407" s="110" t="str">
        <f t="shared" si="228"/>
        <v/>
      </c>
      <c r="P407" s="131" t="str">
        <f t="shared" si="211"/>
        <v/>
      </c>
      <c r="Q407" s="123" t="str">
        <f t="shared" si="207"/>
        <v/>
      </c>
      <c r="R407" s="121" t="str">
        <f t="shared" si="212"/>
        <v/>
      </c>
      <c r="S407" s="128" t="str">
        <f t="shared" si="213"/>
        <v/>
      </c>
      <c r="T407" s="128" t="str">
        <f t="shared" si="214"/>
        <v/>
      </c>
      <c r="U407" s="128" t="str">
        <f t="shared" si="215"/>
        <v/>
      </c>
      <c r="V407" s="128" t="str">
        <f t="shared" si="216"/>
        <v/>
      </c>
      <c r="W407" s="128" t="str">
        <f t="shared" si="217"/>
        <v/>
      </c>
      <c r="X407" s="128" t="str">
        <f t="shared" si="218"/>
        <v/>
      </c>
      <c r="Y407" s="128" t="str">
        <f t="shared" si="219"/>
        <v/>
      </c>
      <c r="Z407" s="128" t="str">
        <f t="shared" si="220"/>
        <v/>
      </c>
      <c r="AA407" s="128" t="str">
        <f t="shared" si="221"/>
        <v/>
      </c>
      <c r="AB407" s="128" t="str">
        <f t="shared" si="222"/>
        <v/>
      </c>
      <c r="AC407" s="128" t="str">
        <f t="shared" si="223"/>
        <v/>
      </c>
      <c r="AD407" s="128" t="str">
        <f t="shared" si="224"/>
        <v/>
      </c>
      <c r="AG407" s="133">
        <v>0.6</v>
      </c>
      <c r="AH407" s="132">
        <v>2</v>
      </c>
      <c r="AI407" s="132">
        <v>1</v>
      </c>
      <c r="AJ407" s="132"/>
      <c r="AK407" s="132"/>
      <c r="AL407" s="132"/>
      <c r="AM407" s="132"/>
      <c r="AN407" s="132"/>
      <c r="AO407" s="132"/>
      <c r="AP407" s="132"/>
      <c r="AQ407" s="132"/>
      <c r="AR407" s="134"/>
    </row>
    <row r="408" spans="9:44" ht="12" customHeight="1">
      <c r="I408" s="152" t="str">
        <f t="shared" si="229"/>
        <v>Transport Aviation Geothermal</v>
      </c>
      <c r="J408" s="155" t="s">
        <v>205</v>
      </c>
      <c r="K408" s="152" t="str">
        <f t="shared" si="230"/>
        <v>TRA-AVGEOExt</v>
      </c>
      <c r="L408" s="110" t="str">
        <f t="shared" si="228"/>
        <v/>
      </c>
      <c r="P408" s="131" t="str">
        <f t="shared" si="211"/>
        <v/>
      </c>
      <c r="Q408" s="123" t="str">
        <f t="shared" si="207"/>
        <v/>
      </c>
      <c r="R408" s="121" t="str">
        <f t="shared" si="212"/>
        <v/>
      </c>
      <c r="S408" s="128" t="str">
        <f t="shared" si="213"/>
        <v/>
      </c>
      <c r="T408" s="128" t="str">
        <f t="shared" si="214"/>
        <v/>
      </c>
      <c r="U408" s="128" t="str">
        <f t="shared" si="215"/>
        <v/>
      </c>
      <c r="V408" s="128" t="str">
        <f t="shared" si="216"/>
        <v/>
      </c>
      <c r="W408" s="128" t="str">
        <f t="shared" si="217"/>
        <v/>
      </c>
      <c r="X408" s="128" t="str">
        <f t="shared" si="218"/>
        <v/>
      </c>
      <c r="Y408" s="128" t="str">
        <f t="shared" si="219"/>
        <v/>
      </c>
      <c r="Z408" s="128" t="str">
        <f t="shared" si="220"/>
        <v/>
      </c>
      <c r="AA408" s="128" t="str">
        <f t="shared" si="221"/>
        <v/>
      </c>
      <c r="AB408" s="128" t="str">
        <f t="shared" si="222"/>
        <v/>
      </c>
      <c r="AC408" s="128" t="str">
        <f t="shared" si="223"/>
        <v/>
      </c>
      <c r="AD408" s="128" t="str">
        <f t="shared" si="224"/>
        <v/>
      </c>
      <c r="AG408" s="133">
        <v>0.6</v>
      </c>
      <c r="AH408" s="132">
        <v>2</v>
      </c>
      <c r="AI408" s="132">
        <v>1</v>
      </c>
      <c r="AJ408" s="132"/>
      <c r="AK408" s="132"/>
      <c r="AL408" s="132"/>
      <c r="AM408" s="132"/>
      <c r="AN408" s="132"/>
      <c r="AO408" s="132"/>
      <c r="AP408" s="132"/>
      <c r="AQ408" s="132"/>
      <c r="AR408" s="134"/>
    </row>
    <row r="409" spans="9:44" ht="12" customHeight="1">
      <c r="I409" s="152" t="str">
        <f t="shared" si="229"/>
        <v>Transport Aviation Solar</v>
      </c>
      <c r="J409" s="155" t="s">
        <v>205</v>
      </c>
      <c r="K409" s="152" t="str">
        <f t="shared" si="230"/>
        <v>TRA-AVSOLExt</v>
      </c>
      <c r="L409" s="110" t="str">
        <f t="shared" si="228"/>
        <v/>
      </c>
      <c r="P409" s="131" t="str">
        <f t="shared" si="211"/>
        <v/>
      </c>
      <c r="Q409" s="123" t="str">
        <f t="shared" si="207"/>
        <v/>
      </c>
      <c r="R409" s="121" t="str">
        <f t="shared" si="212"/>
        <v/>
      </c>
      <c r="S409" s="128" t="str">
        <f t="shared" si="213"/>
        <v/>
      </c>
      <c r="T409" s="128" t="str">
        <f t="shared" si="214"/>
        <v/>
      </c>
      <c r="U409" s="128" t="str">
        <f t="shared" si="215"/>
        <v/>
      </c>
      <c r="V409" s="128" t="str">
        <f t="shared" si="216"/>
        <v/>
      </c>
      <c r="W409" s="128" t="str">
        <f t="shared" si="217"/>
        <v/>
      </c>
      <c r="X409" s="128" t="str">
        <f t="shared" si="218"/>
        <v/>
      </c>
      <c r="Y409" s="128" t="str">
        <f t="shared" si="219"/>
        <v/>
      </c>
      <c r="Z409" s="128" t="str">
        <f t="shared" si="220"/>
        <v/>
      </c>
      <c r="AA409" s="128" t="str">
        <f t="shared" si="221"/>
        <v/>
      </c>
      <c r="AB409" s="128" t="str">
        <f t="shared" si="222"/>
        <v/>
      </c>
      <c r="AC409" s="128" t="str">
        <f t="shared" si="223"/>
        <v/>
      </c>
      <c r="AD409" s="128" t="str">
        <f t="shared" si="224"/>
        <v/>
      </c>
      <c r="AG409" s="133">
        <v>0.6</v>
      </c>
      <c r="AH409" s="132">
        <v>2</v>
      </c>
      <c r="AI409" s="132">
        <v>1</v>
      </c>
      <c r="AJ409" s="132"/>
      <c r="AK409" s="132"/>
      <c r="AL409" s="132"/>
      <c r="AM409" s="132"/>
      <c r="AN409" s="132"/>
      <c r="AO409" s="132"/>
      <c r="AP409" s="132"/>
      <c r="AQ409" s="132"/>
      <c r="AR409" s="134"/>
    </row>
    <row r="410" spans="9:44" ht="12" customHeight="1">
      <c r="I410" s="152" t="str">
        <f t="shared" si="229"/>
        <v>Transport Aviation Wind</v>
      </c>
      <c r="J410" s="155" t="s">
        <v>205</v>
      </c>
      <c r="K410" s="152" t="str">
        <f t="shared" si="230"/>
        <v>TRA-AVWINExt</v>
      </c>
      <c r="L410" s="110" t="str">
        <f t="shared" ref="L410:L416" si="231">IF(J410="Yes",K410,"")</f>
        <v/>
      </c>
      <c r="P410" s="131" t="str">
        <f t="shared" si="211"/>
        <v/>
      </c>
      <c r="Q410" s="123" t="str">
        <f t="shared" si="207"/>
        <v/>
      </c>
      <c r="R410" s="121" t="str">
        <f t="shared" si="212"/>
        <v/>
      </c>
      <c r="S410" s="128" t="str">
        <f t="shared" si="213"/>
        <v/>
      </c>
      <c r="T410" s="128" t="str">
        <f t="shared" si="214"/>
        <v/>
      </c>
      <c r="U410" s="128" t="str">
        <f t="shared" si="215"/>
        <v/>
      </c>
      <c r="V410" s="128" t="str">
        <f t="shared" si="216"/>
        <v/>
      </c>
      <c r="W410" s="128" t="str">
        <f t="shared" si="217"/>
        <v/>
      </c>
      <c r="X410" s="128" t="str">
        <f t="shared" si="218"/>
        <v/>
      </c>
      <c r="Y410" s="128" t="str">
        <f t="shared" si="219"/>
        <v/>
      </c>
      <c r="Z410" s="128" t="str">
        <f t="shared" si="220"/>
        <v/>
      </c>
      <c r="AA410" s="128" t="str">
        <f t="shared" si="221"/>
        <v/>
      </c>
      <c r="AB410" s="128" t="str">
        <f t="shared" si="222"/>
        <v/>
      </c>
      <c r="AC410" s="128" t="str">
        <f t="shared" si="223"/>
        <v/>
      </c>
      <c r="AD410" s="128" t="str">
        <f t="shared" si="224"/>
        <v/>
      </c>
      <c r="AG410" s="133">
        <v>0.6</v>
      </c>
      <c r="AH410" s="132">
        <v>2</v>
      </c>
      <c r="AI410" s="132">
        <v>1</v>
      </c>
      <c r="AJ410" s="132"/>
      <c r="AK410" s="132"/>
      <c r="AL410" s="132"/>
      <c r="AM410" s="132"/>
      <c r="AN410" s="132"/>
      <c r="AO410" s="132"/>
      <c r="AP410" s="132"/>
      <c r="AQ410" s="132"/>
      <c r="AR410" s="134"/>
    </row>
    <row r="411" spans="9:44" ht="12" customHeight="1">
      <c r="I411" s="152" t="str">
        <f t="shared" si="229"/>
        <v>Transport Aviation Bio Liquids</v>
      </c>
      <c r="J411" s="155" t="s">
        <v>205</v>
      </c>
      <c r="K411" s="152" t="str">
        <f t="shared" si="230"/>
        <v>TRA-AVBILExt</v>
      </c>
      <c r="L411" s="110" t="str">
        <f t="shared" si="231"/>
        <v/>
      </c>
      <c r="P411" s="131" t="str">
        <f t="shared" si="211"/>
        <v/>
      </c>
      <c r="Q411" s="123" t="str">
        <f t="shared" si="207"/>
        <v/>
      </c>
      <c r="R411" s="121" t="str">
        <f t="shared" si="212"/>
        <v/>
      </c>
      <c r="S411" s="128" t="str">
        <f t="shared" si="213"/>
        <v/>
      </c>
      <c r="T411" s="128" t="str">
        <f t="shared" si="214"/>
        <v/>
      </c>
      <c r="U411" s="128" t="str">
        <f t="shared" si="215"/>
        <v/>
      </c>
      <c r="V411" s="128" t="str">
        <f t="shared" si="216"/>
        <v/>
      </c>
      <c r="W411" s="128" t="str">
        <f t="shared" si="217"/>
        <v/>
      </c>
      <c r="X411" s="128" t="str">
        <f t="shared" si="218"/>
        <v/>
      </c>
      <c r="Y411" s="128" t="str">
        <f t="shared" si="219"/>
        <v/>
      </c>
      <c r="Z411" s="128" t="str">
        <f t="shared" si="220"/>
        <v/>
      </c>
      <c r="AA411" s="128" t="str">
        <f t="shared" si="221"/>
        <v/>
      </c>
      <c r="AB411" s="128" t="str">
        <f t="shared" si="222"/>
        <v/>
      </c>
      <c r="AC411" s="128" t="str">
        <f t="shared" si="223"/>
        <v/>
      </c>
      <c r="AD411" s="128" t="str">
        <f t="shared" si="224"/>
        <v/>
      </c>
      <c r="AG411" s="133">
        <v>0.6</v>
      </c>
      <c r="AH411" s="132">
        <v>2</v>
      </c>
      <c r="AI411" s="132">
        <v>1</v>
      </c>
      <c r="AJ411" s="132"/>
      <c r="AK411" s="132"/>
      <c r="AL411" s="132"/>
      <c r="AM411" s="132"/>
      <c r="AN411" s="132"/>
      <c r="AO411" s="132"/>
      <c r="AP411" s="132"/>
      <c r="AQ411" s="132"/>
      <c r="AR411" s="134"/>
    </row>
    <row r="412" spans="9:44" ht="12" customHeight="1">
      <c r="I412" s="152" t="str">
        <f t="shared" si="229"/>
        <v>Transport Aviation Biogas</v>
      </c>
      <c r="J412" s="155" t="s">
        <v>205</v>
      </c>
      <c r="K412" s="152" t="str">
        <f t="shared" si="230"/>
        <v>TRA-AVBIGExt</v>
      </c>
      <c r="L412" s="110" t="str">
        <f t="shared" si="231"/>
        <v/>
      </c>
      <c r="P412" s="131" t="str">
        <f t="shared" si="211"/>
        <v/>
      </c>
      <c r="Q412" s="123" t="str">
        <f t="shared" si="207"/>
        <v/>
      </c>
      <c r="R412" s="121" t="str">
        <f t="shared" si="212"/>
        <v/>
      </c>
      <c r="S412" s="128" t="str">
        <f t="shared" si="213"/>
        <v/>
      </c>
      <c r="T412" s="128" t="str">
        <f t="shared" si="214"/>
        <v/>
      </c>
      <c r="U412" s="128" t="str">
        <f t="shared" si="215"/>
        <v/>
      </c>
      <c r="V412" s="128" t="str">
        <f t="shared" si="216"/>
        <v/>
      </c>
      <c r="W412" s="128" t="str">
        <f t="shared" si="217"/>
        <v/>
      </c>
      <c r="X412" s="128" t="str">
        <f t="shared" si="218"/>
        <v/>
      </c>
      <c r="Y412" s="128" t="str">
        <f t="shared" si="219"/>
        <v/>
      </c>
      <c r="Z412" s="128" t="str">
        <f t="shared" si="220"/>
        <v/>
      </c>
      <c r="AA412" s="128" t="str">
        <f t="shared" si="221"/>
        <v/>
      </c>
      <c r="AB412" s="128" t="str">
        <f t="shared" si="222"/>
        <v/>
      </c>
      <c r="AC412" s="128" t="str">
        <f t="shared" si="223"/>
        <v/>
      </c>
      <c r="AD412" s="128" t="str">
        <f t="shared" si="224"/>
        <v/>
      </c>
      <c r="AG412" s="133">
        <v>0.6</v>
      </c>
      <c r="AH412" s="132">
        <v>2</v>
      </c>
      <c r="AI412" s="132">
        <v>1</v>
      </c>
      <c r="AJ412" s="132"/>
      <c r="AK412" s="132"/>
      <c r="AL412" s="132"/>
      <c r="AM412" s="132"/>
      <c r="AN412" s="132"/>
      <c r="AO412" s="132"/>
      <c r="AP412" s="132"/>
      <c r="AQ412" s="132"/>
      <c r="AR412" s="134"/>
    </row>
    <row r="413" spans="9:44" ht="12" customHeight="1">
      <c r="I413" s="152" t="str">
        <f t="shared" si="229"/>
        <v>Transport Aviation Wood</v>
      </c>
      <c r="J413" s="155" t="s">
        <v>205</v>
      </c>
      <c r="K413" s="152" t="str">
        <f t="shared" si="230"/>
        <v>TRA-AVWODExt</v>
      </c>
      <c r="L413" s="110" t="str">
        <f t="shared" si="231"/>
        <v/>
      </c>
      <c r="P413" s="131" t="str">
        <f t="shared" si="211"/>
        <v/>
      </c>
      <c r="Q413" s="123" t="str">
        <f t="shared" si="207"/>
        <v/>
      </c>
      <c r="R413" s="121" t="str">
        <f t="shared" si="212"/>
        <v/>
      </c>
      <c r="S413" s="128" t="str">
        <f t="shared" si="213"/>
        <v/>
      </c>
      <c r="T413" s="128" t="str">
        <f t="shared" si="214"/>
        <v/>
      </c>
      <c r="U413" s="128" t="str">
        <f t="shared" si="215"/>
        <v/>
      </c>
      <c r="V413" s="128" t="str">
        <f t="shared" si="216"/>
        <v/>
      </c>
      <c r="W413" s="128" t="str">
        <f t="shared" si="217"/>
        <v/>
      </c>
      <c r="X413" s="128" t="str">
        <f t="shared" si="218"/>
        <v/>
      </c>
      <c r="Y413" s="128" t="str">
        <f t="shared" si="219"/>
        <v/>
      </c>
      <c r="Z413" s="128" t="str">
        <f t="shared" si="220"/>
        <v/>
      </c>
      <c r="AA413" s="128" t="str">
        <f t="shared" si="221"/>
        <v/>
      </c>
      <c r="AB413" s="128" t="str">
        <f t="shared" si="222"/>
        <v/>
      </c>
      <c r="AC413" s="128" t="str">
        <f t="shared" si="223"/>
        <v/>
      </c>
      <c r="AD413" s="128" t="str">
        <f t="shared" si="224"/>
        <v/>
      </c>
      <c r="AG413" s="133">
        <v>0.6</v>
      </c>
      <c r="AH413" s="132">
        <v>2</v>
      </c>
      <c r="AI413" s="132">
        <v>1</v>
      </c>
      <c r="AJ413" s="132"/>
      <c r="AK413" s="132"/>
      <c r="AL413" s="132"/>
      <c r="AM413" s="132"/>
      <c r="AN413" s="132"/>
      <c r="AO413" s="132"/>
      <c r="AP413" s="132"/>
      <c r="AQ413" s="132"/>
      <c r="AR413" s="134"/>
    </row>
    <row r="414" spans="9:44" ht="12" customHeight="1">
      <c r="I414" s="152" t="str">
        <f t="shared" si="229"/>
        <v>Transport Aviation Tidal</v>
      </c>
      <c r="J414" s="155" t="s">
        <v>205</v>
      </c>
      <c r="K414" s="152" t="str">
        <f t="shared" si="230"/>
        <v>TRA-AVTIDExt</v>
      </c>
      <c r="L414" s="110" t="str">
        <f t="shared" si="231"/>
        <v/>
      </c>
      <c r="P414" s="131" t="str">
        <f t="shared" si="211"/>
        <v/>
      </c>
      <c r="Q414" s="123" t="str">
        <f t="shared" si="207"/>
        <v/>
      </c>
      <c r="R414" s="121" t="str">
        <f t="shared" si="212"/>
        <v/>
      </c>
      <c r="S414" s="128" t="str">
        <f t="shared" si="213"/>
        <v/>
      </c>
      <c r="T414" s="128" t="str">
        <f t="shared" si="214"/>
        <v/>
      </c>
      <c r="U414" s="128" t="str">
        <f t="shared" si="215"/>
        <v/>
      </c>
      <c r="V414" s="128" t="str">
        <f t="shared" si="216"/>
        <v/>
      </c>
      <c r="W414" s="128" t="str">
        <f t="shared" si="217"/>
        <v/>
      </c>
      <c r="X414" s="128" t="str">
        <f t="shared" si="218"/>
        <v/>
      </c>
      <c r="Y414" s="128" t="str">
        <f t="shared" si="219"/>
        <v/>
      </c>
      <c r="Z414" s="128" t="str">
        <f t="shared" si="220"/>
        <v/>
      </c>
      <c r="AA414" s="128" t="str">
        <f t="shared" si="221"/>
        <v/>
      </c>
      <c r="AB414" s="128" t="str">
        <f t="shared" si="222"/>
        <v/>
      </c>
      <c r="AC414" s="128" t="str">
        <f t="shared" si="223"/>
        <v/>
      </c>
      <c r="AD414" s="128" t="str">
        <f t="shared" si="224"/>
        <v/>
      </c>
      <c r="AG414" s="133">
        <v>0.6</v>
      </c>
      <c r="AH414" s="132">
        <v>2</v>
      </c>
      <c r="AI414" s="132">
        <v>1</v>
      </c>
      <c r="AJ414" s="132"/>
      <c r="AK414" s="132"/>
      <c r="AL414" s="132"/>
      <c r="AM414" s="132"/>
      <c r="AN414" s="132"/>
      <c r="AO414" s="132"/>
      <c r="AP414" s="132"/>
      <c r="AQ414" s="132"/>
      <c r="AR414" s="134"/>
    </row>
    <row r="415" spans="9:44" ht="12" customHeight="1">
      <c r="I415" s="153" t="str">
        <f t="shared" si="229"/>
        <v>Transport Aviation Electricity</v>
      </c>
      <c r="J415" s="164" t="s">
        <v>205</v>
      </c>
      <c r="K415" s="153" t="str">
        <f t="shared" si="230"/>
        <v>TRA-AVELCExt</v>
      </c>
      <c r="L415" s="110" t="str">
        <f t="shared" si="231"/>
        <v/>
      </c>
      <c r="P415" s="131" t="str">
        <f t="shared" si="211"/>
        <v/>
      </c>
      <c r="Q415" s="123" t="str">
        <f t="shared" si="207"/>
        <v/>
      </c>
      <c r="R415" s="121" t="str">
        <f t="shared" si="212"/>
        <v/>
      </c>
      <c r="S415" s="128" t="str">
        <f t="shared" si="213"/>
        <v/>
      </c>
      <c r="T415" s="128" t="str">
        <f t="shared" si="214"/>
        <v/>
      </c>
      <c r="U415" s="128" t="str">
        <f t="shared" si="215"/>
        <v/>
      </c>
      <c r="V415" s="128" t="str">
        <f t="shared" si="216"/>
        <v/>
      </c>
      <c r="W415" s="128" t="str">
        <f t="shared" si="217"/>
        <v/>
      </c>
      <c r="X415" s="128" t="str">
        <f t="shared" si="218"/>
        <v/>
      </c>
      <c r="Y415" s="128" t="str">
        <f t="shared" si="219"/>
        <v/>
      </c>
      <c r="Z415" s="128" t="str">
        <f t="shared" si="220"/>
        <v/>
      </c>
      <c r="AA415" s="128" t="str">
        <f t="shared" si="221"/>
        <v/>
      </c>
      <c r="AB415" s="128" t="str">
        <f t="shared" si="222"/>
        <v/>
      </c>
      <c r="AC415" s="128" t="str">
        <f t="shared" si="223"/>
        <v/>
      </c>
      <c r="AD415" s="128" t="str">
        <f t="shared" si="224"/>
        <v/>
      </c>
      <c r="AG415" s="133">
        <v>0.6</v>
      </c>
      <c r="AH415" s="132">
        <v>2</v>
      </c>
      <c r="AI415" s="132">
        <v>1</v>
      </c>
      <c r="AJ415" s="132"/>
      <c r="AK415" s="132"/>
      <c r="AL415" s="132"/>
      <c r="AM415" s="132"/>
      <c r="AN415" s="132"/>
      <c r="AO415" s="132"/>
      <c r="AP415" s="132"/>
      <c r="AQ415" s="132"/>
      <c r="AR415" s="134"/>
    </row>
    <row r="416" spans="9:44" ht="12" customHeight="1">
      <c r="I416" s="151" t="str">
        <f>$C$377&amp;" "&amp;$E$380&amp;" "&amp;RIGHT(G377,LEN(G377)-FIND(" ",G377))</f>
        <v>Transport Shipping Coal</v>
      </c>
      <c r="J416" s="155" t="s">
        <v>198</v>
      </c>
      <c r="K416" s="152" t="str">
        <f>$D$377&amp;$F$380&amp;RIGHT(H377,3)&amp;$B$253</f>
        <v>TRA-SHCOAExt</v>
      </c>
      <c r="L416" s="110" t="str">
        <f t="shared" si="231"/>
        <v>TRA-SHCOAExt</v>
      </c>
      <c r="P416" s="131" t="str">
        <f t="shared" si="211"/>
        <v>TRA-SHCOAExt</v>
      </c>
      <c r="Q416" s="123" t="str">
        <f t="shared" si="207"/>
        <v>TRA-COA</v>
      </c>
      <c r="R416" s="121" t="str">
        <f t="shared" si="212"/>
        <v>TRA-SH</v>
      </c>
      <c r="S416" s="128">
        <f t="shared" si="213"/>
        <v>0.6</v>
      </c>
      <c r="T416" s="128">
        <f t="shared" si="214"/>
        <v>2</v>
      </c>
      <c r="U416" s="128">
        <f t="shared" si="215"/>
        <v>1</v>
      </c>
      <c r="V416" s="128">
        <f t="shared" si="216"/>
        <v>0</v>
      </c>
      <c r="W416" s="128">
        <f t="shared" si="217"/>
        <v>0</v>
      </c>
      <c r="X416" s="128">
        <f t="shared" si="218"/>
        <v>0</v>
      </c>
      <c r="Y416" s="128">
        <f t="shared" si="219"/>
        <v>0</v>
      </c>
      <c r="Z416" s="128">
        <f t="shared" si="220"/>
        <v>0</v>
      </c>
      <c r="AA416" s="128">
        <f t="shared" si="221"/>
        <v>0</v>
      </c>
      <c r="AB416" s="128">
        <f t="shared" si="222"/>
        <v>0</v>
      </c>
      <c r="AC416" s="128">
        <f t="shared" si="223"/>
        <v>0</v>
      </c>
      <c r="AD416" s="128">
        <f t="shared" si="224"/>
        <v>0</v>
      </c>
      <c r="AG416" s="133">
        <v>0.6</v>
      </c>
      <c r="AH416" s="132">
        <v>2</v>
      </c>
      <c r="AI416" s="132">
        <v>1</v>
      </c>
      <c r="AJ416" s="132"/>
      <c r="AK416" s="132"/>
      <c r="AL416" s="132"/>
      <c r="AM416" s="132"/>
      <c r="AN416" s="132"/>
      <c r="AO416" s="132"/>
      <c r="AP416" s="132"/>
      <c r="AQ416" s="132"/>
      <c r="AR416" s="134"/>
    </row>
    <row r="417" spans="9:44" ht="12" customHeight="1">
      <c r="I417" s="152" t="str">
        <f t="shared" ref="I417:I428" si="232">$C$377&amp;" "&amp;$E$380&amp;" "&amp;RIGHT(G378,LEN(G378)-FIND(" ",G378))</f>
        <v>Transport Shipping Lignite</v>
      </c>
      <c r="J417" s="155" t="s">
        <v>198</v>
      </c>
      <c r="K417" s="152" t="str">
        <f t="shared" ref="K417:K428" si="233">$D$377&amp;$F$380&amp;RIGHT(H378,3)&amp;$B$253</f>
        <v>TRA-SHCOLExt</v>
      </c>
      <c r="L417" s="110" t="str">
        <f t="shared" ref="L417:L424" si="234">IF(J417="Yes",K417,"")</f>
        <v>TRA-SHCOLExt</v>
      </c>
      <c r="P417" s="131" t="str">
        <f t="shared" si="211"/>
        <v>TRA-SHCOLExt</v>
      </c>
      <c r="Q417" s="123" t="str">
        <f t="shared" si="207"/>
        <v>TRA-COL</v>
      </c>
      <c r="R417" s="121" t="str">
        <f t="shared" si="212"/>
        <v>TRA-SH</v>
      </c>
      <c r="S417" s="128">
        <f t="shared" si="213"/>
        <v>0.6</v>
      </c>
      <c r="T417" s="128">
        <f t="shared" si="214"/>
        <v>2</v>
      </c>
      <c r="U417" s="128">
        <f t="shared" si="215"/>
        <v>1</v>
      </c>
      <c r="V417" s="128">
        <f t="shared" si="216"/>
        <v>0</v>
      </c>
      <c r="W417" s="128">
        <f t="shared" si="217"/>
        <v>0</v>
      </c>
      <c r="X417" s="128">
        <f t="shared" si="218"/>
        <v>0</v>
      </c>
      <c r="Y417" s="128">
        <f t="shared" si="219"/>
        <v>0</v>
      </c>
      <c r="Z417" s="128">
        <f t="shared" si="220"/>
        <v>0</v>
      </c>
      <c r="AA417" s="128">
        <f t="shared" si="221"/>
        <v>0</v>
      </c>
      <c r="AB417" s="128">
        <f t="shared" si="222"/>
        <v>0</v>
      </c>
      <c r="AC417" s="128">
        <f t="shared" si="223"/>
        <v>0</v>
      </c>
      <c r="AD417" s="128">
        <f t="shared" si="224"/>
        <v>0</v>
      </c>
      <c r="AG417" s="133">
        <v>0.6</v>
      </c>
      <c r="AH417" s="132">
        <v>2</v>
      </c>
      <c r="AI417" s="132">
        <v>1</v>
      </c>
      <c r="AJ417" s="132"/>
      <c r="AK417" s="132"/>
      <c r="AL417" s="132"/>
      <c r="AM417" s="132"/>
      <c r="AN417" s="132"/>
      <c r="AO417" s="132"/>
      <c r="AP417" s="132"/>
      <c r="AQ417" s="132"/>
      <c r="AR417" s="134"/>
    </row>
    <row r="418" spans="9:44" ht="12" customHeight="1">
      <c r="I418" s="152" t="str">
        <f t="shared" si="232"/>
        <v>Transport Shipping Crude oil</v>
      </c>
      <c r="J418" s="155" t="s">
        <v>198</v>
      </c>
      <c r="K418" s="152" t="str">
        <f t="shared" si="233"/>
        <v>TRA-SHOILExt</v>
      </c>
      <c r="L418" s="110" t="str">
        <f t="shared" si="234"/>
        <v>TRA-SHOILExt</v>
      </c>
      <c r="P418" s="131" t="str">
        <f t="shared" si="211"/>
        <v>TRA-SHOILExt</v>
      </c>
      <c r="Q418" s="123" t="str">
        <f t="shared" si="207"/>
        <v>TRA-OIL</v>
      </c>
      <c r="R418" s="121" t="str">
        <f t="shared" si="212"/>
        <v>TRA-SH</v>
      </c>
      <c r="S418" s="128">
        <f t="shared" si="213"/>
        <v>0.6</v>
      </c>
      <c r="T418" s="128">
        <f t="shared" si="214"/>
        <v>2</v>
      </c>
      <c r="U418" s="128">
        <f t="shared" si="215"/>
        <v>1</v>
      </c>
      <c r="V418" s="128">
        <f t="shared" si="216"/>
        <v>0</v>
      </c>
      <c r="W418" s="128">
        <f t="shared" si="217"/>
        <v>0</v>
      </c>
      <c r="X418" s="128">
        <f t="shared" si="218"/>
        <v>0</v>
      </c>
      <c r="Y418" s="128">
        <f t="shared" si="219"/>
        <v>0</v>
      </c>
      <c r="Z418" s="128">
        <f t="shared" si="220"/>
        <v>0</v>
      </c>
      <c r="AA418" s="128">
        <f t="shared" si="221"/>
        <v>0</v>
      </c>
      <c r="AB418" s="128">
        <f t="shared" si="222"/>
        <v>0</v>
      </c>
      <c r="AC418" s="128">
        <f t="shared" si="223"/>
        <v>0</v>
      </c>
      <c r="AD418" s="128">
        <f t="shared" si="224"/>
        <v>0</v>
      </c>
      <c r="AG418" s="133">
        <v>0.6</v>
      </c>
      <c r="AH418" s="132">
        <v>2</v>
      </c>
      <c r="AI418" s="132">
        <v>1</v>
      </c>
      <c r="AJ418" s="132"/>
      <c r="AK418" s="132"/>
      <c r="AL418" s="132"/>
      <c r="AM418" s="132"/>
      <c r="AN418" s="132"/>
      <c r="AO418" s="132"/>
      <c r="AP418" s="132"/>
      <c r="AQ418" s="132"/>
      <c r="AR418" s="134"/>
    </row>
    <row r="419" spans="9:44" ht="12" customHeight="1">
      <c r="I419" s="152" t="str">
        <f t="shared" si="232"/>
        <v>Transport Shipping Natural Gas</v>
      </c>
      <c r="J419" s="155" t="s">
        <v>198</v>
      </c>
      <c r="K419" s="152" t="str">
        <f t="shared" si="233"/>
        <v>TRA-SHNGAExt</v>
      </c>
      <c r="L419" s="110" t="str">
        <f t="shared" si="234"/>
        <v>TRA-SHNGAExt</v>
      </c>
      <c r="P419" s="131" t="str">
        <f t="shared" si="211"/>
        <v>TRA-SHNGAExt</v>
      </c>
      <c r="Q419" s="123" t="str">
        <f t="shared" si="207"/>
        <v>TRA-NGA</v>
      </c>
      <c r="R419" s="121" t="str">
        <f t="shared" si="212"/>
        <v>TRA-SH</v>
      </c>
      <c r="S419" s="128">
        <f t="shared" si="213"/>
        <v>0.6</v>
      </c>
      <c r="T419" s="128">
        <f t="shared" si="214"/>
        <v>2</v>
      </c>
      <c r="U419" s="128">
        <f t="shared" si="215"/>
        <v>1</v>
      </c>
      <c r="V419" s="128">
        <f t="shared" si="216"/>
        <v>0</v>
      </c>
      <c r="W419" s="128">
        <f t="shared" si="217"/>
        <v>0</v>
      </c>
      <c r="X419" s="128">
        <f t="shared" si="218"/>
        <v>0</v>
      </c>
      <c r="Y419" s="128">
        <f t="shared" si="219"/>
        <v>0</v>
      </c>
      <c r="Z419" s="128">
        <f t="shared" si="220"/>
        <v>0</v>
      </c>
      <c r="AA419" s="128">
        <f t="shared" si="221"/>
        <v>0</v>
      </c>
      <c r="AB419" s="128">
        <f t="shared" si="222"/>
        <v>0</v>
      </c>
      <c r="AC419" s="128">
        <f t="shared" si="223"/>
        <v>0</v>
      </c>
      <c r="AD419" s="128">
        <f t="shared" si="224"/>
        <v>0</v>
      </c>
      <c r="AG419" s="133">
        <v>0.6</v>
      </c>
      <c r="AH419" s="132">
        <v>2</v>
      </c>
      <c r="AI419" s="132">
        <v>1</v>
      </c>
      <c r="AJ419" s="132"/>
      <c r="AK419" s="132"/>
      <c r="AL419" s="132"/>
      <c r="AM419" s="132"/>
      <c r="AN419" s="132"/>
      <c r="AO419" s="132"/>
      <c r="AP419" s="132"/>
      <c r="AQ419" s="132"/>
      <c r="AR419" s="134"/>
    </row>
    <row r="420" spans="9:44" ht="12" customHeight="1">
      <c r="I420" s="152" t="str">
        <f t="shared" si="232"/>
        <v>Transport Shipping Hydro</v>
      </c>
      <c r="J420" s="155" t="s">
        <v>205</v>
      </c>
      <c r="K420" s="152" t="str">
        <f t="shared" si="233"/>
        <v>TRA-SHHYDExt</v>
      </c>
      <c r="L420" s="110" t="str">
        <f t="shared" si="234"/>
        <v/>
      </c>
      <c r="P420" s="131" t="str">
        <f t="shared" si="211"/>
        <v/>
      </c>
      <c r="Q420" s="123" t="str">
        <f t="shared" si="207"/>
        <v/>
      </c>
      <c r="R420" s="121" t="str">
        <f t="shared" si="212"/>
        <v/>
      </c>
      <c r="S420" s="128" t="str">
        <f t="shared" si="213"/>
        <v/>
      </c>
      <c r="T420" s="128" t="str">
        <f t="shared" si="214"/>
        <v/>
      </c>
      <c r="U420" s="128" t="str">
        <f t="shared" si="215"/>
        <v/>
      </c>
      <c r="V420" s="128" t="str">
        <f t="shared" si="216"/>
        <v/>
      </c>
      <c r="W420" s="128" t="str">
        <f t="shared" si="217"/>
        <v/>
      </c>
      <c r="X420" s="128" t="str">
        <f t="shared" si="218"/>
        <v/>
      </c>
      <c r="Y420" s="128" t="str">
        <f t="shared" si="219"/>
        <v/>
      </c>
      <c r="Z420" s="128" t="str">
        <f t="shared" si="220"/>
        <v/>
      </c>
      <c r="AA420" s="128" t="str">
        <f t="shared" si="221"/>
        <v/>
      </c>
      <c r="AB420" s="128" t="str">
        <f t="shared" si="222"/>
        <v/>
      </c>
      <c r="AC420" s="128" t="str">
        <f t="shared" si="223"/>
        <v/>
      </c>
      <c r="AD420" s="128" t="str">
        <f t="shared" si="224"/>
        <v/>
      </c>
      <c r="AG420" s="133">
        <v>0.6</v>
      </c>
      <c r="AH420" s="132">
        <v>2</v>
      </c>
      <c r="AI420" s="132">
        <v>1</v>
      </c>
      <c r="AJ420" s="132"/>
      <c r="AK420" s="132"/>
      <c r="AL420" s="132"/>
      <c r="AM420" s="132"/>
      <c r="AN420" s="132"/>
      <c r="AO420" s="132"/>
      <c r="AP420" s="132"/>
      <c r="AQ420" s="132"/>
      <c r="AR420" s="134"/>
    </row>
    <row r="421" spans="9:44" ht="12" customHeight="1">
      <c r="I421" s="152" t="str">
        <f t="shared" si="232"/>
        <v>Transport Shipping Geothermal</v>
      </c>
      <c r="J421" s="155" t="s">
        <v>205</v>
      </c>
      <c r="K421" s="152" t="str">
        <f t="shared" si="233"/>
        <v>TRA-SHGEOExt</v>
      </c>
      <c r="L421" s="110" t="str">
        <f t="shared" si="234"/>
        <v/>
      </c>
      <c r="P421" s="131" t="str">
        <f t="shared" si="211"/>
        <v/>
      </c>
      <c r="Q421" s="123" t="str">
        <f t="shared" si="207"/>
        <v/>
      </c>
      <c r="R421" s="121" t="str">
        <f t="shared" si="212"/>
        <v/>
      </c>
      <c r="S421" s="128" t="str">
        <f t="shared" si="213"/>
        <v/>
      </c>
      <c r="T421" s="128" t="str">
        <f t="shared" si="214"/>
        <v/>
      </c>
      <c r="U421" s="128" t="str">
        <f t="shared" si="215"/>
        <v/>
      </c>
      <c r="V421" s="128" t="str">
        <f t="shared" si="216"/>
        <v/>
      </c>
      <c r="W421" s="128" t="str">
        <f t="shared" si="217"/>
        <v/>
      </c>
      <c r="X421" s="128" t="str">
        <f t="shared" si="218"/>
        <v/>
      </c>
      <c r="Y421" s="128" t="str">
        <f t="shared" si="219"/>
        <v/>
      </c>
      <c r="Z421" s="128" t="str">
        <f t="shared" si="220"/>
        <v/>
      </c>
      <c r="AA421" s="128" t="str">
        <f t="shared" si="221"/>
        <v/>
      </c>
      <c r="AB421" s="128" t="str">
        <f t="shared" si="222"/>
        <v/>
      </c>
      <c r="AC421" s="128" t="str">
        <f t="shared" si="223"/>
        <v/>
      </c>
      <c r="AD421" s="128" t="str">
        <f t="shared" si="224"/>
        <v/>
      </c>
      <c r="AG421" s="133">
        <v>0.6</v>
      </c>
      <c r="AH421" s="132">
        <v>2</v>
      </c>
      <c r="AI421" s="132">
        <v>1</v>
      </c>
      <c r="AJ421" s="132"/>
      <c r="AK421" s="132"/>
      <c r="AL421" s="132"/>
      <c r="AM421" s="132"/>
      <c r="AN421" s="132"/>
      <c r="AO421" s="132"/>
      <c r="AP421" s="132"/>
      <c r="AQ421" s="132"/>
      <c r="AR421" s="134"/>
    </row>
    <row r="422" spans="9:44" ht="12" customHeight="1">
      <c r="I422" s="152" t="str">
        <f t="shared" si="232"/>
        <v>Transport Shipping Solar</v>
      </c>
      <c r="J422" s="155" t="s">
        <v>205</v>
      </c>
      <c r="K422" s="152" t="str">
        <f t="shared" si="233"/>
        <v>TRA-SHSOLExt</v>
      </c>
      <c r="L422" s="110" t="str">
        <f t="shared" si="234"/>
        <v/>
      </c>
      <c r="P422" s="131" t="str">
        <f t="shared" si="211"/>
        <v/>
      </c>
      <c r="Q422" s="123" t="str">
        <f t="shared" si="207"/>
        <v/>
      </c>
      <c r="R422" s="121" t="str">
        <f t="shared" si="212"/>
        <v/>
      </c>
      <c r="S422" s="128" t="str">
        <f t="shared" si="213"/>
        <v/>
      </c>
      <c r="T422" s="128" t="str">
        <f t="shared" si="214"/>
        <v/>
      </c>
      <c r="U422" s="128" t="str">
        <f t="shared" si="215"/>
        <v/>
      </c>
      <c r="V422" s="128" t="str">
        <f t="shared" si="216"/>
        <v/>
      </c>
      <c r="W422" s="128" t="str">
        <f t="shared" si="217"/>
        <v/>
      </c>
      <c r="X422" s="128" t="str">
        <f t="shared" si="218"/>
        <v/>
      </c>
      <c r="Y422" s="128" t="str">
        <f t="shared" si="219"/>
        <v/>
      </c>
      <c r="Z422" s="128" t="str">
        <f t="shared" si="220"/>
        <v/>
      </c>
      <c r="AA422" s="128" t="str">
        <f t="shared" si="221"/>
        <v/>
      </c>
      <c r="AB422" s="128" t="str">
        <f t="shared" si="222"/>
        <v/>
      </c>
      <c r="AC422" s="128" t="str">
        <f t="shared" si="223"/>
        <v/>
      </c>
      <c r="AD422" s="128" t="str">
        <f t="shared" si="224"/>
        <v/>
      </c>
      <c r="AG422" s="133">
        <v>0.6</v>
      </c>
      <c r="AH422" s="132">
        <v>2</v>
      </c>
      <c r="AI422" s="132">
        <v>1</v>
      </c>
      <c r="AJ422" s="132"/>
      <c r="AK422" s="132"/>
      <c r="AL422" s="132"/>
      <c r="AM422" s="132"/>
      <c r="AN422" s="132"/>
      <c r="AO422" s="132"/>
      <c r="AP422" s="132"/>
      <c r="AQ422" s="132"/>
      <c r="AR422" s="134"/>
    </row>
    <row r="423" spans="9:44" ht="12" customHeight="1">
      <c r="I423" s="152" t="str">
        <f t="shared" si="232"/>
        <v>Transport Shipping Wind</v>
      </c>
      <c r="J423" s="155" t="s">
        <v>205</v>
      </c>
      <c r="K423" s="152" t="str">
        <f t="shared" si="233"/>
        <v>TRA-SHWINExt</v>
      </c>
      <c r="L423" s="110" t="str">
        <f t="shared" si="234"/>
        <v/>
      </c>
      <c r="P423" s="131" t="str">
        <f t="shared" si="211"/>
        <v/>
      </c>
      <c r="Q423" s="123" t="str">
        <f t="shared" si="207"/>
        <v/>
      </c>
      <c r="R423" s="121" t="str">
        <f t="shared" si="212"/>
        <v/>
      </c>
      <c r="S423" s="128" t="str">
        <f t="shared" si="213"/>
        <v/>
      </c>
      <c r="T423" s="128" t="str">
        <f t="shared" si="214"/>
        <v/>
      </c>
      <c r="U423" s="128" t="str">
        <f t="shared" si="215"/>
        <v/>
      </c>
      <c r="V423" s="128" t="str">
        <f t="shared" si="216"/>
        <v/>
      </c>
      <c r="W423" s="128" t="str">
        <f t="shared" si="217"/>
        <v/>
      </c>
      <c r="X423" s="128" t="str">
        <f t="shared" si="218"/>
        <v/>
      </c>
      <c r="Y423" s="128" t="str">
        <f t="shared" si="219"/>
        <v/>
      </c>
      <c r="Z423" s="128" t="str">
        <f t="shared" si="220"/>
        <v/>
      </c>
      <c r="AA423" s="128" t="str">
        <f t="shared" si="221"/>
        <v/>
      </c>
      <c r="AB423" s="128" t="str">
        <f t="shared" si="222"/>
        <v/>
      </c>
      <c r="AC423" s="128" t="str">
        <f t="shared" si="223"/>
        <v/>
      </c>
      <c r="AD423" s="128" t="str">
        <f t="shared" si="224"/>
        <v/>
      </c>
      <c r="AG423" s="133">
        <v>0.6</v>
      </c>
      <c r="AH423" s="132">
        <v>2</v>
      </c>
      <c r="AI423" s="132">
        <v>1</v>
      </c>
      <c r="AJ423" s="132"/>
      <c r="AK423" s="132"/>
      <c r="AL423" s="132"/>
      <c r="AM423" s="132"/>
      <c r="AN423" s="132"/>
      <c r="AO423" s="132"/>
      <c r="AP423" s="132"/>
      <c r="AQ423" s="132"/>
      <c r="AR423" s="134"/>
    </row>
    <row r="424" spans="9:44" ht="12" customHeight="1">
      <c r="I424" s="152" t="str">
        <f t="shared" si="232"/>
        <v>Transport Shipping Bio Liquids</v>
      </c>
      <c r="J424" s="155" t="s">
        <v>205</v>
      </c>
      <c r="K424" s="152" t="str">
        <f t="shared" si="233"/>
        <v>TRA-SHBILExt</v>
      </c>
      <c r="L424" s="110" t="str">
        <f t="shared" si="234"/>
        <v/>
      </c>
      <c r="P424" s="131" t="str">
        <f t="shared" si="211"/>
        <v/>
      </c>
      <c r="Q424" s="123" t="str">
        <f t="shared" si="207"/>
        <v/>
      </c>
      <c r="R424" s="121" t="str">
        <f t="shared" si="212"/>
        <v/>
      </c>
      <c r="S424" s="128" t="str">
        <f t="shared" si="213"/>
        <v/>
      </c>
      <c r="T424" s="128" t="str">
        <f t="shared" si="214"/>
        <v/>
      </c>
      <c r="U424" s="128" t="str">
        <f t="shared" si="215"/>
        <v/>
      </c>
      <c r="V424" s="128" t="str">
        <f t="shared" si="216"/>
        <v/>
      </c>
      <c r="W424" s="128" t="str">
        <f t="shared" si="217"/>
        <v/>
      </c>
      <c r="X424" s="128" t="str">
        <f t="shared" si="218"/>
        <v/>
      </c>
      <c r="Y424" s="128" t="str">
        <f t="shared" si="219"/>
        <v/>
      </c>
      <c r="Z424" s="128" t="str">
        <f t="shared" si="220"/>
        <v/>
      </c>
      <c r="AA424" s="128" t="str">
        <f t="shared" si="221"/>
        <v/>
      </c>
      <c r="AB424" s="128" t="str">
        <f t="shared" si="222"/>
        <v/>
      </c>
      <c r="AC424" s="128" t="str">
        <f t="shared" si="223"/>
        <v/>
      </c>
      <c r="AD424" s="128" t="str">
        <f t="shared" si="224"/>
        <v/>
      </c>
      <c r="AG424" s="133">
        <v>0.6</v>
      </c>
      <c r="AH424" s="132">
        <v>2</v>
      </c>
      <c r="AI424" s="132">
        <v>1</v>
      </c>
      <c r="AJ424" s="132"/>
      <c r="AK424" s="132"/>
      <c r="AL424" s="132"/>
      <c r="AM424" s="132"/>
      <c r="AN424" s="132"/>
      <c r="AO424" s="132"/>
      <c r="AP424" s="132"/>
      <c r="AQ424" s="132"/>
      <c r="AR424" s="134"/>
    </row>
    <row r="425" spans="9:44" ht="12" customHeight="1">
      <c r="I425" s="152" t="str">
        <f t="shared" si="232"/>
        <v>Transport Shipping Biogas</v>
      </c>
      <c r="J425" s="155" t="s">
        <v>205</v>
      </c>
      <c r="K425" s="152" t="str">
        <f t="shared" si="233"/>
        <v>TRA-SHBIGExt</v>
      </c>
      <c r="L425" s="110" t="str">
        <f t="shared" ref="L425:L428" si="235">IF(J425="Yes",K425,"")</f>
        <v/>
      </c>
      <c r="P425" s="131" t="str">
        <f t="shared" si="211"/>
        <v/>
      </c>
      <c r="Q425" s="123" t="str">
        <f t="shared" si="207"/>
        <v/>
      </c>
      <c r="R425" s="121" t="str">
        <f t="shared" si="212"/>
        <v/>
      </c>
      <c r="S425" s="128" t="str">
        <f t="shared" si="213"/>
        <v/>
      </c>
      <c r="T425" s="128" t="str">
        <f t="shared" si="214"/>
        <v/>
      </c>
      <c r="U425" s="128" t="str">
        <f t="shared" si="215"/>
        <v/>
      </c>
      <c r="V425" s="128" t="str">
        <f t="shared" si="216"/>
        <v/>
      </c>
      <c r="W425" s="128" t="str">
        <f t="shared" si="217"/>
        <v/>
      </c>
      <c r="X425" s="128" t="str">
        <f t="shared" si="218"/>
        <v/>
      </c>
      <c r="Y425" s="128" t="str">
        <f t="shared" si="219"/>
        <v/>
      </c>
      <c r="Z425" s="128" t="str">
        <f t="shared" si="220"/>
        <v/>
      </c>
      <c r="AA425" s="128" t="str">
        <f t="shared" si="221"/>
        <v/>
      </c>
      <c r="AB425" s="128" t="str">
        <f t="shared" si="222"/>
        <v/>
      </c>
      <c r="AC425" s="128" t="str">
        <f t="shared" si="223"/>
        <v/>
      </c>
      <c r="AD425" s="128" t="str">
        <f t="shared" si="224"/>
        <v/>
      </c>
      <c r="AG425" s="133">
        <v>0.6</v>
      </c>
      <c r="AH425" s="132">
        <v>2</v>
      </c>
      <c r="AI425" s="132">
        <v>1</v>
      </c>
      <c r="AJ425" s="132"/>
      <c r="AK425" s="132"/>
      <c r="AL425" s="132"/>
      <c r="AM425" s="132"/>
      <c r="AN425" s="132"/>
      <c r="AO425" s="132"/>
      <c r="AP425" s="132"/>
      <c r="AQ425" s="132"/>
      <c r="AR425" s="134"/>
    </row>
    <row r="426" spans="9:44" ht="12" customHeight="1">
      <c r="I426" s="152" t="str">
        <f t="shared" si="232"/>
        <v>Transport Shipping Wood</v>
      </c>
      <c r="J426" s="155" t="s">
        <v>205</v>
      </c>
      <c r="K426" s="152" t="str">
        <f t="shared" si="233"/>
        <v>TRA-SHWODExt</v>
      </c>
      <c r="L426" s="110" t="str">
        <f t="shared" si="235"/>
        <v/>
      </c>
      <c r="P426" s="131" t="str">
        <f t="shared" si="211"/>
        <v/>
      </c>
      <c r="Q426" s="123" t="str">
        <f t="shared" si="207"/>
        <v/>
      </c>
      <c r="R426" s="121" t="str">
        <f t="shared" si="212"/>
        <v/>
      </c>
      <c r="S426" s="128" t="str">
        <f t="shared" si="213"/>
        <v/>
      </c>
      <c r="T426" s="128" t="str">
        <f t="shared" si="214"/>
        <v/>
      </c>
      <c r="U426" s="128" t="str">
        <f t="shared" si="215"/>
        <v/>
      </c>
      <c r="V426" s="128" t="str">
        <f t="shared" si="216"/>
        <v/>
      </c>
      <c r="W426" s="128" t="str">
        <f t="shared" si="217"/>
        <v/>
      </c>
      <c r="X426" s="128" t="str">
        <f t="shared" si="218"/>
        <v/>
      </c>
      <c r="Y426" s="128" t="str">
        <f t="shared" si="219"/>
        <v/>
      </c>
      <c r="Z426" s="128" t="str">
        <f t="shared" si="220"/>
        <v/>
      </c>
      <c r="AA426" s="128" t="str">
        <f t="shared" si="221"/>
        <v/>
      </c>
      <c r="AB426" s="128" t="str">
        <f t="shared" si="222"/>
        <v/>
      </c>
      <c r="AC426" s="128" t="str">
        <f t="shared" si="223"/>
        <v/>
      </c>
      <c r="AD426" s="128" t="str">
        <f t="shared" si="224"/>
        <v/>
      </c>
      <c r="AG426" s="133">
        <v>0.6</v>
      </c>
      <c r="AH426" s="132">
        <v>2</v>
      </c>
      <c r="AI426" s="132">
        <v>1</v>
      </c>
      <c r="AJ426" s="132"/>
      <c r="AK426" s="132"/>
      <c r="AL426" s="132"/>
      <c r="AM426" s="132"/>
      <c r="AN426" s="132"/>
      <c r="AO426" s="132"/>
      <c r="AP426" s="132"/>
      <c r="AQ426" s="132"/>
      <c r="AR426" s="134"/>
    </row>
    <row r="427" spans="9:44" ht="12" customHeight="1">
      <c r="I427" s="152" t="str">
        <f t="shared" si="232"/>
        <v>Transport Shipping Tidal</v>
      </c>
      <c r="J427" s="155" t="s">
        <v>205</v>
      </c>
      <c r="K427" s="152" t="str">
        <f t="shared" si="233"/>
        <v>TRA-SHTIDExt</v>
      </c>
      <c r="L427" s="110" t="str">
        <f t="shared" si="235"/>
        <v/>
      </c>
      <c r="P427" s="131" t="str">
        <f t="shared" si="211"/>
        <v/>
      </c>
      <c r="Q427" s="123" t="str">
        <f t="shared" si="207"/>
        <v/>
      </c>
      <c r="R427" s="121" t="str">
        <f t="shared" si="212"/>
        <v/>
      </c>
      <c r="S427" s="128" t="str">
        <f t="shared" si="213"/>
        <v/>
      </c>
      <c r="T427" s="128" t="str">
        <f t="shared" si="214"/>
        <v/>
      </c>
      <c r="U427" s="128" t="str">
        <f t="shared" si="215"/>
        <v/>
      </c>
      <c r="V427" s="128" t="str">
        <f t="shared" si="216"/>
        <v/>
      </c>
      <c r="W427" s="128" t="str">
        <f t="shared" si="217"/>
        <v/>
      </c>
      <c r="X427" s="128" t="str">
        <f t="shared" si="218"/>
        <v/>
      </c>
      <c r="Y427" s="128" t="str">
        <f t="shared" si="219"/>
        <v/>
      </c>
      <c r="Z427" s="128" t="str">
        <f t="shared" si="220"/>
        <v/>
      </c>
      <c r="AA427" s="128" t="str">
        <f t="shared" si="221"/>
        <v/>
      </c>
      <c r="AB427" s="128" t="str">
        <f t="shared" si="222"/>
        <v/>
      </c>
      <c r="AC427" s="128" t="str">
        <f t="shared" si="223"/>
        <v/>
      </c>
      <c r="AD427" s="128" t="str">
        <f t="shared" si="224"/>
        <v/>
      </c>
      <c r="AG427" s="133">
        <v>0.6</v>
      </c>
      <c r="AH427" s="132">
        <v>2</v>
      </c>
      <c r="AI427" s="132">
        <v>1</v>
      </c>
      <c r="AJ427" s="132"/>
      <c r="AK427" s="132"/>
      <c r="AL427" s="132"/>
      <c r="AM427" s="132"/>
      <c r="AN427" s="132"/>
      <c r="AO427" s="132"/>
      <c r="AP427" s="132"/>
      <c r="AQ427" s="132"/>
      <c r="AR427" s="134"/>
    </row>
    <row r="428" spans="9:44" ht="12" customHeight="1" thickBot="1">
      <c r="I428" s="153" t="str">
        <f t="shared" si="232"/>
        <v>Transport Shipping Electricity</v>
      </c>
      <c r="J428" s="164" t="s">
        <v>205</v>
      </c>
      <c r="K428" s="153" t="str">
        <f t="shared" si="233"/>
        <v>TRA-SHELCExt</v>
      </c>
      <c r="L428" s="110" t="str">
        <f t="shared" si="235"/>
        <v/>
      </c>
      <c r="P428" s="131" t="str">
        <f t="shared" si="211"/>
        <v/>
      </c>
      <c r="Q428" s="123" t="str">
        <f t="shared" si="207"/>
        <v/>
      </c>
      <c r="R428" s="121" t="str">
        <f t="shared" si="212"/>
        <v/>
      </c>
      <c r="S428" s="128" t="str">
        <f t="shared" si="213"/>
        <v/>
      </c>
      <c r="T428" s="128" t="str">
        <f t="shared" si="214"/>
        <v/>
      </c>
      <c r="U428" s="128" t="str">
        <f t="shared" si="215"/>
        <v/>
      </c>
      <c r="V428" s="128" t="str">
        <f t="shared" si="216"/>
        <v/>
      </c>
      <c r="W428" s="128" t="str">
        <f t="shared" si="217"/>
        <v/>
      </c>
      <c r="X428" s="128" t="str">
        <f t="shared" si="218"/>
        <v/>
      </c>
      <c r="Y428" s="128" t="str">
        <f t="shared" si="219"/>
        <v/>
      </c>
      <c r="Z428" s="128" t="str">
        <f t="shared" si="220"/>
        <v/>
      </c>
      <c r="AA428" s="128" t="str">
        <f t="shared" si="221"/>
        <v/>
      </c>
      <c r="AB428" s="128" t="str">
        <f t="shared" si="222"/>
        <v/>
      </c>
      <c r="AC428" s="128" t="str">
        <f t="shared" si="223"/>
        <v/>
      </c>
      <c r="AD428" s="128" t="str">
        <f t="shared" si="224"/>
        <v/>
      </c>
      <c r="AG428" s="135">
        <v>0.6</v>
      </c>
      <c r="AH428" s="136">
        <v>2</v>
      </c>
      <c r="AI428" s="136">
        <v>1</v>
      </c>
      <c r="AJ428" s="136"/>
      <c r="AK428" s="136"/>
      <c r="AL428" s="136"/>
      <c r="AM428" s="136"/>
      <c r="AN428" s="136"/>
      <c r="AO428" s="136"/>
      <c r="AP428" s="136"/>
      <c r="AQ428" s="136"/>
      <c r="AR428" s="148"/>
    </row>
    <row r="434" spans="2:44" ht="12" customHeight="1" thickBot="1"/>
    <row r="435" spans="2:44" ht="12" customHeight="1">
      <c r="B435" s="118" t="s">
        <v>62</v>
      </c>
      <c r="C435" s="118" t="s">
        <v>64</v>
      </c>
      <c r="D435" s="118" t="s">
        <v>201</v>
      </c>
      <c r="E435" s="118" t="s">
        <v>194</v>
      </c>
      <c r="F435" s="118" t="s">
        <v>199</v>
      </c>
      <c r="G435" s="118" t="s">
        <v>197</v>
      </c>
      <c r="H435" s="118" t="s">
        <v>200</v>
      </c>
      <c r="I435" s="118" t="s">
        <v>196</v>
      </c>
      <c r="J435" s="118" t="s">
        <v>195</v>
      </c>
      <c r="K435" s="118" t="s">
        <v>203</v>
      </c>
      <c r="L435" s="118" t="s">
        <v>204</v>
      </c>
      <c r="P435" s="129" t="s">
        <v>1</v>
      </c>
      <c r="Q435" s="130" t="s">
        <v>5</v>
      </c>
      <c r="R435" s="130" t="s">
        <v>6</v>
      </c>
      <c r="S435" s="169" t="s">
        <v>56</v>
      </c>
      <c r="T435" s="169" t="s">
        <v>188</v>
      </c>
      <c r="U435" s="169" t="s">
        <v>189</v>
      </c>
      <c r="V435" s="169" t="s">
        <v>190</v>
      </c>
      <c r="W435" s="169" t="s">
        <v>209</v>
      </c>
      <c r="X435" s="169" t="s">
        <v>191</v>
      </c>
      <c r="Y435" s="169" t="s">
        <v>192</v>
      </c>
      <c r="Z435" s="169" t="s">
        <v>210</v>
      </c>
      <c r="AA435" s="169" t="s">
        <v>211</v>
      </c>
      <c r="AB435" s="169" t="s">
        <v>193</v>
      </c>
      <c r="AC435" s="170" t="s">
        <v>362</v>
      </c>
      <c r="AD435" s="170" t="s">
        <v>212</v>
      </c>
      <c r="AG435" s="145" t="s">
        <v>56</v>
      </c>
      <c r="AH435" s="146" t="s">
        <v>188</v>
      </c>
      <c r="AI435" s="146" t="s">
        <v>189</v>
      </c>
      <c r="AJ435" s="146" t="s">
        <v>190</v>
      </c>
      <c r="AK435" s="146" t="s">
        <v>209</v>
      </c>
      <c r="AL435" s="146" t="s">
        <v>191</v>
      </c>
      <c r="AM435" s="146" t="s">
        <v>192</v>
      </c>
      <c r="AN435" s="146" t="s">
        <v>210</v>
      </c>
      <c r="AO435" s="146" t="s">
        <v>211</v>
      </c>
      <c r="AP435" s="146" t="s">
        <v>193</v>
      </c>
      <c r="AQ435" s="146" t="s">
        <v>362</v>
      </c>
      <c r="AR435" s="147" t="s">
        <v>212</v>
      </c>
    </row>
    <row r="436" spans="2:44" ht="12" customHeight="1">
      <c r="B436" s="125" t="s">
        <v>202</v>
      </c>
      <c r="C436" s="117" t="s">
        <v>47</v>
      </c>
      <c r="D436" s="125" t="s">
        <v>274</v>
      </c>
      <c r="E436" s="115"/>
      <c r="F436" s="119"/>
      <c r="G436" s="116" t="str">
        <f>C436&amp;" Coal"</f>
        <v>Agriculture Coal</v>
      </c>
      <c r="H436" s="122" t="s">
        <v>275</v>
      </c>
      <c r="I436" s="151" t="str">
        <f t="shared" ref="I436:I448" si="236">$C$436&amp;" "&amp;$E$436&amp;" "&amp;RIGHT(G436,LEN(G436)-FIND(" ",G436))</f>
        <v>Agriculture  Coal</v>
      </c>
      <c r="J436" s="166" t="s">
        <v>198</v>
      </c>
      <c r="K436" s="151" t="str">
        <f>$D$436&amp;$F$436&amp;RIGHT(H436,3)&amp;$B$436</f>
        <v>AGR-COAExt</v>
      </c>
      <c r="L436" s="110" t="str">
        <f t="shared" ref="L436:L448" si="237">IF(J436="Yes",K436,"")</f>
        <v>AGR-COAExt</v>
      </c>
      <c r="P436" s="131"/>
      <c r="Q436" s="123"/>
      <c r="R436" s="121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G436" s="133">
        <v>0.6</v>
      </c>
      <c r="AH436" s="132">
        <v>2</v>
      </c>
      <c r="AI436" s="132">
        <v>1</v>
      </c>
      <c r="AJ436" s="132"/>
      <c r="AK436" s="132"/>
      <c r="AL436" s="132"/>
      <c r="AM436" s="132"/>
      <c r="AN436" s="132"/>
      <c r="AO436" s="132"/>
      <c r="AP436" s="132"/>
      <c r="AQ436" s="132"/>
      <c r="AR436" s="134"/>
    </row>
    <row r="437" spans="2:44" ht="12" customHeight="1">
      <c r="B437" s="125"/>
      <c r="C437" s="117"/>
      <c r="D437" s="125"/>
      <c r="E437" s="115"/>
      <c r="F437" s="119"/>
      <c r="G437" s="116" t="str">
        <f>C436&amp;" Lignite"</f>
        <v>Agriculture Lignite</v>
      </c>
      <c r="H437" s="122" t="s">
        <v>276</v>
      </c>
      <c r="I437" s="152" t="str">
        <f t="shared" si="236"/>
        <v>Agriculture  Lignite</v>
      </c>
      <c r="J437" s="125" t="s">
        <v>198</v>
      </c>
      <c r="K437" s="152" t="str">
        <f t="shared" ref="K437:K448" si="238">$D$436&amp;$F$436&amp;RIGHT(H437,3)&amp;$B$436</f>
        <v>AGR-COLExt</v>
      </c>
      <c r="L437" s="110" t="str">
        <f t="shared" si="237"/>
        <v>AGR-COLExt</v>
      </c>
      <c r="P437" s="131"/>
      <c r="Q437" s="123"/>
      <c r="R437" s="121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  <c r="AD437" s="128"/>
      <c r="AG437" s="133">
        <v>0.6</v>
      </c>
      <c r="AH437" s="132">
        <v>2</v>
      </c>
      <c r="AI437" s="132">
        <v>1</v>
      </c>
      <c r="AJ437" s="132"/>
      <c r="AK437" s="132"/>
      <c r="AL437" s="132"/>
      <c r="AM437" s="132"/>
      <c r="AN437" s="132"/>
      <c r="AO437" s="132"/>
      <c r="AP437" s="132"/>
      <c r="AQ437" s="132"/>
      <c r="AR437" s="134"/>
    </row>
    <row r="438" spans="2:44" ht="12" customHeight="1">
      <c r="B438" s="125"/>
      <c r="C438" s="117"/>
      <c r="D438" s="125"/>
      <c r="E438" s="115"/>
      <c r="F438" s="119"/>
      <c r="G438" s="116" t="str">
        <f>C436&amp;" Crude oil"</f>
        <v>Agriculture Crude oil</v>
      </c>
      <c r="H438" s="122" t="s">
        <v>277</v>
      </c>
      <c r="I438" s="152" t="str">
        <f t="shared" si="236"/>
        <v>Agriculture  Crude oil</v>
      </c>
      <c r="J438" s="125" t="s">
        <v>198</v>
      </c>
      <c r="K438" s="152" t="str">
        <f t="shared" si="238"/>
        <v>AGR-OILExt</v>
      </c>
      <c r="L438" s="110" t="str">
        <f t="shared" si="237"/>
        <v>AGR-OILExt</v>
      </c>
      <c r="P438" s="131"/>
      <c r="Q438" s="123"/>
      <c r="R438" s="121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G438" s="133">
        <v>0.6</v>
      </c>
      <c r="AH438" s="132">
        <v>2</v>
      </c>
      <c r="AI438" s="132">
        <v>1</v>
      </c>
      <c r="AJ438" s="132"/>
      <c r="AK438" s="132"/>
      <c r="AL438" s="132"/>
      <c r="AM438" s="132"/>
      <c r="AN438" s="132"/>
      <c r="AO438" s="132"/>
      <c r="AP438" s="132"/>
      <c r="AQ438" s="132"/>
      <c r="AR438" s="134"/>
    </row>
    <row r="439" spans="2:44" ht="12" customHeight="1">
      <c r="B439" s="125"/>
      <c r="C439" s="117"/>
      <c r="D439" s="125"/>
      <c r="E439" s="115"/>
      <c r="F439" s="119"/>
      <c r="G439" s="116" t="str">
        <f>C436&amp;" Natural Gas"</f>
        <v>Agriculture Natural Gas</v>
      </c>
      <c r="H439" s="122" t="s">
        <v>278</v>
      </c>
      <c r="I439" s="152" t="str">
        <f t="shared" si="236"/>
        <v>Agriculture  Natural Gas</v>
      </c>
      <c r="J439" s="125" t="s">
        <v>198</v>
      </c>
      <c r="K439" s="152" t="str">
        <f t="shared" si="238"/>
        <v>AGR-NGAExt</v>
      </c>
      <c r="L439" s="110" t="str">
        <f t="shared" si="237"/>
        <v>AGR-NGAExt</v>
      </c>
      <c r="P439" s="131"/>
      <c r="Q439" s="123"/>
      <c r="R439" s="121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28"/>
      <c r="AG439" s="133">
        <v>0.6</v>
      </c>
      <c r="AH439" s="132">
        <v>2</v>
      </c>
      <c r="AI439" s="132">
        <v>1</v>
      </c>
      <c r="AJ439" s="132"/>
      <c r="AK439" s="132"/>
      <c r="AL439" s="132"/>
      <c r="AM439" s="132"/>
      <c r="AN439" s="132"/>
      <c r="AO439" s="132"/>
      <c r="AP439" s="132"/>
      <c r="AQ439" s="132"/>
      <c r="AR439" s="134"/>
    </row>
    <row r="440" spans="2:44" ht="12" customHeight="1">
      <c r="B440" s="125"/>
      <c r="C440" s="117"/>
      <c r="D440" s="125"/>
      <c r="E440" s="115"/>
      <c r="F440" s="119"/>
      <c r="G440" s="116" t="str">
        <f>C436&amp;" Hydro"</f>
        <v>Agriculture Hydro</v>
      </c>
      <c r="H440" s="122" t="s">
        <v>279</v>
      </c>
      <c r="I440" s="152" t="str">
        <f t="shared" si="236"/>
        <v>Agriculture  Hydro</v>
      </c>
      <c r="J440" s="125" t="s">
        <v>198</v>
      </c>
      <c r="K440" s="152" t="str">
        <f t="shared" si="238"/>
        <v>AGR-HYDExt</v>
      </c>
      <c r="L440" s="110" t="str">
        <f t="shared" si="237"/>
        <v>AGR-HYDExt</v>
      </c>
      <c r="P440" s="131"/>
      <c r="Q440" s="123"/>
      <c r="R440" s="121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28"/>
      <c r="AG440" s="133">
        <v>0.6</v>
      </c>
      <c r="AH440" s="132">
        <v>2</v>
      </c>
      <c r="AI440" s="132">
        <v>1</v>
      </c>
      <c r="AJ440" s="132"/>
      <c r="AK440" s="132"/>
      <c r="AL440" s="132"/>
      <c r="AM440" s="132"/>
      <c r="AN440" s="132"/>
      <c r="AO440" s="132"/>
      <c r="AP440" s="132"/>
      <c r="AQ440" s="132"/>
      <c r="AR440" s="134"/>
    </row>
    <row r="441" spans="2:44" ht="12" customHeight="1">
      <c r="B441" s="125"/>
      <c r="C441" s="117"/>
      <c r="D441" s="125"/>
      <c r="E441" s="115"/>
      <c r="F441" s="119"/>
      <c r="G441" s="116" t="str">
        <f>C436&amp;" Geothermal"</f>
        <v>Agriculture Geothermal</v>
      </c>
      <c r="H441" s="122" t="s">
        <v>280</v>
      </c>
      <c r="I441" s="152" t="str">
        <f t="shared" si="236"/>
        <v>Agriculture  Geothermal</v>
      </c>
      <c r="J441" s="125" t="s">
        <v>205</v>
      </c>
      <c r="K441" s="152" t="str">
        <f t="shared" si="238"/>
        <v>AGR-GEOExt</v>
      </c>
      <c r="L441" s="110" t="str">
        <f t="shared" si="237"/>
        <v/>
      </c>
      <c r="P441" s="131"/>
      <c r="Q441" s="123"/>
      <c r="R441" s="121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28"/>
      <c r="AG441" s="133">
        <v>0.6</v>
      </c>
      <c r="AH441" s="132">
        <v>2</v>
      </c>
      <c r="AI441" s="132">
        <v>1</v>
      </c>
      <c r="AJ441" s="132"/>
      <c r="AK441" s="132"/>
      <c r="AL441" s="132"/>
      <c r="AM441" s="132"/>
      <c r="AN441" s="132"/>
      <c r="AO441" s="132"/>
      <c r="AP441" s="132"/>
      <c r="AQ441" s="132"/>
      <c r="AR441" s="134"/>
    </row>
    <row r="442" spans="2:44" ht="12" customHeight="1">
      <c r="B442" s="125"/>
      <c r="C442" s="117"/>
      <c r="D442" s="125"/>
      <c r="E442" s="115"/>
      <c r="F442" s="119"/>
      <c r="G442" s="116" t="str">
        <f>C436&amp;" Solar"</f>
        <v>Agriculture Solar</v>
      </c>
      <c r="H442" s="125" t="s">
        <v>281</v>
      </c>
      <c r="I442" s="152" t="str">
        <f t="shared" si="236"/>
        <v>Agriculture  Solar</v>
      </c>
      <c r="J442" s="125" t="s">
        <v>198</v>
      </c>
      <c r="K442" s="152" t="str">
        <f t="shared" si="238"/>
        <v>AGR-SOLExt</v>
      </c>
      <c r="L442" s="110" t="str">
        <f t="shared" si="237"/>
        <v>AGR-SOLExt</v>
      </c>
      <c r="P442" s="131"/>
      <c r="Q442" s="123"/>
      <c r="R442" s="121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28"/>
      <c r="AG442" s="133">
        <v>0.6</v>
      </c>
      <c r="AH442" s="132">
        <v>2</v>
      </c>
      <c r="AI442" s="132">
        <v>1</v>
      </c>
      <c r="AJ442" s="132"/>
      <c r="AK442" s="132"/>
      <c r="AL442" s="132"/>
      <c r="AM442" s="132"/>
      <c r="AN442" s="132"/>
      <c r="AO442" s="132"/>
      <c r="AP442" s="132"/>
      <c r="AQ442" s="132"/>
      <c r="AR442" s="134"/>
    </row>
    <row r="443" spans="2:44" ht="12" customHeight="1">
      <c r="B443" s="125"/>
      <c r="C443" s="117"/>
      <c r="D443" s="125"/>
      <c r="E443" s="115"/>
      <c r="F443" s="119"/>
      <c r="G443" s="116" t="str">
        <f>C436&amp;" Wind"</f>
        <v>Agriculture Wind</v>
      </c>
      <c r="H443" s="125" t="s">
        <v>282</v>
      </c>
      <c r="I443" s="152" t="str">
        <f t="shared" si="236"/>
        <v>Agriculture  Wind</v>
      </c>
      <c r="J443" s="125" t="s">
        <v>205</v>
      </c>
      <c r="K443" s="152" t="str">
        <f t="shared" si="238"/>
        <v>AGR-WINExt</v>
      </c>
      <c r="L443" s="110" t="str">
        <f t="shared" si="237"/>
        <v/>
      </c>
      <c r="P443" s="131"/>
      <c r="Q443" s="123"/>
      <c r="R443" s="121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28"/>
      <c r="AG443" s="133">
        <v>0.6</v>
      </c>
      <c r="AH443" s="132">
        <v>2</v>
      </c>
      <c r="AI443" s="132">
        <v>1</v>
      </c>
      <c r="AJ443" s="132"/>
      <c r="AK443" s="132"/>
      <c r="AL443" s="132"/>
      <c r="AM443" s="132"/>
      <c r="AN443" s="132"/>
      <c r="AO443" s="132"/>
      <c r="AP443" s="132"/>
      <c r="AQ443" s="132"/>
      <c r="AR443" s="134"/>
    </row>
    <row r="444" spans="2:44" ht="12" customHeight="1">
      <c r="B444" s="125"/>
      <c r="C444" s="117"/>
      <c r="D444" s="125"/>
      <c r="E444" s="115"/>
      <c r="F444" s="119"/>
      <c r="G444" s="116" t="str">
        <f>C436&amp;" Bio Liquids"</f>
        <v>Agriculture Bio Liquids</v>
      </c>
      <c r="H444" s="125" t="s">
        <v>283</v>
      </c>
      <c r="I444" s="152" t="str">
        <f t="shared" si="236"/>
        <v>Agriculture  Bio Liquids</v>
      </c>
      <c r="J444" s="125" t="s">
        <v>198</v>
      </c>
      <c r="K444" s="152" t="str">
        <f t="shared" si="238"/>
        <v>AGR-BILExt</v>
      </c>
      <c r="L444" s="110" t="str">
        <f t="shared" si="237"/>
        <v>AGR-BILExt</v>
      </c>
      <c r="P444" s="131"/>
      <c r="Q444" s="123"/>
      <c r="R444" s="121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  <c r="AD444" s="128"/>
      <c r="AG444" s="133">
        <v>0.6</v>
      </c>
      <c r="AH444" s="132">
        <v>2</v>
      </c>
      <c r="AI444" s="132">
        <v>1</v>
      </c>
      <c r="AJ444" s="132"/>
      <c r="AK444" s="132"/>
      <c r="AL444" s="132"/>
      <c r="AM444" s="132"/>
      <c r="AN444" s="132"/>
      <c r="AO444" s="132"/>
      <c r="AP444" s="132"/>
      <c r="AQ444" s="132"/>
      <c r="AR444" s="134"/>
    </row>
    <row r="445" spans="2:44" ht="12" customHeight="1">
      <c r="B445" s="125"/>
      <c r="C445" s="117"/>
      <c r="D445" s="125"/>
      <c r="E445" s="117"/>
      <c r="F445" s="125"/>
      <c r="G445" s="116" t="str">
        <f>C436&amp;" Biogas"</f>
        <v>Agriculture Biogas</v>
      </c>
      <c r="H445" s="125" t="s">
        <v>284</v>
      </c>
      <c r="I445" s="152" t="str">
        <f t="shared" si="236"/>
        <v>Agriculture  Biogas</v>
      </c>
      <c r="J445" s="125" t="s">
        <v>198</v>
      </c>
      <c r="K445" s="152" t="str">
        <f t="shared" si="238"/>
        <v>AGR-BIGExt</v>
      </c>
      <c r="L445" s="110" t="str">
        <f t="shared" si="237"/>
        <v>AGR-BIGExt</v>
      </c>
      <c r="P445" s="131"/>
      <c r="Q445" s="123"/>
      <c r="R445" s="121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28"/>
      <c r="AG445" s="133">
        <v>0.6</v>
      </c>
      <c r="AH445" s="132">
        <v>2</v>
      </c>
      <c r="AI445" s="132">
        <v>1</v>
      </c>
      <c r="AJ445" s="132"/>
      <c r="AK445" s="132"/>
      <c r="AL445" s="132"/>
      <c r="AM445" s="132"/>
      <c r="AN445" s="132"/>
      <c r="AO445" s="132"/>
      <c r="AP445" s="132"/>
      <c r="AQ445" s="132"/>
      <c r="AR445" s="134"/>
    </row>
    <row r="446" spans="2:44" ht="12" customHeight="1">
      <c r="B446" s="125"/>
      <c r="C446" s="117"/>
      <c r="D446" s="125"/>
      <c r="E446" s="117"/>
      <c r="F446" s="125"/>
      <c r="G446" s="116" t="str">
        <f>C436&amp;" Wood"</f>
        <v>Agriculture Wood</v>
      </c>
      <c r="H446" s="125" t="s">
        <v>285</v>
      </c>
      <c r="I446" s="152" t="str">
        <f t="shared" si="236"/>
        <v>Agriculture  Wood</v>
      </c>
      <c r="J446" s="125" t="s">
        <v>198</v>
      </c>
      <c r="K446" s="152" t="str">
        <f t="shared" si="238"/>
        <v>AGR-WODExt</v>
      </c>
      <c r="L446" s="110" t="str">
        <f t="shared" si="237"/>
        <v>AGR-WODExt</v>
      </c>
      <c r="P446" s="131"/>
      <c r="Q446" s="123"/>
      <c r="R446" s="121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  <c r="AD446" s="128"/>
      <c r="AG446" s="133">
        <v>0.6</v>
      </c>
      <c r="AH446" s="132">
        <v>2</v>
      </c>
      <c r="AI446" s="132">
        <v>1</v>
      </c>
      <c r="AJ446" s="132"/>
      <c r="AK446" s="132"/>
      <c r="AL446" s="132"/>
      <c r="AM446" s="132"/>
      <c r="AN446" s="132"/>
      <c r="AO446" s="132"/>
      <c r="AP446" s="132"/>
      <c r="AQ446" s="132"/>
      <c r="AR446" s="134"/>
    </row>
    <row r="447" spans="2:44" ht="12" customHeight="1">
      <c r="B447" s="125"/>
      <c r="C447" s="117"/>
      <c r="D447" s="125"/>
      <c r="E447" s="117"/>
      <c r="F447" s="125"/>
      <c r="G447" s="116" t="str">
        <f>C436&amp;" Tidal"</f>
        <v>Agriculture Tidal</v>
      </c>
      <c r="H447" s="125" t="s">
        <v>286</v>
      </c>
      <c r="I447" s="152" t="str">
        <f t="shared" si="236"/>
        <v>Agriculture  Tidal</v>
      </c>
      <c r="J447" s="125" t="s">
        <v>205</v>
      </c>
      <c r="K447" s="152" t="str">
        <f t="shared" si="238"/>
        <v>AGR-TIDExt</v>
      </c>
      <c r="L447" s="110" t="str">
        <f t="shared" si="237"/>
        <v/>
      </c>
      <c r="P447" s="131"/>
      <c r="Q447" s="123"/>
      <c r="R447" s="121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  <c r="AD447" s="128"/>
      <c r="AG447" s="133">
        <v>0.6</v>
      </c>
      <c r="AH447" s="132">
        <v>2</v>
      </c>
      <c r="AI447" s="132">
        <v>1</v>
      </c>
      <c r="AJ447" s="132"/>
      <c r="AK447" s="132"/>
      <c r="AL447" s="132"/>
      <c r="AM447" s="132"/>
      <c r="AN447" s="132"/>
      <c r="AO447" s="132"/>
      <c r="AP447" s="132"/>
      <c r="AQ447" s="132"/>
      <c r="AR447" s="134"/>
    </row>
    <row r="448" spans="2:44" ht="12" customHeight="1" thickBot="1">
      <c r="B448" s="125"/>
      <c r="C448" s="117"/>
      <c r="D448" s="125"/>
      <c r="E448" s="117"/>
      <c r="F448" s="125"/>
      <c r="G448" s="116" t="str">
        <f>C436&amp;" Electricity"</f>
        <v>Agriculture Electricity</v>
      </c>
      <c r="H448" s="125" t="s">
        <v>287</v>
      </c>
      <c r="I448" s="153" t="str">
        <f t="shared" si="236"/>
        <v>Agriculture  Electricity</v>
      </c>
      <c r="J448" s="167" t="s">
        <v>198</v>
      </c>
      <c r="K448" s="153" t="str">
        <f t="shared" si="238"/>
        <v>AGR-ELCExt</v>
      </c>
      <c r="L448" s="110" t="str">
        <f t="shared" si="237"/>
        <v>AGR-ELCExt</v>
      </c>
      <c r="P448" s="131"/>
      <c r="Q448" s="123"/>
      <c r="R448" s="121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G448" s="135">
        <v>0.6</v>
      </c>
      <c r="AH448" s="136">
        <v>2</v>
      </c>
      <c r="AI448" s="136">
        <v>1</v>
      </c>
      <c r="AJ448" s="136"/>
      <c r="AK448" s="136"/>
      <c r="AL448" s="136"/>
      <c r="AM448" s="136"/>
      <c r="AN448" s="136"/>
      <c r="AO448" s="136"/>
      <c r="AP448" s="136"/>
      <c r="AQ448" s="136"/>
      <c r="AR448" s="148"/>
    </row>
    <row r="23558" spans="8:8" ht="12" customHeight="1">
      <c r="H23558" s="110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U54"/>
  <sheetViews>
    <sheetView topLeftCell="A22" zoomScale="90" zoomScaleNormal="90" workbookViewId="0">
      <selection activeCell="A40" sqref="A40"/>
    </sheetView>
  </sheetViews>
  <sheetFormatPr defaultRowHeight="15"/>
  <cols>
    <col min="1" max="3" width="9.140625" style="216"/>
    <col min="4" max="4" width="22.28515625" style="216" bestFit="1" customWidth="1"/>
    <col min="5" max="5" width="55.42578125" style="216" bestFit="1" customWidth="1"/>
    <col min="6" max="14" width="9.140625" style="216"/>
    <col min="15" max="15" width="21" style="216" customWidth="1"/>
    <col min="16" max="16" width="33" style="216" bestFit="1" customWidth="1"/>
    <col min="17" max="16384" width="9.140625" style="216"/>
  </cols>
  <sheetData>
    <row r="4" spans="2:21">
      <c r="B4" s="214" t="s">
        <v>14</v>
      </c>
      <c r="C4" s="214"/>
      <c r="D4" s="215"/>
      <c r="E4" s="215"/>
      <c r="F4" s="215"/>
      <c r="G4" s="215"/>
      <c r="H4" s="215"/>
      <c r="I4" s="215"/>
      <c r="J4" s="215"/>
      <c r="M4" s="217" t="s">
        <v>15</v>
      </c>
      <c r="N4" s="217"/>
      <c r="O4" s="218"/>
      <c r="P4" s="218"/>
      <c r="Q4" s="218"/>
      <c r="R4" s="218"/>
      <c r="S4" s="218"/>
      <c r="T4" s="218"/>
      <c r="U4" s="218"/>
    </row>
    <row r="5" spans="2:21">
      <c r="B5" s="219" t="s">
        <v>7</v>
      </c>
      <c r="C5" s="220" t="s">
        <v>30</v>
      </c>
      <c r="D5" s="219" t="s">
        <v>0</v>
      </c>
      <c r="E5" s="219" t="s">
        <v>3</v>
      </c>
      <c r="F5" s="219" t="s">
        <v>4</v>
      </c>
      <c r="G5" s="219" t="s">
        <v>8</v>
      </c>
      <c r="H5" s="219" t="s">
        <v>9</v>
      </c>
      <c r="I5" s="219" t="s">
        <v>10</v>
      </c>
      <c r="J5" s="219" t="s">
        <v>12</v>
      </c>
      <c r="M5" s="221" t="s">
        <v>11</v>
      </c>
      <c r="N5" s="222" t="s">
        <v>30</v>
      </c>
      <c r="O5" s="221" t="s">
        <v>1</v>
      </c>
      <c r="P5" s="221" t="s">
        <v>2</v>
      </c>
      <c r="Q5" s="221" t="s">
        <v>16</v>
      </c>
      <c r="R5" s="221" t="s">
        <v>17</v>
      </c>
      <c r="S5" s="221" t="s">
        <v>18</v>
      </c>
      <c r="T5" s="221" t="s">
        <v>19</v>
      </c>
      <c r="U5" s="221" t="s">
        <v>20</v>
      </c>
    </row>
    <row r="6" spans="2:21" ht="48.75" thickBot="1">
      <c r="B6" s="223" t="s">
        <v>35</v>
      </c>
      <c r="C6" s="223" t="s">
        <v>31</v>
      </c>
      <c r="D6" s="223" t="s">
        <v>26</v>
      </c>
      <c r="E6" s="223" t="s">
        <v>27</v>
      </c>
      <c r="F6" s="223" t="s">
        <v>4</v>
      </c>
      <c r="G6" s="223" t="s">
        <v>38</v>
      </c>
      <c r="H6" s="223" t="s">
        <v>39</v>
      </c>
      <c r="I6" s="223" t="s">
        <v>28</v>
      </c>
      <c r="J6" s="223" t="s">
        <v>29</v>
      </c>
      <c r="M6" s="224" t="s">
        <v>36</v>
      </c>
      <c r="N6" s="224" t="s">
        <v>31</v>
      </c>
      <c r="O6" s="224" t="s">
        <v>21</v>
      </c>
      <c r="P6" s="224" t="s">
        <v>22</v>
      </c>
      <c r="Q6" s="224" t="s">
        <v>23</v>
      </c>
      <c r="R6" s="224" t="s">
        <v>24</v>
      </c>
      <c r="S6" s="224" t="s">
        <v>41</v>
      </c>
      <c r="T6" s="224" t="s">
        <v>40</v>
      </c>
      <c r="U6" s="224" t="s">
        <v>25</v>
      </c>
    </row>
    <row r="7" spans="2:21">
      <c r="B7" s="225" t="s">
        <v>310</v>
      </c>
      <c r="C7" s="225"/>
      <c r="D7" s="226" t="s">
        <v>368</v>
      </c>
      <c r="E7" s="227" t="s">
        <v>369</v>
      </c>
      <c r="F7" s="225" t="s">
        <v>53</v>
      </c>
      <c r="G7" s="225"/>
      <c r="H7" s="225"/>
      <c r="I7" s="225"/>
      <c r="J7" s="225"/>
      <c r="M7" s="228" t="s">
        <v>55</v>
      </c>
      <c r="N7" s="228"/>
      <c r="O7" s="228"/>
      <c r="P7" s="228"/>
      <c r="Q7" s="228"/>
      <c r="R7" s="228"/>
      <c r="S7" s="228"/>
      <c r="T7" s="228"/>
      <c r="U7" s="228"/>
    </row>
    <row r="8" spans="2:21">
      <c r="B8" s="225" t="s">
        <v>310</v>
      </c>
      <c r="C8" s="225"/>
      <c r="D8" s="226" t="s">
        <v>370</v>
      </c>
      <c r="E8" s="227" t="s">
        <v>371</v>
      </c>
      <c r="F8" s="225" t="s">
        <v>53</v>
      </c>
      <c r="G8" s="225"/>
      <c r="H8" s="225"/>
      <c r="I8" s="225"/>
      <c r="J8" s="225"/>
      <c r="M8" s="229" t="s">
        <v>311</v>
      </c>
      <c r="N8" s="229"/>
      <c r="O8" s="127" t="s">
        <v>372</v>
      </c>
      <c r="P8" s="230" t="s">
        <v>373</v>
      </c>
      <c r="Q8" s="229" t="s">
        <v>53</v>
      </c>
      <c r="R8" s="229" t="s">
        <v>374</v>
      </c>
      <c r="S8" s="229"/>
      <c r="T8" s="229"/>
      <c r="U8" s="229"/>
    </row>
    <row r="9" spans="2:21">
      <c r="B9" s="225" t="s">
        <v>310</v>
      </c>
      <c r="C9" s="225"/>
      <c r="D9" s="226" t="s">
        <v>375</v>
      </c>
      <c r="E9" s="227" t="s">
        <v>376</v>
      </c>
      <c r="F9" s="225" t="s">
        <v>53</v>
      </c>
      <c r="G9" s="225"/>
      <c r="H9" s="225"/>
      <c r="I9" s="225"/>
      <c r="J9" s="225"/>
      <c r="M9" s="229" t="s">
        <v>311</v>
      </c>
      <c r="N9" s="229"/>
      <c r="O9" s="127" t="s">
        <v>377</v>
      </c>
      <c r="P9" s="230" t="s">
        <v>378</v>
      </c>
      <c r="Q9" s="229" t="s">
        <v>53</v>
      </c>
      <c r="R9" s="229" t="s">
        <v>374</v>
      </c>
      <c r="S9" s="229"/>
      <c r="T9" s="229"/>
      <c r="U9" s="229"/>
    </row>
    <row r="10" spans="2:21">
      <c r="B10" s="225" t="s">
        <v>310</v>
      </c>
      <c r="C10" s="225"/>
      <c r="D10" s="226" t="s">
        <v>379</v>
      </c>
      <c r="E10" s="227" t="s">
        <v>380</v>
      </c>
      <c r="F10" s="225" t="s">
        <v>53</v>
      </c>
      <c r="G10" s="225"/>
      <c r="H10" s="225"/>
      <c r="I10" s="225"/>
      <c r="J10" s="225"/>
      <c r="M10" s="229" t="s">
        <v>311</v>
      </c>
      <c r="N10" s="229"/>
      <c r="O10" s="127" t="s">
        <v>381</v>
      </c>
      <c r="P10" s="230" t="s">
        <v>382</v>
      </c>
      <c r="Q10" s="229" t="s">
        <v>53</v>
      </c>
      <c r="R10" s="229" t="s">
        <v>374</v>
      </c>
      <c r="S10" s="229"/>
      <c r="T10" s="229"/>
      <c r="U10" s="229"/>
    </row>
    <row r="11" spans="2:21">
      <c r="B11" s="225" t="s">
        <v>310</v>
      </c>
      <c r="C11" s="225"/>
      <c r="D11" s="226" t="s">
        <v>383</v>
      </c>
      <c r="E11" s="227" t="s">
        <v>380</v>
      </c>
      <c r="F11" s="225" t="s">
        <v>53</v>
      </c>
      <c r="G11" s="225"/>
      <c r="H11" s="225"/>
      <c r="I11" s="225"/>
      <c r="J11" s="225"/>
      <c r="M11" s="229" t="s">
        <v>311</v>
      </c>
      <c r="N11" s="229"/>
      <c r="O11" s="127" t="s">
        <v>384</v>
      </c>
      <c r="P11" s="230" t="s">
        <v>385</v>
      </c>
      <c r="Q11" s="229" t="s">
        <v>53</v>
      </c>
      <c r="R11" s="229" t="s">
        <v>374</v>
      </c>
      <c r="S11" s="229"/>
      <c r="T11" s="229"/>
      <c r="U11" s="229"/>
    </row>
    <row r="12" spans="2:21">
      <c r="B12" s="225" t="s">
        <v>310</v>
      </c>
      <c r="C12" s="225"/>
      <c r="D12" s="226" t="s">
        <v>386</v>
      </c>
      <c r="E12" s="227" t="s">
        <v>380</v>
      </c>
      <c r="F12" s="225" t="s">
        <v>53</v>
      </c>
      <c r="G12" s="225"/>
      <c r="H12" s="225"/>
      <c r="I12" s="225"/>
      <c r="J12" s="225"/>
      <c r="M12" s="229" t="s">
        <v>311</v>
      </c>
      <c r="N12" s="229"/>
      <c r="O12" s="127" t="s">
        <v>387</v>
      </c>
      <c r="P12" s="230" t="s">
        <v>388</v>
      </c>
      <c r="Q12" s="229" t="s">
        <v>53</v>
      </c>
      <c r="R12" s="229" t="s">
        <v>374</v>
      </c>
      <c r="S12" s="229"/>
      <c r="T12" s="229"/>
      <c r="U12" s="229"/>
    </row>
    <row r="13" spans="2:21">
      <c r="B13" s="225" t="s">
        <v>310</v>
      </c>
      <c r="C13" s="225"/>
      <c r="D13" s="226" t="s">
        <v>389</v>
      </c>
      <c r="E13" s="227" t="s">
        <v>380</v>
      </c>
      <c r="F13" s="225" t="s">
        <v>53</v>
      </c>
      <c r="G13" s="225"/>
      <c r="H13" s="225"/>
      <c r="I13" s="225"/>
      <c r="J13" s="225"/>
      <c r="M13" s="229" t="s">
        <v>311</v>
      </c>
      <c r="N13" s="229"/>
      <c r="O13" s="127" t="s">
        <v>390</v>
      </c>
      <c r="P13" s="230" t="s">
        <v>391</v>
      </c>
      <c r="Q13" s="229" t="s">
        <v>53</v>
      </c>
      <c r="R13" s="229" t="s">
        <v>374</v>
      </c>
      <c r="S13" s="229"/>
      <c r="T13" s="229"/>
      <c r="U13" s="229"/>
    </row>
    <row r="14" spans="2:21">
      <c r="B14" s="225" t="s">
        <v>310</v>
      </c>
      <c r="C14" s="225"/>
      <c r="D14" s="226" t="s">
        <v>392</v>
      </c>
      <c r="E14" s="227" t="s">
        <v>393</v>
      </c>
      <c r="F14" s="225" t="s">
        <v>53</v>
      </c>
      <c r="G14" s="225"/>
      <c r="H14" s="225"/>
      <c r="I14" s="225"/>
      <c r="J14" s="225"/>
      <c r="M14" s="229" t="s">
        <v>311</v>
      </c>
      <c r="N14" s="229"/>
      <c r="O14" s="127" t="s">
        <v>394</v>
      </c>
      <c r="P14" s="230" t="s">
        <v>395</v>
      </c>
      <c r="Q14" s="229" t="s">
        <v>53</v>
      </c>
      <c r="R14" s="229" t="s">
        <v>374</v>
      </c>
      <c r="S14" s="229"/>
      <c r="T14" s="229"/>
      <c r="U14" s="229"/>
    </row>
    <row r="15" spans="2:21">
      <c r="B15" s="225" t="s">
        <v>310</v>
      </c>
      <c r="C15" s="225"/>
      <c r="D15" s="226" t="s">
        <v>396</v>
      </c>
      <c r="E15" s="227" t="s">
        <v>397</v>
      </c>
      <c r="F15" s="225" t="s">
        <v>53</v>
      </c>
      <c r="G15" s="225"/>
      <c r="H15" s="225"/>
      <c r="I15" s="225"/>
      <c r="J15" s="225"/>
      <c r="M15" s="229" t="s">
        <v>311</v>
      </c>
      <c r="N15" s="229"/>
      <c r="O15" s="127" t="s">
        <v>398</v>
      </c>
      <c r="P15" s="230" t="s">
        <v>399</v>
      </c>
      <c r="Q15" s="229" t="s">
        <v>53</v>
      </c>
      <c r="R15" s="229" t="s">
        <v>374</v>
      </c>
      <c r="S15" s="229"/>
      <c r="T15" s="229"/>
      <c r="U15" s="229"/>
    </row>
    <row r="16" spans="2:21">
      <c r="B16" s="225" t="s">
        <v>310</v>
      </c>
      <c r="C16" s="225"/>
      <c r="D16" s="226" t="s">
        <v>400</v>
      </c>
      <c r="E16" s="227" t="s">
        <v>401</v>
      </c>
      <c r="F16" s="225" t="s">
        <v>53</v>
      </c>
      <c r="G16" s="225"/>
      <c r="H16" s="225"/>
      <c r="I16" s="225"/>
      <c r="J16" s="225"/>
      <c r="M16" s="229" t="s">
        <v>311</v>
      </c>
      <c r="N16" s="229"/>
      <c r="O16" s="127" t="s">
        <v>402</v>
      </c>
      <c r="P16" s="230" t="s">
        <v>403</v>
      </c>
      <c r="Q16" s="229" t="s">
        <v>53</v>
      </c>
      <c r="R16" s="229" t="s">
        <v>374</v>
      </c>
      <c r="S16" s="229"/>
      <c r="T16" s="229"/>
      <c r="U16" s="229"/>
    </row>
    <row r="17" spans="2:21">
      <c r="B17" s="225" t="s">
        <v>310</v>
      </c>
      <c r="C17" s="225"/>
      <c r="D17" s="226" t="s">
        <v>404</v>
      </c>
      <c r="E17" s="227" t="s">
        <v>405</v>
      </c>
      <c r="F17" s="225" t="s">
        <v>53</v>
      </c>
      <c r="G17" s="225"/>
      <c r="H17" s="225"/>
      <c r="I17" s="225"/>
      <c r="J17" s="225"/>
      <c r="M17" s="229" t="s">
        <v>311</v>
      </c>
      <c r="N17" s="229"/>
      <c r="O17" s="127" t="s">
        <v>406</v>
      </c>
      <c r="P17" s="230" t="s">
        <v>407</v>
      </c>
      <c r="Q17" s="229" t="s">
        <v>53</v>
      </c>
      <c r="R17" s="229" t="s">
        <v>374</v>
      </c>
      <c r="S17" s="229"/>
      <c r="T17" s="229"/>
      <c r="U17" s="229"/>
    </row>
    <row r="18" spans="2:21">
      <c r="B18" s="225" t="s">
        <v>310</v>
      </c>
      <c r="C18" s="225"/>
      <c r="D18" s="226" t="s">
        <v>408</v>
      </c>
      <c r="E18" s="227" t="s">
        <v>409</v>
      </c>
      <c r="F18" s="225" t="s">
        <v>53</v>
      </c>
      <c r="G18" s="225"/>
      <c r="H18" s="225"/>
      <c r="I18" s="225"/>
      <c r="J18" s="225"/>
      <c r="M18" s="229" t="s">
        <v>311</v>
      </c>
      <c r="N18" s="229"/>
      <c r="O18" s="127" t="s">
        <v>410</v>
      </c>
      <c r="P18" s="230" t="s">
        <v>411</v>
      </c>
      <c r="Q18" s="229" t="s">
        <v>53</v>
      </c>
      <c r="R18" s="229" t="s">
        <v>374</v>
      </c>
      <c r="S18" s="229"/>
      <c r="T18" s="229"/>
      <c r="U18" s="229"/>
    </row>
    <row r="19" spans="2:21">
      <c r="B19" s="225" t="s">
        <v>310</v>
      </c>
      <c r="C19" s="225"/>
      <c r="D19" s="226" t="s">
        <v>412</v>
      </c>
      <c r="E19" s="227" t="s">
        <v>409</v>
      </c>
      <c r="F19" s="225" t="s">
        <v>53</v>
      </c>
      <c r="G19" s="225"/>
      <c r="H19" s="225"/>
      <c r="I19" s="225"/>
      <c r="J19" s="225"/>
      <c r="M19" s="229" t="s">
        <v>311</v>
      </c>
      <c r="N19" s="229"/>
      <c r="O19" s="127" t="s">
        <v>413</v>
      </c>
      <c r="P19" s="230" t="s">
        <v>414</v>
      </c>
      <c r="Q19" s="229" t="s">
        <v>53</v>
      </c>
      <c r="R19" s="229" t="s">
        <v>374</v>
      </c>
      <c r="S19" s="229"/>
      <c r="T19" s="229"/>
      <c r="U19" s="229"/>
    </row>
    <row r="20" spans="2:21">
      <c r="B20" s="225" t="s">
        <v>310</v>
      </c>
      <c r="C20" s="225"/>
      <c r="D20" s="226" t="s">
        <v>415</v>
      </c>
      <c r="E20" s="227" t="s">
        <v>409</v>
      </c>
      <c r="F20" s="225" t="s">
        <v>53</v>
      </c>
      <c r="G20" s="225"/>
      <c r="H20" s="225"/>
      <c r="I20" s="225"/>
      <c r="J20" s="225"/>
      <c r="M20" s="229" t="s">
        <v>311</v>
      </c>
      <c r="N20" s="229"/>
      <c r="O20" s="127" t="s">
        <v>416</v>
      </c>
      <c r="P20" s="230" t="s">
        <v>417</v>
      </c>
      <c r="Q20" s="229" t="s">
        <v>53</v>
      </c>
      <c r="R20" s="229" t="s">
        <v>374</v>
      </c>
      <c r="S20" s="229"/>
      <c r="T20" s="229"/>
      <c r="U20" s="229"/>
    </row>
    <row r="21" spans="2:21">
      <c r="B21" s="225" t="s">
        <v>310</v>
      </c>
      <c r="C21" s="225"/>
      <c r="D21" s="226" t="s">
        <v>418</v>
      </c>
      <c r="E21" s="227" t="s">
        <v>409</v>
      </c>
      <c r="F21" s="225" t="s">
        <v>53</v>
      </c>
      <c r="G21" s="225"/>
      <c r="H21" s="225"/>
      <c r="I21" s="225"/>
      <c r="J21" s="225"/>
      <c r="M21" s="229" t="s">
        <v>311</v>
      </c>
      <c r="N21" s="229"/>
      <c r="O21" s="127" t="s">
        <v>419</v>
      </c>
      <c r="P21" s="230" t="s">
        <v>420</v>
      </c>
      <c r="Q21" s="229" t="s">
        <v>53</v>
      </c>
      <c r="R21" s="229" t="s">
        <v>374</v>
      </c>
      <c r="S21" s="229"/>
      <c r="T21" s="229"/>
      <c r="U21" s="229"/>
    </row>
    <row r="22" spans="2:21">
      <c r="B22" s="225" t="s">
        <v>310</v>
      </c>
      <c r="C22" s="225"/>
      <c r="D22" s="226" t="s">
        <v>421</v>
      </c>
      <c r="E22" s="227" t="s">
        <v>422</v>
      </c>
      <c r="F22" s="225" t="s">
        <v>53</v>
      </c>
      <c r="G22" s="225"/>
      <c r="H22" s="225"/>
      <c r="I22" s="225"/>
      <c r="J22" s="225"/>
      <c r="M22" s="229" t="s">
        <v>311</v>
      </c>
      <c r="N22" s="229"/>
      <c r="O22" s="127" t="s">
        <v>423</v>
      </c>
      <c r="P22" s="230" t="s">
        <v>424</v>
      </c>
      <c r="Q22" s="229" t="s">
        <v>53</v>
      </c>
      <c r="R22" s="229" t="s">
        <v>374</v>
      </c>
      <c r="S22" s="229"/>
      <c r="T22" s="229"/>
      <c r="U22" s="229"/>
    </row>
    <row r="23" spans="2:21">
      <c r="B23" s="225" t="s">
        <v>310</v>
      </c>
      <c r="C23" s="225"/>
      <c r="D23" s="226" t="s">
        <v>425</v>
      </c>
      <c r="E23" s="227" t="s">
        <v>426</v>
      </c>
      <c r="F23" s="225" t="s">
        <v>53</v>
      </c>
      <c r="G23" s="225"/>
      <c r="H23" s="225"/>
      <c r="I23" s="225"/>
      <c r="J23" s="225"/>
      <c r="M23" s="229" t="s">
        <v>311</v>
      </c>
      <c r="N23" s="229"/>
      <c r="O23" s="127" t="s">
        <v>427</v>
      </c>
      <c r="P23" s="230" t="s">
        <v>428</v>
      </c>
      <c r="Q23" s="229" t="s">
        <v>53</v>
      </c>
      <c r="R23" s="229" t="s">
        <v>374</v>
      </c>
      <c r="S23" s="229"/>
      <c r="T23" s="229"/>
      <c r="U23" s="229"/>
    </row>
    <row r="24" spans="2:21">
      <c r="B24" s="225" t="s">
        <v>310</v>
      </c>
      <c r="C24" s="225"/>
      <c r="D24" s="226" t="s">
        <v>429</v>
      </c>
      <c r="E24" s="227" t="s">
        <v>430</v>
      </c>
      <c r="F24" s="225" t="s">
        <v>53</v>
      </c>
      <c r="G24" s="225"/>
      <c r="H24" s="225"/>
      <c r="I24" s="225"/>
      <c r="J24" s="225"/>
      <c r="M24" s="229" t="s">
        <v>311</v>
      </c>
      <c r="N24" s="229"/>
      <c r="O24" s="127" t="s">
        <v>431</v>
      </c>
      <c r="P24" s="230" t="s">
        <v>432</v>
      </c>
      <c r="Q24" s="229" t="s">
        <v>53</v>
      </c>
      <c r="R24" s="229" t="s">
        <v>374</v>
      </c>
      <c r="S24" s="229"/>
      <c r="T24" s="229"/>
      <c r="U24" s="229"/>
    </row>
    <row r="25" spans="2:21">
      <c r="B25" s="225" t="s">
        <v>310</v>
      </c>
      <c r="C25" s="225"/>
      <c r="D25" s="226" t="s">
        <v>433</v>
      </c>
      <c r="E25" s="227" t="s">
        <v>430</v>
      </c>
      <c r="F25" s="225" t="s">
        <v>53</v>
      </c>
      <c r="G25" s="225"/>
      <c r="H25" s="225"/>
      <c r="I25" s="225"/>
      <c r="J25" s="225"/>
      <c r="M25" s="229" t="s">
        <v>311</v>
      </c>
      <c r="N25" s="229"/>
      <c r="O25" s="127" t="s">
        <v>434</v>
      </c>
      <c r="P25" s="230" t="s">
        <v>435</v>
      </c>
      <c r="Q25" s="229" t="s">
        <v>53</v>
      </c>
      <c r="R25" s="229" t="s">
        <v>374</v>
      </c>
      <c r="S25" s="229"/>
      <c r="T25" s="229"/>
      <c r="U25" s="229"/>
    </row>
    <row r="26" spans="2:21">
      <c r="B26" s="225" t="s">
        <v>310</v>
      </c>
      <c r="C26" s="225"/>
      <c r="D26" s="226" t="s">
        <v>436</v>
      </c>
      <c r="E26" s="227" t="s">
        <v>430</v>
      </c>
      <c r="F26" s="225" t="s">
        <v>53</v>
      </c>
      <c r="G26" s="225"/>
      <c r="H26" s="225"/>
      <c r="I26" s="225"/>
      <c r="J26" s="225"/>
      <c r="M26" s="229" t="s">
        <v>311</v>
      </c>
      <c r="N26" s="229"/>
      <c r="O26" s="127" t="s">
        <v>437</v>
      </c>
      <c r="P26" s="230" t="s">
        <v>438</v>
      </c>
      <c r="Q26" s="229" t="s">
        <v>53</v>
      </c>
      <c r="R26" s="229" t="s">
        <v>374</v>
      </c>
      <c r="S26" s="229"/>
      <c r="T26" s="229"/>
      <c r="U26" s="229"/>
    </row>
    <row r="27" spans="2:21">
      <c r="B27" s="225" t="s">
        <v>310</v>
      </c>
      <c r="C27" s="225"/>
      <c r="D27" s="226" t="s">
        <v>439</v>
      </c>
      <c r="E27" s="227" t="s">
        <v>440</v>
      </c>
      <c r="F27" s="225" t="s">
        <v>53</v>
      </c>
      <c r="G27" s="225"/>
      <c r="H27" s="225"/>
      <c r="I27" s="225"/>
      <c r="J27" s="225"/>
      <c r="M27" s="229" t="s">
        <v>311</v>
      </c>
      <c r="N27" s="229"/>
      <c r="O27" s="127" t="s">
        <v>441</v>
      </c>
      <c r="P27" s="230" t="s">
        <v>442</v>
      </c>
      <c r="Q27" s="229" t="s">
        <v>53</v>
      </c>
      <c r="R27" s="229" t="s">
        <v>374</v>
      </c>
      <c r="S27" s="229"/>
      <c r="T27" s="229"/>
      <c r="U27" s="229"/>
    </row>
    <row r="28" spans="2:21">
      <c r="B28" s="225" t="s">
        <v>310</v>
      </c>
      <c r="C28" s="225"/>
      <c r="D28" s="226" t="s">
        <v>443</v>
      </c>
      <c r="E28" s="227" t="s">
        <v>444</v>
      </c>
      <c r="F28" s="225" t="s">
        <v>53</v>
      </c>
      <c r="G28" s="225"/>
      <c r="H28" s="225"/>
      <c r="I28" s="225"/>
      <c r="J28" s="225"/>
      <c r="M28" s="229" t="s">
        <v>311</v>
      </c>
      <c r="N28" s="229"/>
      <c r="O28" s="127" t="s">
        <v>445</v>
      </c>
      <c r="P28" s="230" t="s">
        <v>446</v>
      </c>
      <c r="Q28" s="229" t="s">
        <v>53</v>
      </c>
      <c r="R28" s="229" t="s">
        <v>374</v>
      </c>
      <c r="S28" s="229"/>
      <c r="T28" s="229"/>
      <c r="U28" s="229"/>
    </row>
    <row r="29" spans="2:21">
      <c r="B29" s="225" t="s">
        <v>310</v>
      </c>
      <c r="C29" s="225"/>
      <c r="D29" s="226" t="s">
        <v>447</v>
      </c>
      <c r="E29" s="227" t="s">
        <v>448</v>
      </c>
      <c r="F29" s="225" t="s">
        <v>53</v>
      </c>
      <c r="G29" s="225"/>
      <c r="H29" s="225"/>
      <c r="I29" s="225"/>
      <c r="J29" s="225"/>
      <c r="M29" s="229" t="s">
        <v>311</v>
      </c>
      <c r="N29" s="229"/>
      <c r="O29" s="127" t="s">
        <v>449</v>
      </c>
      <c r="P29" s="230" t="s">
        <v>450</v>
      </c>
      <c r="Q29" s="229" t="s">
        <v>53</v>
      </c>
      <c r="R29" s="229" t="s">
        <v>374</v>
      </c>
      <c r="S29" s="229"/>
      <c r="T29" s="229"/>
      <c r="U29" s="229"/>
    </row>
    <row r="30" spans="2:21">
      <c r="B30" s="225" t="s">
        <v>310</v>
      </c>
      <c r="C30" s="225"/>
      <c r="D30" s="226" t="s">
        <v>451</v>
      </c>
      <c r="E30" s="227" t="s">
        <v>448</v>
      </c>
      <c r="F30" s="225" t="s">
        <v>53</v>
      </c>
      <c r="G30" s="225"/>
      <c r="H30" s="225"/>
      <c r="I30" s="225"/>
      <c r="J30" s="225"/>
      <c r="M30" s="229" t="s">
        <v>311</v>
      </c>
      <c r="N30" s="229"/>
      <c r="O30" s="127" t="s">
        <v>452</v>
      </c>
      <c r="P30" s="230" t="s">
        <v>453</v>
      </c>
      <c r="Q30" s="229" t="s">
        <v>53</v>
      </c>
      <c r="R30" s="229" t="s">
        <v>374</v>
      </c>
      <c r="S30" s="229"/>
      <c r="T30" s="229"/>
      <c r="U30" s="229"/>
    </row>
    <row r="31" spans="2:21">
      <c r="B31" s="225" t="s">
        <v>310</v>
      </c>
      <c r="C31" s="225"/>
      <c r="D31" s="226" t="s">
        <v>454</v>
      </c>
      <c r="E31" s="227" t="s">
        <v>455</v>
      </c>
      <c r="F31" s="225" t="s">
        <v>53</v>
      </c>
      <c r="G31" s="225"/>
      <c r="H31" s="225"/>
      <c r="I31" s="225"/>
      <c r="J31" s="225"/>
      <c r="M31" s="229" t="s">
        <v>311</v>
      </c>
      <c r="N31" s="229"/>
      <c r="O31" s="127" t="s">
        <v>456</v>
      </c>
      <c r="P31" s="230" t="s">
        <v>457</v>
      </c>
      <c r="Q31" s="229" t="s">
        <v>53</v>
      </c>
      <c r="R31" s="229" t="s">
        <v>374</v>
      </c>
      <c r="S31" s="229"/>
      <c r="T31" s="229"/>
      <c r="U31" s="229"/>
    </row>
    <row r="32" spans="2:21">
      <c r="B32" s="225" t="s">
        <v>310</v>
      </c>
      <c r="C32" s="225"/>
      <c r="D32" s="226" t="s">
        <v>458</v>
      </c>
      <c r="E32" s="227" t="s">
        <v>459</v>
      </c>
      <c r="F32" s="225" t="s">
        <v>53</v>
      </c>
      <c r="G32" s="225"/>
      <c r="H32" s="225"/>
      <c r="I32" s="225"/>
      <c r="J32" s="225"/>
      <c r="M32" s="229" t="s">
        <v>311</v>
      </c>
      <c r="N32" s="229"/>
      <c r="O32" s="127" t="s">
        <v>460</v>
      </c>
      <c r="P32" s="230" t="s">
        <v>461</v>
      </c>
      <c r="Q32" s="229" t="s">
        <v>53</v>
      </c>
      <c r="R32" s="229" t="s">
        <v>374</v>
      </c>
      <c r="S32" s="229"/>
      <c r="T32" s="229"/>
      <c r="U32" s="229"/>
    </row>
    <row r="33" spans="2:21">
      <c r="B33" s="225" t="s">
        <v>310</v>
      </c>
      <c r="C33" s="225"/>
      <c r="D33" s="226" t="s">
        <v>462</v>
      </c>
      <c r="E33" s="227" t="s">
        <v>459</v>
      </c>
      <c r="F33" s="225" t="s">
        <v>53</v>
      </c>
      <c r="G33" s="225"/>
      <c r="H33" s="225"/>
      <c r="I33" s="225"/>
      <c r="J33" s="225"/>
      <c r="M33" s="229" t="s">
        <v>311</v>
      </c>
      <c r="N33" s="229"/>
      <c r="O33" s="127" t="s">
        <v>463</v>
      </c>
      <c r="P33" s="230" t="s">
        <v>464</v>
      </c>
      <c r="Q33" s="229" t="s">
        <v>53</v>
      </c>
      <c r="R33" s="229" t="s">
        <v>374</v>
      </c>
      <c r="S33" s="229"/>
      <c r="T33" s="229"/>
      <c r="U33" s="229"/>
    </row>
    <row r="34" spans="2:21">
      <c r="B34" s="225" t="s">
        <v>310</v>
      </c>
      <c r="C34" s="225"/>
      <c r="D34" s="226" t="s">
        <v>465</v>
      </c>
      <c r="E34" s="227" t="s">
        <v>466</v>
      </c>
      <c r="F34" s="225" t="s">
        <v>53</v>
      </c>
      <c r="G34" s="225"/>
      <c r="H34" s="225"/>
      <c r="I34" s="225"/>
      <c r="J34" s="225"/>
      <c r="M34" s="229" t="s">
        <v>311</v>
      </c>
      <c r="N34" s="229"/>
      <c r="O34" s="127" t="s">
        <v>467</v>
      </c>
      <c r="P34" s="230" t="s">
        <v>468</v>
      </c>
      <c r="Q34" s="229" t="s">
        <v>53</v>
      </c>
      <c r="R34" s="229" t="s">
        <v>374</v>
      </c>
      <c r="S34" s="229"/>
      <c r="T34" s="229"/>
      <c r="U34" s="229"/>
    </row>
    <row r="35" spans="2:21">
      <c r="B35" s="225" t="s">
        <v>310</v>
      </c>
      <c r="C35" s="225"/>
      <c r="D35" s="231" t="s">
        <v>469</v>
      </c>
      <c r="E35" s="231" t="s">
        <v>470</v>
      </c>
      <c r="F35" s="225" t="s">
        <v>53</v>
      </c>
      <c r="G35" s="225"/>
      <c r="H35" s="225"/>
      <c r="I35" s="225"/>
      <c r="J35" s="225"/>
      <c r="M35" s="229" t="s">
        <v>311</v>
      </c>
      <c r="N35" s="229"/>
      <c r="O35" s="127" t="s">
        <v>471</v>
      </c>
      <c r="P35" s="230" t="s">
        <v>472</v>
      </c>
      <c r="Q35" s="229" t="s">
        <v>53</v>
      </c>
      <c r="R35" s="229" t="s">
        <v>374</v>
      </c>
      <c r="S35" s="229"/>
      <c r="T35" s="229"/>
      <c r="U35" s="229"/>
    </row>
    <row r="36" spans="2:21">
      <c r="B36" s="225" t="s">
        <v>310</v>
      </c>
      <c r="C36" s="225"/>
      <c r="D36" s="231" t="s">
        <v>473</v>
      </c>
      <c r="E36" s="231" t="s">
        <v>474</v>
      </c>
      <c r="F36" s="225" t="s">
        <v>53</v>
      </c>
      <c r="G36" s="225"/>
      <c r="H36" s="225"/>
      <c r="I36" s="225"/>
      <c r="J36" s="225"/>
      <c r="M36" s="229" t="s">
        <v>311</v>
      </c>
      <c r="N36" s="229"/>
      <c r="O36" s="127" t="s">
        <v>475</v>
      </c>
      <c r="P36" s="230" t="s">
        <v>476</v>
      </c>
      <c r="Q36" s="229" t="s">
        <v>53</v>
      </c>
      <c r="R36" s="229" t="s">
        <v>374</v>
      </c>
      <c r="S36" s="229"/>
      <c r="T36" s="229"/>
      <c r="U36" s="229"/>
    </row>
    <row r="37" spans="2:21">
      <c r="B37" s="225" t="s">
        <v>310</v>
      </c>
      <c r="C37" s="225"/>
      <c r="D37" s="231" t="s">
        <v>477</v>
      </c>
      <c r="E37" s="231" t="s">
        <v>478</v>
      </c>
      <c r="F37" s="225" t="s">
        <v>53</v>
      </c>
      <c r="G37" s="225"/>
      <c r="H37" s="225"/>
      <c r="I37" s="225"/>
      <c r="J37" s="225"/>
      <c r="M37" s="229" t="s">
        <v>311</v>
      </c>
      <c r="N37" s="229"/>
      <c r="O37" s="127" t="s">
        <v>479</v>
      </c>
      <c r="P37" s="230" t="s">
        <v>476</v>
      </c>
      <c r="Q37" s="229" t="s">
        <v>53</v>
      </c>
      <c r="R37" s="229" t="s">
        <v>374</v>
      </c>
      <c r="S37" s="229"/>
      <c r="T37" s="229"/>
      <c r="U37" s="229"/>
    </row>
    <row r="38" spans="2:21">
      <c r="B38" s="225" t="s">
        <v>310</v>
      </c>
      <c r="C38" s="225"/>
      <c r="D38" s="231" t="s">
        <v>480</v>
      </c>
      <c r="E38" s="231" t="s">
        <v>481</v>
      </c>
      <c r="F38" s="225" t="s">
        <v>53</v>
      </c>
      <c r="G38" s="225"/>
      <c r="H38" s="225"/>
      <c r="I38" s="225"/>
      <c r="J38" s="225"/>
      <c r="M38" s="229" t="s">
        <v>311</v>
      </c>
      <c r="N38" s="229"/>
      <c r="O38" s="127" t="s">
        <v>482</v>
      </c>
      <c r="P38" s="230" t="s">
        <v>483</v>
      </c>
      <c r="Q38" s="229" t="s">
        <v>53</v>
      </c>
      <c r="R38" s="229" t="s">
        <v>374</v>
      </c>
      <c r="S38" s="229"/>
      <c r="T38" s="229"/>
      <c r="U38" s="229"/>
    </row>
    <row r="39" spans="2:21">
      <c r="B39" s="225" t="s">
        <v>310</v>
      </c>
      <c r="C39" s="225"/>
      <c r="D39" s="231" t="s">
        <v>484</v>
      </c>
      <c r="E39" s="231" t="s">
        <v>485</v>
      </c>
      <c r="F39" s="225" t="s">
        <v>53</v>
      </c>
      <c r="G39" s="225"/>
      <c r="H39" s="225"/>
      <c r="I39" s="225"/>
      <c r="J39" s="225"/>
      <c r="M39" s="229" t="s">
        <v>311</v>
      </c>
      <c r="N39" s="229"/>
      <c r="O39" s="127" t="s">
        <v>486</v>
      </c>
      <c r="P39" s="230" t="s">
        <v>487</v>
      </c>
      <c r="Q39" s="229" t="s">
        <v>53</v>
      </c>
      <c r="R39" s="229" t="s">
        <v>374</v>
      </c>
      <c r="S39" s="229"/>
      <c r="T39" s="229"/>
      <c r="U39" s="229"/>
    </row>
    <row r="40" spans="2:21">
      <c r="B40" s="225" t="s">
        <v>310</v>
      </c>
      <c r="C40" s="225"/>
      <c r="D40" s="231" t="s">
        <v>488</v>
      </c>
      <c r="E40" s="231" t="s">
        <v>489</v>
      </c>
      <c r="F40" s="225" t="s">
        <v>53</v>
      </c>
      <c r="G40" s="225"/>
      <c r="H40" s="225"/>
      <c r="I40" s="225"/>
      <c r="J40" s="225"/>
      <c r="M40" s="229" t="s">
        <v>311</v>
      </c>
      <c r="N40" s="229"/>
      <c r="O40" s="127" t="s">
        <v>536</v>
      </c>
      <c r="P40" s="230" t="s">
        <v>487</v>
      </c>
      <c r="Q40" s="229" t="s">
        <v>53</v>
      </c>
      <c r="R40" s="229" t="s">
        <v>374</v>
      </c>
      <c r="S40" s="229"/>
      <c r="T40" s="229"/>
      <c r="U40" s="229"/>
    </row>
    <row r="41" spans="2:21">
      <c r="B41" s="225" t="s">
        <v>310</v>
      </c>
      <c r="C41" s="225"/>
      <c r="D41" s="231" t="s">
        <v>490</v>
      </c>
      <c r="E41" s="231" t="s">
        <v>491</v>
      </c>
      <c r="F41" s="225" t="s">
        <v>53</v>
      </c>
      <c r="G41" s="225"/>
      <c r="H41" s="225"/>
      <c r="I41" s="225"/>
      <c r="J41" s="225"/>
      <c r="M41" s="229" t="s">
        <v>311</v>
      </c>
      <c r="N41" s="229"/>
      <c r="O41" s="127" t="s">
        <v>492</v>
      </c>
      <c r="P41" s="230" t="s">
        <v>493</v>
      </c>
      <c r="Q41" s="229" t="s">
        <v>53</v>
      </c>
      <c r="R41" s="229" t="s">
        <v>374</v>
      </c>
      <c r="S41" s="229"/>
      <c r="T41" s="229"/>
      <c r="U41" s="229"/>
    </row>
    <row r="42" spans="2:21">
      <c r="B42" s="225"/>
      <c r="C42" s="225"/>
      <c r="F42" s="225"/>
      <c r="G42" s="225"/>
      <c r="H42" s="225"/>
      <c r="I42" s="225"/>
      <c r="J42" s="225"/>
      <c r="M42" s="229" t="s">
        <v>311</v>
      </c>
      <c r="N42" s="229"/>
      <c r="O42" s="127" t="s">
        <v>494</v>
      </c>
      <c r="P42" s="230" t="s">
        <v>495</v>
      </c>
      <c r="Q42" s="229" t="s">
        <v>53</v>
      </c>
      <c r="R42" s="229" t="s">
        <v>374</v>
      </c>
      <c r="S42" s="229"/>
      <c r="T42" s="229"/>
      <c r="U42" s="229"/>
    </row>
    <row r="43" spans="2:21">
      <c r="M43" s="229" t="s">
        <v>311</v>
      </c>
      <c r="N43" s="229"/>
      <c r="O43" s="127" t="s">
        <v>496</v>
      </c>
      <c r="P43" s="230" t="s">
        <v>497</v>
      </c>
      <c r="Q43" s="229" t="s">
        <v>53</v>
      </c>
      <c r="R43" s="229" t="s">
        <v>374</v>
      </c>
      <c r="S43" s="229"/>
      <c r="T43" s="229"/>
      <c r="U43" s="229"/>
    </row>
    <row r="44" spans="2:21">
      <c r="M44" s="229" t="s">
        <v>311</v>
      </c>
      <c r="N44" s="229"/>
      <c r="O44" s="127" t="s">
        <v>498</v>
      </c>
      <c r="P44" s="230" t="s">
        <v>499</v>
      </c>
      <c r="Q44" s="229" t="s">
        <v>53</v>
      </c>
      <c r="R44" s="229" t="s">
        <v>374</v>
      </c>
      <c r="S44" s="229"/>
      <c r="T44" s="229"/>
      <c r="U44" s="229"/>
    </row>
    <row r="45" spans="2:21">
      <c r="M45" s="229" t="s">
        <v>311</v>
      </c>
      <c r="N45" s="229"/>
      <c r="O45" s="127" t="s">
        <v>500</v>
      </c>
      <c r="P45" s="230" t="s">
        <v>499</v>
      </c>
      <c r="Q45" s="229" t="s">
        <v>53</v>
      </c>
      <c r="R45" s="229" t="s">
        <v>374</v>
      </c>
      <c r="S45" s="229"/>
      <c r="T45" s="229"/>
      <c r="U45" s="229"/>
    </row>
    <row r="46" spans="2:21">
      <c r="M46" s="229" t="s">
        <v>311</v>
      </c>
      <c r="N46" s="229"/>
      <c r="O46" s="127" t="s">
        <v>501</v>
      </c>
      <c r="P46" s="230" t="s">
        <v>502</v>
      </c>
      <c r="Q46" s="229" t="s">
        <v>53</v>
      </c>
      <c r="R46" s="229" t="s">
        <v>374</v>
      </c>
      <c r="S46" s="229"/>
      <c r="T46" s="229"/>
      <c r="U46" s="229"/>
    </row>
    <row r="47" spans="2:21">
      <c r="M47" s="229" t="s">
        <v>311</v>
      </c>
      <c r="N47" s="229"/>
      <c r="O47" s="127" t="s">
        <v>503</v>
      </c>
      <c r="P47" s="230" t="s">
        <v>504</v>
      </c>
      <c r="Q47" s="229" t="s">
        <v>53</v>
      </c>
      <c r="R47" s="229" t="s">
        <v>374</v>
      </c>
      <c r="S47" s="229"/>
      <c r="T47" s="229"/>
      <c r="U47" s="229"/>
    </row>
    <row r="48" spans="2:21">
      <c r="M48" s="229" t="s">
        <v>311</v>
      </c>
      <c r="N48" s="229"/>
      <c r="O48" s="127" t="s">
        <v>505</v>
      </c>
      <c r="P48" s="230" t="s">
        <v>506</v>
      </c>
      <c r="Q48" s="229" t="s">
        <v>53</v>
      </c>
      <c r="R48" s="229" t="s">
        <v>507</v>
      </c>
      <c r="S48" s="229"/>
      <c r="T48" s="229"/>
      <c r="U48" s="229"/>
    </row>
    <row r="49" spans="13:21">
      <c r="M49" s="229" t="s">
        <v>311</v>
      </c>
      <c r="N49" s="229"/>
      <c r="O49" s="127" t="s">
        <v>508</v>
      </c>
      <c r="P49" s="230" t="s">
        <v>509</v>
      </c>
      <c r="Q49" s="229" t="s">
        <v>53</v>
      </c>
      <c r="R49" s="229" t="s">
        <v>507</v>
      </c>
      <c r="S49" s="229"/>
      <c r="T49" s="229"/>
      <c r="U49" s="229"/>
    </row>
    <row r="50" spans="13:21">
      <c r="M50" s="229" t="s">
        <v>311</v>
      </c>
      <c r="N50" s="229"/>
      <c r="O50" s="127" t="s">
        <v>510</v>
      </c>
      <c r="P50" s="230" t="s">
        <v>511</v>
      </c>
      <c r="Q50" s="229" t="s">
        <v>53</v>
      </c>
      <c r="R50" s="229" t="s">
        <v>507</v>
      </c>
      <c r="S50" s="229"/>
      <c r="T50" s="229"/>
      <c r="U50" s="229"/>
    </row>
    <row r="51" spans="13:21">
      <c r="M51" s="229" t="s">
        <v>311</v>
      </c>
      <c r="N51" s="229"/>
      <c r="O51" s="127" t="s">
        <v>512</v>
      </c>
      <c r="P51" s="230" t="s">
        <v>513</v>
      </c>
      <c r="Q51" s="229" t="s">
        <v>53</v>
      </c>
      <c r="R51" s="229" t="s">
        <v>507</v>
      </c>
      <c r="S51" s="229"/>
      <c r="T51" s="229"/>
      <c r="U51" s="229"/>
    </row>
    <row r="52" spans="13:21">
      <c r="M52" s="229"/>
      <c r="N52" s="229"/>
      <c r="O52" s="127"/>
      <c r="P52" s="230"/>
      <c r="Q52" s="229"/>
      <c r="R52" s="229"/>
      <c r="S52" s="229"/>
      <c r="T52" s="229"/>
      <c r="U52" s="229"/>
    </row>
    <row r="53" spans="13:21">
      <c r="M53" s="229"/>
      <c r="N53" s="229"/>
      <c r="O53" s="127"/>
      <c r="P53" s="230"/>
      <c r="Q53" s="229"/>
      <c r="R53" s="229"/>
      <c r="S53" s="229"/>
      <c r="T53" s="229"/>
      <c r="U53" s="229"/>
    </row>
    <row r="54" spans="13:21">
      <c r="M54" s="229"/>
      <c r="N54" s="229"/>
      <c r="O54" s="127"/>
      <c r="P54" s="230"/>
      <c r="Q54" s="229"/>
      <c r="R54" s="229"/>
      <c r="S54" s="229"/>
      <c r="T54" s="229"/>
      <c r="U54" s="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275"/>
  <sheetViews>
    <sheetView topLeftCell="A7" zoomScale="85" zoomScaleNormal="85" workbookViewId="0">
      <selection activeCell="R29" sqref="R29"/>
    </sheetView>
  </sheetViews>
  <sheetFormatPr defaultRowHeight="12.75"/>
  <cols>
    <col min="1" max="4" width="10.42578125" style="66" customWidth="1"/>
    <col min="5" max="5" width="70.5703125" style="66" customWidth="1"/>
    <col min="6" max="43" width="10.42578125" style="66" customWidth="1"/>
    <col min="44" max="16384" width="9.140625" style="66"/>
  </cols>
  <sheetData>
    <row r="1" spans="2:18" ht="15.75" customHeight="1">
      <c r="B1" s="64" t="s">
        <v>50</v>
      </c>
      <c r="C1" s="64" t="s">
        <v>51</v>
      </c>
      <c r="D1" s="64" t="s">
        <v>52</v>
      </c>
      <c r="E1" s="64" t="s">
        <v>68</v>
      </c>
      <c r="F1" s="64" t="s">
        <v>61</v>
      </c>
      <c r="G1" s="64" t="s">
        <v>62</v>
      </c>
      <c r="H1" s="65"/>
    </row>
    <row r="2" spans="2:18" ht="15.75" customHeight="1">
      <c r="B2" s="67" t="s">
        <v>290</v>
      </c>
      <c r="C2" s="67" t="s">
        <v>47</v>
      </c>
      <c r="D2" s="67" t="s">
        <v>66</v>
      </c>
      <c r="E2" s="67" t="s">
        <v>53</v>
      </c>
      <c r="F2" s="67" t="s">
        <v>288</v>
      </c>
      <c r="G2" s="67" t="s">
        <v>63</v>
      </c>
      <c r="H2" s="68"/>
    </row>
    <row r="3" spans="2:18" ht="15.75" customHeight="1"/>
    <row r="4" spans="2:18" s="71" customFormat="1" ht="15.75" customHeight="1">
      <c r="B4" s="69" t="s">
        <v>14</v>
      </c>
      <c r="C4" s="69"/>
      <c r="D4" s="70"/>
      <c r="E4" s="70"/>
      <c r="F4" s="70"/>
      <c r="G4" s="70"/>
      <c r="H4" s="70"/>
      <c r="I4" s="70"/>
      <c r="J4" s="70"/>
    </row>
    <row r="5" spans="2:18" ht="15.75" customHeight="1">
      <c r="B5" s="84" t="s">
        <v>7</v>
      </c>
      <c r="C5" s="85" t="s">
        <v>30</v>
      </c>
      <c r="D5" s="84" t="s">
        <v>0</v>
      </c>
      <c r="E5" s="84" t="s">
        <v>3</v>
      </c>
      <c r="F5" s="84" t="s">
        <v>4</v>
      </c>
      <c r="G5" s="84" t="s">
        <v>8</v>
      </c>
      <c r="H5" s="84" t="s">
        <v>9</v>
      </c>
      <c r="I5" s="84" t="s">
        <v>10</v>
      </c>
      <c r="J5" s="84" t="s">
        <v>12</v>
      </c>
    </row>
    <row r="6" spans="2:18" ht="33.75" customHeight="1">
      <c r="B6" s="205" t="s">
        <v>35</v>
      </c>
      <c r="C6" s="205" t="s">
        <v>31</v>
      </c>
      <c r="D6" s="205" t="s">
        <v>26</v>
      </c>
      <c r="E6" s="205" t="s">
        <v>27</v>
      </c>
      <c r="F6" s="205" t="s">
        <v>4</v>
      </c>
      <c r="G6" s="205" t="s">
        <v>38</v>
      </c>
      <c r="H6" s="205" t="s">
        <v>39</v>
      </c>
      <c r="I6" s="205" t="s">
        <v>28</v>
      </c>
      <c r="J6" s="205" t="s">
        <v>29</v>
      </c>
    </row>
    <row r="7" spans="2:18" ht="15.75" customHeight="1">
      <c r="B7" s="184" t="s">
        <v>49</v>
      </c>
      <c r="C7" s="184"/>
      <c r="D7" s="182" t="s">
        <v>275</v>
      </c>
      <c r="E7" s="183" t="s">
        <v>291</v>
      </c>
      <c r="F7" s="184" t="s">
        <v>53</v>
      </c>
      <c r="G7" s="184" t="s">
        <v>348</v>
      </c>
      <c r="H7" s="184" t="s">
        <v>154</v>
      </c>
      <c r="I7" s="184"/>
      <c r="J7" s="184"/>
    </row>
    <row r="8" spans="2:18" ht="15.75" customHeight="1">
      <c r="B8" s="184" t="s">
        <v>49</v>
      </c>
      <c r="C8" s="184"/>
      <c r="D8" s="182" t="s">
        <v>525</v>
      </c>
      <c r="E8" s="183" t="s">
        <v>529</v>
      </c>
      <c r="F8" s="184" t="s">
        <v>53</v>
      </c>
      <c r="G8" s="184" t="s">
        <v>348</v>
      </c>
      <c r="H8" s="184" t="s">
        <v>154</v>
      </c>
      <c r="I8" s="184"/>
      <c r="J8" s="184"/>
    </row>
    <row r="9" spans="2:18" ht="15.75" customHeight="1">
      <c r="B9" s="184" t="s">
        <v>49</v>
      </c>
      <c r="C9" s="184"/>
      <c r="D9" s="182" t="s">
        <v>526</v>
      </c>
      <c r="E9" s="183" t="s">
        <v>530</v>
      </c>
      <c r="F9" s="184" t="s">
        <v>53</v>
      </c>
      <c r="G9" s="184" t="s">
        <v>348</v>
      </c>
      <c r="H9" s="184" t="s">
        <v>154</v>
      </c>
      <c r="I9" s="184"/>
      <c r="J9" s="184"/>
      <c r="K9" s="71"/>
      <c r="L9" s="71"/>
      <c r="M9" s="76"/>
      <c r="N9" s="71"/>
      <c r="O9" s="71"/>
      <c r="P9" s="71"/>
      <c r="Q9" s="71"/>
      <c r="R9" s="71"/>
    </row>
    <row r="10" spans="2:18" ht="15.75" customHeight="1">
      <c r="B10" s="184" t="s">
        <v>49</v>
      </c>
      <c r="C10" s="184"/>
      <c r="D10" s="182" t="s">
        <v>527</v>
      </c>
      <c r="E10" s="183" t="s">
        <v>531</v>
      </c>
      <c r="F10" s="184" t="s">
        <v>53</v>
      </c>
      <c r="G10" s="184" t="s">
        <v>348</v>
      </c>
      <c r="H10" s="184" t="s">
        <v>154</v>
      </c>
      <c r="I10" s="184"/>
      <c r="J10" s="184"/>
      <c r="L10" s="77"/>
      <c r="M10" s="78"/>
    </row>
    <row r="11" spans="2:18" ht="15.75" customHeight="1">
      <c r="B11" s="184" t="s">
        <v>49</v>
      </c>
      <c r="C11" s="184"/>
      <c r="D11" s="182" t="s">
        <v>528</v>
      </c>
      <c r="E11" s="183" t="s">
        <v>532</v>
      </c>
      <c r="F11" s="184" t="s">
        <v>53</v>
      </c>
      <c r="G11" s="184" t="s">
        <v>348</v>
      </c>
      <c r="H11" s="184" t="s">
        <v>154</v>
      </c>
      <c r="I11" s="184"/>
      <c r="J11" s="184"/>
      <c r="L11" s="77"/>
      <c r="M11" s="78"/>
    </row>
    <row r="12" spans="2:18" ht="15.75" customHeight="1">
      <c r="B12" s="184" t="s">
        <v>49</v>
      </c>
      <c r="C12" s="184"/>
      <c r="D12" s="182" t="s">
        <v>285</v>
      </c>
      <c r="E12" s="183" t="s">
        <v>534</v>
      </c>
      <c r="F12" s="184" t="s">
        <v>53</v>
      </c>
      <c r="G12" s="184" t="s">
        <v>348</v>
      </c>
      <c r="H12" s="184" t="s">
        <v>154</v>
      </c>
      <c r="I12" s="184"/>
      <c r="J12" s="184"/>
      <c r="L12" s="77"/>
      <c r="M12" s="78"/>
    </row>
    <row r="13" spans="2:18" ht="15.75" customHeight="1">
      <c r="B13" s="184" t="s">
        <v>49</v>
      </c>
      <c r="C13" s="184"/>
      <c r="D13" s="182" t="s">
        <v>533</v>
      </c>
      <c r="E13" s="183" t="s">
        <v>535</v>
      </c>
      <c r="F13" s="184" t="s">
        <v>53</v>
      </c>
      <c r="G13" s="184" t="s">
        <v>348</v>
      </c>
      <c r="H13" s="184" t="s">
        <v>154</v>
      </c>
      <c r="I13" s="184"/>
      <c r="J13" s="184"/>
      <c r="L13" s="77"/>
      <c r="M13" s="78"/>
    </row>
    <row r="14" spans="2:18" ht="15.75" customHeight="1">
      <c r="B14" s="184" t="s">
        <v>65</v>
      </c>
      <c r="C14" s="184"/>
      <c r="D14" s="182" t="s">
        <v>343</v>
      </c>
      <c r="E14" s="183" t="s">
        <v>345</v>
      </c>
      <c r="F14" s="184" t="s">
        <v>336</v>
      </c>
      <c r="G14" s="184"/>
      <c r="H14" s="184"/>
      <c r="I14" s="184"/>
      <c r="J14" s="184"/>
      <c r="L14" s="77"/>
      <c r="M14" s="78"/>
    </row>
    <row r="15" spans="2:18" ht="15.75" customHeight="1">
      <c r="B15" s="206"/>
      <c r="C15" s="206"/>
      <c r="D15" s="207"/>
      <c r="E15" s="208"/>
      <c r="F15" s="206"/>
      <c r="G15" s="206"/>
      <c r="H15" s="206"/>
      <c r="I15" s="206"/>
      <c r="J15" s="206"/>
      <c r="L15" s="77"/>
      <c r="M15" s="78"/>
    </row>
    <row r="16" spans="2:18" ht="15.75" customHeight="1">
      <c r="H16" s="206"/>
      <c r="I16" s="206"/>
      <c r="J16" s="206"/>
      <c r="L16" s="77"/>
      <c r="M16" s="78"/>
    </row>
    <row r="17" spans="2:19" ht="15.75" customHeight="1">
      <c r="B17" s="206"/>
      <c r="C17" s="206"/>
      <c r="D17" s="207"/>
      <c r="E17" s="208"/>
      <c r="F17" s="206"/>
      <c r="G17" s="206"/>
      <c r="H17" s="206"/>
      <c r="I17" s="206"/>
      <c r="J17" s="206"/>
      <c r="K17" s="77"/>
      <c r="L17" s="78"/>
    </row>
    <row r="18" spans="2:19" ht="15.75" customHeight="1">
      <c r="B18" s="74"/>
      <c r="C18" s="74"/>
      <c r="D18" s="74"/>
      <c r="E18" s="75"/>
      <c r="F18" s="74"/>
      <c r="G18" s="74"/>
      <c r="H18" s="74"/>
      <c r="I18" s="74"/>
      <c r="J18" s="74"/>
      <c r="K18" s="77"/>
      <c r="L18" s="78"/>
    </row>
    <row r="19" spans="2:19" ht="15.75" customHeight="1">
      <c r="D19" s="79" t="s">
        <v>13</v>
      </c>
      <c r="E19" s="79"/>
      <c r="F19" s="79"/>
    </row>
    <row r="20" spans="2:19" ht="15.75" customHeight="1">
      <c r="B20" s="80" t="s">
        <v>1</v>
      </c>
      <c r="C20" s="80" t="s">
        <v>5</v>
      </c>
      <c r="D20" s="80" t="s">
        <v>6</v>
      </c>
      <c r="E20" s="81" t="s">
        <v>74</v>
      </c>
      <c r="F20" s="81" t="s">
        <v>366</v>
      </c>
      <c r="G20" s="81" t="s">
        <v>360</v>
      </c>
      <c r="H20" s="81" t="s">
        <v>347</v>
      </c>
      <c r="I20" s="82" t="s">
        <v>56</v>
      </c>
      <c r="J20" s="82" t="s">
        <v>54</v>
      </c>
      <c r="K20" s="82" t="s">
        <v>361</v>
      </c>
      <c r="L20" s="82" t="s">
        <v>340</v>
      </c>
      <c r="M20" s="82" t="s">
        <v>341</v>
      </c>
      <c r="N20" s="82" t="s">
        <v>342</v>
      </c>
      <c r="O20" s="82" t="s">
        <v>346</v>
      </c>
      <c r="P20" s="82" t="s">
        <v>339</v>
      </c>
      <c r="Q20" s="82" t="s">
        <v>349</v>
      </c>
      <c r="R20" s="82" t="s">
        <v>350</v>
      </c>
      <c r="S20" s="82" t="s">
        <v>908</v>
      </c>
    </row>
    <row r="21" spans="2:19" ht="15.75" customHeight="1">
      <c r="B21" s="209" t="s">
        <v>37</v>
      </c>
      <c r="C21" s="209" t="s">
        <v>32</v>
      </c>
      <c r="D21" s="209" t="s">
        <v>33</v>
      </c>
      <c r="E21" s="209" t="s">
        <v>73</v>
      </c>
      <c r="F21" s="209" t="s">
        <v>73</v>
      </c>
      <c r="G21" s="209" t="s">
        <v>73</v>
      </c>
      <c r="H21" s="209" t="s">
        <v>73</v>
      </c>
      <c r="I21" s="209" t="s">
        <v>58</v>
      </c>
      <c r="J21" s="209" t="s">
        <v>77</v>
      </c>
      <c r="K21" s="209"/>
      <c r="L21" s="209"/>
      <c r="M21" s="209"/>
      <c r="N21" s="209"/>
      <c r="O21" s="209"/>
      <c r="P21" s="209" t="s">
        <v>351</v>
      </c>
      <c r="Q21" s="209" t="s">
        <v>352</v>
      </c>
      <c r="R21" s="209" t="s">
        <v>353</v>
      </c>
    </row>
    <row r="22" spans="2:19" ht="15.75" customHeight="1">
      <c r="B22" s="209" t="s">
        <v>59</v>
      </c>
      <c r="C22" s="209"/>
      <c r="D22" s="209"/>
      <c r="E22" s="209"/>
      <c r="F22" s="209"/>
      <c r="G22" s="209"/>
      <c r="H22" s="209"/>
      <c r="I22" s="209"/>
      <c r="J22" s="209" t="s">
        <v>60</v>
      </c>
      <c r="K22" s="209"/>
      <c r="L22" s="209"/>
      <c r="M22" s="209"/>
      <c r="N22" s="209"/>
      <c r="O22" s="209"/>
      <c r="P22" s="209" t="s">
        <v>354</v>
      </c>
      <c r="Q22" s="209" t="s">
        <v>354</v>
      </c>
      <c r="R22" s="209" t="s">
        <v>355</v>
      </c>
    </row>
    <row r="23" spans="2:19" ht="15.75" customHeight="1">
      <c r="B23" s="127" t="s">
        <v>292</v>
      </c>
      <c r="C23" s="124" t="s">
        <v>42</v>
      </c>
      <c r="D23" s="182" t="s">
        <v>275</v>
      </c>
      <c r="E23" s="210">
        <v>1</v>
      </c>
      <c r="F23" s="210">
        <v>1</v>
      </c>
      <c r="G23" s="210"/>
      <c r="H23" s="210">
        <v>5</v>
      </c>
      <c r="I23" s="210">
        <v>1</v>
      </c>
      <c r="J23" s="210">
        <v>100</v>
      </c>
      <c r="K23" s="210"/>
      <c r="L23" s="210"/>
      <c r="M23" s="210"/>
      <c r="N23" s="210"/>
      <c r="O23" s="210"/>
    </row>
    <row r="24" spans="2:19" ht="15.75" customHeight="1">
      <c r="B24" s="127"/>
      <c r="C24" s="124" t="s">
        <v>167</v>
      </c>
      <c r="D24" s="182"/>
      <c r="E24" s="210">
        <v>0.05</v>
      </c>
      <c r="F24" s="210">
        <f>+E24</f>
        <v>0.05</v>
      </c>
      <c r="G24" s="210"/>
      <c r="H24" s="210"/>
      <c r="I24" s="210"/>
      <c r="J24" s="210"/>
      <c r="K24" s="210"/>
      <c r="L24" s="210"/>
      <c r="M24" s="210"/>
      <c r="N24" s="210"/>
      <c r="O24" s="210"/>
    </row>
    <row r="25" spans="2:19" ht="15.75" customHeight="1">
      <c r="B25" s="127" t="str">
        <f>+"FTE_AGR"&amp;C25</f>
        <v>FTE_AGRDSL</v>
      </c>
      <c r="C25" s="124" t="str">
        <f>+RIGHT(D25,3)</f>
        <v>DSL</v>
      </c>
      <c r="D25" s="182" t="str">
        <f>+D8</f>
        <v>AGRDSL</v>
      </c>
      <c r="E25" s="210">
        <v>1</v>
      </c>
      <c r="F25" s="210">
        <v>1</v>
      </c>
      <c r="G25" s="210"/>
      <c r="H25" s="210"/>
      <c r="I25" s="210">
        <v>1</v>
      </c>
      <c r="J25" s="210">
        <v>100</v>
      </c>
      <c r="K25" s="210"/>
      <c r="L25" s="210"/>
      <c r="M25" s="210"/>
      <c r="N25" s="210"/>
      <c r="O25" s="210"/>
      <c r="R25" s="66">
        <v>0.92</v>
      </c>
    </row>
    <row r="26" spans="2:19" ht="15.75" customHeight="1">
      <c r="B26" s="127"/>
      <c r="C26" s="124" t="s">
        <v>907</v>
      </c>
      <c r="D26" s="182"/>
      <c r="E26" s="210">
        <v>1</v>
      </c>
      <c r="F26" s="210">
        <v>1</v>
      </c>
      <c r="G26" s="210"/>
      <c r="H26" s="210"/>
      <c r="I26" s="210"/>
      <c r="J26" s="210"/>
      <c r="K26" s="210"/>
      <c r="L26" s="210"/>
      <c r="M26" s="210"/>
      <c r="N26" s="210"/>
      <c r="O26" s="210"/>
      <c r="S26" s="66">
        <v>2.4</v>
      </c>
    </row>
    <row r="27" spans="2:19" ht="15.75" customHeight="1">
      <c r="B27" s="127" t="str">
        <f t="shared" ref="B27:B29" si="0">+"FTE_AGR"&amp;C27</f>
        <v>FTE_AGRPET</v>
      </c>
      <c r="C27" s="124" t="str">
        <f t="shared" ref="C27:C29" si="1">+RIGHT(D27,3)</f>
        <v>PET</v>
      </c>
      <c r="D27" s="182" t="str">
        <f>+D9</f>
        <v>AGRPET</v>
      </c>
      <c r="E27" s="210"/>
      <c r="F27" s="210"/>
      <c r="G27" s="210"/>
      <c r="H27" s="210"/>
      <c r="I27" s="210">
        <v>1</v>
      </c>
      <c r="J27" s="210">
        <v>100</v>
      </c>
      <c r="K27" s="210"/>
      <c r="L27" s="210"/>
      <c r="M27" s="210"/>
      <c r="N27" s="210"/>
      <c r="O27" s="210"/>
      <c r="R27" s="66">
        <v>0.92</v>
      </c>
    </row>
    <row r="28" spans="2:19" ht="15.75" customHeight="1">
      <c r="B28" s="127" t="str">
        <f t="shared" si="0"/>
        <v>FTE_AGRFOL</v>
      </c>
      <c r="C28" s="124" t="str">
        <f t="shared" si="1"/>
        <v>FOL</v>
      </c>
      <c r="D28" s="182" t="str">
        <f>+D10</f>
        <v>AGRFOL</v>
      </c>
      <c r="E28" s="210"/>
      <c r="F28" s="210"/>
      <c r="G28" s="210"/>
      <c r="H28" s="210"/>
      <c r="I28" s="210">
        <v>1</v>
      </c>
      <c r="J28" s="210">
        <v>100</v>
      </c>
      <c r="K28" s="210"/>
      <c r="L28" s="210"/>
      <c r="M28" s="210"/>
      <c r="N28" s="210"/>
      <c r="O28" s="210"/>
    </row>
    <row r="29" spans="2:19" ht="15.75" customHeight="1">
      <c r="B29" s="127" t="str">
        <f t="shared" si="0"/>
        <v>FTE_AGRLPG</v>
      </c>
      <c r="C29" s="124" t="str">
        <f t="shared" si="1"/>
        <v>LPG</v>
      </c>
      <c r="D29" s="182" t="str">
        <f>+D11</f>
        <v>AGRLPG</v>
      </c>
      <c r="E29" s="210"/>
      <c r="F29" s="210"/>
      <c r="G29" s="210"/>
      <c r="H29" s="210"/>
      <c r="I29" s="210">
        <v>1</v>
      </c>
      <c r="J29" s="210">
        <v>100</v>
      </c>
      <c r="K29" s="210"/>
      <c r="L29" s="210"/>
      <c r="M29" s="210"/>
      <c r="N29" s="210"/>
      <c r="O29" s="210"/>
      <c r="P29" s="71"/>
      <c r="Q29" s="71"/>
      <c r="R29" s="71"/>
      <c r="S29" s="71"/>
    </row>
    <row r="30" spans="2:19" ht="15.75" customHeight="1">
      <c r="B30" s="127" t="str">
        <f t="shared" ref="B30:B31" si="2">+"FTE_AGR"&amp;C30</f>
        <v>FTE_AGRWOD</v>
      </c>
      <c r="C30" s="124" t="str">
        <f t="shared" ref="C30:C31" si="3">+RIGHT(D30,3)</f>
        <v>WOD</v>
      </c>
      <c r="D30" s="182" t="str">
        <f>+D12</f>
        <v>AGRWOD</v>
      </c>
      <c r="E30" s="210"/>
      <c r="F30" s="210"/>
      <c r="G30" s="210"/>
      <c r="H30" s="210"/>
      <c r="I30" s="210">
        <v>1</v>
      </c>
      <c r="J30" s="210">
        <v>100</v>
      </c>
      <c r="K30" s="210"/>
      <c r="L30" s="210"/>
      <c r="M30" s="210"/>
      <c r="N30" s="210"/>
      <c r="O30" s="210"/>
    </row>
    <row r="31" spans="2:19" ht="15.75" customHeight="1">
      <c r="B31" s="127" t="str">
        <f t="shared" si="2"/>
        <v>FTE_AGRPLT</v>
      </c>
      <c r="C31" s="124" t="str">
        <f t="shared" si="3"/>
        <v>PLT</v>
      </c>
      <c r="D31" s="182" t="str">
        <f>+D13</f>
        <v>AGRPLT</v>
      </c>
      <c r="E31" s="210"/>
      <c r="F31" s="210"/>
      <c r="G31" s="210"/>
      <c r="H31" s="210"/>
      <c r="I31" s="210">
        <v>1</v>
      </c>
      <c r="J31" s="210">
        <v>100</v>
      </c>
      <c r="K31" s="210"/>
      <c r="L31" s="210"/>
      <c r="M31" s="210"/>
      <c r="N31" s="210"/>
      <c r="O31" s="210"/>
    </row>
    <row r="32" spans="2:19" ht="15.75" customHeight="1"/>
    <row r="33" spans="2:12" ht="15.75" customHeight="1"/>
    <row r="34" spans="2:12" ht="15.75" customHeight="1">
      <c r="B34" s="69" t="s">
        <v>15</v>
      </c>
      <c r="C34" s="69"/>
      <c r="D34" s="70"/>
      <c r="E34" s="70"/>
      <c r="F34" s="70"/>
      <c r="G34" s="70"/>
      <c r="H34" s="70"/>
      <c r="I34" s="70"/>
      <c r="J34" s="70"/>
    </row>
    <row r="35" spans="2:12" ht="15.75" customHeight="1">
      <c r="B35" s="72" t="s">
        <v>11</v>
      </c>
      <c r="C35" s="73" t="s">
        <v>30</v>
      </c>
      <c r="D35" s="72" t="s">
        <v>1</v>
      </c>
      <c r="E35" s="72" t="s">
        <v>2</v>
      </c>
      <c r="F35" s="72" t="s">
        <v>16</v>
      </c>
      <c r="G35" s="72" t="s">
        <v>17</v>
      </c>
      <c r="H35" s="72" t="s">
        <v>18</v>
      </c>
      <c r="I35" s="72" t="s">
        <v>19</v>
      </c>
      <c r="J35" s="72" t="s">
        <v>20</v>
      </c>
    </row>
    <row r="36" spans="2:12" ht="15.75" customHeight="1" thickBot="1">
      <c r="B36" s="211" t="s">
        <v>36</v>
      </c>
      <c r="C36" s="211" t="s">
        <v>31</v>
      </c>
      <c r="D36" s="211" t="s">
        <v>21</v>
      </c>
      <c r="E36" s="211" t="s">
        <v>22</v>
      </c>
      <c r="F36" s="211" t="s">
        <v>23</v>
      </c>
      <c r="G36" s="211" t="s">
        <v>24</v>
      </c>
      <c r="H36" s="211" t="s">
        <v>41</v>
      </c>
      <c r="I36" s="211" t="s">
        <v>40</v>
      </c>
      <c r="J36" s="211" t="s">
        <v>25</v>
      </c>
    </row>
    <row r="37" spans="2:12" ht="15.75" customHeight="1">
      <c r="B37" s="212" t="s">
        <v>55</v>
      </c>
      <c r="C37" s="212"/>
      <c r="D37" s="212"/>
      <c r="E37" s="212"/>
      <c r="F37" s="212"/>
      <c r="G37" s="212"/>
      <c r="H37" s="212"/>
      <c r="I37" s="212"/>
      <c r="J37" s="212"/>
    </row>
    <row r="38" spans="2:12" ht="15.75" customHeight="1">
      <c r="B38" s="86" t="s">
        <v>67</v>
      </c>
      <c r="C38" s="86"/>
      <c r="D38" s="127" t="s">
        <v>292</v>
      </c>
      <c r="E38" s="114" t="s">
        <v>338</v>
      </c>
      <c r="F38" s="86" t="s">
        <v>53</v>
      </c>
      <c r="G38" s="86" t="s">
        <v>289</v>
      </c>
      <c r="H38" s="86" t="s">
        <v>154</v>
      </c>
      <c r="I38" s="86"/>
      <c r="J38" s="86"/>
    </row>
    <row r="39" spans="2:12" ht="15.75" customHeight="1">
      <c r="B39" s="86"/>
      <c r="C39" s="86"/>
      <c r="D39" s="127" t="str">
        <f>+B25</f>
        <v>FTE_AGRDSL</v>
      </c>
      <c r="E39" s="114" t="str">
        <f t="shared" ref="E39:E44" si="4">+"Sector Fuel Supply - "&amp;E8</f>
        <v>Sector Fuel Supply - Agriculture diesel oil</v>
      </c>
      <c r="F39" s="86" t="s">
        <v>53</v>
      </c>
      <c r="G39" s="86" t="s">
        <v>289</v>
      </c>
      <c r="H39" s="86" t="s">
        <v>154</v>
      </c>
      <c r="I39" s="86"/>
      <c r="J39" s="86"/>
    </row>
    <row r="40" spans="2:12" ht="15.75" customHeight="1">
      <c r="B40" s="86"/>
      <c r="C40" s="86"/>
      <c r="D40" s="127" t="str">
        <f t="shared" ref="D40:D42" si="5">+B27</f>
        <v>FTE_AGRPET</v>
      </c>
      <c r="E40" s="114" t="str">
        <f t="shared" si="4"/>
        <v>Sector Fuel Supply - Agriculture petroleum</v>
      </c>
      <c r="F40" s="86" t="s">
        <v>53</v>
      </c>
      <c r="G40" s="86" t="s">
        <v>289</v>
      </c>
      <c r="H40" s="86" t="s">
        <v>154</v>
      </c>
      <c r="I40" s="86"/>
      <c r="J40" s="86"/>
    </row>
    <row r="41" spans="2:12" ht="15.75" customHeight="1">
      <c r="B41" s="86"/>
      <c r="C41" s="86"/>
      <c r="D41" s="127" t="str">
        <f t="shared" si="5"/>
        <v>FTE_AGRFOL</v>
      </c>
      <c r="E41" s="114" t="str">
        <f t="shared" si="4"/>
        <v>Sector Fuel Supply - Agriculture fuel oil</v>
      </c>
      <c r="F41" s="86" t="s">
        <v>53</v>
      </c>
      <c r="G41" s="86" t="s">
        <v>289</v>
      </c>
      <c r="H41" s="86" t="s">
        <v>154</v>
      </c>
      <c r="I41" s="86"/>
      <c r="J41" s="86"/>
    </row>
    <row r="42" spans="2:12" ht="15.75" customHeight="1">
      <c r="B42" s="86"/>
      <c r="C42" s="86"/>
      <c r="D42" s="127" t="str">
        <f t="shared" si="5"/>
        <v>FTE_AGRLPG</v>
      </c>
      <c r="E42" s="114" t="str">
        <f t="shared" si="4"/>
        <v>Sector Fuel Supply - Agriculture LPG</v>
      </c>
      <c r="F42" s="86" t="s">
        <v>53</v>
      </c>
      <c r="G42" s="86" t="s">
        <v>289</v>
      </c>
      <c r="H42" s="86" t="s">
        <v>154</v>
      </c>
      <c r="I42" s="86"/>
      <c r="J42" s="86"/>
    </row>
    <row r="43" spans="2:12" ht="15.75" customHeight="1">
      <c r="B43" s="86"/>
      <c r="C43" s="86"/>
      <c r="D43" s="127" t="str">
        <f t="shared" ref="D43:D44" si="6">+B30</f>
        <v>FTE_AGRWOD</v>
      </c>
      <c r="E43" s="114" t="str">
        <f t="shared" si="4"/>
        <v>Sector Fuel Supply - Agriculture Wood</v>
      </c>
      <c r="F43" s="86" t="s">
        <v>53</v>
      </c>
      <c r="G43" s="86" t="s">
        <v>289</v>
      </c>
      <c r="H43" s="86" t="s">
        <v>154</v>
      </c>
      <c r="I43" s="86"/>
      <c r="J43" s="86"/>
      <c r="L43"/>
    </row>
    <row r="44" spans="2:12" ht="15.75" customHeight="1">
      <c r="B44" s="86"/>
      <c r="C44" s="86"/>
      <c r="D44" s="127" t="str">
        <f t="shared" si="6"/>
        <v>FTE_AGRPLT</v>
      </c>
      <c r="E44" s="114" t="str">
        <f t="shared" si="4"/>
        <v>Sector Fuel Supply - Agriculture pellet</v>
      </c>
      <c r="F44" s="86" t="s">
        <v>53</v>
      </c>
      <c r="G44" s="86" t="s">
        <v>289</v>
      </c>
      <c r="H44" s="86" t="s">
        <v>154</v>
      </c>
      <c r="I44" s="86"/>
      <c r="J44" s="86"/>
      <c r="L44"/>
    </row>
    <row r="45" spans="2:12" ht="15.75" customHeight="1">
      <c r="L45"/>
    </row>
    <row r="46" spans="2:12" ht="15.75" customHeight="1">
      <c r="L46"/>
    </row>
    <row r="47" spans="2:12" ht="15.75" customHeight="1">
      <c r="L47"/>
    </row>
    <row r="48" spans="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>
      <c r="L8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1"/>
  <sheetViews>
    <sheetView topLeftCell="B52" workbookViewId="0">
      <selection activeCell="H32" sqref="H32"/>
    </sheetView>
  </sheetViews>
  <sheetFormatPr defaultRowHeight="15"/>
  <cols>
    <col min="1" max="2" width="9.140625" style="216"/>
    <col min="3" max="3" width="25.7109375" style="216" customWidth="1"/>
    <col min="4" max="4" width="43.42578125" style="216" customWidth="1"/>
    <col min="5" max="5" width="17.5703125" style="216" customWidth="1"/>
    <col min="6" max="6" width="22.140625" style="216" customWidth="1"/>
    <col min="7" max="7" width="26.5703125" style="216" customWidth="1"/>
    <col min="8" max="8" width="22" style="216" customWidth="1"/>
    <col min="9" max="10" width="9.28515625" style="216" bestFit="1" customWidth="1"/>
    <col min="11" max="11" width="10.5703125" style="216" bestFit="1" customWidth="1"/>
    <col min="12" max="12" width="14.28515625" style="216" customWidth="1"/>
    <col min="13" max="13" width="23" style="216" customWidth="1"/>
    <col min="14" max="14" width="21.85546875" style="216" customWidth="1"/>
    <col min="15" max="15" width="9.28515625" style="216" bestFit="1" customWidth="1"/>
    <col min="16" max="16" width="9.5703125" style="216" bestFit="1" customWidth="1"/>
    <col min="17" max="16384" width="9.140625" style="216"/>
  </cols>
  <sheetData>
    <row r="2" spans="3:16">
      <c r="E2" s="79" t="s">
        <v>13</v>
      </c>
    </row>
    <row r="3" spans="3:16">
      <c r="C3" s="191" t="s">
        <v>1</v>
      </c>
      <c r="D3" s="192" t="s">
        <v>5</v>
      </c>
      <c r="E3" s="191" t="s">
        <v>6</v>
      </c>
      <c r="F3" s="191" t="s">
        <v>356</v>
      </c>
      <c r="G3" s="193" t="s">
        <v>514</v>
      </c>
      <c r="H3" s="193" t="s">
        <v>56</v>
      </c>
      <c r="I3" s="193" t="s">
        <v>54</v>
      </c>
      <c r="J3" s="194" t="s">
        <v>339</v>
      </c>
      <c r="K3" s="193" t="s">
        <v>349</v>
      </c>
      <c r="L3" s="193" t="s">
        <v>357</v>
      </c>
      <c r="M3" s="193" t="s">
        <v>367</v>
      </c>
      <c r="N3" s="193" t="s">
        <v>363</v>
      </c>
    </row>
    <row r="4" spans="3:16" ht="24">
      <c r="C4" s="185" t="s">
        <v>37</v>
      </c>
      <c r="D4" s="185" t="s">
        <v>32</v>
      </c>
      <c r="E4" s="185" t="s">
        <v>33</v>
      </c>
      <c r="F4" s="185" t="s">
        <v>34</v>
      </c>
      <c r="G4" s="185" t="s">
        <v>515</v>
      </c>
      <c r="H4" s="185" t="s">
        <v>58</v>
      </c>
      <c r="I4" s="185" t="s">
        <v>77</v>
      </c>
      <c r="J4" s="209" t="s">
        <v>516</v>
      </c>
      <c r="K4" s="209" t="s">
        <v>517</v>
      </c>
      <c r="L4" s="209" t="s">
        <v>358</v>
      </c>
      <c r="M4" s="185" t="s">
        <v>518</v>
      </c>
      <c r="N4" s="185" t="s">
        <v>519</v>
      </c>
    </row>
    <row r="5" spans="3:16">
      <c r="C5" s="185" t="s">
        <v>59</v>
      </c>
      <c r="D5" s="185"/>
      <c r="E5" s="185"/>
      <c r="F5" s="185" t="s">
        <v>374</v>
      </c>
      <c r="G5" s="185" t="s">
        <v>520</v>
      </c>
      <c r="H5" s="185" t="s">
        <v>521</v>
      </c>
      <c r="I5" s="185" t="s">
        <v>60</v>
      </c>
      <c r="J5" s="209" t="s">
        <v>522</v>
      </c>
      <c r="K5" s="209" t="s">
        <v>523</v>
      </c>
      <c r="L5" s="209"/>
      <c r="M5" s="185" t="s">
        <v>524</v>
      </c>
      <c r="N5" s="185" t="s">
        <v>521</v>
      </c>
    </row>
    <row r="6" spans="3:16">
      <c r="C6" s="234" t="s">
        <v>372</v>
      </c>
      <c r="D6" s="234" t="s">
        <v>287</v>
      </c>
      <c r="E6" s="234" t="s">
        <v>368</v>
      </c>
      <c r="F6" s="235">
        <v>2.2523371959533325E-2</v>
      </c>
      <c r="G6" s="235">
        <v>0.19110073948491013</v>
      </c>
      <c r="H6" s="235">
        <v>0.84</v>
      </c>
      <c r="I6" s="236">
        <v>25</v>
      </c>
      <c r="J6" s="236">
        <v>410.61349999999999</v>
      </c>
      <c r="K6" s="236">
        <v>14.445557173097599</v>
      </c>
      <c r="L6" s="237">
        <v>31.536000000000001</v>
      </c>
      <c r="M6" s="235">
        <v>0.16052462116732449</v>
      </c>
      <c r="N6" s="235">
        <v>0.2259964606824324</v>
      </c>
      <c r="P6" s="244"/>
    </row>
    <row r="7" spans="3:16">
      <c r="C7" s="232" t="s">
        <v>377</v>
      </c>
      <c r="D7" s="232" t="s">
        <v>287</v>
      </c>
      <c r="E7" s="232" t="s">
        <v>368</v>
      </c>
      <c r="F7" s="238">
        <v>3.5345118334765245E-2</v>
      </c>
      <c r="G7" s="238">
        <v>0.2639010211934455</v>
      </c>
      <c r="H7" s="238">
        <v>0.95454545454545436</v>
      </c>
      <c r="I7" s="239">
        <v>25</v>
      </c>
      <c r="J7" s="239">
        <v>643.4135</v>
      </c>
      <c r="K7" s="239">
        <v>14.445557173097599</v>
      </c>
      <c r="L7" s="240">
        <v>31.536000000000001</v>
      </c>
      <c r="M7" s="238">
        <v>0.25190552023010704</v>
      </c>
      <c r="N7" s="238">
        <v>0.2259964606824324</v>
      </c>
      <c r="P7" s="244"/>
    </row>
    <row r="8" spans="3:16">
      <c r="C8" s="232" t="s">
        <v>381</v>
      </c>
      <c r="D8" s="232" t="s">
        <v>287</v>
      </c>
      <c r="E8" s="232" t="s">
        <v>370</v>
      </c>
      <c r="F8" s="238">
        <v>0.1305891045016998</v>
      </c>
      <c r="G8" s="238">
        <v>0.95782043308984166</v>
      </c>
      <c r="H8" s="238">
        <v>0.7</v>
      </c>
      <c r="I8" s="239">
        <v>20</v>
      </c>
      <c r="J8" s="239">
        <v>6000</v>
      </c>
      <c r="K8" s="239">
        <v>917.19322633483489</v>
      </c>
      <c r="L8" s="240">
        <v>31.536000000000001</v>
      </c>
      <c r="M8" s="238">
        <v>0.67047430316288914</v>
      </c>
      <c r="N8" s="238">
        <v>0.16280531798483994</v>
      </c>
      <c r="P8" s="244"/>
    </row>
    <row r="9" spans="3:16">
      <c r="C9" s="232" t="s">
        <v>384</v>
      </c>
      <c r="D9" s="232" t="s">
        <v>287</v>
      </c>
      <c r="E9" s="232" t="s">
        <v>370</v>
      </c>
      <c r="F9" s="238">
        <v>5.1691520531922844E-2</v>
      </c>
      <c r="G9" s="238">
        <v>0.31927347769661391</v>
      </c>
      <c r="H9" s="238">
        <v>0.83124999999999993</v>
      </c>
      <c r="I9" s="239">
        <v>20</v>
      </c>
      <c r="J9" s="239">
        <v>6257.143</v>
      </c>
      <c r="K9" s="239">
        <v>917.19322633483489</v>
      </c>
      <c r="L9" s="240">
        <v>31.536000000000001</v>
      </c>
      <c r="M9" s="238">
        <v>0.26539607833531031</v>
      </c>
      <c r="N9" s="238">
        <v>0.16280531798483994</v>
      </c>
      <c r="P9" s="244"/>
    </row>
    <row r="10" spans="3:16">
      <c r="C10" s="232" t="s">
        <v>387</v>
      </c>
      <c r="D10" s="232" t="s">
        <v>287</v>
      </c>
      <c r="E10" s="232" t="s">
        <v>375</v>
      </c>
      <c r="F10" s="238">
        <v>3.2996602188132239E-2</v>
      </c>
      <c r="G10" s="238">
        <v>0.28287469626188183</v>
      </c>
      <c r="H10" s="238">
        <v>0.83134897357142878</v>
      </c>
      <c r="I10" s="239">
        <v>20</v>
      </c>
      <c r="J10" s="239">
        <v>518.51689999999996</v>
      </c>
      <c r="K10" s="239">
        <v>18.241643532400669</v>
      </c>
      <c r="L10" s="240">
        <v>31.536000000000001</v>
      </c>
      <c r="M10" s="238">
        <v>0.23516758838664514</v>
      </c>
      <c r="N10" s="238">
        <v>0.2259964606824324</v>
      </c>
      <c r="P10" s="244"/>
    </row>
    <row r="11" spans="3:16">
      <c r="C11" s="232" t="s">
        <v>390</v>
      </c>
      <c r="D11" s="232" t="s">
        <v>287</v>
      </c>
      <c r="E11" s="232" t="s">
        <v>375</v>
      </c>
      <c r="F11" s="238">
        <v>8.5142384216913683E-2</v>
      </c>
      <c r="G11" s="238">
        <v>0.17337481383792946</v>
      </c>
      <c r="H11" s="238">
        <v>3.5</v>
      </c>
      <c r="I11" s="239">
        <v>20</v>
      </c>
      <c r="J11" s="239">
        <v>1525.0719999999999</v>
      </c>
      <c r="K11" s="239">
        <v>53.652674679464823</v>
      </c>
      <c r="L11" s="240">
        <v>31.536000000000001</v>
      </c>
      <c r="M11" s="238">
        <v>0.60681184843275315</v>
      </c>
      <c r="N11" s="238">
        <v>0.2259964606824324</v>
      </c>
      <c r="P11" s="244"/>
    </row>
    <row r="12" spans="3:16">
      <c r="C12" s="232" t="s">
        <v>394</v>
      </c>
      <c r="D12" s="232" t="s">
        <v>525</v>
      </c>
      <c r="E12" s="232" t="s">
        <v>379</v>
      </c>
      <c r="F12" s="238">
        <v>1.7039839581176117</v>
      </c>
      <c r="G12" s="238">
        <v>1.4005347600966671</v>
      </c>
      <c r="H12" s="238">
        <v>0.1111111111111111</v>
      </c>
      <c r="I12" s="239">
        <v>15</v>
      </c>
      <c r="J12" s="239">
        <v>965.29409999999996</v>
      </c>
      <c r="K12" s="239">
        <v>38.611763270553908</v>
      </c>
      <c r="L12" s="240">
        <v>1</v>
      </c>
      <c r="M12" s="238">
        <v>0.15561497334407412</v>
      </c>
      <c r="N12" s="238">
        <v>9.1324200913242004E-2</v>
      </c>
      <c r="P12" s="244"/>
    </row>
    <row r="13" spans="3:16">
      <c r="C13" s="232" t="s">
        <v>398</v>
      </c>
      <c r="D13" s="232" t="s">
        <v>525</v>
      </c>
      <c r="E13" s="232" t="s">
        <v>383</v>
      </c>
      <c r="F13" s="238">
        <v>2.1936931300979379</v>
      </c>
      <c r="G13" s="238">
        <v>0.40015278859904779</v>
      </c>
      <c r="H13" s="238">
        <v>0.12516298640355117</v>
      </c>
      <c r="I13" s="239">
        <v>22</v>
      </c>
      <c r="J13" s="239">
        <v>264.04300000000001</v>
      </c>
      <c r="K13" s="239">
        <v>70.396141885154464</v>
      </c>
      <c r="L13" s="240">
        <v>1</v>
      </c>
      <c r="M13" s="238">
        <v>5.0084318038765702E-2</v>
      </c>
      <c r="N13" s="238">
        <v>2.2831050228310501E-2</v>
      </c>
      <c r="P13" s="244"/>
    </row>
    <row r="14" spans="3:16">
      <c r="C14" s="232" t="s">
        <v>402</v>
      </c>
      <c r="D14" s="232" t="s">
        <v>525</v>
      </c>
      <c r="E14" s="232" t="s">
        <v>386</v>
      </c>
      <c r="F14" s="238">
        <v>0.50389239904335104</v>
      </c>
      <c r="G14" s="238">
        <v>0.2000763942995239</v>
      </c>
      <c r="H14" s="238">
        <v>0.23</v>
      </c>
      <c r="I14" s="239">
        <v>22</v>
      </c>
      <c r="J14" s="239">
        <v>1851.867</v>
      </c>
      <c r="K14" s="239">
        <v>11.87981165599351</v>
      </c>
      <c r="L14" s="240">
        <v>1</v>
      </c>
      <c r="M14" s="238">
        <v>4.6017570688890501E-2</v>
      </c>
      <c r="N14" s="238">
        <v>9.1324200913242004E-2</v>
      </c>
      <c r="P14" s="244"/>
    </row>
    <row r="15" spans="3:16">
      <c r="C15" s="232" t="s">
        <v>406</v>
      </c>
      <c r="D15" s="232" t="s">
        <v>526</v>
      </c>
      <c r="E15" s="232" t="s">
        <v>389</v>
      </c>
      <c r="F15" s="238">
        <v>0.11484717119400004</v>
      </c>
      <c r="G15" s="238">
        <v>0.28711792798500008</v>
      </c>
      <c r="H15" s="238">
        <v>0.1</v>
      </c>
      <c r="I15" s="239">
        <v>10</v>
      </c>
      <c r="J15" s="239">
        <v>363.42579999999998</v>
      </c>
      <c r="K15" s="239">
        <v>34.750456968509411</v>
      </c>
      <c r="L15" s="240">
        <v>1</v>
      </c>
      <c r="M15" s="238">
        <v>2.8711792798500009E-2</v>
      </c>
      <c r="N15" s="238">
        <v>0.25</v>
      </c>
      <c r="P15" s="244"/>
    </row>
    <row r="16" spans="3:16">
      <c r="C16" s="232" t="s">
        <v>410</v>
      </c>
      <c r="D16" s="232" t="s">
        <v>287</v>
      </c>
      <c r="E16" s="232" t="s">
        <v>392</v>
      </c>
      <c r="F16" s="238">
        <v>5.0877906943814631E-2</v>
      </c>
      <c r="G16" s="238">
        <v>0.5180115477136864</v>
      </c>
      <c r="H16" s="238">
        <v>0.7</v>
      </c>
      <c r="I16" s="239">
        <v>25</v>
      </c>
      <c r="J16" s="239">
        <v>886.90629999999999</v>
      </c>
      <c r="K16" s="239">
        <v>31.201735956749125</v>
      </c>
      <c r="L16" s="240">
        <v>31.536000000000001</v>
      </c>
      <c r="M16" s="238">
        <v>0.36260808339958045</v>
      </c>
      <c r="N16" s="238">
        <v>0.2259964606824324</v>
      </c>
      <c r="P16" s="244"/>
    </row>
    <row r="17" spans="3:16">
      <c r="C17" s="232" t="s">
        <v>413</v>
      </c>
      <c r="D17" s="232" t="s">
        <v>287</v>
      </c>
      <c r="E17" s="232" t="s">
        <v>396</v>
      </c>
      <c r="F17" s="238">
        <v>8.7844422557808749E-2</v>
      </c>
      <c r="G17" s="238">
        <v>0.21211230087983296</v>
      </c>
      <c r="H17" s="238">
        <v>2.9515937499999998</v>
      </c>
      <c r="I17" s="239">
        <v>15</v>
      </c>
      <c r="J17" s="239">
        <v>1637.346</v>
      </c>
      <c r="K17" s="239">
        <v>57.602514816240443</v>
      </c>
      <c r="L17" s="240">
        <v>31.536000000000001</v>
      </c>
      <c r="M17" s="238">
        <v>0.62606934157503447</v>
      </c>
      <c r="N17" s="238">
        <v>0.2259964606824324</v>
      </c>
      <c r="P17" s="244"/>
    </row>
    <row r="18" spans="3:16">
      <c r="C18" s="232" t="s">
        <v>416</v>
      </c>
      <c r="D18" s="232" t="s">
        <v>287</v>
      </c>
      <c r="E18" s="232" t="s">
        <v>396</v>
      </c>
      <c r="F18" s="238">
        <v>0.10416592017527161</v>
      </c>
      <c r="G18" s="238">
        <v>0.21211230087983296</v>
      </c>
      <c r="H18" s="238">
        <v>3.5</v>
      </c>
      <c r="I18" s="239">
        <v>15</v>
      </c>
      <c r="J18" s="239">
        <v>2395.5700000000002</v>
      </c>
      <c r="K18" s="239">
        <v>84.277165324170809</v>
      </c>
      <c r="L18" s="240">
        <v>31.536000000000001</v>
      </c>
      <c r="M18" s="238">
        <v>0.74239305307941539</v>
      </c>
      <c r="N18" s="238">
        <v>0.2259964606824324</v>
      </c>
      <c r="P18" s="244"/>
    </row>
    <row r="19" spans="3:16">
      <c r="C19" s="233" t="s">
        <v>419</v>
      </c>
      <c r="D19" s="233" t="s">
        <v>287</v>
      </c>
      <c r="E19" s="233" t="s">
        <v>400</v>
      </c>
      <c r="F19" s="241">
        <v>6.7226114515926835E-4</v>
      </c>
      <c r="G19" s="241">
        <v>1.9963423225085205E-2</v>
      </c>
      <c r="H19" s="241">
        <v>0.24</v>
      </c>
      <c r="I19" s="242">
        <v>3.4246575342465753</v>
      </c>
      <c r="J19" s="242">
        <v>365.13040000000001</v>
      </c>
      <c r="K19" s="242">
        <v>0</v>
      </c>
      <c r="L19" s="243">
        <v>31.536000000000001</v>
      </c>
      <c r="M19" s="241">
        <v>4.7912215740204493E-3</v>
      </c>
      <c r="N19" s="241">
        <v>0.2259964606824324</v>
      </c>
      <c r="P19" s="244"/>
    </row>
    <row r="20" spans="3:16">
      <c r="C20" s="234" t="s">
        <v>423</v>
      </c>
      <c r="D20" s="234" t="s">
        <v>287</v>
      </c>
      <c r="E20" s="234" t="s">
        <v>404</v>
      </c>
      <c r="F20" s="235">
        <v>6.7093831693873701E-2</v>
      </c>
      <c r="G20" s="235">
        <v>0.49210723341660229</v>
      </c>
      <c r="H20" s="235">
        <v>0.7</v>
      </c>
      <c r="I20" s="236">
        <v>20</v>
      </c>
      <c r="J20" s="236">
        <v>6000</v>
      </c>
      <c r="K20" s="236">
        <v>917.19322633483489</v>
      </c>
      <c r="L20" s="237">
        <v>31.536000000000001</v>
      </c>
      <c r="M20" s="235">
        <v>0.34447506339162159</v>
      </c>
      <c r="N20" s="235">
        <v>0.16280531798483994</v>
      </c>
      <c r="P20" s="244"/>
    </row>
    <row r="21" spans="3:16">
      <c r="C21" s="232" t="s">
        <v>427</v>
      </c>
      <c r="D21" s="232" t="s">
        <v>287</v>
      </c>
      <c r="E21" s="232" t="s">
        <v>404</v>
      </c>
      <c r="F21" s="238">
        <v>2.6557975045491677E-2</v>
      </c>
      <c r="G21" s="238">
        <v>0.16403574447220076</v>
      </c>
      <c r="H21" s="238">
        <v>0.83124999999999993</v>
      </c>
      <c r="I21" s="239">
        <v>20</v>
      </c>
      <c r="J21" s="239">
        <v>6257.143</v>
      </c>
      <c r="K21" s="239">
        <v>917.19322633483489</v>
      </c>
      <c r="L21" s="240">
        <v>31.536000000000001</v>
      </c>
      <c r="M21" s="238">
        <v>0.13635471259251689</v>
      </c>
      <c r="N21" s="238">
        <v>0.16280531798483994</v>
      </c>
      <c r="P21" s="244"/>
    </row>
    <row r="22" spans="3:16">
      <c r="C22" s="232" t="s">
        <v>431</v>
      </c>
      <c r="D22" s="232" t="s">
        <v>525</v>
      </c>
      <c r="E22" s="232" t="s">
        <v>408</v>
      </c>
      <c r="F22" s="238">
        <v>1.2672467729212391</v>
      </c>
      <c r="G22" s="238">
        <v>1.0415726900722513</v>
      </c>
      <c r="H22" s="238">
        <v>0.1111111111111111</v>
      </c>
      <c r="I22" s="239">
        <v>15</v>
      </c>
      <c r="J22" s="239">
        <v>965.29409999999996</v>
      </c>
      <c r="K22" s="239">
        <v>38.611763270553908</v>
      </c>
      <c r="L22" s="240">
        <v>1</v>
      </c>
      <c r="M22" s="238">
        <v>0.1157302988969168</v>
      </c>
      <c r="N22" s="238">
        <v>9.1324200913242004E-2</v>
      </c>
      <c r="P22" s="244"/>
    </row>
    <row r="23" spans="3:16">
      <c r="C23" s="232" t="s">
        <v>434</v>
      </c>
      <c r="D23" s="232" t="s">
        <v>525</v>
      </c>
      <c r="E23" s="232" t="s">
        <v>412</v>
      </c>
      <c r="F23" s="238">
        <v>0.31722478121817033</v>
      </c>
      <c r="G23" s="238">
        <v>5.7865149448458407E-2</v>
      </c>
      <c r="H23" s="238">
        <v>0.12516298640355117</v>
      </c>
      <c r="I23" s="239">
        <v>22</v>
      </c>
      <c r="J23" s="239">
        <v>264.04300000000001</v>
      </c>
      <c r="K23" s="239">
        <v>70.396141885154464</v>
      </c>
      <c r="L23" s="240">
        <v>1</v>
      </c>
      <c r="M23" s="238">
        <v>7.2425749136568558E-3</v>
      </c>
      <c r="N23" s="238">
        <v>2.2831050228310501E-2</v>
      </c>
      <c r="P23" s="244"/>
    </row>
    <row r="24" spans="3:16">
      <c r="C24" s="232" t="s">
        <v>437</v>
      </c>
      <c r="D24" s="232" t="s">
        <v>525</v>
      </c>
      <c r="E24" s="232" t="s">
        <v>415</v>
      </c>
      <c r="F24" s="238">
        <v>0.14573337888594251</v>
      </c>
      <c r="G24" s="238">
        <v>5.7865149448458407E-2</v>
      </c>
      <c r="H24" s="238">
        <v>0.23</v>
      </c>
      <c r="I24" s="239">
        <v>22</v>
      </c>
      <c r="J24" s="239">
        <v>1851.867</v>
      </c>
      <c r="K24" s="239">
        <v>11.87981165599351</v>
      </c>
      <c r="L24" s="240">
        <v>1</v>
      </c>
      <c r="M24" s="238">
        <v>1.3308984373145434E-2</v>
      </c>
      <c r="N24" s="238">
        <v>9.1324200913242004E-2</v>
      </c>
      <c r="P24" s="244"/>
    </row>
    <row r="25" spans="3:16">
      <c r="C25" s="232" t="s">
        <v>441</v>
      </c>
      <c r="D25" s="232" t="s">
        <v>526</v>
      </c>
      <c r="E25" s="232" t="s">
        <v>418</v>
      </c>
      <c r="F25" s="238">
        <v>8.526168006279651E-2</v>
      </c>
      <c r="G25" s="238">
        <v>0.21315420015699127</v>
      </c>
      <c r="H25" s="238">
        <v>0.1</v>
      </c>
      <c r="I25" s="239">
        <v>10</v>
      </c>
      <c r="J25" s="239">
        <v>363.42579999999998</v>
      </c>
      <c r="K25" s="239">
        <v>34.750456968509411</v>
      </c>
      <c r="L25" s="240">
        <v>1</v>
      </c>
      <c r="M25" s="238">
        <v>2.1315420015699128E-2</v>
      </c>
      <c r="N25" s="238">
        <v>0.25</v>
      </c>
      <c r="P25" s="244"/>
    </row>
    <row r="26" spans="3:16">
      <c r="C26" s="233" t="s">
        <v>445</v>
      </c>
      <c r="D26" s="233" t="s">
        <v>287</v>
      </c>
      <c r="E26" s="233" t="s">
        <v>421</v>
      </c>
      <c r="F26" s="241">
        <v>4.5403059713147922E-3</v>
      </c>
      <c r="G26" s="241">
        <v>0.13482863070312481</v>
      </c>
      <c r="H26" s="241">
        <v>0.24</v>
      </c>
      <c r="I26" s="242">
        <v>3.4246575342465753</v>
      </c>
      <c r="J26" s="242">
        <v>365.13040000000001</v>
      </c>
      <c r="K26" s="242">
        <v>0</v>
      </c>
      <c r="L26" s="243">
        <v>31.536000000000001</v>
      </c>
      <c r="M26" s="241">
        <v>3.2358871368749952E-2</v>
      </c>
      <c r="N26" s="241">
        <v>0.2259964606824324</v>
      </c>
      <c r="P26" s="244"/>
    </row>
    <row r="27" spans="3:16">
      <c r="C27" s="234" t="s">
        <v>449</v>
      </c>
      <c r="D27" s="234" t="s">
        <v>287</v>
      </c>
      <c r="E27" s="234" t="s">
        <v>425</v>
      </c>
      <c r="F27" s="235">
        <v>6.7890598173593067E-2</v>
      </c>
      <c r="G27" s="235">
        <v>0.49795120652284514</v>
      </c>
      <c r="H27" s="235">
        <v>0.7</v>
      </c>
      <c r="I27" s="236">
        <v>20</v>
      </c>
      <c r="J27" s="236">
        <v>6000</v>
      </c>
      <c r="K27" s="236">
        <v>917.19322633483489</v>
      </c>
      <c r="L27" s="237">
        <v>31.536000000000001</v>
      </c>
      <c r="M27" s="235">
        <v>0.3485658445659916</v>
      </c>
      <c r="N27" s="235">
        <v>0.16280531798483994</v>
      </c>
      <c r="P27" s="244"/>
    </row>
    <row r="28" spans="3:16">
      <c r="C28" s="232" t="s">
        <v>452</v>
      </c>
      <c r="D28" s="232" t="s">
        <v>287</v>
      </c>
      <c r="E28" s="232" t="s">
        <v>425</v>
      </c>
      <c r="F28" s="238">
        <v>2.6873361777047258E-2</v>
      </c>
      <c r="G28" s="238">
        <v>0.16598373550761505</v>
      </c>
      <c r="H28" s="238">
        <v>0.83124999999999993</v>
      </c>
      <c r="I28" s="239">
        <v>20</v>
      </c>
      <c r="J28" s="239">
        <v>6257.143</v>
      </c>
      <c r="K28" s="239">
        <v>917.19322633483489</v>
      </c>
      <c r="L28" s="240">
        <v>31.536000000000001</v>
      </c>
      <c r="M28" s="238">
        <v>0.137973980140705</v>
      </c>
      <c r="N28" s="238">
        <v>0.16280531798483994</v>
      </c>
      <c r="P28" s="244"/>
    </row>
    <row r="29" spans="3:16">
      <c r="C29" s="232" t="s">
        <v>456</v>
      </c>
      <c r="D29" s="232" t="s">
        <v>525</v>
      </c>
      <c r="E29" s="232" t="s">
        <v>429</v>
      </c>
      <c r="F29" s="238">
        <v>2.174429474878532</v>
      </c>
      <c r="G29" s="238">
        <v>1.2063615579805553</v>
      </c>
      <c r="H29" s="238">
        <v>0.1111111111111111</v>
      </c>
      <c r="I29" s="239">
        <v>12</v>
      </c>
      <c r="J29" s="239">
        <v>965.29409999999996</v>
      </c>
      <c r="K29" s="239">
        <v>62.40284973018813</v>
      </c>
      <c r="L29" s="240">
        <v>1</v>
      </c>
      <c r="M29" s="238">
        <v>0.13404017310895058</v>
      </c>
      <c r="N29" s="238">
        <v>6.1643835616438353E-2</v>
      </c>
      <c r="P29" s="244"/>
    </row>
    <row r="30" spans="3:16">
      <c r="C30" s="232" t="s">
        <v>460</v>
      </c>
      <c r="D30" s="232" t="s">
        <v>525</v>
      </c>
      <c r="E30" s="232" t="s">
        <v>433</v>
      </c>
      <c r="F30" s="238">
        <v>0.36741341717959852</v>
      </c>
      <c r="G30" s="238">
        <v>6.7020086554475305E-2</v>
      </c>
      <c r="H30" s="238">
        <v>0.12516298640355117</v>
      </c>
      <c r="I30" s="239">
        <v>22</v>
      </c>
      <c r="J30" s="239">
        <v>264.04300000000001</v>
      </c>
      <c r="K30" s="239">
        <v>70.396141885154464</v>
      </c>
      <c r="L30" s="240">
        <v>1</v>
      </c>
      <c r="M30" s="238">
        <v>8.3884341821826146E-3</v>
      </c>
      <c r="N30" s="238">
        <v>2.2831050228310501E-2</v>
      </c>
      <c r="P30" s="244"/>
    </row>
    <row r="31" spans="3:16">
      <c r="C31" s="232" t="s">
        <v>463</v>
      </c>
      <c r="D31" s="232" t="s">
        <v>525</v>
      </c>
      <c r="E31" s="232" t="s">
        <v>436</v>
      </c>
      <c r="F31" s="238">
        <v>0.16879008798744607</v>
      </c>
      <c r="G31" s="238">
        <v>6.7020086554475305E-2</v>
      </c>
      <c r="H31" s="238">
        <v>0.23</v>
      </c>
      <c r="I31" s="239">
        <v>22</v>
      </c>
      <c r="J31" s="239">
        <v>1851.867</v>
      </c>
      <c r="K31" s="239">
        <v>11.87981165599351</v>
      </c>
      <c r="L31" s="240">
        <v>1</v>
      </c>
      <c r="M31" s="238">
        <v>1.5414619907529322E-2</v>
      </c>
      <c r="N31" s="238">
        <v>9.1324200913242004E-2</v>
      </c>
      <c r="P31" s="244"/>
    </row>
    <row r="32" spans="3:16">
      <c r="C32" s="232" t="s">
        <v>467</v>
      </c>
      <c r="D32" s="232" t="s">
        <v>525</v>
      </c>
      <c r="E32" s="232" t="s">
        <v>439</v>
      </c>
      <c r="F32" s="238">
        <v>1.2967967197770804E-2</v>
      </c>
      <c r="G32" s="238">
        <v>0.21515446528068932</v>
      </c>
      <c r="H32" s="238">
        <v>0.32829015544041457</v>
      </c>
      <c r="I32" s="239">
        <v>20</v>
      </c>
      <c r="J32" s="239">
        <v>2400</v>
      </c>
      <c r="K32" s="239">
        <v>0</v>
      </c>
      <c r="L32" s="240">
        <v>31.536000000000001</v>
      </c>
      <c r="M32" s="238">
        <v>7.0633092850696771E-2</v>
      </c>
      <c r="N32" s="238">
        <v>0.17271486327097893</v>
      </c>
      <c r="P32" s="244"/>
    </row>
    <row r="33" spans="3:16">
      <c r="C33" s="233" t="s">
        <v>471</v>
      </c>
      <c r="D33" s="233" t="s">
        <v>287</v>
      </c>
      <c r="E33" s="233" t="s">
        <v>443</v>
      </c>
      <c r="F33" s="241">
        <v>3.2434084707745755E-4</v>
      </c>
      <c r="G33" s="241">
        <v>9.6316046911441161E-3</v>
      </c>
      <c r="H33" s="241">
        <v>0.24</v>
      </c>
      <c r="I33" s="242">
        <v>3.4246575342465753</v>
      </c>
      <c r="J33" s="242">
        <v>365.13040000000001</v>
      </c>
      <c r="K33" s="242">
        <v>0</v>
      </c>
      <c r="L33" s="243">
        <v>31.536000000000001</v>
      </c>
      <c r="M33" s="241">
        <v>2.3115851258745878E-3</v>
      </c>
      <c r="N33" s="241">
        <v>0.2259964606824324</v>
      </c>
      <c r="P33" s="244"/>
    </row>
    <row r="34" spans="3:16">
      <c r="C34" s="234" t="s">
        <v>475</v>
      </c>
      <c r="D34" s="234" t="s">
        <v>275</v>
      </c>
      <c r="E34" s="234" t="s">
        <v>447</v>
      </c>
      <c r="F34" s="235">
        <v>0.10956112508783136</v>
      </c>
      <c r="G34" s="235">
        <v>1.3494219203136333</v>
      </c>
      <c r="H34" s="235">
        <v>0.70234840259125286</v>
      </c>
      <c r="I34" s="236">
        <v>25</v>
      </c>
      <c r="J34" s="236">
        <v>600</v>
      </c>
      <c r="K34" s="236">
        <v>11.25</v>
      </c>
      <c r="L34" s="237">
        <v>31.536000000000001</v>
      </c>
      <c r="M34" s="235">
        <v>0.94776433015390127</v>
      </c>
      <c r="N34" s="235">
        <v>0.27430723931247886</v>
      </c>
      <c r="P34" s="244"/>
    </row>
    <row r="35" spans="3:16">
      <c r="C35" s="232" t="s">
        <v>479</v>
      </c>
      <c r="D35" s="232" t="s">
        <v>525</v>
      </c>
      <c r="E35" s="232" t="s">
        <v>447</v>
      </c>
      <c r="F35" s="238">
        <v>1.464789895853518E-2</v>
      </c>
      <c r="G35" s="238">
        <v>0.14907344438704123</v>
      </c>
      <c r="H35" s="238">
        <v>0.85</v>
      </c>
      <c r="I35" s="239">
        <v>25</v>
      </c>
      <c r="J35" s="239">
        <v>150</v>
      </c>
      <c r="K35" s="239">
        <v>1.1842105263157896</v>
      </c>
      <c r="L35" s="240">
        <v>31.536000000000001</v>
      </c>
      <c r="M35" s="238">
        <v>0.12671242772898506</v>
      </c>
      <c r="N35" s="238">
        <v>0.27430723931247886</v>
      </c>
      <c r="P35" s="244"/>
    </row>
    <row r="36" spans="3:16">
      <c r="C36" s="233" t="s">
        <v>482</v>
      </c>
      <c r="D36" s="233" t="s">
        <v>287</v>
      </c>
      <c r="E36" s="233" t="s">
        <v>451</v>
      </c>
      <c r="F36" s="241">
        <v>1.4444305025521751E-4</v>
      </c>
      <c r="G36" s="241">
        <v>4.2893714219999993E-3</v>
      </c>
      <c r="H36" s="241">
        <v>0.24</v>
      </c>
      <c r="I36" s="242">
        <v>3.4246575342465753</v>
      </c>
      <c r="J36" s="242">
        <v>365.13040000000001</v>
      </c>
      <c r="K36" s="242">
        <v>0</v>
      </c>
      <c r="L36" s="243">
        <v>31.536000000000001</v>
      </c>
      <c r="M36" s="241">
        <v>1.0294491412799998E-3</v>
      </c>
      <c r="N36" s="241">
        <v>0.2259964606824324</v>
      </c>
      <c r="P36" s="244"/>
    </row>
    <row r="37" spans="3:16">
      <c r="C37" s="234" t="s">
        <v>486</v>
      </c>
      <c r="D37" s="234" t="s">
        <v>287</v>
      </c>
      <c r="E37" s="234" t="s">
        <v>454</v>
      </c>
      <c r="F37" s="235">
        <v>8.4065672340607987E-3</v>
      </c>
      <c r="G37" s="235">
        <v>4.5264127626555704E-2</v>
      </c>
      <c r="H37" s="235">
        <v>0.9</v>
      </c>
      <c r="I37" s="236">
        <v>20</v>
      </c>
      <c r="J37" s="236">
        <v>174.66120000000001</v>
      </c>
      <c r="K37" s="236">
        <v>0</v>
      </c>
      <c r="L37" s="237">
        <v>31.536000000000001</v>
      </c>
      <c r="M37" s="235">
        <v>4.0737714863900133E-2</v>
      </c>
      <c r="N37" s="235">
        <v>0.15366372839965861</v>
      </c>
      <c r="P37" s="244"/>
    </row>
    <row r="38" spans="3:16">
      <c r="C38" s="245" t="s">
        <v>536</v>
      </c>
      <c r="D38" s="232" t="s">
        <v>525</v>
      </c>
      <c r="E38" s="232" t="s">
        <v>454</v>
      </c>
      <c r="F38" s="238">
        <v>2.6494610554099237E-3</v>
      </c>
      <c r="G38" s="238">
        <v>4.2797091850201134E-2</v>
      </c>
      <c r="H38" s="238">
        <v>0.3</v>
      </c>
      <c r="I38" s="239">
        <v>20</v>
      </c>
      <c r="J38" s="239">
        <v>45</v>
      </c>
      <c r="K38" s="239">
        <v>0</v>
      </c>
      <c r="L38" s="240">
        <v>31.536000000000001</v>
      </c>
      <c r="M38" s="238">
        <v>1.283912755506034E-2</v>
      </c>
      <c r="N38" s="238">
        <v>0.15366372839965861</v>
      </c>
      <c r="P38" s="244"/>
    </row>
    <row r="39" spans="3:16">
      <c r="C39" s="232" t="s">
        <v>492</v>
      </c>
      <c r="D39" s="232" t="s">
        <v>525</v>
      </c>
      <c r="E39" s="232" t="s">
        <v>458</v>
      </c>
      <c r="F39" s="238">
        <v>0.15008480630738399</v>
      </c>
      <c r="G39" s="238">
        <v>0.20756331821999904</v>
      </c>
      <c r="H39" s="238">
        <v>0.1111111111111111</v>
      </c>
      <c r="I39" s="239">
        <v>15</v>
      </c>
      <c r="J39" s="239">
        <v>1273.6610000000001</v>
      </c>
      <c r="K39" s="239">
        <v>50.946427093824248</v>
      </c>
      <c r="L39" s="240">
        <v>1</v>
      </c>
      <c r="M39" s="238">
        <v>2.3062590913333226E-2</v>
      </c>
      <c r="N39" s="238">
        <v>0.15366372839965861</v>
      </c>
      <c r="P39" s="244"/>
    </row>
    <row r="40" spans="3:16">
      <c r="C40" s="232" t="s">
        <v>494</v>
      </c>
      <c r="D40" s="232" t="s">
        <v>525</v>
      </c>
      <c r="E40" s="232" t="s">
        <v>462</v>
      </c>
      <c r="F40" s="238">
        <v>0.15035447160097573</v>
      </c>
      <c r="G40" s="238">
        <v>0.20756331821999904</v>
      </c>
      <c r="H40" s="238">
        <v>0.1111111111111111</v>
      </c>
      <c r="I40" s="239">
        <v>15</v>
      </c>
      <c r="J40" s="239">
        <v>805.55169999999998</v>
      </c>
      <c r="K40" s="239">
        <v>32.22206646076652</v>
      </c>
      <c r="L40" s="240">
        <v>1</v>
      </c>
      <c r="M40" s="238">
        <v>2.3062590913333226E-2</v>
      </c>
      <c r="N40" s="238">
        <v>0.15338812785388126</v>
      </c>
      <c r="P40" s="244"/>
    </row>
    <row r="41" spans="3:16">
      <c r="C41" s="233" t="s">
        <v>496</v>
      </c>
      <c r="D41" s="233" t="s">
        <v>287</v>
      </c>
      <c r="E41" s="233" t="s">
        <v>465</v>
      </c>
      <c r="F41" s="241">
        <v>2.9328647892771365E-4</v>
      </c>
      <c r="G41" s="241">
        <v>8.7094161951630361E-3</v>
      </c>
      <c r="H41" s="241">
        <v>0.24</v>
      </c>
      <c r="I41" s="242">
        <v>3.4246575342465753</v>
      </c>
      <c r="J41" s="242">
        <v>365.13040000000001</v>
      </c>
      <c r="K41" s="242">
        <v>0</v>
      </c>
      <c r="L41" s="243">
        <v>31.536000000000001</v>
      </c>
      <c r="M41" s="241">
        <v>2.0902598868391287E-3</v>
      </c>
      <c r="N41" s="241">
        <v>0.2259964606824324</v>
      </c>
      <c r="P41" s="244"/>
    </row>
    <row r="42" spans="3:16">
      <c r="C42" s="234" t="s">
        <v>498</v>
      </c>
      <c r="D42" s="234" t="s">
        <v>525</v>
      </c>
      <c r="E42" s="234" t="s">
        <v>469</v>
      </c>
      <c r="F42" s="235">
        <v>6.30360795717808E-3</v>
      </c>
      <c r="G42" s="235">
        <v>1.1148157582946523</v>
      </c>
      <c r="H42" s="235">
        <v>0.17831698113207547</v>
      </c>
      <c r="I42" s="236">
        <v>50</v>
      </c>
      <c r="J42" s="236">
        <v>986.67560000000003</v>
      </c>
      <c r="K42" s="236">
        <v>0</v>
      </c>
      <c r="L42" s="237">
        <v>31.536000000000001</v>
      </c>
      <c r="M42" s="235">
        <v>0.19879058053756793</v>
      </c>
      <c r="N42" s="235">
        <v>1</v>
      </c>
      <c r="P42" s="244"/>
    </row>
    <row r="43" spans="3:16">
      <c r="C43" s="232" t="s">
        <v>500</v>
      </c>
      <c r="D43" s="232" t="s">
        <v>527</v>
      </c>
      <c r="E43" s="232" t="s">
        <v>469</v>
      </c>
      <c r="F43" s="238">
        <v>4.38914219346329E-3</v>
      </c>
      <c r="G43" s="238">
        <v>0.77623559648834917</v>
      </c>
      <c r="H43" s="238">
        <v>0.17831698113207547</v>
      </c>
      <c r="I43" s="239">
        <v>50</v>
      </c>
      <c r="J43" s="239">
        <v>986.67560000000003</v>
      </c>
      <c r="K43" s="239">
        <v>0</v>
      </c>
      <c r="L43" s="240">
        <v>31.536000000000001</v>
      </c>
      <c r="M43" s="238">
        <v>0.13841598821305831</v>
      </c>
      <c r="N43" s="238">
        <v>1</v>
      </c>
      <c r="P43" s="244"/>
    </row>
    <row r="44" spans="3:16">
      <c r="C44" s="232" t="s">
        <v>501</v>
      </c>
      <c r="D44" s="232" t="s">
        <v>287</v>
      </c>
      <c r="E44" s="232" t="s">
        <v>473</v>
      </c>
      <c r="F44" s="238">
        <v>5.1175596384496558E-3</v>
      </c>
      <c r="G44" s="238">
        <v>5.4678039875287167E-2</v>
      </c>
      <c r="H44" s="238">
        <v>2.9515937499999998</v>
      </c>
      <c r="I44" s="239">
        <v>15</v>
      </c>
      <c r="J44" s="239">
        <v>1637.346</v>
      </c>
      <c r="K44" s="239">
        <v>0</v>
      </c>
      <c r="L44" s="240">
        <v>31.536000000000001</v>
      </c>
      <c r="M44" s="238">
        <v>0.16138736075814836</v>
      </c>
      <c r="N44" s="238">
        <v>1</v>
      </c>
      <c r="P44" s="244"/>
    </row>
    <row r="45" spans="3:16">
      <c r="C45" s="233" t="s">
        <v>503</v>
      </c>
      <c r="D45" s="233" t="s">
        <v>287</v>
      </c>
      <c r="E45" s="233" t="s">
        <v>477</v>
      </c>
      <c r="F45" s="241">
        <v>2.7621509671933844E-4</v>
      </c>
      <c r="G45" s="241">
        <v>8.2024655398752876E-3</v>
      </c>
      <c r="H45" s="241">
        <v>0.24</v>
      </c>
      <c r="I45" s="242">
        <v>3.4246575342465753</v>
      </c>
      <c r="J45" s="242">
        <v>365.13040000000001</v>
      </c>
      <c r="K45" s="242">
        <v>0</v>
      </c>
      <c r="L45" s="243">
        <v>31.536000000000001</v>
      </c>
      <c r="M45" s="241">
        <v>1.9685917295700689E-3</v>
      </c>
      <c r="N45" s="241">
        <v>0.2259964606824324</v>
      </c>
      <c r="P45" s="244"/>
    </row>
    <row r="46" spans="3:16">
      <c r="C46" s="234" t="s">
        <v>505</v>
      </c>
      <c r="D46" s="234" t="s">
        <v>287</v>
      </c>
      <c r="E46" s="234" t="s">
        <v>480</v>
      </c>
      <c r="F46" s="235"/>
      <c r="G46" s="235">
        <v>1.1645478000001042E-2</v>
      </c>
      <c r="H46" s="235">
        <v>1</v>
      </c>
      <c r="I46" s="236"/>
      <c r="J46" s="235"/>
      <c r="K46" s="235"/>
      <c r="L46" s="235">
        <v>1</v>
      </c>
      <c r="M46" s="235">
        <f>+G46</f>
        <v>1.1645478000001042E-2</v>
      </c>
      <c r="N46" s="235">
        <v>1</v>
      </c>
      <c r="P46" s="244"/>
    </row>
    <row r="47" spans="3:16">
      <c r="C47" s="232" t="s">
        <v>508</v>
      </c>
      <c r="D47" s="232" t="s">
        <v>527</v>
      </c>
      <c r="E47" s="232" t="s">
        <v>484</v>
      </c>
      <c r="F47" s="238"/>
      <c r="G47" s="238">
        <v>1.5942325500000076E-2</v>
      </c>
      <c r="H47" s="238">
        <v>1</v>
      </c>
      <c r="I47" s="239"/>
      <c r="J47" s="238"/>
      <c r="K47" s="238"/>
      <c r="L47" s="238">
        <v>1</v>
      </c>
      <c r="M47" s="238">
        <f t="shared" ref="M47:M49" si="0">+G47</f>
        <v>1.5942325500000076E-2</v>
      </c>
      <c r="N47" s="238">
        <v>1</v>
      </c>
      <c r="P47" s="244"/>
    </row>
    <row r="48" spans="3:16">
      <c r="C48" s="232" t="s">
        <v>510</v>
      </c>
      <c r="D48" s="232" t="s">
        <v>528</v>
      </c>
      <c r="E48" s="232" t="s">
        <v>488</v>
      </c>
      <c r="F48" s="238"/>
      <c r="G48" s="238">
        <v>5.5427963499999996E-2</v>
      </c>
      <c r="H48" s="238">
        <v>1</v>
      </c>
      <c r="I48" s="239"/>
      <c r="J48" s="238"/>
      <c r="K48" s="238"/>
      <c r="L48" s="238">
        <v>1</v>
      </c>
      <c r="M48" s="238">
        <f t="shared" si="0"/>
        <v>5.5427963499999996E-2</v>
      </c>
      <c r="N48" s="238">
        <v>1</v>
      </c>
      <c r="P48" s="244"/>
    </row>
    <row r="49" spans="3:16">
      <c r="C49" s="233" t="s">
        <v>512</v>
      </c>
      <c r="D49" s="233" t="s">
        <v>526</v>
      </c>
      <c r="E49" s="233" t="s">
        <v>490</v>
      </c>
      <c r="F49" s="241"/>
      <c r="G49" s="241">
        <v>6.9424525000001402E-3</v>
      </c>
      <c r="H49" s="241">
        <v>1</v>
      </c>
      <c r="I49" s="242"/>
      <c r="J49" s="241"/>
      <c r="K49" s="241"/>
      <c r="L49" s="241">
        <v>1</v>
      </c>
      <c r="M49" s="241">
        <f t="shared" si="0"/>
        <v>6.9424525000001402E-3</v>
      </c>
      <c r="N49" s="241">
        <v>1</v>
      </c>
      <c r="P49" s="244"/>
    </row>
    <row r="50" spans="3:16"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</row>
    <row r="51" spans="3:16"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</row>
    <row r="52" spans="3:16"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</row>
    <row r="55" spans="3:16">
      <c r="C55" s="186" t="s">
        <v>13</v>
      </c>
      <c r="D55" s="187"/>
    </row>
    <row r="56" spans="3:16">
      <c r="C56" s="191" t="s">
        <v>0</v>
      </c>
      <c r="D56" s="193" t="s">
        <v>364</v>
      </c>
    </row>
    <row r="57" spans="3:16" ht="15.75" thickBot="1">
      <c r="C57" s="195" t="s">
        <v>320</v>
      </c>
      <c r="D57" s="195" t="s">
        <v>321</v>
      </c>
    </row>
    <row r="58" spans="3:16">
      <c r="C58" t="s">
        <v>368</v>
      </c>
      <c r="D58" s="213">
        <f>+ROUNDDOWN(SUMIF($E$6:$E$49,C58,$M$6:$M$49),3)</f>
        <v>0.41199999999999998</v>
      </c>
    </row>
    <row r="59" spans="3:16">
      <c r="C59" t="s">
        <v>370</v>
      </c>
      <c r="D59" s="213">
        <f t="shared" ref="D59:D92" si="1">+ROUNDDOWN(SUMIF($E$6:$E$49,C59,$M$6:$M$49),3)</f>
        <v>0.93500000000000005</v>
      </c>
    </row>
    <row r="60" spans="3:16">
      <c r="C60" t="s">
        <v>375</v>
      </c>
      <c r="D60" s="213">
        <f t="shared" si="1"/>
        <v>0.84099999999999997</v>
      </c>
    </row>
    <row r="61" spans="3:16">
      <c r="C61" t="s">
        <v>379</v>
      </c>
      <c r="D61" s="213">
        <f t="shared" si="1"/>
        <v>0.155</v>
      </c>
    </row>
    <row r="62" spans="3:16">
      <c r="C62" t="s">
        <v>383</v>
      </c>
      <c r="D62" s="213">
        <f t="shared" si="1"/>
        <v>0.05</v>
      </c>
    </row>
    <row r="63" spans="3:16">
      <c r="C63" t="s">
        <v>386</v>
      </c>
      <c r="D63" s="213">
        <f t="shared" si="1"/>
        <v>4.5999999999999999E-2</v>
      </c>
    </row>
    <row r="64" spans="3:16">
      <c r="C64" s="216" t="s">
        <v>389</v>
      </c>
      <c r="D64" s="213">
        <f t="shared" si="1"/>
        <v>2.8000000000000001E-2</v>
      </c>
    </row>
    <row r="65" spans="3:4">
      <c r="C65" s="216" t="s">
        <v>392</v>
      </c>
      <c r="D65" s="213">
        <f t="shared" si="1"/>
        <v>0.36199999999999999</v>
      </c>
    </row>
    <row r="66" spans="3:4">
      <c r="C66" s="216" t="s">
        <v>396</v>
      </c>
      <c r="D66" s="213">
        <f t="shared" si="1"/>
        <v>1.3680000000000001</v>
      </c>
    </row>
    <row r="67" spans="3:4">
      <c r="C67" s="216" t="s">
        <v>400</v>
      </c>
      <c r="D67" s="213">
        <f t="shared" si="1"/>
        <v>4.0000000000000001E-3</v>
      </c>
    </row>
    <row r="68" spans="3:4">
      <c r="C68" s="216" t="s">
        <v>404</v>
      </c>
      <c r="D68" s="213">
        <f t="shared" si="1"/>
        <v>0.48</v>
      </c>
    </row>
    <row r="69" spans="3:4">
      <c r="C69" s="216" t="s">
        <v>408</v>
      </c>
      <c r="D69" s="213">
        <f t="shared" si="1"/>
        <v>0.115</v>
      </c>
    </row>
    <row r="70" spans="3:4">
      <c r="C70" s="216" t="s">
        <v>412</v>
      </c>
      <c r="D70" s="213">
        <f t="shared" si="1"/>
        <v>7.0000000000000001E-3</v>
      </c>
    </row>
    <row r="71" spans="3:4">
      <c r="C71" s="216" t="s">
        <v>415</v>
      </c>
      <c r="D71" s="213">
        <f t="shared" si="1"/>
        <v>1.2999999999999999E-2</v>
      </c>
    </row>
    <row r="72" spans="3:4">
      <c r="C72" s="216" t="s">
        <v>418</v>
      </c>
      <c r="D72" s="213">
        <f t="shared" si="1"/>
        <v>2.1000000000000001E-2</v>
      </c>
    </row>
    <row r="73" spans="3:4">
      <c r="C73" s="216" t="s">
        <v>421</v>
      </c>
      <c r="D73" s="213">
        <f t="shared" si="1"/>
        <v>3.2000000000000001E-2</v>
      </c>
    </row>
    <row r="74" spans="3:4">
      <c r="C74" s="216" t="s">
        <v>425</v>
      </c>
      <c r="D74" s="213">
        <f t="shared" si="1"/>
        <v>0.48599999999999999</v>
      </c>
    </row>
    <row r="75" spans="3:4">
      <c r="C75" s="216" t="s">
        <v>429</v>
      </c>
      <c r="D75" s="213">
        <f t="shared" si="1"/>
        <v>0.13400000000000001</v>
      </c>
    </row>
    <row r="76" spans="3:4">
      <c r="C76" s="216" t="s">
        <v>433</v>
      </c>
      <c r="D76" s="213">
        <f t="shared" si="1"/>
        <v>8.0000000000000002E-3</v>
      </c>
    </row>
    <row r="77" spans="3:4">
      <c r="C77" s="216" t="s">
        <v>436</v>
      </c>
      <c r="D77" s="213">
        <f t="shared" si="1"/>
        <v>1.4999999999999999E-2</v>
      </c>
    </row>
    <row r="78" spans="3:4">
      <c r="C78" s="216" t="s">
        <v>439</v>
      </c>
      <c r="D78" s="213">
        <f t="shared" si="1"/>
        <v>7.0000000000000007E-2</v>
      </c>
    </row>
    <row r="79" spans="3:4">
      <c r="C79" s="216" t="s">
        <v>443</v>
      </c>
      <c r="D79" s="213">
        <f t="shared" si="1"/>
        <v>2E-3</v>
      </c>
    </row>
    <row r="80" spans="3:4">
      <c r="C80" s="216" t="s">
        <v>447</v>
      </c>
      <c r="D80" s="213">
        <f t="shared" si="1"/>
        <v>1.0740000000000001</v>
      </c>
    </row>
    <row r="81" spans="3:4">
      <c r="C81" s="216" t="s">
        <v>451</v>
      </c>
      <c r="D81" s="213">
        <f t="shared" si="1"/>
        <v>1E-3</v>
      </c>
    </row>
    <row r="82" spans="3:4">
      <c r="C82" s="216" t="s">
        <v>454</v>
      </c>
      <c r="D82" s="213">
        <f t="shared" si="1"/>
        <v>5.2999999999999999E-2</v>
      </c>
    </row>
    <row r="83" spans="3:4">
      <c r="C83" s="216" t="s">
        <v>458</v>
      </c>
      <c r="D83" s="213">
        <f t="shared" si="1"/>
        <v>2.3E-2</v>
      </c>
    </row>
    <row r="84" spans="3:4">
      <c r="C84" s="216" t="s">
        <v>462</v>
      </c>
      <c r="D84" s="213">
        <f t="shared" si="1"/>
        <v>2.3E-2</v>
      </c>
    </row>
    <row r="85" spans="3:4">
      <c r="C85" s="216" t="s">
        <v>465</v>
      </c>
      <c r="D85" s="213">
        <f t="shared" si="1"/>
        <v>2E-3</v>
      </c>
    </row>
    <row r="86" spans="3:4">
      <c r="C86" s="216" t="s">
        <v>469</v>
      </c>
      <c r="D86" s="213">
        <f t="shared" si="1"/>
        <v>0.33700000000000002</v>
      </c>
    </row>
    <row r="87" spans="3:4">
      <c r="C87" s="216" t="s">
        <v>473</v>
      </c>
      <c r="D87" s="213">
        <f t="shared" si="1"/>
        <v>0.161</v>
      </c>
    </row>
    <row r="88" spans="3:4">
      <c r="C88" s="216" t="s">
        <v>477</v>
      </c>
      <c r="D88" s="213">
        <f t="shared" si="1"/>
        <v>1E-3</v>
      </c>
    </row>
    <row r="89" spans="3:4">
      <c r="C89" s="216" t="s">
        <v>480</v>
      </c>
      <c r="D89" s="213">
        <f t="shared" si="1"/>
        <v>1.0999999999999999E-2</v>
      </c>
    </row>
    <row r="90" spans="3:4">
      <c r="C90" s="216" t="s">
        <v>484</v>
      </c>
      <c r="D90" s="213">
        <f t="shared" si="1"/>
        <v>1.4999999999999999E-2</v>
      </c>
    </row>
    <row r="91" spans="3:4">
      <c r="C91" s="216" t="s">
        <v>488</v>
      </c>
      <c r="D91" s="213">
        <f t="shared" si="1"/>
        <v>5.5E-2</v>
      </c>
    </row>
    <row r="92" spans="3:4">
      <c r="C92" s="216" t="s">
        <v>490</v>
      </c>
      <c r="D92" s="213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1"/>
  <sheetViews>
    <sheetView topLeftCell="D1" zoomScale="80" zoomScaleNormal="80" workbookViewId="0">
      <selection activeCell="W51" sqref="W51"/>
    </sheetView>
  </sheetViews>
  <sheetFormatPr defaultRowHeight="12.75"/>
  <cols>
    <col min="1" max="1" width="14" style="196" customWidth="1"/>
    <col min="2" max="2" width="33.85546875" style="196" bestFit="1" customWidth="1"/>
    <col min="3" max="3" width="47.7109375" style="196" bestFit="1" customWidth="1"/>
    <col min="4" max="4" width="49.42578125" style="196" bestFit="1" customWidth="1"/>
    <col min="5" max="8" width="9.140625" style="196"/>
    <col min="9" max="9" width="13.42578125" style="196" customWidth="1"/>
    <col min="10" max="10" width="10.7109375" style="196" customWidth="1"/>
    <col min="11" max="11" width="9.140625" style="196"/>
    <col min="12" max="12" width="25.85546875" style="196" bestFit="1" customWidth="1"/>
    <col min="13" max="13" width="58" style="196" customWidth="1"/>
    <col min="14" max="16384" width="9.140625" style="196"/>
  </cols>
  <sheetData>
    <row r="1" spans="2:18">
      <c r="B1" s="197" t="s">
        <v>844</v>
      </c>
    </row>
    <row r="2" spans="2:18">
      <c r="K2" s="291"/>
      <c r="L2" s="291"/>
    </row>
    <row r="3" spans="2:18">
      <c r="K3" s="291"/>
      <c r="L3" s="291"/>
    </row>
    <row r="4" spans="2:18">
      <c r="K4" s="291"/>
      <c r="L4" s="291"/>
    </row>
    <row r="5" spans="2:18">
      <c r="K5" s="291"/>
      <c r="L5" s="291"/>
    </row>
    <row r="6" spans="2:18">
      <c r="B6" s="198" t="s">
        <v>14</v>
      </c>
      <c r="D6" s="199"/>
      <c r="E6" s="199"/>
      <c r="F6" s="199"/>
      <c r="G6" s="199"/>
      <c r="H6" s="199"/>
      <c r="I6" s="199"/>
      <c r="K6" s="198" t="s">
        <v>15</v>
      </c>
      <c r="M6" s="199"/>
      <c r="N6" s="199"/>
      <c r="O6" s="199"/>
      <c r="P6" s="199"/>
      <c r="Q6" s="199"/>
      <c r="R6" s="199"/>
    </row>
    <row r="7" spans="2:18">
      <c r="B7" s="200" t="s">
        <v>7</v>
      </c>
      <c r="C7" s="200" t="s">
        <v>0</v>
      </c>
      <c r="D7" s="200" t="s">
        <v>3</v>
      </c>
      <c r="E7" s="200" t="s">
        <v>4</v>
      </c>
      <c r="F7" s="200" t="s">
        <v>8</v>
      </c>
      <c r="G7" s="200" t="s">
        <v>9</v>
      </c>
      <c r="H7" s="200" t="s">
        <v>10</v>
      </c>
      <c r="I7" s="200" t="s">
        <v>12</v>
      </c>
      <c r="K7" s="200" t="s">
        <v>11</v>
      </c>
      <c r="L7" s="200" t="s">
        <v>1</v>
      </c>
      <c r="M7" s="200" t="s">
        <v>2</v>
      </c>
      <c r="N7" s="200" t="s">
        <v>16</v>
      </c>
      <c r="O7" s="200" t="s">
        <v>17</v>
      </c>
      <c r="P7" s="200" t="s">
        <v>18</v>
      </c>
      <c r="Q7" s="200" t="s">
        <v>19</v>
      </c>
      <c r="R7" s="200" t="s">
        <v>20</v>
      </c>
    </row>
    <row r="8" spans="2:18">
      <c r="B8" s="201" t="s">
        <v>49</v>
      </c>
      <c r="C8" s="201" t="s">
        <v>223</v>
      </c>
      <c r="D8" s="201" t="s">
        <v>303</v>
      </c>
      <c r="E8" s="201" t="s">
        <v>53</v>
      </c>
      <c r="F8" s="201" t="s">
        <v>348</v>
      </c>
      <c r="G8" s="201"/>
      <c r="H8" s="201"/>
      <c r="I8" s="201"/>
      <c r="K8" s="201" t="s">
        <v>67</v>
      </c>
      <c r="L8" s="202" t="str">
        <f>"FTE_"&amp;C8&amp;"_00"</f>
        <v>FTE_RESCOA_00</v>
      </c>
      <c r="M8" s="201" t="str">
        <f>"Distribution network for "&amp;D8</f>
        <v>Distribution network for  Residential Coal</v>
      </c>
      <c r="N8" s="201" t="s">
        <v>53</v>
      </c>
      <c r="O8" s="201" t="s">
        <v>298</v>
      </c>
      <c r="P8" s="201"/>
      <c r="Q8" s="201"/>
      <c r="R8" s="201"/>
    </row>
    <row r="9" spans="2:18">
      <c r="B9" s="201" t="s">
        <v>49</v>
      </c>
      <c r="C9" s="201" t="s">
        <v>226</v>
      </c>
      <c r="D9" s="201" t="s">
        <v>304</v>
      </c>
      <c r="E9" s="201" t="s">
        <v>53</v>
      </c>
      <c r="F9" s="201" t="s">
        <v>348</v>
      </c>
      <c r="G9" s="201"/>
      <c r="H9" s="201"/>
      <c r="I9" s="201"/>
      <c r="K9" s="201" t="s">
        <v>67</v>
      </c>
      <c r="L9" s="202" t="str">
        <f t="shared" ref="L9:L15" si="0">"FTE_"&amp;C9&amp;"_00"</f>
        <v>FTE_RESNGA_00</v>
      </c>
      <c r="M9" s="201" t="str">
        <f t="shared" ref="M9:M15" si="1">"Distribution network for "&amp;D9</f>
        <v>Distribution network for Residential Natural gas</v>
      </c>
      <c r="N9" s="201" t="s">
        <v>53</v>
      </c>
      <c r="O9" s="201" t="s">
        <v>298</v>
      </c>
      <c r="P9" s="201"/>
      <c r="Q9" s="201"/>
      <c r="R9" s="201"/>
    </row>
    <row r="10" spans="2:18">
      <c r="B10" s="201" t="s">
        <v>49</v>
      </c>
      <c r="C10" s="201" t="s">
        <v>301</v>
      </c>
      <c r="D10" s="201" t="s">
        <v>305</v>
      </c>
      <c r="E10" s="201" t="s">
        <v>53</v>
      </c>
      <c r="F10" s="201" t="s">
        <v>348</v>
      </c>
      <c r="G10" s="201"/>
      <c r="H10" s="201"/>
      <c r="I10" s="201"/>
      <c r="K10" s="201" t="s">
        <v>67</v>
      </c>
      <c r="L10" s="202" t="str">
        <f t="shared" si="0"/>
        <v>FTE_RESLPG_00</v>
      </c>
      <c r="M10" s="201" t="str">
        <f t="shared" si="1"/>
        <v>Distribution network for Residential LPG</v>
      </c>
      <c r="N10" s="201" t="s">
        <v>53</v>
      </c>
      <c r="O10" s="201" t="s">
        <v>298</v>
      </c>
      <c r="P10" s="201"/>
      <c r="Q10" s="201"/>
      <c r="R10" s="201"/>
    </row>
    <row r="11" spans="2:18">
      <c r="B11" s="201" t="s">
        <v>49</v>
      </c>
      <c r="C11" s="201" t="s">
        <v>302</v>
      </c>
      <c r="D11" s="201" t="s">
        <v>306</v>
      </c>
      <c r="E11" s="201" t="s">
        <v>53</v>
      </c>
      <c r="F11" s="201" t="s">
        <v>348</v>
      </c>
      <c r="G11" s="201"/>
      <c r="H11" s="201"/>
      <c r="I11" s="201"/>
      <c r="K11" s="201" t="s">
        <v>67</v>
      </c>
      <c r="L11" s="202" t="str">
        <f t="shared" si="0"/>
        <v>FTE_RESDSL_00</v>
      </c>
      <c r="M11" s="201" t="str">
        <f t="shared" si="1"/>
        <v>Distribution network for Residential Diesel</v>
      </c>
      <c r="N11" s="201" t="s">
        <v>53</v>
      </c>
      <c r="O11" s="201" t="s">
        <v>298</v>
      </c>
      <c r="P11" s="201"/>
      <c r="Q11" s="201"/>
      <c r="R11" s="201"/>
    </row>
    <row r="12" spans="2:18">
      <c r="B12" s="201" t="s">
        <v>49</v>
      </c>
      <c r="C12" s="201" t="s">
        <v>233</v>
      </c>
      <c r="D12" s="201" t="s">
        <v>307</v>
      </c>
      <c r="E12" s="201" t="s">
        <v>53</v>
      </c>
      <c r="F12" s="201" t="s">
        <v>348</v>
      </c>
      <c r="G12" s="201"/>
      <c r="H12" s="201"/>
      <c r="I12" s="201"/>
      <c r="K12" s="201" t="s">
        <v>67</v>
      </c>
      <c r="L12" s="202" t="str">
        <f t="shared" si="0"/>
        <v>FTE_RESWOD_00</v>
      </c>
      <c r="M12" s="201" t="str">
        <f t="shared" si="1"/>
        <v>Distribution network for Residential Firewood</v>
      </c>
      <c r="N12" s="201" t="s">
        <v>53</v>
      </c>
      <c r="O12" s="201" t="s">
        <v>298</v>
      </c>
      <c r="P12" s="201"/>
      <c r="Q12" s="201"/>
      <c r="R12" s="201"/>
    </row>
    <row r="13" spans="2:18">
      <c r="B13" s="201" t="s">
        <v>49</v>
      </c>
      <c r="C13" s="201" t="s">
        <v>228</v>
      </c>
      <c r="D13" s="201" t="s">
        <v>308</v>
      </c>
      <c r="E13" s="201" t="s">
        <v>53</v>
      </c>
      <c r="F13" s="201" t="s">
        <v>348</v>
      </c>
      <c r="G13" s="201"/>
      <c r="H13" s="201"/>
      <c r="I13" s="201"/>
      <c r="K13" s="201" t="s">
        <v>67</v>
      </c>
      <c r="L13" s="202" t="str">
        <f t="shared" si="0"/>
        <v>FTE_RESGEO_00</v>
      </c>
      <c r="M13" s="201" t="str">
        <f t="shared" si="1"/>
        <v>Distribution network for Residential Geothermal</v>
      </c>
      <c r="N13" s="201" t="s">
        <v>53</v>
      </c>
      <c r="O13" s="201" t="s">
        <v>298</v>
      </c>
      <c r="P13" s="201"/>
      <c r="Q13" s="201"/>
      <c r="R13" s="201"/>
    </row>
    <row r="14" spans="2:18">
      <c r="B14" s="201" t="s">
        <v>49</v>
      </c>
      <c r="C14" s="201" t="s">
        <v>229</v>
      </c>
      <c r="D14" s="201" t="s">
        <v>309</v>
      </c>
      <c r="E14" s="201" t="s">
        <v>53</v>
      </c>
      <c r="F14" s="201" t="s">
        <v>348</v>
      </c>
      <c r="G14" s="201"/>
      <c r="H14" s="201"/>
      <c r="I14" s="201"/>
      <c r="K14" s="201" t="s">
        <v>67</v>
      </c>
      <c r="L14" s="202" t="str">
        <f t="shared" si="0"/>
        <v>FTE_RESSOL_00</v>
      </c>
      <c r="M14" s="201" t="str">
        <f t="shared" si="1"/>
        <v>Distribution network for Residential Solar energy</v>
      </c>
      <c r="N14" s="201" t="s">
        <v>53</v>
      </c>
      <c r="O14" s="201" t="s">
        <v>298</v>
      </c>
      <c r="P14" s="201"/>
      <c r="Q14" s="201"/>
      <c r="R14" s="201"/>
    </row>
    <row r="15" spans="2:18">
      <c r="B15" s="201" t="s">
        <v>49</v>
      </c>
      <c r="C15" s="201" t="s">
        <v>845</v>
      </c>
      <c r="D15" s="201" t="s">
        <v>846</v>
      </c>
      <c r="E15" s="201" t="s">
        <v>53</v>
      </c>
      <c r="F15" s="201" t="s">
        <v>348</v>
      </c>
      <c r="G15" s="201"/>
      <c r="H15" s="201"/>
      <c r="I15" s="201"/>
      <c r="K15" s="201" t="s">
        <v>67</v>
      </c>
      <c r="L15" s="202" t="str">
        <f t="shared" si="0"/>
        <v>FTE_RESPET_00</v>
      </c>
      <c r="M15" s="201" t="str">
        <f t="shared" si="1"/>
        <v>Distribution network for Residential petroleum</v>
      </c>
      <c r="N15" s="201" t="s">
        <v>53</v>
      </c>
      <c r="O15" s="201" t="s">
        <v>298</v>
      </c>
      <c r="P15" s="201"/>
      <c r="Q15" s="201"/>
      <c r="R15" s="201"/>
    </row>
    <row r="16" spans="2:18">
      <c r="B16" s="201" t="s">
        <v>65</v>
      </c>
      <c r="C16" s="201" t="s">
        <v>344</v>
      </c>
      <c r="D16" s="201" t="s">
        <v>847</v>
      </c>
      <c r="E16" s="201" t="s">
        <v>336</v>
      </c>
      <c r="F16" s="201"/>
      <c r="G16" s="201"/>
      <c r="H16" s="201"/>
      <c r="I16" s="201"/>
      <c r="K16" s="292" t="s">
        <v>311</v>
      </c>
      <c r="L16" s="292" t="str">
        <f>+RES!C7</f>
        <v>R_DDW-SH_Burner-WOD00</v>
      </c>
      <c r="M16" s="292" t="str">
        <f>+RES!D7</f>
        <v>Detached dwellings - Heat/Cooling Devices - Burner (Direct Heat)</v>
      </c>
      <c r="N16" s="293" t="s">
        <v>53</v>
      </c>
      <c r="O16" s="293" t="s">
        <v>374</v>
      </c>
      <c r="P16" s="293"/>
      <c r="Q16" s="293"/>
      <c r="R16" s="293"/>
    </row>
    <row r="17" spans="2:18">
      <c r="B17" s="294" t="s">
        <v>310</v>
      </c>
      <c r="C17" s="294" t="s">
        <v>848</v>
      </c>
      <c r="D17" s="294" t="s">
        <v>849</v>
      </c>
      <c r="E17" s="294" t="s">
        <v>53</v>
      </c>
      <c r="F17" s="294"/>
      <c r="G17" s="294"/>
      <c r="H17" s="294"/>
      <c r="I17" s="294"/>
      <c r="K17" s="292" t="s">
        <v>311</v>
      </c>
      <c r="L17" s="292" t="str">
        <f>+RES!C8</f>
        <v>R_DDW-SH_Burner-LPG00</v>
      </c>
      <c r="M17" s="292" t="str">
        <f>+RES!D8</f>
        <v>Detached dwellings - Heat/Cooling Devices - Burner (Direct Heat)</v>
      </c>
      <c r="N17" s="293" t="s">
        <v>53</v>
      </c>
      <c r="O17" s="293" t="s">
        <v>374</v>
      </c>
      <c r="P17" s="293"/>
      <c r="Q17" s="293"/>
      <c r="R17" s="293"/>
    </row>
    <row r="18" spans="2:18">
      <c r="B18" s="294" t="s">
        <v>310</v>
      </c>
      <c r="C18" s="294" t="s">
        <v>850</v>
      </c>
      <c r="D18" s="294" t="s">
        <v>851</v>
      </c>
      <c r="E18" s="294" t="s">
        <v>53</v>
      </c>
      <c r="F18" s="294"/>
      <c r="G18" s="294"/>
      <c r="H18" s="294"/>
      <c r="I18" s="294"/>
      <c r="K18" s="292" t="s">
        <v>311</v>
      </c>
      <c r="L18" s="292" t="str">
        <f>+RES!C9</f>
        <v>R_DDW-SH_Burner-DSL00</v>
      </c>
      <c r="M18" s="292" t="str">
        <f>+RES!D9</f>
        <v>Detached dwellings - Heat/Cooling Devices - Burner (Direct Heat)</v>
      </c>
      <c r="N18" s="293" t="s">
        <v>53</v>
      </c>
      <c r="O18" s="293" t="s">
        <v>374</v>
      </c>
      <c r="P18" s="293"/>
      <c r="Q18" s="293"/>
      <c r="R18" s="293"/>
    </row>
    <row r="19" spans="2:18">
      <c r="B19" s="294" t="s">
        <v>310</v>
      </c>
      <c r="C19" s="294" t="s">
        <v>852</v>
      </c>
      <c r="D19" s="294" t="s">
        <v>853</v>
      </c>
      <c r="E19" s="294" t="s">
        <v>53</v>
      </c>
      <c r="F19" s="294"/>
      <c r="G19" s="294"/>
      <c r="H19" s="294"/>
      <c r="I19" s="294"/>
      <c r="K19" s="292" t="s">
        <v>311</v>
      </c>
      <c r="L19" s="292" t="str">
        <f>+RES!C10</f>
        <v>R_DDW-SH_Burner-COA00</v>
      </c>
      <c r="M19" s="292" t="str">
        <f>+RES!D10</f>
        <v>Detached dwellings - Heat/Cooling Devices - Burner (Direct Heat)</v>
      </c>
      <c r="N19" s="293" t="s">
        <v>53</v>
      </c>
      <c r="O19" s="293" t="s">
        <v>374</v>
      </c>
      <c r="P19" s="293"/>
      <c r="Q19" s="293"/>
      <c r="R19" s="293"/>
    </row>
    <row r="20" spans="2:18">
      <c r="B20" s="294" t="s">
        <v>310</v>
      </c>
      <c r="C20" s="294" t="s">
        <v>854</v>
      </c>
      <c r="D20" s="294" t="s">
        <v>855</v>
      </c>
      <c r="E20" s="294" t="s">
        <v>53</v>
      </c>
      <c r="F20" s="294"/>
      <c r="G20" s="294"/>
      <c r="H20" s="294"/>
      <c r="I20" s="294"/>
      <c r="K20" s="292" t="s">
        <v>311</v>
      </c>
      <c r="L20" s="292" t="str">
        <f>+RES!C11</f>
        <v>R_DDW-SH_OF-WOD00</v>
      </c>
      <c r="M20" s="292" t="str">
        <f>+RES!D11</f>
        <v>Detached dwellings - Heat/Cooling Devices - Open Fire</v>
      </c>
      <c r="N20" s="293" t="s">
        <v>53</v>
      </c>
      <c r="O20" s="293" t="s">
        <v>374</v>
      </c>
      <c r="P20" s="293"/>
      <c r="Q20" s="293"/>
      <c r="R20" s="293"/>
    </row>
    <row r="21" spans="2:18">
      <c r="B21" s="294" t="s">
        <v>310</v>
      </c>
      <c r="C21" s="294" t="s">
        <v>856</v>
      </c>
      <c r="D21" s="294" t="s">
        <v>857</v>
      </c>
      <c r="E21" s="294" t="s">
        <v>53</v>
      </c>
      <c r="F21" s="294"/>
      <c r="G21" s="294"/>
      <c r="H21" s="294"/>
      <c r="I21" s="294"/>
      <c r="K21" s="292" t="s">
        <v>311</v>
      </c>
      <c r="L21" s="292" t="str">
        <f>+RES!C12</f>
        <v>R_DDW-SH_OF-COA00</v>
      </c>
      <c r="M21" s="292" t="str">
        <f>+RES!D12</f>
        <v>Detached dwellings - Heat/Cooling Devices - Open Fire</v>
      </c>
      <c r="N21" s="293" t="s">
        <v>53</v>
      </c>
      <c r="O21" s="293" t="s">
        <v>374</v>
      </c>
      <c r="P21" s="293"/>
      <c r="Q21" s="293"/>
      <c r="R21" s="293"/>
    </row>
    <row r="22" spans="2:18">
      <c r="B22" s="294" t="s">
        <v>310</v>
      </c>
      <c r="C22" s="294" t="s">
        <v>858</v>
      </c>
      <c r="D22" s="294" t="s">
        <v>859</v>
      </c>
      <c r="E22" s="294" t="s">
        <v>53</v>
      </c>
      <c r="F22" s="294"/>
      <c r="G22" s="294"/>
      <c r="H22" s="294"/>
      <c r="I22" s="294"/>
      <c r="K22" s="292" t="s">
        <v>311</v>
      </c>
      <c r="L22" s="292" t="str">
        <f>+RES!C13</f>
        <v>R_DDW-SH_OFWB-COA00</v>
      </c>
      <c r="M22" s="292" t="str">
        <f>+RES!D13</f>
        <v>Detached dwellings - Heat/Cooling Devices - Open Fire, with Wetback</v>
      </c>
      <c r="N22" s="293" t="s">
        <v>53</v>
      </c>
      <c r="O22" s="293" t="s">
        <v>374</v>
      </c>
      <c r="P22" s="293"/>
      <c r="Q22" s="293"/>
      <c r="R22" s="293"/>
    </row>
    <row r="23" spans="2:18">
      <c r="B23" s="294" t="s">
        <v>310</v>
      </c>
      <c r="C23" s="294" t="s">
        <v>860</v>
      </c>
      <c r="D23" s="294" t="s">
        <v>861</v>
      </c>
      <c r="E23" s="294" t="s">
        <v>53</v>
      </c>
      <c r="F23" s="294"/>
      <c r="G23" s="294"/>
      <c r="H23" s="294"/>
      <c r="I23" s="294"/>
      <c r="K23" s="292" t="s">
        <v>311</v>
      </c>
      <c r="L23" s="292" t="str">
        <f>+RES!C14</f>
        <v>R_DDW-SH_HP-ELC00</v>
      </c>
      <c r="M23" s="292" t="str">
        <f>+RES!D14</f>
        <v>Detached dwellings - Heat/Cooling Devices - Heat Pump (for Heating)</v>
      </c>
      <c r="N23" s="293" t="s">
        <v>53</v>
      </c>
      <c r="O23" s="293" t="s">
        <v>374</v>
      </c>
      <c r="P23" s="293"/>
      <c r="Q23" s="293"/>
      <c r="R23" s="293"/>
    </row>
    <row r="24" spans="2:18">
      <c r="B24" s="294" t="s">
        <v>310</v>
      </c>
      <c r="C24" s="294" t="s">
        <v>862</v>
      </c>
      <c r="D24" s="294" t="s">
        <v>863</v>
      </c>
      <c r="E24" s="294" t="s">
        <v>53</v>
      </c>
      <c r="F24" s="294"/>
      <c r="G24" s="294"/>
      <c r="H24" s="294"/>
      <c r="I24" s="294"/>
      <c r="K24" s="292" t="s">
        <v>311</v>
      </c>
      <c r="L24" s="292" t="str">
        <f>+RES!C15</f>
        <v>R_DDW-SH_RH-ELC00</v>
      </c>
      <c r="M24" s="292" t="str">
        <f>+RES!D15</f>
        <v>Detached dwellings - Heat/Cooling Devices - Resistance Heater</v>
      </c>
      <c r="N24" s="293" t="s">
        <v>53</v>
      </c>
      <c r="O24" s="293" t="s">
        <v>374</v>
      </c>
      <c r="P24" s="293"/>
      <c r="Q24" s="293"/>
      <c r="R24" s="293"/>
    </row>
    <row r="25" spans="2:18">
      <c r="B25" s="294" t="s">
        <v>310</v>
      </c>
      <c r="C25" s="294" t="s">
        <v>864</v>
      </c>
      <c r="D25" s="294" t="s">
        <v>865</v>
      </c>
      <c r="E25" s="294" t="s">
        <v>53</v>
      </c>
      <c r="F25" s="294"/>
      <c r="G25" s="294"/>
      <c r="H25" s="294"/>
      <c r="I25" s="294"/>
      <c r="K25" s="292" t="s">
        <v>311</v>
      </c>
      <c r="L25" s="292" t="str">
        <f>+RES!C16</f>
        <v>R_DDW-WH_OFWB-COA00</v>
      </c>
      <c r="M25" s="292" t="str">
        <f>+RES!D16</f>
        <v>Detached dwellings - Heat/Cooling Devices - Open Fire, with Wetback</v>
      </c>
      <c r="N25" s="293" t="s">
        <v>53</v>
      </c>
      <c r="O25" s="293" t="s">
        <v>374</v>
      </c>
      <c r="P25" s="293"/>
      <c r="Q25" s="293"/>
      <c r="R25" s="293"/>
    </row>
    <row r="26" spans="2:18">
      <c r="B26" s="294" t="s">
        <v>310</v>
      </c>
      <c r="C26" s="294" t="s">
        <v>866</v>
      </c>
      <c r="D26" s="294" t="s">
        <v>867</v>
      </c>
      <c r="E26" s="294" t="s">
        <v>53</v>
      </c>
      <c r="F26" s="294"/>
      <c r="G26" s="294"/>
      <c r="H26" s="294"/>
      <c r="I26" s="294"/>
      <c r="K26" s="292" t="s">
        <v>311</v>
      </c>
      <c r="L26" s="292" t="str">
        <f>+RES!C17</f>
        <v>R_DDW-WH_HWC-SOL00</v>
      </c>
      <c r="M26" s="292" t="str">
        <f>+RES!D17</f>
        <v>Detached dwellings - Heat/Cooling Devices - Hot Water Cylinder</v>
      </c>
      <c r="N26" s="293" t="s">
        <v>53</v>
      </c>
      <c r="O26" s="293" t="s">
        <v>374</v>
      </c>
      <c r="P26" s="293"/>
      <c r="Q26" s="293"/>
      <c r="R26" s="293"/>
    </row>
    <row r="27" spans="2:18">
      <c r="B27" s="294" t="s">
        <v>310</v>
      </c>
      <c r="C27" s="294" t="s">
        <v>868</v>
      </c>
      <c r="D27" s="294" t="s">
        <v>869</v>
      </c>
      <c r="E27" s="294" t="s">
        <v>53</v>
      </c>
      <c r="F27" s="294"/>
      <c r="G27" s="294"/>
      <c r="H27" s="294"/>
      <c r="I27" s="294"/>
      <c r="K27" s="292" t="s">
        <v>311</v>
      </c>
      <c r="L27" s="292" t="str">
        <f>+RES!C18</f>
        <v>R_DDW-WH_HWC-ELC00</v>
      </c>
      <c r="M27" s="292" t="str">
        <f>+RES!D18</f>
        <v>Detached dwellings - Heat/Cooling Devices - Hot Water Cylinder</v>
      </c>
      <c r="N27" s="293" t="s">
        <v>53</v>
      </c>
      <c r="O27" s="293" t="s">
        <v>374</v>
      </c>
      <c r="P27" s="293"/>
      <c r="Q27" s="293"/>
      <c r="R27" s="293"/>
    </row>
    <row r="28" spans="2:18">
      <c r="B28" s="294" t="s">
        <v>310</v>
      </c>
      <c r="C28" s="294" t="s">
        <v>870</v>
      </c>
      <c r="D28" s="294" t="s">
        <v>871</v>
      </c>
      <c r="E28" s="294" t="s">
        <v>53</v>
      </c>
      <c r="F28" s="294"/>
      <c r="G28" s="294"/>
      <c r="H28" s="294"/>
      <c r="I28" s="294"/>
      <c r="K28" s="292" t="s">
        <v>311</v>
      </c>
      <c r="L28" s="292" t="str">
        <f>+RES!C19</f>
        <v>R_DDW-WH_Gasheat-LPG00</v>
      </c>
      <c r="M28" s="292" t="str">
        <f>+RES!D19</f>
        <v>Detached dwellings - Heat/Cooling Devices - Gas Water Heater</v>
      </c>
      <c r="N28" s="293" t="s">
        <v>53</v>
      </c>
      <c r="O28" s="293" t="s">
        <v>374</v>
      </c>
      <c r="P28" s="293"/>
      <c r="Q28" s="293"/>
      <c r="R28" s="293"/>
    </row>
    <row r="29" spans="2:18">
      <c r="B29" s="294" t="s">
        <v>310</v>
      </c>
      <c r="C29" s="294" t="s">
        <v>872</v>
      </c>
      <c r="D29" s="294" t="s">
        <v>873</v>
      </c>
      <c r="E29" s="294" t="s">
        <v>53</v>
      </c>
      <c r="F29" s="294"/>
      <c r="G29" s="294"/>
      <c r="H29" s="294"/>
      <c r="I29" s="294"/>
      <c r="K29" s="292" t="s">
        <v>311</v>
      </c>
      <c r="L29" s="292" t="str">
        <f>+RES!C20</f>
        <v>R_DDW-WH_BRNWB-WOD00</v>
      </c>
      <c r="M29" s="292" t="str">
        <f>+RES!D20</f>
        <v>Detached dwellings - Heat/Cooling Devices - Burner, with Wetback</v>
      </c>
      <c r="N29" s="293" t="s">
        <v>53</v>
      </c>
      <c r="O29" s="293" t="s">
        <v>374</v>
      </c>
      <c r="P29" s="293"/>
      <c r="Q29" s="293"/>
      <c r="R29" s="293"/>
    </row>
    <row r="30" spans="2:18">
      <c r="B30" s="294" t="s">
        <v>310</v>
      </c>
      <c r="C30" s="294" t="s">
        <v>874</v>
      </c>
      <c r="D30" s="294" t="s">
        <v>875</v>
      </c>
      <c r="E30" s="294" t="s">
        <v>53</v>
      </c>
      <c r="F30" s="294"/>
      <c r="G30" s="294"/>
      <c r="H30" s="294"/>
      <c r="I30" s="294"/>
      <c r="K30" s="292" t="s">
        <v>311</v>
      </c>
      <c r="L30" s="292" t="str">
        <f>+RES!C21</f>
        <v>R_DDW-CK_Oven-COA00</v>
      </c>
      <c r="M30" s="292" t="str">
        <f>+RES!D21</f>
        <v>Detached dwellings - Heat/Cooling Devices - Cooking Ovens</v>
      </c>
      <c r="N30" s="293" t="s">
        <v>53</v>
      </c>
      <c r="O30" s="293" t="s">
        <v>374</v>
      </c>
      <c r="P30" s="293"/>
      <c r="Q30" s="293"/>
      <c r="R30" s="293"/>
    </row>
    <row r="31" spans="2:18">
      <c r="B31" s="294" t="s">
        <v>310</v>
      </c>
      <c r="C31" s="294" t="s">
        <v>876</v>
      </c>
      <c r="D31" s="294" t="s">
        <v>877</v>
      </c>
      <c r="E31" s="294" t="s">
        <v>53</v>
      </c>
      <c r="F31" s="294"/>
      <c r="G31" s="294"/>
      <c r="H31" s="294"/>
      <c r="I31" s="294"/>
      <c r="K31" s="292" t="s">
        <v>311</v>
      </c>
      <c r="L31" s="292" t="str">
        <f>+RES!C22</f>
        <v>R_DDW-CK_Appl-ELC00</v>
      </c>
      <c r="M31" s="292" t="str">
        <f>+RES!D22</f>
        <v>Detached dwellings - Heat/Cooling Devices - Cooking Appliances</v>
      </c>
      <c r="N31" s="293" t="s">
        <v>53</v>
      </c>
      <c r="O31" s="293" t="s">
        <v>374</v>
      </c>
      <c r="P31" s="293"/>
      <c r="Q31" s="293"/>
      <c r="R31" s="293"/>
    </row>
    <row r="32" spans="2:18">
      <c r="B32" s="294" t="s">
        <v>310</v>
      </c>
      <c r="C32" s="294" t="s">
        <v>878</v>
      </c>
      <c r="D32" s="294" t="s">
        <v>879</v>
      </c>
      <c r="E32" s="294" t="s">
        <v>53</v>
      </c>
      <c r="F32" s="294"/>
      <c r="G32" s="294"/>
      <c r="H32" s="294"/>
      <c r="I32" s="294"/>
      <c r="K32" s="292" t="s">
        <v>311</v>
      </c>
      <c r="L32" s="292" t="str">
        <f>+RES!C23</f>
        <v>R_DDW-CK_Appl-LPG00</v>
      </c>
      <c r="M32" s="292" t="str">
        <f>+RES!D23</f>
        <v>Detached dwellings - Heat/Cooling Devices - Cooking Appliances</v>
      </c>
      <c r="N32" s="293" t="s">
        <v>53</v>
      </c>
      <c r="O32" s="293" t="s">
        <v>374</v>
      </c>
      <c r="P32" s="293"/>
      <c r="Q32" s="293"/>
      <c r="R32" s="293"/>
    </row>
    <row r="33" spans="1:18">
      <c r="B33" s="294" t="s">
        <v>310</v>
      </c>
      <c r="C33" s="294" t="s">
        <v>880</v>
      </c>
      <c r="D33" s="294" t="s">
        <v>881</v>
      </c>
      <c r="E33" s="294" t="s">
        <v>53</v>
      </c>
      <c r="F33" s="294"/>
      <c r="G33" s="294"/>
      <c r="H33" s="294"/>
      <c r="I33" s="294"/>
      <c r="K33" s="292" t="s">
        <v>311</v>
      </c>
      <c r="L33" s="292" t="str">
        <f>+RES!C24</f>
        <v>R_DDW-RF_Refriger-ELC00</v>
      </c>
      <c r="M33" s="292" t="str">
        <f>+RES!D24</f>
        <v>Detached dwellings - Heat/Cooling Devices - Refrigeration systems</v>
      </c>
      <c r="N33" s="293" t="s">
        <v>53</v>
      </c>
      <c r="O33" s="293" t="s">
        <v>374</v>
      </c>
      <c r="P33" s="293"/>
      <c r="Q33" s="293"/>
      <c r="R33" s="293"/>
    </row>
    <row r="34" spans="1:18">
      <c r="B34" s="294" t="s">
        <v>310</v>
      </c>
      <c r="C34" s="294" t="s">
        <v>882</v>
      </c>
      <c r="D34" s="294" t="s">
        <v>883</v>
      </c>
      <c r="E34" s="294" t="s">
        <v>53</v>
      </c>
      <c r="F34" s="294"/>
      <c r="G34" s="294"/>
      <c r="H34" s="294"/>
      <c r="I34" s="294"/>
      <c r="K34" s="292" t="s">
        <v>311</v>
      </c>
      <c r="L34" s="292" t="str">
        <f>+RES!C25</f>
        <v>R_DDW-CD_Dryer-ELC00</v>
      </c>
      <c r="M34" s="292" t="str">
        <f>+RES!D25</f>
        <v>Detached dwellings - Heat/Cooling Devices - Clothes Dryer</v>
      </c>
      <c r="N34" s="293" t="s">
        <v>53</v>
      </c>
      <c r="O34" s="293" t="s">
        <v>374</v>
      </c>
      <c r="P34" s="293"/>
      <c r="Q34" s="293"/>
      <c r="R34" s="293"/>
    </row>
    <row r="35" spans="1:18">
      <c r="B35" s="294" t="s">
        <v>310</v>
      </c>
      <c r="C35" s="294" t="s">
        <v>884</v>
      </c>
      <c r="D35" s="294" t="s">
        <v>885</v>
      </c>
      <c r="E35" s="294" t="s">
        <v>53</v>
      </c>
      <c r="F35" s="294"/>
      <c r="G35" s="294"/>
      <c r="H35" s="294"/>
      <c r="I35" s="294"/>
      <c r="K35" s="292" t="s">
        <v>311</v>
      </c>
      <c r="L35" s="292" t="str">
        <f>+RES!C26</f>
        <v>R_DDW-SC_HP-ELC00</v>
      </c>
      <c r="M35" s="292" t="str">
        <f>+RES!D26</f>
        <v>Detached dwellings - Heat/Cooling Devices - Heat Pump (for Cooling)</v>
      </c>
      <c r="N35" s="293" t="s">
        <v>53</v>
      </c>
      <c r="O35" s="293" t="s">
        <v>374</v>
      </c>
      <c r="P35" s="293"/>
      <c r="Q35" s="293"/>
      <c r="R35" s="293"/>
    </row>
    <row r="36" spans="1:18">
      <c r="B36" s="294" t="s">
        <v>310</v>
      </c>
      <c r="C36" s="294" t="s">
        <v>886</v>
      </c>
      <c r="D36" s="294" t="s">
        <v>887</v>
      </c>
      <c r="E36" s="294" t="s">
        <v>53</v>
      </c>
      <c r="F36" s="294"/>
      <c r="G36" s="294"/>
      <c r="H36" s="294"/>
      <c r="I36" s="294"/>
      <c r="K36" s="292" t="s">
        <v>311</v>
      </c>
      <c r="L36" s="292" t="str">
        <f>+RES!C27</f>
        <v>R_DDW-CW_Washer-ELC00</v>
      </c>
      <c r="M36" s="292" t="str">
        <f>+RES!D27</f>
        <v>Detached dwellings - Heat/Cooling Devices - Clothes Washers</v>
      </c>
      <c r="N36" s="293" t="s">
        <v>53</v>
      </c>
      <c r="O36" s="293" t="s">
        <v>374</v>
      </c>
      <c r="P36" s="293"/>
      <c r="Q36" s="293"/>
      <c r="R36" s="293"/>
    </row>
    <row r="37" spans="1:18">
      <c r="B37" s="294" t="s">
        <v>310</v>
      </c>
      <c r="C37" s="294" t="s">
        <v>888</v>
      </c>
      <c r="D37" s="294" t="s">
        <v>889</v>
      </c>
      <c r="E37" s="294" t="s">
        <v>53</v>
      </c>
      <c r="F37" s="294"/>
      <c r="G37" s="294"/>
      <c r="H37" s="294"/>
      <c r="I37" s="294"/>
      <c r="K37" s="292" t="s">
        <v>311</v>
      </c>
      <c r="L37" s="292" t="str">
        <f>+RES!C28</f>
        <v>R_DDW-DW_Dwash-ELC00</v>
      </c>
      <c r="M37" s="292" t="str">
        <f>+RES!D28</f>
        <v>Detached dwellings - Heat/Cooling Devices - Dishwashers</v>
      </c>
      <c r="N37" s="293" t="s">
        <v>53</v>
      </c>
      <c r="O37" s="293" t="s">
        <v>374</v>
      </c>
      <c r="P37" s="293"/>
      <c r="Q37" s="293"/>
      <c r="R37" s="293"/>
    </row>
    <row r="38" spans="1:18">
      <c r="B38" s="294" t="s">
        <v>310</v>
      </c>
      <c r="C38" s="294" t="s">
        <v>890</v>
      </c>
      <c r="D38" s="294" t="s">
        <v>891</v>
      </c>
      <c r="E38" s="294" t="s">
        <v>53</v>
      </c>
      <c r="F38" s="294"/>
      <c r="G38" s="294"/>
      <c r="H38" s="294"/>
      <c r="I38" s="294"/>
      <c r="K38" s="292" t="s">
        <v>311</v>
      </c>
      <c r="L38" s="292" t="str">
        <f>+RES!C29</f>
        <v>R_DDW-LT_LED-ELC00</v>
      </c>
      <c r="M38" s="292" t="str">
        <f>+RES!D29</f>
        <v>Detached dwellings - Electronics and Lights - LED</v>
      </c>
      <c r="N38" s="293" t="s">
        <v>53</v>
      </c>
      <c r="O38" s="293" t="s">
        <v>374</v>
      </c>
      <c r="P38" s="293"/>
      <c r="Q38" s="293"/>
      <c r="R38" s="293"/>
    </row>
    <row r="39" spans="1:18">
      <c r="B39" s="294" t="s">
        <v>310</v>
      </c>
      <c r="C39" s="294" t="s">
        <v>892</v>
      </c>
      <c r="D39" s="294" t="s">
        <v>893</v>
      </c>
      <c r="E39" s="294" t="s">
        <v>53</v>
      </c>
      <c r="F39" s="294"/>
      <c r="G39" s="294"/>
      <c r="H39" s="294"/>
      <c r="I39" s="294"/>
      <c r="K39" s="292" t="s">
        <v>311</v>
      </c>
      <c r="L39" s="292" t="str">
        <f>+RES!C30</f>
        <v>R_DDW-LT_Incan-ELC00</v>
      </c>
      <c r="M39" s="292" t="str">
        <f>+RES!D30</f>
        <v>Detached dwellings - Electronics and Lights - Incandescent</v>
      </c>
      <c r="N39" s="293" t="s">
        <v>53</v>
      </c>
      <c r="O39" s="293" t="s">
        <v>374</v>
      </c>
      <c r="P39" s="293"/>
      <c r="Q39" s="293"/>
      <c r="R39" s="293"/>
    </row>
    <row r="40" spans="1:18">
      <c r="B40" s="294" t="s">
        <v>310</v>
      </c>
      <c r="C40" s="294" t="s">
        <v>894</v>
      </c>
      <c r="D40" s="294" t="s">
        <v>895</v>
      </c>
      <c r="E40" s="294" t="s">
        <v>53</v>
      </c>
      <c r="F40" s="294"/>
      <c r="G40" s="294"/>
      <c r="H40" s="294"/>
      <c r="I40" s="294"/>
      <c r="K40" s="292" t="s">
        <v>311</v>
      </c>
      <c r="L40" s="292" t="str">
        <f>+RES!C31</f>
        <v>R_DDW-LT_CFL-ELC00</v>
      </c>
      <c r="M40" s="292" t="str">
        <f>+RES!D31</f>
        <v>Detached dwellings - Electronics and Lights - Fluorescent</v>
      </c>
      <c r="N40" s="293" t="s">
        <v>53</v>
      </c>
      <c r="O40" s="293" t="s">
        <v>374</v>
      </c>
      <c r="P40" s="293"/>
      <c r="Q40" s="293"/>
      <c r="R40" s="293"/>
    </row>
    <row r="41" spans="1:18">
      <c r="A41"/>
      <c r="B41" s="294"/>
      <c r="C41" s="294"/>
      <c r="D41" s="294"/>
      <c r="E41" s="294"/>
      <c r="F41" s="294"/>
      <c r="G41" s="294"/>
      <c r="H41" s="294"/>
      <c r="I41" s="294"/>
      <c r="K41" s="292" t="s">
        <v>311</v>
      </c>
      <c r="L41" s="292" t="str">
        <f>+RES!C32</f>
        <v>R_DDW-OTH_Elec-ELC00</v>
      </c>
      <c r="M41" s="292" t="str">
        <f>+RES!D32</f>
        <v>Detached dwellings - Electronics and Lights - Electronics</v>
      </c>
      <c r="N41" s="293" t="s">
        <v>53</v>
      </c>
      <c r="O41" s="293" t="s">
        <v>374</v>
      </c>
      <c r="P41" s="293"/>
      <c r="Q41" s="293"/>
      <c r="R41" s="293"/>
    </row>
    <row r="42" spans="1:18">
      <c r="A42"/>
      <c r="K42" s="292" t="s">
        <v>311</v>
      </c>
      <c r="L42" s="292" t="str">
        <f>+RES!C33</f>
        <v>R_DDW-MPS_Motor-ELC00</v>
      </c>
      <c r="M42" s="292" t="str">
        <f>+RES!D33</f>
        <v>Detached dwellings - Stationary Motors - Electric Motor</v>
      </c>
      <c r="N42" s="293" t="s">
        <v>53</v>
      </c>
      <c r="O42" s="293" t="s">
        <v>374</v>
      </c>
      <c r="P42" s="293"/>
      <c r="Q42" s="293"/>
      <c r="R42" s="293"/>
    </row>
    <row r="43" spans="1:18">
      <c r="A43"/>
      <c r="K43" s="292" t="s">
        <v>311</v>
      </c>
      <c r="L43" s="292" t="str">
        <f>+RES!C34</f>
        <v>R_DDW-MPM_ICE-PET00</v>
      </c>
      <c r="M43" s="292" t="str">
        <f>+RES!D34</f>
        <v>Detached dwellings - Stationary Motors - Internal Combustion (Domestic Use)</v>
      </c>
      <c r="N43" s="293" t="s">
        <v>53</v>
      </c>
      <c r="O43" s="293" t="s">
        <v>374</v>
      </c>
      <c r="P43" s="293"/>
      <c r="Q43" s="293"/>
      <c r="R43" s="293"/>
    </row>
    <row r="44" spans="1:18">
      <c r="A44"/>
      <c r="K44" s="292" t="s">
        <v>311</v>
      </c>
      <c r="L44" s="292" t="str">
        <f>+RES!C35</f>
        <v>R_JDW-SH_Burner-LPG00</v>
      </c>
      <c r="M44" s="292" t="str">
        <f>+RES!D35</f>
        <v>Joined dwellings - Heat/Cooling Devices - Burner (Direct Heat)</v>
      </c>
      <c r="N44" s="293" t="s">
        <v>53</v>
      </c>
      <c r="O44" s="293" t="s">
        <v>374</v>
      </c>
      <c r="P44" s="293"/>
      <c r="Q44" s="293"/>
      <c r="R44" s="293"/>
    </row>
    <row r="45" spans="1:18">
      <c r="A45"/>
      <c r="K45" s="292" t="s">
        <v>311</v>
      </c>
      <c r="L45" s="292" t="str">
        <f>+RES!C36</f>
        <v>R_JDW-SH_Burner-DSL00</v>
      </c>
      <c r="M45" s="292" t="str">
        <f>+RES!D36</f>
        <v>Joined dwellings - Heat/Cooling Devices - Burner (Direct Heat)</v>
      </c>
      <c r="N45" s="293" t="s">
        <v>53</v>
      </c>
      <c r="O45" s="293" t="s">
        <v>374</v>
      </c>
      <c r="P45" s="293"/>
      <c r="Q45" s="293"/>
      <c r="R45" s="293"/>
    </row>
    <row r="46" spans="1:18">
      <c r="A46"/>
      <c r="K46" s="292" t="s">
        <v>311</v>
      </c>
      <c r="L46" s="292" t="str">
        <f>+RES!C37</f>
        <v>R_JDW-SH_HP-ELC00</v>
      </c>
      <c r="M46" s="292" t="str">
        <f>+RES!D37</f>
        <v>Joined dwellings - Heat/Cooling Devices - Heat Pump (for Heating)</v>
      </c>
      <c r="N46" s="293" t="s">
        <v>53</v>
      </c>
      <c r="O46" s="293" t="s">
        <v>374</v>
      </c>
      <c r="P46" s="293"/>
      <c r="Q46" s="293"/>
      <c r="R46" s="293"/>
    </row>
    <row r="47" spans="1:18">
      <c r="A47"/>
      <c r="K47" s="292" t="s">
        <v>311</v>
      </c>
      <c r="L47" s="292" t="str">
        <f>+RES!C38</f>
        <v>R_JDW-SH_RH-ELC00</v>
      </c>
      <c r="M47" s="292" t="str">
        <f>+RES!D38</f>
        <v>Joined dwellings - Heat/Cooling Devices - Resistance Heater</v>
      </c>
      <c r="N47" s="293" t="s">
        <v>53</v>
      </c>
      <c r="O47" s="293" t="s">
        <v>374</v>
      </c>
      <c r="P47" s="293"/>
      <c r="Q47" s="293"/>
      <c r="R47" s="293"/>
    </row>
    <row r="48" spans="1:18">
      <c r="A48"/>
      <c r="K48" s="292" t="s">
        <v>311</v>
      </c>
      <c r="L48" s="292" t="str">
        <f>+RES!C39</f>
        <v>R_JDW-WH_HWC-SOL00</v>
      </c>
      <c r="M48" s="292" t="str">
        <f>+RES!D39</f>
        <v>Joined dwellings - Heat/Cooling Devices - Hot Water Cylinder</v>
      </c>
      <c r="N48" s="293" t="s">
        <v>53</v>
      </c>
      <c r="O48" s="293" t="s">
        <v>374</v>
      </c>
      <c r="P48" s="293"/>
      <c r="Q48" s="293"/>
      <c r="R48" s="293"/>
    </row>
    <row r="49" spans="1:18">
      <c r="A49"/>
      <c r="K49" s="292" t="s">
        <v>311</v>
      </c>
      <c r="L49" s="292" t="str">
        <f>+RES!C40</f>
        <v>R_JDW-WH_HWC-ELC00</v>
      </c>
      <c r="M49" s="292" t="str">
        <f>+RES!D40</f>
        <v>Joined dwellings - Heat/Cooling Devices - Hot Water Cylinder</v>
      </c>
      <c r="N49" s="293" t="s">
        <v>53</v>
      </c>
      <c r="O49" s="293" t="s">
        <v>374</v>
      </c>
      <c r="P49" s="293"/>
      <c r="Q49" s="293"/>
      <c r="R49" s="293"/>
    </row>
    <row r="50" spans="1:18">
      <c r="A50"/>
      <c r="K50" s="292" t="s">
        <v>311</v>
      </c>
      <c r="L50" s="292" t="str">
        <f>+RES!C41</f>
        <v>R_JDW-WH_Gasheat-LPG00</v>
      </c>
      <c r="M50" s="292" t="str">
        <f>+RES!D41</f>
        <v>Joined dwellings - Heat/Cooling Devices - Gas Water Heater</v>
      </c>
      <c r="N50" s="293" t="s">
        <v>53</v>
      </c>
      <c r="O50" s="293" t="s">
        <v>374</v>
      </c>
      <c r="P50" s="293"/>
      <c r="Q50" s="293"/>
      <c r="R50" s="293"/>
    </row>
    <row r="51" spans="1:18">
      <c r="A51"/>
      <c r="K51" s="292" t="s">
        <v>311</v>
      </c>
      <c r="L51" s="292" t="str">
        <f>+RES!C42</f>
        <v>R_JDW-CK_Appl-ELC00</v>
      </c>
      <c r="M51" s="292" t="str">
        <f>+RES!D42</f>
        <v>Joined dwellings - Heat/Cooling Devices - Cooking Appliances</v>
      </c>
      <c r="N51" s="293" t="s">
        <v>53</v>
      </c>
      <c r="O51" s="293" t="s">
        <v>374</v>
      </c>
      <c r="P51" s="293"/>
      <c r="Q51" s="293"/>
      <c r="R51" s="293"/>
    </row>
    <row r="52" spans="1:18">
      <c r="A52"/>
      <c r="K52" s="292" t="s">
        <v>311</v>
      </c>
      <c r="L52" s="292" t="str">
        <f>+RES!C43</f>
        <v>R_JDW-CK_Appl-LPG00</v>
      </c>
      <c r="M52" s="292" t="str">
        <f>+RES!D43</f>
        <v>Joined dwellings - Heat/Cooling Devices - Cooking Appliances</v>
      </c>
      <c r="N52" s="293" t="s">
        <v>53</v>
      </c>
      <c r="O52" s="293" t="s">
        <v>374</v>
      </c>
      <c r="P52" s="293"/>
      <c r="Q52" s="293"/>
      <c r="R52" s="293"/>
    </row>
    <row r="53" spans="1:18">
      <c r="A53"/>
      <c r="K53" s="292" t="s">
        <v>311</v>
      </c>
      <c r="L53" s="292" t="str">
        <f>+RES!C44</f>
        <v>R_JDW-RF_Refriger-ELC00</v>
      </c>
      <c r="M53" s="292" t="str">
        <f>+RES!D44</f>
        <v>Joined dwellings - Heat/Cooling Devices - Refrigeration systems</v>
      </c>
      <c r="N53" s="293" t="s">
        <v>53</v>
      </c>
      <c r="O53" s="293" t="s">
        <v>374</v>
      </c>
      <c r="P53" s="293"/>
      <c r="Q53" s="293"/>
      <c r="R53" s="293"/>
    </row>
    <row r="54" spans="1:18">
      <c r="A54"/>
      <c r="K54" s="292" t="s">
        <v>311</v>
      </c>
      <c r="L54" s="292" t="str">
        <f>+RES!C45</f>
        <v>R_JDW-CD_Dryer-ELC00</v>
      </c>
      <c r="M54" s="292" t="str">
        <f>+RES!D45</f>
        <v>Joined dwellings - Heat/Cooling Devices - Clothes Dryer</v>
      </c>
      <c r="N54" s="293" t="s">
        <v>53</v>
      </c>
      <c r="O54" s="293" t="s">
        <v>374</v>
      </c>
      <c r="P54" s="293"/>
      <c r="Q54" s="293"/>
      <c r="R54" s="293"/>
    </row>
    <row r="55" spans="1:18">
      <c r="A55"/>
      <c r="K55" s="292" t="s">
        <v>311</v>
      </c>
      <c r="L55" s="292" t="str">
        <f>+RES!C46</f>
        <v>R_JDW-SC_HP-ELC00</v>
      </c>
      <c r="M55" s="292" t="str">
        <f>+RES!D46</f>
        <v>Joined dwellings - Heat/Cooling Devices - Heat Pump (for Cooling)</v>
      </c>
      <c r="N55" s="293" t="s">
        <v>53</v>
      </c>
      <c r="O55" s="293" t="s">
        <v>374</v>
      </c>
      <c r="P55" s="293"/>
      <c r="Q55" s="293"/>
      <c r="R55" s="293"/>
    </row>
    <row r="56" spans="1:18">
      <c r="A56"/>
      <c r="K56" s="292" t="s">
        <v>311</v>
      </c>
      <c r="L56" s="292" t="str">
        <f>+RES!C47</f>
        <v>R_JDW-CW_Washer-ELC00</v>
      </c>
      <c r="M56" s="292" t="str">
        <f>+RES!D47</f>
        <v>Joined dwellings - Heat/Cooling Devices - Clothes Washers</v>
      </c>
      <c r="N56" s="293" t="s">
        <v>53</v>
      </c>
      <c r="O56" s="293" t="s">
        <v>374</v>
      </c>
      <c r="P56" s="293"/>
      <c r="Q56" s="293"/>
      <c r="R56" s="293"/>
    </row>
    <row r="57" spans="1:18">
      <c r="A57"/>
      <c r="K57" s="292" t="s">
        <v>311</v>
      </c>
      <c r="L57" s="292" t="str">
        <f>+RES!C48</f>
        <v>R_JDW-DW_Dwash-ELC00</v>
      </c>
      <c r="M57" s="292" t="str">
        <f>+RES!D48</f>
        <v>Joined dwellings - Heat/Cooling Devices - Dishwashers</v>
      </c>
      <c r="N57" s="293" t="s">
        <v>53</v>
      </c>
      <c r="O57" s="293" t="s">
        <v>374</v>
      </c>
      <c r="P57" s="293"/>
      <c r="Q57" s="293"/>
      <c r="R57" s="293"/>
    </row>
    <row r="58" spans="1:18">
      <c r="A58"/>
      <c r="K58" s="292" t="s">
        <v>311</v>
      </c>
      <c r="L58" s="292" t="str">
        <f>+RES!C49</f>
        <v>R_JDW-LT_LED-ELC00</v>
      </c>
      <c r="M58" s="292" t="str">
        <f>+RES!D49</f>
        <v>Joined dwellings - Electronics and Lights - LED</v>
      </c>
      <c r="N58" s="293" t="s">
        <v>53</v>
      </c>
      <c r="O58" s="293" t="s">
        <v>374</v>
      </c>
      <c r="P58" s="293"/>
      <c r="Q58" s="293"/>
      <c r="R58" s="293"/>
    </row>
    <row r="59" spans="1:18">
      <c r="A59"/>
      <c r="K59" s="292" t="s">
        <v>311</v>
      </c>
      <c r="L59" s="292" t="str">
        <f>+RES!C50</f>
        <v>R_JDW-LT_Incan-ELC00</v>
      </c>
      <c r="M59" s="292" t="str">
        <f>+RES!D50</f>
        <v>Joined dwellings - Electronics and Lights - Incandescent</v>
      </c>
      <c r="N59" s="293" t="s">
        <v>53</v>
      </c>
      <c r="O59" s="293" t="s">
        <v>374</v>
      </c>
      <c r="P59" s="293"/>
      <c r="Q59" s="293"/>
      <c r="R59" s="293"/>
    </row>
    <row r="60" spans="1:18">
      <c r="A60"/>
      <c r="K60" s="292" t="s">
        <v>311</v>
      </c>
      <c r="L60" s="292" t="str">
        <f>+RES!C51</f>
        <v>R_JDW-LT_CFL-ELC00</v>
      </c>
      <c r="M60" s="292" t="str">
        <f>+RES!D51</f>
        <v>Joined dwellings - Electronics and Lights - Fluorescent</v>
      </c>
      <c r="N60" s="293" t="s">
        <v>53</v>
      </c>
      <c r="O60" s="293" t="s">
        <v>374</v>
      </c>
      <c r="P60" s="293"/>
      <c r="Q60" s="293"/>
      <c r="R60" s="293"/>
    </row>
    <row r="61" spans="1:18">
      <c r="A61"/>
      <c r="K61" s="292" t="s">
        <v>311</v>
      </c>
      <c r="L61" s="292" t="str">
        <f>+RES!C52</f>
        <v>R_JDW-OTH_Elec-ELC00</v>
      </c>
      <c r="M61" s="292" t="str">
        <f>+RES!D52</f>
        <v>Joined dwellings - Electronics and Lights - Electronics</v>
      </c>
      <c r="N61" s="293" t="s">
        <v>53</v>
      </c>
      <c r="O61" s="293" t="s">
        <v>374</v>
      </c>
      <c r="P61" s="293"/>
      <c r="Q61" s="293"/>
      <c r="R61" s="293"/>
    </row>
    <row r="62" spans="1:18">
      <c r="A62"/>
      <c r="K62" s="292" t="s">
        <v>311</v>
      </c>
      <c r="L62" s="292" t="str">
        <f>+RES!C53</f>
        <v>R_JDW-MPS_Motor-ELC00</v>
      </c>
      <c r="M62" s="292" t="str">
        <f>+RES!D53</f>
        <v>Joined dwellings - Stationary Motors - Electric Motor</v>
      </c>
      <c r="N62" s="293" t="s">
        <v>53</v>
      </c>
      <c r="O62" s="293" t="s">
        <v>374</v>
      </c>
      <c r="P62" s="293"/>
      <c r="Q62" s="293"/>
      <c r="R62" s="293"/>
    </row>
    <row r="63" spans="1:18">
      <c r="A63"/>
      <c r="K63" s="292" t="s">
        <v>311</v>
      </c>
      <c r="L63" s="292" t="str">
        <f>+RES!C54</f>
        <v>R_JDW-MPM_ICE-PET00</v>
      </c>
      <c r="M63" s="292" t="str">
        <f>+RES!D54</f>
        <v>Joined dwellings - Stationary Motors - Internal Combustion (Domestic Use)</v>
      </c>
      <c r="N63" s="293" t="s">
        <v>53</v>
      </c>
      <c r="O63" s="293" t="s">
        <v>374</v>
      </c>
      <c r="P63" s="293"/>
      <c r="Q63" s="293"/>
      <c r="R63" s="293"/>
    </row>
    <row r="64" spans="1:18">
      <c r="A64"/>
      <c r="K64" s="292"/>
      <c r="L64" s="292"/>
      <c r="M64" s="293"/>
      <c r="N64" s="293"/>
      <c r="O64" s="293"/>
      <c r="P64" s="293"/>
      <c r="Q64" s="293"/>
      <c r="R64" s="293"/>
    </row>
    <row r="65" spans="11:18">
      <c r="K65" s="292"/>
      <c r="L65" s="292"/>
      <c r="M65" s="293"/>
      <c r="N65" s="293"/>
      <c r="O65" s="293"/>
      <c r="P65" s="293"/>
      <c r="Q65" s="293"/>
      <c r="R65" s="293"/>
    </row>
    <row r="66" spans="11:18">
      <c r="K66" s="292"/>
      <c r="L66" s="292"/>
      <c r="M66" s="293"/>
      <c r="N66" s="293"/>
      <c r="O66" s="293"/>
      <c r="P66" s="293"/>
      <c r="Q66" s="293"/>
      <c r="R66" s="293"/>
    </row>
    <row r="67" spans="11:18">
      <c r="K67" s="292"/>
      <c r="L67" s="292"/>
      <c r="M67" s="293"/>
      <c r="N67" s="293"/>
      <c r="O67" s="293"/>
      <c r="P67" s="293"/>
      <c r="Q67" s="293"/>
      <c r="R67" s="293"/>
    </row>
    <row r="68" spans="11:18">
      <c r="K68" s="292"/>
      <c r="L68" s="292"/>
      <c r="M68" s="293"/>
      <c r="N68" s="293"/>
      <c r="O68" s="293"/>
      <c r="P68" s="293"/>
      <c r="Q68" s="293"/>
      <c r="R68" s="293"/>
    </row>
    <row r="69" spans="11:18">
      <c r="K69" s="292"/>
      <c r="L69" s="292"/>
      <c r="M69" s="293"/>
      <c r="N69" s="293"/>
      <c r="O69" s="293"/>
      <c r="P69" s="293"/>
      <c r="Q69" s="293"/>
      <c r="R69" s="293"/>
    </row>
    <row r="70" spans="11:18">
      <c r="K70" s="292"/>
      <c r="L70" s="292"/>
      <c r="M70" s="293"/>
      <c r="N70" s="293"/>
      <c r="O70" s="293"/>
      <c r="P70" s="293"/>
      <c r="Q70" s="293"/>
      <c r="R70" s="293"/>
    </row>
    <row r="71" spans="11:18">
      <c r="K71" s="292"/>
      <c r="L71" s="292"/>
      <c r="M71" s="293"/>
      <c r="N71" s="293"/>
      <c r="O71" s="293"/>
      <c r="P71" s="293"/>
      <c r="Q71" s="293"/>
      <c r="R71" s="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4"/>
  <sheetViews>
    <sheetView workbookViewId="0">
      <selection activeCell="N37" sqref="N37"/>
    </sheetView>
  </sheetViews>
  <sheetFormatPr defaultRowHeight="12.75"/>
  <cols>
    <col min="1" max="2" width="9.140625" style="196"/>
    <col min="3" max="3" width="17" style="196" bestFit="1" customWidth="1"/>
    <col min="4" max="4" width="30.5703125" style="196" customWidth="1"/>
    <col min="5" max="10" width="9.140625" style="196"/>
    <col min="11" max="11" width="10.5703125" style="196" bestFit="1" customWidth="1"/>
    <col min="12" max="21" width="9.140625" style="196"/>
    <col min="22" max="22" width="7.5703125" style="196" bestFit="1" customWidth="1"/>
    <col min="23" max="16384" width="9.140625" style="196"/>
  </cols>
  <sheetData>
    <row r="1" spans="2:12">
      <c r="B1" s="197" t="s">
        <v>896</v>
      </c>
    </row>
    <row r="3" spans="2:12">
      <c r="C3" s="83"/>
      <c r="D3" s="83"/>
      <c r="E3" s="79" t="s">
        <v>13</v>
      </c>
      <c r="F3" s="79"/>
      <c r="G3" s="79"/>
      <c r="H3" s="83"/>
      <c r="I3" s="83"/>
    </row>
    <row r="4" spans="2:12" ht="25.5">
      <c r="C4" s="80" t="s">
        <v>1</v>
      </c>
      <c r="D4" s="80" t="s">
        <v>5</v>
      </c>
      <c r="E4" s="80" t="s">
        <v>6</v>
      </c>
      <c r="F4" s="81" t="s">
        <v>74</v>
      </c>
      <c r="G4" s="82" t="s">
        <v>69</v>
      </c>
      <c r="H4" s="82" t="s">
        <v>56</v>
      </c>
      <c r="I4" s="82" t="s">
        <v>54</v>
      </c>
      <c r="J4" s="82" t="s">
        <v>339</v>
      </c>
      <c r="K4" s="82" t="s">
        <v>349</v>
      </c>
      <c r="L4" s="82" t="s">
        <v>350</v>
      </c>
    </row>
    <row r="5" spans="2:12" ht="36">
      <c r="C5" s="295" t="s">
        <v>37</v>
      </c>
      <c r="D5" s="295" t="s">
        <v>32</v>
      </c>
      <c r="E5" s="295" t="s">
        <v>33</v>
      </c>
      <c r="F5" s="295" t="s">
        <v>73</v>
      </c>
      <c r="G5" s="295" t="s">
        <v>34</v>
      </c>
      <c r="H5" s="295" t="s">
        <v>58</v>
      </c>
      <c r="I5" s="295" t="s">
        <v>77</v>
      </c>
      <c r="J5" s="295" t="s">
        <v>351</v>
      </c>
      <c r="K5" s="295" t="s">
        <v>352</v>
      </c>
      <c r="L5" s="295" t="s">
        <v>353</v>
      </c>
    </row>
    <row r="6" spans="2:12">
      <c r="C6" s="295" t="s">
        <v>59</v>
      </c>
      <c r="D6" s="295"/>
      <c r="E6" s="295"/>
      <c r="F6" s="295"/>
      <c r="G6" s="295" t="s">
        <v>289</v>
      </c>
      <c r="H6" s="295"/>
      <c r="I6" s="295" t="s">
        <v>60</v>
      </c>
      <c r="J6" s="295" t="s">
        <v>354</v>
      </c>
      <c r="K6" s="295" t="s">
        <v>354</v>
      </c>
      <c r="L6" s="295" t="s">
        <v>355</v>
      </c>
    </row>
    <row r="7" spans="2:12">
      <c r="C7" s="196" t="str">
        <f>RES_techs_coms!L8</f>
        <v>FTE_RESCOA_00</v>
      </c>
      <c r="D7" s="196" t="s">
        <v>42</v>
      </c>
      <c r="E7" s="196" t="str">
        <f>MID(C7,5,6)</f>
        <v>RESCOA</v>
      </c>
      <c r="F7" s="196">
        <v>1</v>
      </c>
      <c r="H7" s="196">
        <v>1</v>
      </c>
      <c r="I7" s="196">
        <v>100</v>
      </c>
    </row>
    <row r="8" spans="2:12">
      <c r="D8" s="196" t="s">
        <v>167</v>
      </c>
      <c r="F8" s="196">
        <v>1</v>
      </c>
    </row>
    <row r="9" spans="2:12">
      <c r="C9" s="196" t="str">
        <f>RES_techs_coms!L9</f>
        <v>FTE_RESNGA_00</v>
      </c>
      <c r="D9" s="196" t="s">
        <v>168</v>
      </c>
      <c r="E9" s="196" t="str">
        <f t="shared" ref="E9:E15" si="0">MID(C9,5,6)</f>
        <v>RESNGA</v>
      </c>
      <c r="H9" s="196">
        <v>1</v>
      </c>
      <c r="I9" s="196">
        <v>100</v>
      </c>
      <c r="L9" s="196">
        <v>25</v>
      </c>
    </row>
    <row r="10" spans="2:12">
      <c r="C10" s="196" t="str">
        <f>RES_techs_coms!L10</f>
        <v>FTE_RESLPG_00</v>
      </c>
      <c r="D10" s="196" t="s">
        <v>71</v>
      </c>
      <c r="E10" s="196" t="str">
        <f t="shared" si="0"/>
        <v>RESLPG</v>
      </c>
      <c r="H10" s="196">
        <v>1</v>
      </c>
      <c r="I10" s="196">
        <v>100</v>
      </c>
    </row>
    <row r="11" spans="2:12">
      <c r="C11" s="196" t="str">
        <f>RES_techs_coms!L11</f>
        <v>FTE_RESDSL_00</v>
      </c>
      <c r="D11" s="196" t="s">
        <v>70</v>
      </c>
      <c r="E11" s="196" t="str">
        <f t="shared" si="0"/>
        <v>RESDSL</v>
      </c>
      <c r="H11" s="196">
        <v>1</v>
      </c>
      <c r="I11" s="196">
        <v>100</v>
      </c>
      <c r="L11" s="196">
        <v>0.92</v>
      </c>
    </row>
    <row r="12" spans="2:12">
      <c r="C12" s="196" t="str">
        <f>RES_techs_coms!L12</f>
        <v>FTE_RESWOD_00</v>
      </c>
      <c r="D12" s="196" t="s">
        <v>170</v>
      </c>
      <c r="E12" s="196" t="str">
        <f t="shared" si="0"/>
        <v>RESWOD</v>
      </c>
      <c r="H12" s="196">
        <v>1</v>
      </c>
      <c r="I12" s="196">
        <v>100</v>
      </c>
      <c r="L12" s="196">
        <v>10</v>
      </c>
    </row>
    <row r="13" spans="2:12">
      <c r="C13" s="196" t="str">
        <f>RES_techs_coms!L13</f>
        <v>FTE_RESGEO_00</v>
      </c>
      <c r="D13" s="196" t="s">
        <v>169</v>
      </c>
      <c r="E13" s="196" t="str">
        <f t="shared" si="0"/>
        <v>RESGEO</v>
      </c>
      <c r="H13" s="196">
        <v>1</v>
      </c>
      <c r="I13" s="196">
        <v>100</v>
      </c>
    </row>
    <row r="14" spans="2:12">
      <c r="C14" s="196" t="str">
        <f>RES_techs_coms!L14</f>
        <v>FTE_RESSOL_00</v>
      </c>
      <c r="D14" s="196" t="s">
        <v>76</v>
      </c>
      <c r="E14" s="196" t="str">
        <f t="shared" si="0"/>
        <v>RESSOL</v>
      </c>
      <c r="H14" s="196">
        <v>1</v>
      </c>
      <c r="I14" s="196">
        <v>100</v>
      </c>
    </row>
    <row r="15" spans="2:12">
      <c r="C15" s="196" t="str">
        <f>RES_techs_coms!L15</f>
        <v>FTE_RESPET_00</v>
      </c>
      <c r="D15" s="197" t="s">
        <v>897</v>
      </c>
      <c r="E15" s="196" t="str">
        <f t="shared" si="0"/>
        <v>RESPET</v>
      </c>
      <c r="H15" s="196">
        <v>1</v>
      </c>
      <c r="I15" s="196">
        <v>100</v>
      </c>
      <c r="L15" s="196">
        <v>0.92</v>
      </c>
    </row>
    <row r="18" spans="3:24">
      <c r="C18" s="186" t="s">
        <v>13</v>
      </c>
    </row>
    <row r="19" spans="3:24" ht="22.5">
      <c r="C19" s="192" t="s">
        <v>0</v>
      </c>
      <c r="D19" s="296" t="s">
        <v>364</v>
      </c>
      <c r="E19" s="296" t="s">
        <v>365</v>
      </c>
      <c r="F19" s="296" t="s">
        <v>294</v>
      </c>
      <c r="G19" s="296" t="s">
        <v>295</v>
      </c>
      <c r="H19" s="296" t="s">
        <v>296</v>
      </c>
      <c r="I19" s="296" t="s">
        <v>297</v>
      </c>
      <c r="J19" s="296" t="s">
        <v>319</v>
      </c>
    </row>
    <row r="20" spans="3:24" ht="23.25" thickBot="1">
      <c r="C20" s="297" t="s">
        <v>320</v>
      </c>
      <c r="D20" s="298" t="s">
        <v>321</v>
      </c>
      <c r="E20" s="298"/>
      <c r="F20" s="298"/>
      <c r="G20" s="298"/>
      <c r="H20" s="298"/>
      <c r="I20" s="298"/>
      <c r="J20" s="298"/>
    </row>
    <row r="21" spans="3:24" ht="15">
      <c r="C21" s="196" t="str">
        <f>RES_techs_coms!C17</f>
        <v>R_DDW-SH</v>
      </c>
      <c r="D21" s="299">
        <f>ROUNDDOWN(SUMIF(RES!$F$7:$F$62,C21,RES!$N$7:$N$62),3)</f>
        <v>10.134</v>
      </c>
      <c r="E21" s="300">
        <f>+D21</f>
        <v>10.134</v>
      </c>
      <c r="F21" s="300">
        <f t="shared" ref="F21:I21" si="1">+E21</f>
        <v>10.134</v>
      </c>
      <c r="G21" s="300">
        <f t="shared" si="1"/>
        <v>10.134</v>
      </c>
      <c r="H21" s="300">
        <f t="shared" si="1"/>
        <v>10.134</v>
      </c>
      <c r="I21" s="300">
        <f t="shared" si="1"/>
        <v>10.134</v>
      </c>
      <c r="J21" s="300">
        <f>+I21</f>
        <v>10.134</v>
      </c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</row>
    <row r="22" spans="3:24" ht="15">
      <c r="C22" s="196" t="str">
        <f>RES_techs_coms!C18</f>
        <v>R_DDW-WH</v>
      </c>
      <c r="D22" s="299">
        <f>ROUNDDOWN(SUMIF(RES!$F$7:$F$62,C22,RES!$N$7:$N$62),3)</f>
        <v>3.3239999999999998</v>
      </c>
      <c r="E22" s="300">
        <f t="shared" ref="E22:J44" si="2">+D22</f>
        <v>3.3239999999999998</v>
      </c>
      <c r="F22" s="300">
        <f t="shared" si="2"/>
        <v>3.3239999999999998</v>
      </c>
      <c r="G22" s="300">
        <f t="shared" si="2"/>
        <v>3.3239999999999998</v>
      </c>
      <c r="H22" s="300">
        <f t="shared" si="2"/>
        <v>3.3239999999999998</v>
      </c>
      <c r="I22" s="300">
        <f t="shared" si="2"/>
        <v>3.3239999999999998</v>
      </c>
      <c r="J22" s="300">
        <f t="shared" si="2"/>
        <v>3.3239999999999998</v>
      </c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</row>
    <row r="23" spans="3:24" ht="15">
      <c r="C23" s="196" t="str">
        <f>RES_techs_coms!C19</f>
        <v>R_DDW-CK</v>
      </c>
      <c r="D23" s="299">
        <f>ROUNDDOWN(SUMIF(RES!$F$7:$F$62,C23,RES!$N$7:$N$62),3)</f>
        <v>0.61</v>
      </c>
      <c r="E23" s="300">
        <f t="shared" si="2"/>
        <v>0.61</v>
      </c>
      <c r="F23" s="300">
        <f t="shared" si="2"/>
        <v>0.61</v>
      </c>
      <c r="G23" s="300">
        <f t="shared" si="2"/>
        <v>0.61</v>
      </c>
      <c r="H23" s="300">
        <f t="shared" si="2"/>
        <v>0.61</v>
      </c>
      <c r="I23" s="300">
        <f t="shared" si="2"/>
        <v>0.61</v>
      </c>
      <c r="J23" s="300">
        <f t="shared" si="2"/>
        <v>0.61</v>
      </c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</row>
    <row r="24" spans="3:24" ht="15">
      <c r="C24" s="196" t="str">
        <f>RES_techs_coms!C20</f>
        <v>R_DDW-RF</v>
      </c>
      <c r="D24" s="299">
        <f>ROUNDDOWN(SUMIF(RES!$F$7:$F$62,C24,RES!$N$7:$N$62),3)</f>
        <v>1.8009999999999999</v>
      </c>
      <c r="E24" s="300">
        <f t="shared" si="2"/>
        <v>1.8009999999999999</v>
      </c>
      <c r="F24" s="300">
        <f t="shared" si="2"/>
        <v>1.8009999999999999</v>
      </c>
      <c r="G24" s="300">
        <f t="shared" si="2"/>
        <v>1.8009999999999999</v>
      </c>
      <c r="H24" s="300">
        <f t="shared" si="2"/>
        <v>1.8009999999999999</v>
      </c>
      <c r="I24" s="300">
        <f t="shared" si="2"/>
        <v>1.8009999999999999</v>
      </c>
      <c r="J24" s="300">
        <f t="shared" si="2"/>
        <v>1.8009999999999999</v>
      </c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</row>
    <row r="25" spans="3:24" ht="15">
      <c r="C25" s="196" t="str">
        <f>RES_techs_coms!C21</f>
        <v>R_DDW-CD</v>
      </c>
      <c r="D25" s="299">
        <f>ROUNDDOWN(SUMIF(RES!$F$7:$F$62,C25,RES!$N$7:$N$62),3)</f>
        <v>5.1999999999999998E-2</v>
      </c>
      <c r="E25" s="300">
        <f t="shared" si="2"/>
        <v>5.1999999999999998E-2</v>
      </c>
      <c r="F25" s="300">
        <f t="shared" si="2"/>
        <v>5.1999999999999998E-2</v>
      </c>
      <c r="G25" s="300">
        <f t="shared" si="2"/>
        <v>5.1999999999999998E-2</v>
      </c>
      <c r="H25" s="300">
        <f t="shared" si="2"/>
        <v>5.1999999999999998E-2</v>
      </c>
      <c r="I25" s="300">
        <f t="shared" si="2"/>
        <v>5.1999999999999998E-2</v>
      </c>
      <c r="J25" s="300">
        <f t="shared" si="2"/>
        <v>5.1999999999999998E-2</v>
      </c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</row>
    <row r="26" spans="3:24" ht="15">
      <c r="C26" s="196" t="str">
        <f>RES_techs_coms!C22</f>
        <v>R_DDW-SC</v>
      </c>
      <c r="D26" s="299">
        <f>ROUNDDOWN(SUMIF(RES!$F$7:$F$62,C26,RES!$N$7:$N$62),3)</f>
        <v>0.371</v>
      </c>
      <c r="E26" s="300">
        <f t="shared" si="2"/>
        <v>0.371</v>
      </c>
      <c r="F26" s="300">
        <f t="shared" si="2"/>
        <v>0.371</v>
      </c>
      <c r="G26" s="300">
        <f t="shared" si="2"/>
        <v>0.371</v>
      </c>
      <c r="H26" s="300">
        <f t="shared" si="2"/>
        <v>0.371</v>
      </c>
      <c r="I26" s="300">
        <f t="shared" si="2"/>
        <v>0.371</v>
      </c>
      <c r="J26" s="300">
        <f t="shared" si="2"/>
        <v>0.371</v>
      </c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</row>
    <row r="27" spans="3:24" ht="15">
      <c r="C27" s="196" t="str">
        <f>RES_techs_coms!C23</f>
        <v>R_DDW-CW</v>
      </c>
      <c r="D27" s="299">
        <f>ROUNDDOWN(SUMIF(RES!$F$7:$F$62,C27,RES!$N$7:$N$62),3)</f>
        <v>0.16900000000000001</v>
      </c>
      <c r="E27" s="300">
        <f t="shared" si="2"/>
        <v>0.16900000000000001</v>
      </c>
      <c r="F27" s="300">
        <f t="shared" si="2"/>
        <v>0.16900000000000001</v>
      </c>
      <c r="G27" s="300">
        <f t="shared" si="2"/>
        <v>0.16900000000000001</v>
      </c>
      <c r="H27" s="300">
        <f t="shared" si="2"/>
        <v>0.16900000000000001</v>
      </c>
      <c r="I27" s="300">
        <f t="shared" si="2"/>
        <v>0.16900000000000001</v>
      </c>
      <c r="J27" s="300">
        <f t="shared" si="2"/>
        <v>0.16900000000000001</v>
      </c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</row>
    <row r="28" spans="3:24" ht="15">
      <c r="C28" s="196" t="str">
        <f>RES_techs_coms!C24</f>
        <v>R_DDW-DW</v>
      </c>
      <c r="D28" s="299">
        <f>ROUNDDOWN(SUMIF(RES!$F$7:$F$62,C28,RES!$N$7:$N$62),3)</f>
        <v>5.6000000000000001E-2</v>
      </c>
      <c r="E28" s="300">
        <f t="shared" si="2"/>
        <v>5.6000000000000001E-2</v>
      </c>
      <c r="F28" s="300">
        <f t="shared" si="2"/>
        <v>5.6000000000000001E-2</v>
      </c>
      <c r="G28" s="300">
        <f t="shared" si="2"/>
        <v>5.6000000000000001E-2</v>
      </c>
      <c r="H28" s="300">
        <f t="shared" si="2"/>
        <v>5.6000000000000001E-2</v>
      </c>
      <c r="I28" s="300">
        <f t="shared" si="2"/>
        <v>5.6000000000000001E-2</v>
      </c>
      <c r="J28" s="300">
        <f t="shared" si="2"/>
        <v>5.6000000000000001E-2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</row>
    <row r="29" spans="3:24" ht="15">
      <c r="C29" s="196" t="str">
        <f>RES_techs_coms!C25</f>
        <v>R_DDW-LT</v>
      </c>
      <c r="D29" s="299">
        <f>ROUNDDOWN(SUMIF(RES!$F$7:$F$62,C29,RES!$N$7:$N$62),3)</f>
        <v>0.17399999999999999</v>
      </c>
      <c r="E29" s="300">
        <f t="shared" si="2"/>
        <v>0.17399999999999999</v>
      </c>
      <c r="F29" s="300">
        <f t="shared" si="2"/>
        <v>0.17399999999999999</v>
      </c>
      <c r="G29" s="300">
        <f t="shared" si="2"/>
        <v>0.17399999999999999</v>
      </c>
      <c r="H29" s="300">
        <f t="shared" si="2"/>
        <v>0.17399999999999999</v>
      </c>
      <c r="I29" s="300">
        <f t="shared" si="2"/>
        <v>0.17399999999999999</v>
      </c>
      <c r="J29" s="300">
        <f t="shared" si="2"/>
        <v>0.17399999999999999</v>
      </c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</row>
    <row r="30" spans="3:24" ht="15">
      <c r="C30" s="196" t="str">
        <f>RES_techs_coms!C26</f>
        <v>R_DDW-OTH</v>
      </c>
      <c r="D30" s="299">
        <f>ROUNDDOWN(SUMIF(RES!$F$7:$F$62,C30,RES!$N$7:$N$62),3)</f>
        <v>0.65400000000000003</v>
      </c>
      <c r="E30" s="300">
        <f t="shared" si="2"/>
        <v>0.65400000000000003</v>
      </c>
      <c r="F30" s="300">
        <f t="shared" si="2"/>
        <v>0.65400000000000003</v>
      </c>
      <c r="G30" s="300">
        <f t="shared" si="2"/>
        <v>0.65400000000000003</v>
      </c>
      <c r="H30" s="300">
        <f t="shared" si="2"/>
        <v>0.65400000000000003</v>
      </c>
      <c r="I30" s="300">
        <f t="shared" si="2"/>
        <v>0.65400000000000003</v>
      </c>
      <c r="J30" s="300">
        <f t="shared" si="2"/>
        <v>0.65400000000000003</v>
      </c>
    </row>
    <row r="31" spans="3:24" ht="15">
      <c r="C31" s="196" t="str">
        <f>RES_techs_coms!C27</f>
        <v>R_DDW-MPS</v>
      </c>
      <c r="D31" s="299">
        <f>ROUNDDOWN(SUMIF(RES!$F$7:$F$62,C31,RES!$N$7:$N$62),3)</f>
        <v>5.0999999999999997E-2</v>
      </c>
      <c r="E31" s="300">
        <f t="shared" si="2"/>
        <v>5.0999999999999997E-2</v>
      </c>
      <c r="F31" s="300">
        <f t="shared" si="2"/>
        <v>5.0999999999999997E-2</v>
      </c>
      <c r="G31" s="300">
        <f t="shared" si="2"/>
        <v>5.0999999999999997E-2</v>
      </c>
      <c r="H31" s="300">
        <f t="shared" si="2"/>
        <v>5.0999999999999997E-2</v>
      </c>
      <c r="I31" s="300">
        <f t="shared" si="2"/>
        <v>5.0999999999999997E-2</v>
      </c>
      <c r="J31" s="300">
        <f t="shared" si="2"/>
        <v>5.0999999999999997E-2</v>
      </c>
    </row>
    <row r="32" spans="3:24" ht="15">
      <c r="C32" s="196" t="str">
        <f>RES_techs_coms!C28</f>
        <v>R_DDW-MPM</v>
      </c>
      <c r="D32" s="299">
        <f>ROUNDDOWN(SUMIF(RES!$F$7:$F$62,C32,RES!$N$7:$N$62),3)</f>
        <v>0</v>
      </c>
      <c r="E32" s="300">
        <f t="shared" si="2"/>
        <v>0</v>
      </c>
      <c r="F32" s="300">
        <f t="shared" si="2"/>
        <v>0</v>
      </c>
      <c r="G32" s="300">
        <f t="shared" si="2"/>
        <v>0</v>
      </c>
      <c r="H32" s="300">
        <f t="shared" si="2"/>
        <v>0</v>
      </c>
      <c r="I32" s="300">
        <f t="shared" si="2"/>
        <v>0</v>
      </c>
      <c r="J32" s="300">
        <f t="shared" si="2"/>
        <v>0</v>
      </c>
    </row>
    <row r="33" spans="3:10" ht="15">
      <c r="C33" s="196" t="str">
        <f>RES_techs_coms!C29</f>
        <v>R_JDW-SH</v>
      </c>
      <c r="D33" s="299">
        <f>ROUNDDOWN(SUMIF(RES!$F$7:$F$62,C33,RES!$N$7:$N$62),3)</f>
        <v>1.365</v>
      </c>
      <c r="E33" s="300">
        <f t="shared" si="2"/>
        <v>1.365</v>
      </c>
      <c r="F33" s="300">
        <f t="shared" si="2"/>
        <v>1.365</v>
      </c>
      <c r="G33" s="300">
        <f t="shared" si="2"/>
        <v>1.365</v>
      </c>
      <c r="H33" s="300">
        <f t="shared" si="2"/>
        <v>1.365</v>
      </c>
      <c r="I33" s="300">
        <f t="shared" si="2"/>
        <v>1.365</v>
      </c>
      <c r="J33" s="300">
        <f t="shared" si="2"/>
        <v>1.365</v>
      </c>
    </row>
    <row r="34" spans="3:10" ht="15">
      <c r="C34" s="196" t="str">
        <f>RES_techs_coms!C30</f>
        <v>R_JDW-WH</v>
      </c>
      <c r="D34" s="299">
        <f>ROUNDDOWN(SUMIF(RES!$F$7:$F$62,C34,RES!$N$7:$N$62),3)</f>
        <v>0.76200000000000001</v>
      </c>
      <c r="E34" s="300">
        <f t="shared" si="2"/>
        <v>0.76200000000000001</v>
      </c>
      <c r="F34" s="300">
        <f t="shared" si="2"/>
        <v>0.76200000000000001</v>
      </c>
      <c r="G34" s="300">
        <f t="shared" si="2"/>
        <v>0.76200000000000001</v>
      </c>
      <c r="H34" s="300">
        <f t="shared" si="2"/>
        <v>0.76200000000000001</v>
      </c>
      <c r="I34" s="300">
        <f t="shared" si="2"/>
        <v>0.76200000000000001</v>
      </c>
      <c r="J34" s="300">
        <f t="shared" si="2"/>
        <v>0.76200000000000001</v>
      </c>
    </row>
    <row r="35" spans="3:10" ht="15">
      <c r="C35" s="196" t="str">
        <f>RES_techs_coms!C31</f>
        <v>R_JDW-CK</v>
      </c>
      <c r="D35" s="299">
        <f>ROUNDDOWN(SUMIF(RES!$F$7:$F$62,C35,RES!$N$7:$N$62),3)</f>
        <v>0.13400000000000001</v>
      </c>
      <c r="E35" s="300">
        <f t="shared" si="2"/>
        <v>0.13400000000000001</v>
      </c>
      <c r="F35" s="300">
        <f t="shared" si="2"/>
        <v>0.13400000000000001</v>
      </c>
      <c r="G35" s="300">
        <f t="shared" si="2"/>
        <v>0.13400000000000001</v>
      </c>
      <c r="H35" s="300">
        <f t="shared" si="2"/>
        <v>0.13400000000000001</v>
      </c>
      <c r="I35" s="300">
        <f t="shared" si="2"/>
        <v>0.13400000000000001</v>
      </c>
      <c r="J35" s="300">
        <f t="shared" si="2"/>
        <v>0.13400000000000001</v>
      </c>
    </row>
    <row r="36" spans="3:10" ht="15">
      <c r="C36" s="196" t="str">
        <f>RES_techs_coms!C32</f>
        <v>R_JDW-RF</v>
      </c>
      <c r="D36" s="299">
        <f>ROUNDDOWN(SUMIF(RES!$F$7:$F$62,C36,RES!$N$7:$N$62),3)</f>
        <v>0.39500000000000002</v>
      </c>
      <c r="E36" s="300">
        <f t="shared" si="2"/>
        <v>0.39500000000000002</v>
      </c>
      <c r="F36" s="300">
        <f t="shared" si="2"/>
        <v>0.39500000000000002</v>
      </c>
      <c r="G36" s="300">
        <f t="shared" si="2"/>
        <v>0.39500000000000002</v>
      </c>
      <c r="H36" s="300">
        <f t="shared" si="2"/>
        <v>0.39500000000000002</v>
      </c>
      <c r="I36" s="300">
        <f t="shared" si="2"/>
        <v>0.39500000000000002</v>
      </c>
      <c r="J36" s="300">
        <f t="shared" si="2"/>
        <v>0.39500000000000002</v>
      </c>
    </row>
    <row r="37" spans="3:10" ht="15">
      <c r="C37" s="196" t="str">
        <f>RES_techs_coms!C33</f>
        <v>R_JDW-CD</v>
      </c>
      <c r="D37" s="299">
        <f>ROUNDDOWN(SUMIF(RES!$F$7:$F$62,C37,RES!$N$7:$N$62),3)</f>
        <v>1.0999999999999999E-2</v>
      </c>
      <c r="E37" s="300">
        <f t="shared" si="2"/>
        <v>1.0999999999999999E-2</v>
      </c>
      <c r="F37" s="300">
        <f t="shared" si="2"/>
        <v>1.0999999999999999E-2</v>
      </c>
      <c r="G37" s="300">
        <f t="shared" si="2"/>
        <v>1.0999999999999999E-2</v>
      </c>
      <c r="H37" s="300">
        <f t="shared" si="2"/>
        <v>1.0999999999999999E-2</v>
      </c>
      <c r="I37" s="300">
        <f t="shared" si="2"/>
        <v>1.0999999999999999E-2</v>
      </c>
      <c r="J37" s="300">
        <f t="shared" si="2"/>
        <v>1.0999999999999999E-2</v>
      </c>
    </row>
    <row r="38" spans="3:10" ht="15">
      <c r="C38" s="196" t="str">
        <f>RES_techs_coms!C34</f>
        <v>R_JDW-SC</v>
      </c>
      <c r="D38" s="299">
        <f>ROUNDDOWN(SUMIF(RES!$F$7:$F$62,C38,RES!$N$7:$N$62),3)</f>
        <v>8.1000000000000003E-2</v>
      </c>
      <c r="E38" s="300">
        <f t="shared" si="2"/>
        <v>8.1000000000000003E-2</v>
      </c>
      <c r="F38" s="300">
        <f t="shared" si="2"/>
        <v>8.1000000000000003E-2</v>
      </c>
      <c r="G38" s="300">
        <f t="shared" si="2"/>
        <v>8.1000000000000003E-2</v>
      </c>
      <c r="H38" s="300">
        <f t="shared" si="2"/>
        <v>8.1000000000000003E-2</v>
      </c>
      <c r="I38" s="300">
        <f t="shared" si="2"/>
        <v>8.1000000000000003E-2</v>
      </c>
      <c r="J38" s="300">
        <f t="shared" si="2"/>
        <v>8.1000000000000003E-2</v>
      </c>
    </row>
    <row r="39" spans="3:10" ht="15">
      <c r="C39" s="196" t="str">
        <f>RES_techs_coms!C35</f>
        <v>R_JDW-CW</v>
      </c>
      <c r="D39" s="299">
        <f>ROUNDDOWN(SUMIF(RES!$F$7:$F$62,C39,RES!$N$7:$N$62),3)</f>
        <v>3.6999999999999998E-2</v>
      </c>
      <c r="E39" s="300">
        <f t="shared" si="2"/>
        <v>3.6999999999999998E-2</v>
      </c>
      <c r="F39" s="300">
        <f t="shared" si="2"/>
        <v>3.6999999999999998E-2</v>
      </c>
      <c r="G39" s="300">
        <f t="shared" si="2"/>
        <v>3.6999999999999998E-2</v>
      </c>
      <c r="H39" s="300">
        <f t="shared" si="2"/>
        <v>3.6999999999999998E-2</v>
      </c>
      <c r="I39" s="300">
        <f t="shared" si="2"/>
        <v>3.6999999999999998E-2</v>
      </c>
      <c r="J39" s="300">
        <f t="shared" si="2"/>
        <v>3.6999999999999998E-2</v>
      </c>
    </row>
    <row r="40" spans="3:10" ht="15">
      <c r="C40" s="196" t="str">
        <f>RES_techs_coms!C36</f>
        <v>R_JDW-DW</v>
      </c>
      <c r="D40" s="299">
        <f>ROUNDDOWN(SUMIF(RES!$F$7:$F$62,C40,RES!$N$7:$N$62),3)</f>
        <v>1.2E-2</v>
      </c>
      <c r="E40" s="300">
        <f t="shared" si="2"/>
        <v>1.2E-2</v>
      </c>
      <c r="F40" s="300">
        <f t="shared" si="2"/>
        <v>1.2E-2</v>
      </c>
      <c r="G40" s="300">
        <f t="shared" si="2"/>
        <v>1.2E-2</v>
      </c>
      <c r="H40" s="300">
        <f t="shared" si="2"/>
        <v>1.2E-2</v>
      </c>
      <c r="I40" s="300">
        <f t="shared" si="2"/>
        <v>1.2E-2</v>
      </c>
      <c r="J40" s="300">
        <f t="shared" si="2"/>
        <v>1.2E-2</v>
      </c>
    </row>
    <row r="41" spans="3:10" ht="15">
      <c r="C41" s="196" t="str">
        <f>RES_techs_coms!C37</f>
        <v>R_JDW-LT</v>
      </c>
      <c r="D41" s="299">
        <f>ROUNDDOWN(SUMIF(RES!$F$7:$F$62,C41,RES!$N$7:$N$62),3)</f>
        <v>3.5000000000000003E-2</v>
      </c>
      <c r="E41" s="300">
        <f t="shared" si="2"/>
        <v>3.5000000000000003E-2</v>
      </c>
      <c r="F41" s="300">
        <f t="shared" si="2"/>
        <v>3.5000000000000003E-2</v>
      </c>
      <c r="G41" s="300">
        <f t="shared" si="2"/>
        <v>3.5000000000000003E-2</v>
      </c>
      <c r="H41" s="300">
        <f t="shared" si="2"/>
        <v>3.5000000000000003E-2</v>
      </c>
      <c r="I41" s="300">
        <f t="shared" si="2"/>
        <v>3.5000000000000003E-2</v>
      </c>
      <c r="J41" s="300">
        <f t="shared" si="2"/>
        <v>3.5000000000000003E-2</v>
      </c>
    </row>
    <row r="42" spans="3:10" ht="15">
      <c r="C42" s="196" t="str">
        <f>RES_techs_coms!C38</f>
        <v>R_JDW-OTH</v>
      </c>
      <c r="D42" s="299">
        <f>ROUNDDOWN(SUMIF(RES!$F$7:$F$62,C42,RES!$N$7:$N$62),3)</f>
        <v>0.14299999999999999</v>
      </c>
      <c r="E42" s="300">
        <f t="shared" si="2"/>
        <v>0.14299999999999999</v>
      </c>
      <c r="F42" s="300">
        <f t="shared" si="2"/>
        <v>0.14299999999999999</v>
      </c>
      <c r="G42" s="300">
        <f t="shared" si="2"/>
        <v>0.14299999999999999</v>
      </c>
      <c r="H42" s="300">
        <f t="shared" si="2"/>
        <v>0.14299999999999999</v>
      </c>
      <c r="I42" s="300">
        <f t="shared" si="2"/>
        <v>0.14299999999999999</v>
      </c>
      <c r="J42" s="300">
        <f t="shared" si="2"/>
        <v>0.14299999999999999</v>
      </c>
    </row>
    <row r="43" spans="3:10" ht="15">
      <c r="C43" s="196" t="str">
        <f>RES_techs_coms!C39</f>
        <v>R_JDW-MPS</v>
      </c>
      <c r="D43" s="299">
        <f>ROUNDDOWN(SUMIF(RES!$F$7:$F$62,C43,RES!$N$7:$N$62),3)</f>
        <v>1.0999999999999999E-2</v>
      </c>
      <c r="E43" s="300">
        <f t="shared" si="2"/>
        <v>1.0999999999999999E-2</v>
      </c>
      <c r="F43" s="300">
        <f t="shared" si="2"/>
        <v>1.0999999999999999E-2</v>
      </c>
      <c r="G43" s="300">
        <f t="shared" si="2"/>
        <v>1.0999999999999999E-2</v>
      </c>
      <c r="H43" s="300">
        <f t="shared" si="2"/>
        <v>1.0999999999999999E-2</v>
      </c>
      <c r="I43" s="300">
        <f t="shared" si="2"/>
        <v>1.0999999999999999E-2</v>
      </c>
      <c r="J43" s="300">
        <f t="shared" si="2"/>
        <v>1.0999999999999999E-2</v>
      </c>
    </row>
    <row r="44" spans="3:10" ht="15">
      <c r="C44" s="196" t="str">
        <f>RES_techs_coms!C40</f>
        <v>R_JDW-MPM</v>
      </c>
      <c r="D44" s="299">
        <f>ROUNDDOWN(SUMIF(RES!$F$7:$F$62,C44,RES!$N$7:$N$62),3)</f>
        <v>0</v>
      </c>
      <c r="E44" s="300">
        <f t="shared" si="2"/>
        <v>0</v>
      </c>
      <c r="F44" s="300">
        <f t="shared" si="2"/>
        <v>0</v>
      </c>
      <c r="G44" s="300">
        <f t="shared" si="2"/>
        <v>0</v>
      </c>
      <c r="H44" s="300">
        <f t="shared" si="2"/>
        <v>0</v>
      </c>
      <c r="I44" s="300">
        <f t="shared" si="2"/>
        <v>0</v>
      </c>
      <c r="J44" s="30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abSelected="1" topLeftCell="A4" workbookViewId="0">
      <pane ySplit="3" topLeftCell="A7" activePane="bottomLeft" state="frozen"/>
      <selection activeCell="A4" sqref="A4"/>
      <selection pane="bottomLeft" activeCell="Z45" sqref="Z45"/>
    </sheetView>
  </sheetViews>
  <sheetFormatPr defaultRowHeight="15"/>
  <cols>
    <col min="1" max="2" width="9.140625" style="309"/>
    <col min="3" max="3" width="27" style="309" bestFit="1" customWidth="1"/>
    <col min="4" max="5" width="9.140625" style="309"/>
    <col min="6" max="6" width="12.85546875" style="309" bestFit="1" customWidth="1"/>
    <col min="7" max="13" width="9.140625" style="309"/>
    <col min="14" max="14" width="9.5703125" style="309" bestFit="1" customWidth="1"/>
    <col min="15" max="15" width="12" style="309" bestFit="1" customWidth="1"/>
    <col min="16" max="16384" width="9.140625" style="309"/>
  </cols>
  <sheetData>
    <row r="4" spans="3:23">
      <c r="F4" s="186" t="s">
        <v>13</v>
      </c>
      <c r="G4" s="187"/>
      <c r="H4" s="188"/>
      <c r="I4" s="188"/>
      <c r="J4" s="188"/>
      <c r="K4" s="188"/>
      <c r="L4" s="189"/>
      <c r="M4" s="189"/>
      <c r="N4" s="190"/>
    </row>
    <row r="5" spans="3:23" ht="22.5">
      <c r="C5" s="191" t="s">
        <v>1</v>
      </c>
      <c r="D5" s="192" t="s">
        <v>312</v>
      </c>
      <c r="E5" s="191" t="s">
        <v>5</v>
      </c>
      <c r="F5" s="191" t="s">
        <v>6</v>
      </c>
      <c r="G5" s="193" t="s">
        <v>56</v>
      </c>
      <c r="H5" s="193" t="s">
        <v>363</v>
      </c>
      <c r="I5" s="193" t="s">
        <v>904</v>
      </c>
      <c r="J5" s="193" t="s">
        <v>313</v>
      </c>
      <c r="K5" s="194" t="s">
        <v>357</v>
      </c>
      <c r="L5" s="193" t="s">
        <v>901</v>
      </c>
      <c r="M5" s="193" t="s">
        <v>898</v>
      </c>
      <c r="N5" s="193" t="s">
        <v>367</v>
      </c>
      <c r="O5" s="193" t="s">
        <v>339</v>
      </c>
      <c r="P5" s="193" t="s">
        <v>349</v>
      </c>
      <c r="Q5" s="193" t="s">
        <v>902</v>
      </c>
      <c r="R5" s="193" t="s">
        <v>903</v>
      </c>
      <c r="S5" s="193" t="s">
        <v>905</v>
      </c>
      <c r="T5" s="193" t="s">
        <v>911</v>
      </c>
      <c r="U5" s="193" t="s">
        <v>910</v>
      </c>
      <c r="V5" s="193" t="s">
        <v>906</v>
      </c>
      <c r="W5" s="193"/>
    </row>
    <row r="6" spans="3:23" ht="45.75" thickBot="1">
      <c r="C6" s="195" t="s">
        <v>322</v>
      </c>
      <c r="D6" s="195" t="s">
        <v>22</v>
      </c>
      <c r="E6" s="195" t="s">
        <v>32</v>
      </c>
      <c r="F6" s="195" t="s">
        <v>33</v>
      </c>
      <c r="G6" s="195" t="s">
        <v>58</v>
      </c>
      <c r="H6" s="195" t="s">
        <v>314</v>
      </c>
      <c r="I6" s="195" t="s">
        <v>314</v>
      </c>
      <c r="J6" s="195" t="s">
        <v>315</v>
      </c>
      <c r="K6" s="195" t="s">
        <v>316</v>
      </c>
      <c r="L6" s="195" t="s">
        <v>317</v>
      </c>
      <c r="M6" s="195"/>
      <c r="N6" s="195" t="s">
        <v>318</v>
      </c>
      <c r="O6" s="195" t="s">
        <v>899</v>
      </c>
      <c r="P6" s="195" t="s">
        <v>900</v>
      </c>
    </row>
    <row r="7" spans="3:23">
      <c r="C7" s="407" t="str">
        <f>+[6]SI!J2</f>
        <v>R_DDW-SH_Burner-WOD00</v>
      </c>
      <c r="D7" s="407" t="str">
        <f>+[6]SI!A2&amp;" - "&amp;[6]SI!C2&amp;" - "&amp;[6]SI!D2</f>
        <v>Detached dwellings - Heat/Cooling Devices - Burner (Direct Heat)</v>
      </c>
      <c r="E7" s="407" t="str">
        <f>+[6]SI!K2</f>
        <v>RESWOD</v>
      </c>
      <c r="F7" s="407" t="str">
        <f>+[6]SI!L2</f>
        <v>R_DDW-SH</v>
      </c>
      <c r="G7" s="408">
        <f>+[6]SI!O2</f>
        <v>0.6</v>
      </c>
      <c r="H7" s="409">
        <f>+[6]SI!Q2</f>
        <v>8.2100000000000006E-2</v>
      </c>
      <c r="I7" s="409">
        <f t="shared" ref="I7:I16" si="0">+IF(L7&gt;0.01,H7*0.75,0)</f>
        <v>6.1575000000000005E-2</v>
      </c>
      <c r="J7" s="407">
        <f>+[6]SI!P2</f>
        <v>20</v>
      </c>
      <c r="K7" s="407">
        <v>31.536000000000001</v>
      </c>
      <c r="L7" s="408">
        <f t="shared" ref="L7:L54" si="1">+N7/K7/H7</f>
        <v>0.63556873368172162</v>
      </c>
      <c r="M7" s="407"/>
      <c r="N7" s="410">
        <v>1.6455545675602543</v>
      </c>
      <c r="O7" s="406">
        <v>373</v>
      </c>
      <c r="P7" s="406"/>
      <c r="S7" s="309">
        <f>+N7/SUM(N7:N15)</f>
        <v>0.16236589190506423</v>
      </c>
      <c r="V7" s="309">
        <v>5</v>
      </c>
    </row>
    <row r="8" spans="3:23">
      <c r="C8" s="403" t="str">
        <f>+[6]SI!J3</f>
        <v>R_DDW-SH_Burner-LPG00</v>
      </c>
      <c r="D8" s="403" t="str">
        <f>+[6]SI!A3&amp;" - "&amp;[6]SI!C3&amp;" - "&amp;[6]SI!D3</f>
        <v>Detached dwellings - Heat/Cooling Devices - Burner (Direct Heat)</v>
      </c>
      <c r="E8" s="403" t="str">
        <f>+[6]SI!K3</f>
        <v>RESLPG</v>
      </c>
      <c r="F8" s="403" t="str">
        <f>+[6]SI!L3</f>
        <v>R_DDW-SH</v>
      </c>
      <c r="G8" s="404">
        <f>+[6]SI!O3</f>
        <v>0.8</v>
      </c>
      <c r="H8" s="405">
        <f>+[6]SI!Q3</f>
        <v>8.2100000000000006E-2</v>
      </c>
      <c r="I8" s="405">
        <f t="shared" si="0"/>
        <v>6.1575000000000005E-2</v>
      </c>
      <c r="J8" s="403">
        <f>+[6]SI!P3</f>
        <v>20</v>
      </c>
      <c r="K8" s="403">
        <v>31.536000000000001</v>
      </c>
      <c r="L8" s="404">
        <f t="shared" si="1"/>
        <v>0.1289628716678852</v>
      </c>
      <c r="M8" s="403"/>
      <c r="N8" s="411">
        <v>0.33389849322740295</v>
      </c>
      <c r="O8" s="402">
        <f>+[6]SI!U3</f>
        <v>1260</v>
      </c>
      <c r="P8" s="402">
        <f>+[6]SI!V3</f>
        <v>150</v>
      </c>
    </row>
    <row r="9" spans="3:23">
      <c r="C9" s="403" t="str">
        <f>+[6]SI!J4</f>
        <v>R_DDW-SH_Burner-DSL00</v>
      </c>
      <c r="D9" s="403" t="str">
        <f>+[6]SI!A4&amp;" - "&amp;[6]SI!C4&amp;" - "&amp;[6]SI!D4</f>
        <v>Detached dwellings - Heat/Cooling Devices - Burner (Direct Heat)</v>
      </c>
      <c r="E9" s="403" t="str">
        <f>+[6]SI!K4</f>
        <v>RESDSL</v>
      </c>
      <c r="F9" s="403" t="str">
        <f>+[6]SI!L4</f>
        <v>R_DDW-SH</v>
      </c>
      <c r="G9" s="404">
        <f>+[6]SI!O4</f>
        <v>0.8</v>
      </c>
      <c r="H9" s="405">
        <f>+[6]SI!Q4</f>
        <v>4.4999999999999997E-3</v>
      </c>
      <c r="I9" s="405">
        <f t="shared" si="0"/>
        <v>3.3749999999999995E-3</v>
      </c>
      <c r="J9" s="403">
        <v>5</v>
      </c>
      <c r="K9" s="403">
        <v>31.536000000000001</v>
      </c>
      <c r="L9" s="404">
        <f t="shared" si="1"/>
        <v>0.21598682363912264</v>
      </c>
      <c r="M9" s="403"/>
      <c r="N9" s="411">
        <v>3.0651122116275169E-2</v>
      </c>
      <c r="O9" s="402"/>
      <c r="P9" s="402"/>
      <c r="Q9" s="309">
        <v>0</v>
      </c>
      <c r="R9" s="309">
        <v>5</v>
      </c>
    </row>
    <row r="10" spans="3:23">
      <c r="C10" s="403" t="str">
        <f>+[6]SI!J5</f>
        <v>R_DDW-SH_Burner-COA00</v>
      </c>
      <c r="D10" s="403" t="str">
        <f>+[6]SI!A5&amp;" - "&amp;[6]SI!C5&amp;" - "&amp;[6]SI!D5</f>
        <v>Detached dwellings - Heat/Cooling Devices - Burner (Direct Heat)</v>
      </c>
      <c r="E10" s="403" t="str">
        <f>+[6]SI!K5</f>
        <v>RESCOA</v>
      </c>
      <c r="F10" s="403" t="str">
        <f>+[6]SI!L5</f>
        <v>R_DDW-SH</v>
      </c>
      <c r="G10" s="404">
        <f>+[6]SI!O5</f>
        <v>0.6</v>
      </c>
      <c r="H10" s="405">
        <f>+[6]SI!Q5</f>
        <v>4.4999999999999997E-3</v>
      </c>
      <c r="I10" s="405">
        <f t="shared" si="0"/>
        <v>3.3749999999999995E-3</v>
      </c>
      <c r="J10" s="403">
        <v>5</v>
      </c>
      <c r="K10" s="403">
        <v>31.536000000000001</v>
      </c>
      <c r="L10" s="404">
        <f t="shared" si="1"/>
        <v>0.14145720199644807</v>
      </c>
      <c r="M10" s="403"/>
      <c r="N10" s="411">
        <v>2.007447444971994E-2</v>
      </c>
      <c r="O10" s="402"/>
      <c r="P10" s="402"/>
      <c r="Q10" s="309">
        <v>0</v>
      </c>
      <c r="R10" s="309">
        <v>5</v>
      </c>
    </row>
    <row r="11" spans="3:23">
      <c r="C11" s="403" t="str">
        <f>+[6]SI!J6</f>
        <v>R_DDW-SH_OF-WOD00</v>
      </c>
      <c r="D11" s="403" t="str">
        <f>+[6]SI!A6&amp;" - "&amp;[6]SI!C6&amp;" - "&amp;[6]SI!D6</f>
        <v>Detached dwellings - Heat/Cooling Devices - Open Fire</v>
      </c>
      <c r="E11" s="403" t="str">
        <f>+[6]SI!K6</f>
        <v>RESWOD</v>
      </c>
      <c r="F11" s="403" t="str">
        <f>+[6]SI!L6</f>
        <v>R_DDW-SH</v>
      </c>
      <c r="G11" s="404">
        <f>+[6]SI!O6</f>
        <v>0.06</v>
      </c>
      <c r="H11" s="405">
        <f>+[6]SI!Q6</f>
        <v>8.2100000000000006E-2</v>
      </c>
      <c r="I11" s="405">
        <f t="shared" si="0"/>
        <v>0</v>
      </c>
      <c r="J11" s="403">
        <f>+[6]SI!P6</f>
        <v>50</v>
      </c>
      <c r="K11" s="403">
        <v>31.536000000000001</v>
      </c>
      <c r="L11" s="404">
        <f t="shared" si="1"/>
        <v>1.9528038957474069E-3</v>
      </c>
      <c r="M11" s="403"/>
      <c r="N11" s="411">
        <v>5.056015502181428E-3</v>
      </c>
      <c r="O11" s="402"/>
      <c r="P11" s="402"/>
      <c r="Q11" s="309">
        <v>0</v>
      </c>
      <c r="R11" s="309">
        <v>5</v>
      </c>
    </row>
    <row r="12" spans="3:23">
      <c r="C12" s="403" t="str">
        <f>+[6]SI!J7</f>
        <v>R_DDW-SH_OF-COA00</v>
      </c>
      <c r="D12" s="403" t="str">
        <f>+[6]SI!A7&amp;" - "&amp;[6]SI!C7&amp;" - "&amp;[6]SI!D7</f>
        <v>Detached dwellings - Heat/Cooling Devices - Open Fire</v>
      </c>
      <c r="E12" s="403" t="str">
        <f>+[6]SI!K7</f>
        <v>RESCOA</v>
      </c>
      <c r="F12" s="403" t="str">
        <f>+[6]SI!L7</f>
        <v>R_DDW-SH</v>
      </c>
      <c r="G12" s="404">
        <f>+[6]SI!O7</f>
        <v>0.06</v>
      </c>
      <c r="H12" s="405">
        <f>+[6]SI!Q7</f>
        <v>8.2100000000000006E-2</v>
      </c>
      <c r="I12" s="405">
        <f t="shared" si="0"/>
        <v>0</v>
      </c>
      <c r="J12" s="403">
        <f>+[6]SI!P7</f>
        <v>50</v>
      </c>
      <c r="K12" s="403">
        <v>31.536000000000001</v>
      </c>
      <c r="L12" s="404">
        <f t="shared" si="1"/>
        <v>1.4953222973901898E-3</v>
      </c>
      <c r="M12" s="403"/>
      <c r="N12" s="411">
        <v>3.8715473339778067E-3</v>
      </c>
      <c r="O12" s="402"/>
      <c r="P12" s="402"/>
      <c r="Q12" s="309">
        <v>0</v>
      </c>
      <c r="R12" s="309">
        <v>5</v>
      </c>
    </row>
    <row r="13" spans="3:23">
      <c r="C13" s="403" t="str">
        <f>+[6]SI!J8</f>
        <v>R_DDW-SH_OFWB-COA00</v>
      </c>
      <c r="D13" s="403" t="str">
        <f>+[6]SI!A8&amp;" - "&amp;[6]SI!C8&amp;" - "&amp;[6]SI!D8</f>
        <v>Detached dwellings - Heat/Cooling Devices - Open Fire, with Wetback</v>
      </c>
      <c r="E13" s="403" t="str">
        <f>+[6]SI!K8</f>
        <v>RESCOA</v>
      </c>
      <c r="F13" s="403" t="str">
        <f>+[6]SI!L8</f>
        <v>R_DDW-SH</v>
      </c>
      <c r="G13" s="404">
        <f>+[6]SI!O8</f>
        <v>0.06</v>
      </c>
      <c r="H13" s="405">
        <f>+[6]SI!Q8</f>
        <v>8.2100000000000006E-2</v>
      </c>
      <c r="I13" s="405">
        <f t="shared" si="0"/>
        <v>0</v>
      </c>
      <c r="J13" s="403">
        <f>+[6]SI!P8</f>
        <v>50</v>
      </c>
      <c r="K13" s="403">
        <v>31.536000000000001</v>
      </c>
      <c r="L13" s="404">
        <f t="shared" si="1"/>
        <v>1.7711276270210497E-4</v>
      </c>
      <c r="M13" s="403"/>
      <c r="N13" s="411">
        <v>4.5856364574349117E-4</v>
      </c>
      <c r="O13" s="402"/>
      <c r="P13" s="402"/>
      <c r="Q13" s="309">
        <v>0</v>
      </c>
      <c r="R13" s="309">
        <v>5</v>
      </c>
    </row>
    <row r="14" spans="3:23">
      <c r="C14" s="403" t="str">
        <f>+[6]SI!J9</f>
        <v>R_DDW-SH_HP-ELC00</v>
      </c>
      <c r="D14" s="403" t="str">
        <f>+[6]SI!A9&amp;" - "&amp;[6]SI!C9&amp;" - "&amp;[6]SI!D9</f>
        <v>Detached dwellings - Heat/Cooling Devices - Heat Pump (for Heating)</v>
      </c>
      <c r="E14" s="403" t="str">
        <f>+[6]SI!K9</f>
        <v>RESELC</v>
      </c>
      <c r="F14" s="403" t="str">
        <f>+[6]SI!L9</f>
        <v>R_DDW-SH</v>
      </c>
      <c r="G14" s="404">
        <f>+[6]SI!O9</f>
        <v>3.75</v>
      </c>
      <c r="H14" s="405">
        <f>+[6]SI!Q9</f>
        <v>8.2100000000000006E-2</v>
      </c>
      <c r="I14" s="405">
        <f t="shared" si="0"/>
        <v>6.1575000000000005E-2</v>
      </c>
      <c r="J14" s="403">
        <f>+[6]SI!P9</f>
        <v>12</v>
      </c>
      <c r="K14" s="403">
        <v>31.536000000000001</v>
      </c>
      <c r="L14" s="404">
        <f t="shared" si="1"/>
        <v>2.5591375006259285</v>
      </c>
      <c r="M14" s="403"/>
      <c r="N14" s="411">
        <v>6.6258772340405949</v>
      </c>
      <c r="O14" s="402">
        <f>+[6]SI!U9</f>
        <v>557.90697674418607</v>
      </c>
      <c r="P14" s="402"/>
    </row>
    <row r="15" spans="3:23">
      <c r="C15" s="399" t="str">
        <f>+[6]SI!J10</f>
        <v>R_DDW-SH_RH-ELC00</v>
      </c>
      <c r="D15" s="399" t="str">
        <f>+[6]SI!A10&amp;" - "&amp;[6]SI!C10&amp;" - "&amp;[6]SI!D10</f>
        <v>Detached dwellings - Heat/Cooling Devices - Resistance Heater</v>
      </c>
      <c r="E15" s="399" t="str">
        <f>+[6]SI!K10</f>
        <v>RESELC</v>
      </c>
      <c r="F15" s="399" t="str">
        <f>+[6]SI!L10</f>
        <v>R_DDW-SH</v>
      </c>
      <c r="G15" s="400">
        <f>+[6]SI!O10</f>
        <v>1</v>
      </c>
      <c r="H15" s="401">
        <f>+[6]SI!Q10</f>
        <v>8.2100000000000006E-2</v>
      </c>
      <c r="I15" s="401">
        <f t="shared" si="0"/>
        <v>6.1575000000000005E-2</v>
      </c>
      <c r="J15" s="399">
        <f>+[6]SI!P10</f>
        <v>5</v>
      </c>
      <c r="K15" s="399">
        <v>31.536000000000001</v>
      </c>
      <c r="L15" s="400">
        <f t="shared" si="1"/>
        <v>0.56753642132934778</v>
      </c>
      <c r="M15" s="399"/>
      <c r="N15" s="412">
        <v>1.469411726667774</v>
      </c>
      <c r="O15" s="398">
        <f>+[6]SI!U10</f>
        <v>24</v>
      </c>
      <c r="P15" s="398"/>
    </row>
    <row r="16" spans="3:23">
      <c r="C16" s="379" t="str">
        <f>+[6]SI!J11</f>
        <v>R_DDW-WH_OFWB-COA00</v>
      </c>
      <c r="D16" s="379" t="str">
        <f>+[6]SI!A11&amp;" - "&amp;[6]SI!C11&amp;" - "&amp;[6]SI!D11</f>
        <v>Detached dwellings - Heat/Cooling Devices - Open Fire, with Wetback</v>
      </c>
      <c r="E16" s="379" t="str">
        <f>+[6]SI!K11</f>
        <v>RESCOA</v>
      </c>
      <c r="F16" s="379" t="str">
        <f>+[6]SI!L11</f>
        <v>R_DDW-WH</v>
      </c>
      <c r="G16" s="380">
        <f>+[6]SI!O11</f>
        <v>0.16</v>
      </c>
      <c r="H16" s="381">
        <f>+[6]SI!Q11</f>
        <v>0.1666</v>
      </c>
      <c r="I16" s="381">
        <f t="shared" si="0"/>
        <v>0</v>
      </c>
      <c r="J16" s="379">
        <f>+[6]SI!P11</f>
        <v>50</v>
      </c>
      <c r="K16" s="379">
        <v>31.536000000000001</v>
      </c>
      <c r="L16" s="380">
        <f t="shared" si="1"/>
        <v>1.327729636744011E-4</v>
      </c>
      <c r="M16" s="379"/>
      <c r="N16" s="413">
        <v>6.9757555519382318E-4</v>
      </c>
      <c r="O16" s="378"/>
      <c r="P16" s="378"/>
      <c r="Q16" s="309">
        <v>0</v>
      </c>
      <c r="R16" s="309">
        <v>5</v>
      </c>
    </row>
    <row r="17" spans="3:18">
      <c r="C17" s="375" t="str">
        <f>+[6]SI!J12</f>
        <v>R_DDW-WH_HWC-SOL00</v>
      </c>
      <c r="D17" s="375" t="str">
        <f>+[6]SI!A12&amp;" - "&amp;[6]SI!C12&amp;" - "&amp;[6]SI!D12</f>
        <v>Detached dwellings - Heat/Cooling Devices - Hot Water Cylinder</v>
      </c>
      <c r="E17" s="375" t="str">
        <f>+[6]SI!K12</f>
        <v>RESSOL</v>
      </c>
      <c r="F17" s="375" t="str">
        <f>+[6]SI!L12</f>
        <v>R_DDW-WH</v>
      </c>
      <c r="G17" s="376">
        <f>+[6]SI!O12</f>
        <v>0.6</v>
      </c>
      <c r="H17" s="377">
        <v>0.125</v>
      </c>
      <c r="I17" s="377"/>
      <c r="J17" s="375">
        <f>+[6]SI!P12</f>
        <v>20</v>
      </c>
      <c r="K17" s="375">
        <v>31.536000000000001</v>
      </c>
      <c r="L17" s="376">
        <f t="shared" si="1"/>
        <v>1.0713499894114903E-2</v>
      </c>
      <c r="M17" s="375"/>
      <c r="N17" s="414">
        <v>4.2232616582600947E-2</v>
      </c>
      <c r="O17" s="374">
        <v>2121</v>
      </c>
      <c r="P17" s="374"/>
      <c r="Q17" s="309">
        <v>0</v>
      </c>
      <c r="R17" s="309">
        <v>5</v>
      </c>
    </row>
    <row r="18" spans="3:18">
      <c r="C18" s="375" t="str">
        <f>+[6]SI!J13</f>
        <v>R_DDW-WH_HWC-ELC00</v>
      </c>
      <c r="D18" s="375" t="str">
        <f>+[6]SI!A13&amp;" - "&amp;[6]SI!C13&amp;" - "&amp;[6]SI!D13</f>
        <v>Detached dwellings - Heat/Cooling Devices - Hot Water Cylinder</v>
      </c>
      <c r="E18" s="375" t="str">
        <f>+[6]SI!K13</f>
        <v>RESELC</v>
      </c>
      <c r="F18" s="375" t="str">
        <f>+[6]SI!L13</f>
        <v>R_DDW-WH</v>
      </c>
      <c r="G18" s="376">
        <f>+[6]SI!O13</f>
        <v>1</v>
      </c>
      <c r="H18" s="377">
        <v>0.125</v>
      </c>
      <c r="I18" s="377">
        <f t="shared" ref="I18:I38" si="2">+IF(L18&gt;0.01,H18*0.75,0)</f>
        <v>9.375E-2</v>
      </c>
      <c r="J18" s="375">
        <f>+[6]SI!P13</f>
        <v>20</v>
      </c>
      <c r="K18" s="375">
        <v>31.536000000000001</v>
      </c>
      <c r="L18" s="376">
        <f t="shared" si="1"/>
        <v>0.741362027650596</v>
      </c>
      <c r="M18" s="375"/>
      <c r="N18" s="414">
        <v>2.9224491129986494</v>
      </c>
      <c r="O18" s="374">
        <v>757.6</v>
      </c>
      <c r="P18" s="374"/>
    </row>
    <row r="19" spans="3:18">
      <c r="C19" s="375" t="str">
        <f>+[6]SI!J14</f>
        <v>R_DDW-WH_Gasheat-LPG00</v>
      </c>
      <c r="D19" s="375" t="str">
        <f>+[6]SI!A14&amp;" - "&amp;[6]SI!C14&amp;" - "&amp;[6]SI!D14</f>
        <v>Detached dwellings - Heat/Cooling Devices - Gas Water Heater</v>
      </c>
      <c r="E19" s="375" t="str">
        <f>+[6]SI!K14</f>
        <v>RESLPG</v>
      </c>
      <c r="F19" s="375" t="str">
        <f>+[6]SI!L14</f>
        <v>R_DDW-WH</v>
      </c>
      <c r="G19" s="376">
        <f>+[6]SI!O14</f>
        <v>0.8</v>
      </c>
      <c r="H19" s="377">
        <v>4.2000000000000003E-2</v>
      </c>
      <c r="I19" s="377">
        <f t="shared" si="2"/>
        <v>3.15E-2</v>
      </c>
      <c r="J19" s="375">
        <f>+[6]SI!P14</f>
        <v>20</v>
      </c>
      <c r="K19" s="375">
        <v>31.536000000000001</v>
      </c>
      <c r="L19" s="376">
        <f t="shared" si="1"/>
        <v>0.26867738584915041</v>
      </c>
      <c r="M19" s="375"/>
      <c r="N19" s="414">
        <v>0.35586642168582999</v>
      </c>
      <c r="O19" s="374">
        <v>250</v>
      </c>
      <c r="P19" s="374">
        <f>+[6]SI!V14</f>
        <v>150</v>
      </c>
    </row>
    <row r="20" spans="3:18">
      <c r="C20" s="371" t="str">
        <f>+[6]SI!J15</f>
        <v>R_DDW-WH_BRNWB-WOD00</v>
      </c>
      <c r="D20" s="371" t="str">
        <f>+[6]SI!A15&amp;" - "&amp;[6]SI!C15&amp;" - "&amp;[6]SI!D15</f>
        <v>Detached dwellings - Heat/Cooling Devices - Burner, with Wetback</v>
      </c>
      <c r="E20" s="371" t="str">
        <f>+[6]SI!K15</f>
        <v>RESWOD</v>
      </c>
      <c r="F20" s="371" t="str">
        <f>+[6]SI!L15</f>
        <v>R_DDW-WH</v>
      </c>
      <c r="G20" s="372">
        <f>+[6]SI!O15</f>
        <v>0.16</v>
      </c>
      <c r="H20" s="373">
        <f>+[6]SI!Q15</f>
        <v>0.1666</v>
      </c>
      <c r="I20" s="373">
        <f t="shared" si="2"/>
        <v>0</v>
      </c>
      <c r="J20" s="371">
        <f>+[6]SI!P15</f>
        <v>20</v>
      </c>
      <c r="K20" s="371">
        <v>31.536000000000001</v>
      </c>
      <c r="L20" s="372">
        <f t="shared" si="1"/>
        <v>6.015656406731328E-4</v>
      </c>
      <c r="M20" s="371"/>
      <c r="N20" s="415">
        <v>3.1605642757750346E-3</v>
      </c>
      <c r="O20" s="370"/>
      <c r="P20" s="370"/>
      <c r="Q20" s="309">
        <v>0</v>
      </c>
      <c r="R20" s="309">
        <v>5</v>
      </c>
    </row>
    <row r="21" spans="3:18">
      <c r="C21" s="395" t="str">
        <f>+[6]SI!J16</f>
        <v>R_DDW-CK_Oven-COA00</v>
      </c>
      <c r="D21" s="395" t="str">
        <f>+[6]SI!A16&amp;" - "&amp;[6]SI!C16&amp;" - "&amp;[6]SI!D16</f>
        <v>Detached dwellings - Heat/Cooling Devices - Cooking Ovens</v>
      </c>
      <c r="E21" s="395" t="str">
        <f>+[6]SI!K16</f>
        <v>RESCOA</v>
      </c>
      <c r="F21" s="395" t="str">
        <f>+[6]SI!L16</f>
        <v>R_DDW-CK</v>
      </c>
      <c r="G21" s="396">
        <f>+[6]SI!O16</f>
        <v>0.15</v>
      </c>
      <c r="H21" s="397">
        <v>1</v>
      </c>
      <c r="I21" s="397">
        <f t="shared" si="2"/>
        <v>0</v>
      </c>
      <c r="J21" s="395">
        <f>+[6]SI!P16</f>
        <v>10</v>
      </c>
      <c r="K21" s="395">
        <v>31.536000000000001</v>
      </c>
      <c r="L21" s="396">
        <f t="shared" si="1"/>
        <v>2.007291209506336E-6</v>
      </c>
      <c r="M21" s="395"/>
      <c r="N21" s="416">
        <v>6.3301935582991812E-5</v>
      </c>
      <c r="O21" s="394"/>
      <c r="P21" s="394"/>
      <c r="Q21" s="309">
        <v>0</v>
      </c>
      <c r="R21" s="309">
        <v>5</v>
      </c>
    </row>
    <row r="22" spans="3:18">
      <c r="C22" s="395" t="str">
        <f>+[6]SI!J17</f>
        <v>R_DDW-CK_Appl-ELC00</v>
      </c>
      <c r="D22" s="395" t="str">
        <f>+[6]SI!A17&amp;" - "&amp;[6]SI!C17&amp;" - "&amp;[6]SI!D17</f>
        <v>Detached dwellings - Heat/Cooling Devices - Cooking Appliances</v>
      </c>
      <c r="E22" s="395" t="str">
        <f>+[6]SI!K17</f>
        <v>RESELC</v>
      </c>
      <c r="F22" s="395" t="str">
        <f>+[6]SI!L17</f>
        <v>R_DDW-CK</v>
      </c>
      <c r="G22" s="396">
        <f>+[6]SI!O17</f>
        <v>0.75</v>
      </c>
      <c r="H22" s="397">
        <f>+[6]SI!Q17</f>
        <v>4.1599999999999998E-2</v>
      </c>
      <c r="I22" s="397">
        <f t="shared" si="2"/>
        <v>3.1199999999999999E-2</v>
      </c>
      <c r="J22" s="395">
        <f>+[6]SI!P17</f>
        <v>13</v>
      </c>
      <c r="K22" s="395">
        <v>31.536000000000001</v>
      </c>
      <c r="L22" s="396">
        <f t="shared" si="1"/>
        <v>0.46216965944236449</v>
      </c>
      <c r="M22" s="395"/>
      <c r="N22" s="416">
        <v>0.60631926701525529</v>
      </c>
      <c r="O22" s="394">
        <f>+[6]SI!U17</f>
        <v>449.99999999999994</v>
      </c>
      <c r="P22" s="394"/>
    </row>
    <row r="23" spans="3:18">
      <c r="C23" s="395" t="str">
        <f>+[6]SI!J18</f>
        <v>R_DDW-CK_Appl-LPG00</v>
      </c>
      <c r="D23" s="395" t="str">
        <f>+[6]SI!A18&amp;" - "&amp;[6]SI!C18&amp;" - "&amp;[6]SI!D18</f>
        <v>Detached dwellings - Heat/Cooling Devices - Cooking Appliances</v>
      </c>
      <c r="E23" s="395" t="str">
        <f>+[6]SI!K18</f>
        <v>RESLPG</v>
      </c>
      <c r="F23" s="395" t="str">
        <f>+[6]SI!L18</f>
        <v>R_DDW-CK</v>
      </c>
      <c r="G23" s="396">
        <f>+[6]SI!O18</f>
        <v>0.4</v>
      </c>
      <c r="H23" s="397">
        <f>+[6]SI!Q18</f>
        <v>4.1599999999999998E-2</v>
      </c>
      <c r="I23" s="397">
        <f t="shared" si="2"/>
        <v>0</v>
      </c>
      <c r="J23" s="395">
        <f>+[6]SI!P18</f>
        <v>13</v>
      </c>
      <c r="K23" s="395">
        <v>31.536000000000001</v>
      </c>
      <c r="L23" s="396">
        <f t="shared" si="1"/>
        <v>3.2847737200545984E-3</v>
      </c>
      <c r="M23" s="395"/>
      <c r="N23" s="416">
        <v>4.3092867598826991E-3</v>
      </c>
      <c r="O23" s="394">
        <f>+[6]SI!U18</f>
        <v>350</v>
      </c>
      <c r="P23" s="394">
        <f>+[6]SI!V18</f>
        <v>150</v>
      </c>
    </row>
    <row r="24" spans="3:18">
      <c r="C24" s="383" t="str">
        <f>+[6]SI!J19</f>
        <v>R_DDW-RF_Refriger-ELC00</v>
      </c>
      <c r="D24" s="383" t="str">
        <f>+[6]SI!A19&amp;" - "&amp;[6]SI!C19&amp;" - "&amp;[6]SI!D19</f>
        <v>Detached dwellings - Heat/Cooling Devices - Refrigeration systems</v>
      </c>
      <c r="E24" s="383" t="str">
        <f>+[6]SI!K19</f>
        <v>RESELC</v>
      </c>
      <c r="F24" s="383" t="str">
        <f>+[6]SI!L19</f>
        <v>R_DDW-RF</v>
      </c>
      <c r="G24" s="384">
        <f>+[6]SI!O19</f>
        <v>1.8</v>
      </c>
      <c r="H24" s="385">
        <f>+[6]SI!Q19</f>
        <v>1</v>
      </c>
      <c r="I24" s="385">
        <f t="shared" si="2"/>
        <v>0.75</v>
      </c>
      <c r="J24" s="383">
        <f>+[6]SI!P19</f>
        <v>18</v>
      </c>
      <c r="K24" s="383">
        <v>31.536000000000001</v>
      </c>
      <c r="L24" s="384">
        <f t="shared" si="1"/>
        <v>5.7118833232571303E-2</v>
      </c>
      <c r="M24" s="383"/>
      <c r="N24" s="417">
        <v>1.8012995248223687</v>
      </c>
      <c r="O24" s="382">
        <f>+[6]SI!U19</f>
        <v>3280</v>
      </c>
      <c r="P24" s="382"/>
    </row>
    <row r="25" spans="3:18">
      <c r="C25" s="343" t="str">
        <f>+[6]SI!J20</f>
        <v>R_DDW-CD_Dryer-ELC00</v>
      </c>
      <c r="D25" s="343" t="str">
        <f>+[6]SI!A20&amp;" - "&amp;[6]SI!C20&amp;" - "&amp;[6]SI!D20</f>
        <v>Detached dwellings - Heat/Cooling Devices - Clothes Dryer</v>
      </c>
      <c r="E25" s="343" t="str">
        <f>+[6]SI!K20</f>
        <v>RESELC</v>
      </c>
      <c r="F25" s="343" t="str">
        <f>+[6]SI!L20</f>
        <v>R_DDW-CD</v>
      </c>
      <c r="G25" s="344">
        <f>+[6]SI!O20</f>
        <v>0.25</v>
      </c>
      <c r="H25" s="345">
        <f>+[6]SI!Q20</f>
        <v>5.8999999999999999E-3</v>
      </c>
      <c r="I25" s="345">
        <f t="shared" si="2"/>
        <v>4.4250000000000001E-3</v>
      </c>
      <c r="J25" s="343">
        <f>+[6]SI!P20</f>
        <v>15</v>
      </c>
      <c r="K25" s="343">
        <v>31.536000000000001</v>
      </c>
      <c r="L25" s="344">
        <f t="shared" si="1"/>
        <v>0.28141488705083612</v>
      </c>
      <c r="M25" s="343"/>
      <c r="N25" s="418">
        <v>5.2360729280407491E-2</v>
      </c>
      <c r="O25" s="342">
        <f>+[6]SI!U20</f>
        <v>1665.3333333333333</v>
      </c>
      <c r="P25" s="342"/>
    </row>
    <row r="26" spans="3:18">
      <c r="C26" s="343" t="str">
        <f>+[6]SI!J21</f>
        <v>R_DDW-SC_HP-ELC00</v>
      </c>
      <c r="D26" s="343" t="str">
        <f>+[6]SI!A21&amp;" - "&amp;[6]SI!C21&amp;" - "&amp;[6]SI!D21</f>
        <v>Detached dwellings - Heat/Cooling Devices - Heat Pump (for Cooling)</v>
      </c>
      <c r="E26" s="343" t="str">
        <f>+[6]SI!K21</f>
        <v>RESELC</v>
      </c>
      <c r="F26" s="343" t="str">
        <f>+[6]SI!L21</f>
        <v>R_DDW-SC</v>
      </c>
      <c r="G26" s="344">
        <f>+[6]SI!O21</f>
        <v>3.45</v>
      </c>
      <c r="H26" s="345">
        <f>+[6]SI!Q21</f>
        <v>1.14E-2</v>
      </c>
      <c r="I26" s="345">
        <f t="shared" si="2"/>
        <v>8.5500000000000003E-3</v>
      </c>
      <c r="J26" s="343">
        <f>+[6]SI!P21</f>
        <v>12</v>
      </c>
      <c r="K26" s="343">
        <v>31.536000000000001</v>
      </c>
      <c r="L26" s="344">
        <f t="shared" si="1"/>
        <v>1.0338071003137448</v>
      </c>
      <c r="M26" s="343"/>
      <c r="N26" s="418">
        <v>0.37166440415663454</v>
      </c>
      <c r="O26" s="342">
        <f>+[6]SI!U21</f>
        <v>685.42857142857144</v>
      </c>
      <c r="P26" s="342"/>
    </row>
    <row r="27" spans="3:18">
      <c r="C27" s="343" t="str">
        <f>+[6]SI!J22</f>
        <v>R_DDW-CW_Washer-ELC00</v>
      </c>
      <c r="D27" s="343" t="str">
        <f>+[6]SI!A22&amp;" - "&amp;[6]SI!C22&amp;" - "&amp;[6]SI!D22</f>
        <v>Detached dwellings - Heat/Cooling Devices - Clothes Washers</v>
      </c>
      <c r="E27" s="343" t="str">
        <f>+[6]SI!K22</f>
        <v>RESELC</v>
      </c>
      <c r="F27" s="343" t="str">
        <f>+[6]SI!L22</f>
        <v>R_DDW-CW</v>
      </c>
      <c r="G27" s="344">
        <f>+[6]SI!O22</f>
        <v>0.25</v>
      </c>
      <c r="H27" s="345">
        <f>+[6]SI!Q22</f>
        <v>4.1599999999999998E-2</v>
      </c>
      <c r="I27" s="345">
        <f t="shared" si="2"/>
        <v>3.1199999999999999E-2</v>
      </c>
      <c r="J27" s="343">
        <f>+[6]SI!P22</f>
        <v>15</v>
      </c>
      <c r="K27" s="343">
        <v>31.536000000000001</v>
      </c>
      <c r="L27" s="344">
        <f t="shared" si="1"/>
        <v>0.12918113422219349</v>
      </c>
      <c r="M27" s="343"/>
      <c r="N27" s="418">
        <v>0.16947241995137349</v>
      </c>
      <c r="O27" s="342">
        <f>+[6]SI!U22</f>
        <v>3994.6666666666665</v>
      </c>
      <c r="P27" s="342"/>
    </row>
    <row r="28" spans="3:18">
      <c r="C28" s="343" t="str">
        <f>+[6]SI!J23</f>
        <v>R_DDW-DW_Dwash-ELC00</v>
      </c>
      <c r="D28" s="343" t="str">
        <f>+[6]SI!A23&amp;" - "&amp;[6]SI!C23&amp;" - "&amp;[6]SI!D23</f>
        <v>Detached dwellings - Heat/Cooling Devices - Dishwashers</v>
      </c>
      <c r="E28" s="343" t="str">
        <f>+[6]SI!K23</f>
        <v>RESELC</v>
      </c>
      <c r="F28" s="343" t="str">
        <f>+[6]SI!L23</f>
        <v>R_DDW-DW</v>
      </c>
      <c r="G28" s="344">
        <f>+[6]SI!O23</f>
        <v>0.25</v>
      </c>
      <c r="H28" s="345">
        <f>+[6]SI!Q23</f>
        <v>4.1599999999999998E-2</v>
      </c>
      <c r="I28" s="345">
        <f t="shared" si="2"/>
        <v>3.1199999999999999E-2</v>
      </c>
      <c r="J28" s="343">
        <f>+[6]SI!P23</f>
        <v>15</v>
      </c>
      <c r="K28" s="343">
        <v>31.536000000000001</v>
      </c>
      <c r="L28" s="344">
        <f t="shared" si="1"/>
        <v>4.290279860147346E-2</v>
      </c>
      <c r="M28" s="343"/>
      <c r="N28" s="418">
        <v>5.6284078518556387E-2</v>
      </c>
      <c r="O28" s="342">
        <f>+[6]SI!U23</f>
        <v>2640</v>
      </c>
      <c r="P28" s="342"/>
    </row>
    <row r="29" spans="3:18">
      <c r="C29" s="391" t="str">
        <f>+[6]SI!J24</f>
        <v>R_DDW-LT_LED-ELC00</v>
      </c>
      <c r="D29" s="391" t="str">
        <f>+[6]SI!A24&amp;" - "&amp;[6]SI!C24&amp;" - "&amp;[6]SI!D24</f>
        <v>Detached dwellings - Electronics and Lights - LED</v>
      </c>
      <c r="E29" s="391" t="str">
        <f>+[6]SI!K24</f>
        <v>RESELC</v>
      </c>
      <c r="F29" s="391" t="str">
        <f>+[6]SI!L24</f>
        <v>R_DDW-LT</v>
      </c>
      <c r="G29" s="392">
        <f>+[6]SI!O24</f>
        <v>0.9</v>
      </c>
      <c r="H29" s="393">
        <f>+[6]SI!Q24</f>
        <v>0.1666</v>
      </c>
      <c r="I29" s="393">
        <f t="shared" si="2"/>
        <v>0</v>
      </c>
      <c r="J29" s="391">
        <f>+[6]SI!P24</f>
        <v>14</v>
      </c>
      <c r="K29" s="391">
        <v>31.536000000000001</v>
      </c>
      <c r="L29" s="392">
        <f t="shared" si="1"/>
        <v>8.9504256898145296E-4</v>
      </c>
      <c r="M29" s="391"/>
      <c r="N29" s="419">
        <v>4.7024620050694901E-3</v>
      </c>
      <c r="O29" s="390">
        <f>+[6]SI!U24</f>
        <v>1148.3253588516748</v>
      </c>
      <c r="P29" s="390"/>
    </row>
    <row r="30" spans="3:18">
      <c r="C30" s="387" t="str">
        <f>+[6]SI!J25</f>
        <v>R_DDW-LT_Incan-ELC00</v>
      </c>
      <c r="D30" s="387" t="str">
        <f>+[6]SI!A25&amp;" - "&amp;[6]SI!C25&amp;" - "&amp;[6]SI!D25</f>
        <v>Detached dwellings - Electronics and Lights - Incandescent</v>
      </c>
      <c r="E30" s="387" t="str">
        <f>+[6]SI!K25</f>
        <v>RESELC</v>
      </c>
      <c r="F30" s="387" t="str">
        <f>+[6]SI!L25</f>
        <v>R_DDW-LT</v>
      </c>
      <c r="G30" s="388">
        <f>+[6]SI!O25</f>
        <v>0.1</v>
      </c>
      <c r="H30" s="389">
        <f>+[6]SI!Q25</f>
        <v>0.1666</v>
      </c>
      <c r="I30" s="389">
        <f t="shared" si="2"/>
        <v>0.12495000000000001</v>
      </c>
      <c r="J30" s="387">
        <f>+[6]SI!P25</f>
        <v>1</v>
      </c>
      <c r="K30" s="387">
        <v>31.536000000000001</v>
      </c>
      <c r="L30" s="388">
        <f t="shared" si="1"/>
        <v>1.6059044681248805E-2</v>
      </c>
      <c r="M30" s="387"/>
      <c r="N30" s="420">
        <v>8.4372576309105871E-2</v>
      </c>
      <c r="O30" s="386">
        <f>+[6]SI!U25</f>
        <v>777.77777777777783</v>
      </c>
      <c r="P30" s="386"/>
    </row>
    <row r="31" spans="3:18">
      <c r="C31" s="383" t="str">
        <f>+[6]SI!J26</f>
        <v>R_DDW-LT_CFL-ELC00</v>
      </c>
      <c r="D31" s="383" t="str">
        <f>+[6]SI!A26&amp;" - "&amp;[6]SI!C26&amp;" - "&amp;[6]SI!D26</f>
        <v>Detached dwellings - Electronics and Lights - Fluorescent</v>
      </c>
      <c r="E31" s="383" t="str">
        <f>+[6]SI!K26</f>
        <v>RESELC</v>
      </c>
      <c r="F31" s="383" t="str">
        <f>+[6]SI!L26</f>
        <v>R_DDW-LT</v>
      </c>
      <c r="G31" s="384">
        <f>+[6]SI!O26</f>
        <v>0.8</v>
      </c>
      <c r="H31" s="385">
        <f>+[6]SI!Q26</f>
        <v>0.1666</v>
      </c>
      <c r="I31" s="385">
        <f t="shared" si="2"/>
        <v>0.12495000000000001</v>
      </c>
      <c r="J31" s="383">
        <f>+[6]SI!P26</f>
        <v>7</v>
      </c>
      <c r="K31" s="383">
        <v>31.536000000000001</v>
      </c>
      <c r="L31" s="384">
        <f t="shared" si="1"/>
        <v>1.633539427378318E-2</v>
      </c>
      <c r="M31" s="383"/>
      <c r="N31" s="417">
        <v>8.5824488770083196E-2</v>
      </c>
      <c r="O31" s="382">
        <f>+[6]SI!U26</f>
        <v>1176.4705882352941</v>
      </c>
      <c r="P31" s="382"/>
    </row>
    <row r="32" spans="3:18">
      <c r="C32" s="343" t="str">
        <f>+[6]SI!J27</f>
        <v>R_DDW-OTH_Elec-ELC00</v>
      </c>
      <c r="D32" s="343" t="str">
        <f>+[6]SI!A27&amp;" - "&amp;[6]SI!C27&amp;" - "&amp;[6]SI!D27</f>
        <v>Detached dwellings - Electronics and Lights - Electronics</v>
      </c>
      <c r="E32" s="343" t="str">
        <f>+[6]SI!K27</f>
        <v>RESELC</v>
      </c>
      <c r="F32" s="343" t="str">
        <f>+[6]SI!L27</f>
        <v>R_DDW-OTH</v>
      </c>
      <c r="G32" s="344">
        <f>+[6]SI!O27</f>
        <v>0.9</v>
      </c>
      <c r="H32" s="345">
        <f>+[6]SI!Q27</f>
        <v>0.1666</v>
      </c>
      <c r="I32" s="345">
        <f t="shared" si="2"/>
        <v>0.12495000000000001</v>
      </c>
      <c r="J32" s="343">
        <f>+[6]SI!P27</f>
        <v>5</v>
      </c>
      <c r="K32" s="343">
        <v>31.536000000000001</v>
      </c>
      <c r="L32" s="344">
        <f t="shared" si="1"/>
        <v>0.12454040328154573</v>
      </c>
      <c r="M32" s="343"/>
      <c r="N32" s="418">
        <v>0.65432252590394524</v>
      </c>
      <c r="O32" s="342">
        <f>+[6]SI!U27</f>
        <v>733.33333333333337</v>
      </c>
      <c r="P32" s="342"/>
    </row>
    <row r="33" spans="3:18">
      <c r="C33" s="343" t="str">
        <f>+[6]SI!J28</f>
        <v>R_DDW-MPS_Motor-ELC00</v>
      </c>
      <c r="D33" s="343" t="str">
        <f>+[6]SI!A28&amp;" - "&amp;[6]SI!C28&amp;" - "&amp;[6]SI!D28</f>
        <v>Detached dwellings - Stationary Motors - Electric Motor</v>
      </c>
      <c r="E33" s="343" t="str">
        <f>+[6]SI!K28</f>
        <v>RESELC</v>
      </c>
      <c r="F33" s="343" t="str">
        <f>+[6]SI!L28</f>
        <v>R_DDW-MPS</v>
      </c>
      <c r="G33" s="344">
        <f>+[6]SI!O28</f>
        <v>0.75</v>
      </c>
      <c r="H33" s="345">
        <f>+[6]SI!Q28</f>
        <v>2.8999999999999998E-3</v>
      </c>
      <c r="I33" s="345">
        <f t="shared" si="2"/>
        <v>2.1749999999999999E-3</v>
      </c>
      <c r="J33" s="343">
        <f>+[6]SI!P28</f>
        <v>15</v>
      </c>
      <c r="K33" s="343">
        <v>31.536000000000001</v>
      </c>
      <c r="L33" s="344">
        <f t="shared" si="1"/>
        <v>0.56739311739525933</v>
      </c>
      <c r="M33" s="343"/>
      <c r="N33" s="418">
        <v>5.1890597115513006E-2</v>
      </c>
      <c r="O33" s="342">
        <f>+[6]SI!U28</f>
        <v>153.33333333333334</v>
      </c>
      <c r="P33" s="342"/>
    </row>
    <row r="34" spans="3:18">
      <c r="C34" s="343" t="str">
        <f>+[6]SI!J29</f>
        <v>R_DDW-MPM_ICE-PET00</v>
      </c>
      <c r="D34" s="343" t="str">
        <f>+[6]SI!A29&amp;" - "&amp;[6]SI!C29&amp;" - "&amp;[6]SI!D29</f>
        <v>Detached dwellings - Stationary Motors - Internal Combustion (Domestic Use)</v>
      </c>
      <c r="E34" s="343" t="str">
        <f>+[6]SI!K29</f>
        <v>RESPET</v>
      </c>
      <c r="F34" s="343" t="str">
        <f>+[6]SI!L29</f>
        <v>R_DDW-MPM</v>
      </c>
      <c r="G34" s="344">
        <f>+[6]SI!O29</f>
        <v>0.25</v>
      </c>
      <c r="H34" s="345">
        <f>+[6]SI!Q29</f>
        <v>2.8999999999999998E-3</v>
      </c>
      <c r="I34" s="345">
        <f t="shared" si="2"/>
        <v>0</v>
      </c>
      <c r="J34" s="343">
        <f>+[6]SI!P29</f>
        <v>10</v>
      </c>
      <c r="K34" s="343">
        <v>31.536000000000001</v>
      </c>
      <c r="L34" s="344">
        <f t="shared" si="1"/>
        <v>1.4231057389439233E-4</v>
      </c>
      <c r="M34" s="343"/>
      <c r="N34" s="418">
        <v>1.3014928149167314E-5</v>
      </c>
      <c r="O34" s="342">
        <f>+[6]SI!U29</f>
        <v>1466.6666666666667</v>
      </c>
      <c r="P34" s="342"/>
    </row>
    <row r="35" spans="3:18">
      <c r="C35" s="379" t="str">
        <f>+[6]SI!J30</f>
        <v>R_JDW-SH_Burner-LPG00</v>
      </c>
      <c r="D35" s="379" t="str">
        <f>+[6]SI!A30&amp;" - "&amp;[6]SI!C30&amp;" - "&amp;[6]SI!D30</f>
        <v>Joined dwellings - Heat/Cooling Devices - Burner (Direct Heat)</v>
      </c>
      <c r="E35" s="379" t="str">
        <f>+[6]SI!K30</f>
        <v>RESLPG</v>
      </c>
      <c r="F35" s="379" t="str">
        <f>+[6]SI!L30</f>
        <v>R_JDW-SH</v>
      </c>
      <c r="G35" s="380">
        <f>+[6]SI!O30</f>
        <v>0.8</v>
      </c>
      <c r="H35" s="381">
        <f>+[6]SI!Q30</f>
        <v>8.2100000000000006E-2</v>
      </c>
      <c r="I35" s="381">
        <f t="shared" si="2"/>
        <v>6.1575000000000005E-2</v>
      </c>
      <c r="J35" s="379">
        <f>+[6]SI!P30</f>
        <v>20</v>
      </c>
      <c r="K35" s="379">
        <v>31.536000000000001</v>
      </c>
      <c r="L35" s="380">
        <f t="shared" si="1"/>
        <v>2.0819789967289247E-2</v>
      </c>
      <c r="M35" s="379"/>
      <c r="N35" s="413">
        <v>5.3904634795132411E-2</v>
      </c>
      <c r="O35" s="378">
        <f>+[6]SI!U30</f>
        <v>807.46268656716427</v>
      </c>
      <c r="P35" s="378">
        <f>+[6]SI!V30</f>
        <v>150</v>
      </c>
    </row>
    <row r="36" spans="3:18">
      <c r="C36" s="375" t="str">
        <f>+[6]SI!J31</f>
        <v>R_JDW-SH_Burner-DSL00</v>
      </c>
      <c r="D36" s="375" t="str">
        <f>+[6]SI!A31&amp;" - "&amp;[6]SI!C31&amp;" - "&amp;[6]SI!D31</f>
        <v>Joined dwellings - Heat/Cooling Devices - Burner (Direct Heat)</v>
      </c>
      <c r="E36" s="375" t="str">
        <f>+[6]SI!K31</f>
        <v>RESDSL</v>
      </c>
      <c r="F36" s="375" t="str">
        <f>+[6]SI!L31</f>
        <v>R_JDW-SH</v>
      </c>
      <c r="G36" s="376">
        <f>+[6]SI!O31</f>
        <v>0.8</v>
      </c>
      <c r="H36" s="377">
        <f>+[6]SI!Q31</f>
        <v>4.4999999999999997E-3</v>
      </c>
      <c r="I36" s="377">
        <f t="shared" si="2"/>
        <v>3.3749999999999995E-3</v>
      </c>
      <c r="J36" s="375">
        <v>5</v>
      </c>
      <c r="K36" s="375">
        <v>31.536000000000001</v>
      </c>
      <c r="L36" s="376">
        <f t="shared" si="1"/>
        <v>3.4868952945224206E-2</v>
      </c>
      <c r="M36" s="375"/>
      <c r="N36" s="414">
        <v>4.9483228503626577E-3</v>
      </c>
      <c r="O36" s="374"/>
      <c r="P36" s="374"/>
      <c r="Q36" s="309">
        <v>0</v>
      </c>
      <c r="R36" s="309">
        <v>5</v>
      </c>
    </row>
    <row r="37" spans="3:18">
      <c r="C37" s="375" t="str">
        <f>+[6]SI!J32</f>
        <v>R_JDW-SH_HP-ELC00</v>
      </c>
      <c r="D37" s="375" t="str">
        <f>+[6]SI!A32&amp;" - "&amp;[6]SI!C32&amp;" - "&amp;[6]SI!D32</f>
        <v>Joined dwellings - Heat/Cooling Devices - Heat Pump (for Heating)</v>
      </c>
      <c r="E37" s="375" t="str">
        <f>+[6]SI!K32</f>
        <v>RESELC</v>
      </c>
      <c r="F37" s="375" t="str">
        <f>+[6]SI!L32</f>
        <v>R_JDW-SH</v>
      </c>
      <c r="G37" s="376">
        <f>+[6]SI!O32</f>
        <v>3.75</v>
      </c>
      <c r="H37" s="377">
        <f>+[6]SI!Q32</f>
        <v>8.2100000000000006E-2</v>
      </c>
      <c r="I37" s="377">
        <f t="shared" si="2"/>
        <v>6.1575000000000005E-2</v>
      </c>
      <c r="J37" s="375">
        <f>+[6]SI!P32</f>
        <v>12</v>
      </c>
      <c r="K37" s="375">
        <v>31.536000000000001</v>
      </c>
      <c r="L37" s="376">
        <f t="shared" si="1"/>
        <v>0.41314763366667134</v>
      </c>
      <c r="M37" s="375"/>
      <c r="N37" s="414">
        <v>1.0696828519531274</v>
      </c>
      <c r="O37" s="374">
        <f>+[6]SI!U32</f>
        <v>702.8125</v>
      </c>
      <c r="P37" s="374"/>
    </row>
    <row r="38" spans="3:18">
      <c r="C38" s="371" t="str">
        <f>+[6]SI!J33</f>
        <v>R_JDW-SH_RH-ELC00</v>
      </c>
      <c r="D38" s="371" t="str">
        <f>+[6]SI!A33&amp;" - "&amp;[6]SI!C33&amp;" - "&amp;[6]SI!D33</f>
        <v>Joined dwellings - Heat/Cooling Devices - Resistance Heater</v>
      </c>
      <c r="E38" s="371" t="str">
        <f>+[6]SI!K33</f>
        <v>RESELC</v>
      </c>
      <c r="F38" s="371" t="str">
        <f>+[6]SI!L33</f>
        <v>R_JDW-SH</v>
      </c>
      <c r="G38" s="372">
        <f>+[6]SI!O33</f>
        <v>1</v>
      </c>
      <c r="H38" s="373">
        <f>+[6]SI!Q33</f>
        <v>8.2100000000000006E-2</v>
      </c>
      <c r="I38" s="373">
        <f t="shared" si="2"/>
        <v>6.1575000000000005E-2</v>
      </c>
      <c r="J38" s="371">
        <f>+[6]SI!P33</f>
        <v>5</v>
      </c>
      <c r="K38" s="371">
        <v>31.536000000000001</v>
      </c>
      <c r="L38" s="372">
        <f t="shared" si="1"/>
        <v>9.1623185324946982E-2</v>
      </c>
      <c r="M38" s="371"/>
      <c r="N38" s="415">
        <v>0.23722210221465809</v>
      </c>
      <c r="O38" s="370">
        <f>+[6]SI!U33</f>
        <v>24</v>
      </c>
      <c r="P38" s="370"/>
    </row>
    <row r="39" spans="3:18">
      <c r="C39" s="367" t="str">
        <f>+[6]SI!J34</f>
        <v>R_JDW-WH_HWC-SOL00</v>
      </c>
      <c r="D39" s="367" t="str">
        <f>+[6]SI!A34&amp;" - "&amp;[6]SI!C34&amp;" - "&amp;[6]SI!D34</f>
        <v>Joined dwellings - Heat/Cooling Devices - Hot Water Cylinder</v>
      </c>
      <c r="E39" s="367" t="str">
        <f>+[6]SI!K34</f>
        <v>RESSOL</v>
      </c>
      <c r="F39" s="367" t="str">
        <f>+[6]SI!L34</f>
        <v>R_JDW-WH</v>
      </c>
      <c r="G39" s="368">
        <f>+[6]SI!O34</f>
        <v>0.6</v>
      </c>
      <c r="H39" s="365">
        <f>+[6]SI!Q34</f>
        <v>8.3299999999999999E-2</v>
      </c>
      <c r="I39" s="369"/>
      <c r="J39" s="367">
        <f>+[6]SI!P34</f>
        <v>20</v>
      </c>
      <c r="K39" s="367">
        <v>31.536000000000001</v>
      </c>
      <c r="L39" s="368">
        <f t="shared" si="1"/>
        <v>3.6927486704183324E-3</v>
      </c>
      <c r="M39" s="367"/>
      <c r="N39" s="421">
        <v>9.7006616884570337E-3</v>
      </c>
      <c r="O39" s="366">
        <v>2121</v>
      </c>
      <c r="P39" s="366"/>
      <c r="Q39" s="309">
        <v>0</v>
      </c>
      <c r="R39" s="309">
        <v>5</v>
      </c>
    </row>
    <row r="40" spans="3:18">
      <c r="C40" s="363" t="str">
        <f>+[6]SI!J35</f>
        <v>R_JDW-WH_HWC-ELC00</v>
      </c>
      <c r="D40" s="363" t="str">
        <f>+[6]SI!A35&amp;" - "&amp;[6]SI!C35&amp;" - "&amp;[6]SI!D35</f>
        <v>Joined dwellings - Heat/Cooling Devices - Hot Water Cylinder</v>
      </c>
      <c r="E40" s="363" t="str">
        <f>+[6]SI!K35</f>
        <v>RESELC</v>
      </c>
      <c r="F40" s="363" t="str">
        <f>+[6]SI!L35</f>
        <v>R_JDW-WH</v>
      </c>
      <c r="G40" s="364">
        <f>+[6]SI!O35</f>
        <v>1</v>
      </c>
      <c r="H40" s="365">
        <f>+[6]SI!Q35</f>
        <v>8.3299999999999999E-2</v>
      </c>
      <c r="I40" s="365">
        <f t="shared" ref="I40:I54" si="3">+IF(L40&gt;0.01,H40*0.75,0)</f>
        <v>6.2475000000000003E-2</v>
      </c>
      <c r="J40" s="363">
        <f>+[6]SI!P35</f>
        <v>20</v>
      </c>
      <c r="K40" s="363">
        <v>31.536000000000001</v>
      </c>
      <c r="L40" s="364">
        <f t="shared" si="1"/>
        <v>0.25553401493093958</v>
      </c>
      <c r="M40" s="363"/>
      <c r="N40" s="422">
        <v>0.67127477388201384</v>
      </c>
      <c r="O40" s="362">
        <v>757.6</v>
      </c>
      <c r="P40" s="362"/>
    </row>
    <row r="41" spans="3:18">
      <c r="C41" s="359" t="str">
        <f>+[6]SI!J36</f>
        <v>R_JDW-WH_Gasheat-LPG00</v>
      </c>
      <c r="D41" s="359" t="str">
        <f>+[6]SI!A36&amp;" - "&amp;[6]SI!C36&amp;" - "&amp;[6]SI!D36</f>
        <v>Joined dwellings - Heat/Cooling Devices - Gas Water Heater</v>
      </c>
      <c r="E41" s="359" t="str">
        <f>+[6]SI!K36</f>
        <v>RESLPG</v>
      </c>
      <c r="F41" s="359" t="str">
        <f>+[6]SI!L36</f>
        <v>R_JDW-WH</v>
      </c>
      <c r="G41" s="360">
        <f>+[6]SI!O36</f>
        <v>0.8</v>
      </c>
      <c r="H41" s="361">
        <v>2.8000000000000001E-2</v>
      </c>
      <c r="I41" s="361">
        <f t="shared" si="3"/>
        <v>2.1000000000000001E-2</v>
      </c>
      <c r="J41" s="359">
        <f>+[6]SI!P36</f>
        <v>20</v>
      </c>
      <c r="K41" s="359">
        <v>31.536000000000001</v>
      </c>
      <c r="L41" s="360">
        <f t="shared" si="1"/>
        <v>9.2571167773751295E-2</v>
      </c>
      <c r="M41" s="359"/>
      <c r="N41" s="423">
        <v>8.174108171356459E-2</v>
      </c>
      <c r="O41" s="358">
        <v>250</v>
      </c>
      <c r="P41" s="358">
        <f>+[6]SI!V36</f>
        <v>150</v>
      </c>
    </row>
    <row r="42" spans="3:18">
      <c r="C42" s="355" t="str">
        <f>+[6]SI!J37</f>
        <v>R_JDW-CK_Appl-ELC00</v>
      </c>
      <c r="D42" s="355" t="str">
        <f>+[6]SI!A37&amp;" - "&amp;[6]SI!C37&amp;" - "&amp;[6]SI!D37</f>
        <v>Joined dwellings - Heat/Cooling Devices - Cooking Appliances</v>
      </c>
      <c r="E42" s="355" t="str">
        <f>+[6]SI!K37</f>
        <v>RESELC</v>
      </c>
      <c r="F42" s="355" t="str">
        <f>+[6]SI!L37</f>
        <v>R_JDW-CK</v>
      </c>
      <c r="G42" s="356">
        <f>+[6]SI!O37</f>
        <v>0.75</v>
      </c>
      <c r="H42" s="357">
        <f>+[6]SI!Q37</f>
        <v>2.8000000000000001E-2</v>
      </c>
      <c r="I42" s="357">
        <f t="shared" si="3"/>
        <v>2.1000000000000001E-2</v>
      </c>
      <c r="J42" s="355">
        <f>+[6]SI!P37</f>
        <v>13</v>
      </c>
      <c r="K42" s="355">
        <v>31.536000000000001</v>
      </c>
      <c r="L42" s="356">
        <f t="shared" si="1"/>
        <v>0.1507285021735377</v>
      </c>
      <c r="M42" s="355"/>
      <c r="N42" s="424">
        <v>0.13309447324725118</v>
      </c>
      <c r="O42" s="354">
        <f>+[6]SI!U37</f>
        <v>449.99999999999994</v>
      </c>
      <c r="P42" s="354"/>
    </row>
    <row r="43" spans="3:18">
      <c r="C43" s="351" t="str">
        <f>+[6]SI!J38</f>
        <v>R_JDW-CK_Appl-LPG00</v>
      </c>
      <c r="D43" s="351" t="str">
        <f>+[6]SI!A38&amp;" - "&amp;[6]SI!C38&amp;" - "&amp;[6]SI!D38</f>
        <v>Joined dwellings - Heat/Cooling Devices - Cooking Appliances</v>
      </c>
      <c r="E43" s="351" t="str">
        <f>+[6]SI!K38</f>
        <v>RESLPG</v>
      </c>
      <c r="F43" s="351" t="str">
        <f>+[6]SI!L38</f>
        <v>R_JDW-CK</v>
      </c>
      <c r="G43" s="352">
        <f>+[6]SI!O38</f>
        <v>0.4</v>
      </c>
      <c r="H43" s="353">
        <f>+[6]SI!Q38</f>
        <v>2.8000000000000001E-2</v>
      </c>
      <c r="I43" s="353">
        <f t="shared" si="3"/>
        <v>0</v>
      </c>
      <c r="J43" s="351">
        <f>+[6]SI!P38</f>
        <v>13</v>
      </c>
      <c r="K43" s="351">
        <v>31.536000000000001</v>
      </c>
      <c r="L43" s="352">
        <f t="shared" si="1"/>
        <v>1.0712711505125802E-3</v>
      </c>
      <c r="M43" s="351"/>
      <c r="N43" s="425">
        <v>9.4594099607181242E-4</v>
      </c>
      <c r="O43" s="350">
        <f>+[6]SI!U38</f>
        <v>350</v>
      </c>
      <c r="P43" s="350">
        <f>+[6]SI!V38</f>
        <v>150</v>
      </c>
    </row>
    <row r="44" spans="3:18">
      <c r="C44" s="343" t="str">
        <f>+[6]SI!J39</f>
        <v>R_JDW-RF_Refriger-ELC00</v>
      </c>
      <c r="D44" s="343" t="str">
        <f>+[6]SI!A39&amp;" - "&amp;[6]SI!C39&amp;" - "&amp;[6]SI!D39</f>
        <v>Joined dwellings - Heat/Cooling Devices - Refrigeration systems</v>
      </c>
      <c r="E44" s="343" t="str">
        <f>+[6]SI!K39</f>
        <v>RESELC</v>
      </c>
      <c r="F44" s="343" t="str">
        <f>+[6]SI!L39</f>
        <v>R_JDW-RF</v>
      </c>
      <c r="G44" s="344">
        <f>+[6]SI!O39</f>
        <v>1.8</v>
      </c>
      <c r="H44" s="345">
        <f>+[6]SI!Q39</f>
        <v>1</v>
      </c>
      <c r="I44" s="345">
        <f t="shared" si="3"/>
        <v>0.75</v>
      </c>
      <c r="J44" s="343">
        <f>+[6]SI!P39</f>
        <v>18</v>
      </c>
      <c r="K44" s="343">
        <v>31.536000000000001</v>
      </c>
      <c r="L44" s="344">
        <f t="shared" si="1"/>
        <v>1.2538280465686386E-2</v>
      </c>
      <c r="M44" s="343"/>
      <c r="N44" s="418">
        <v>0.39540721276588586</v>
      </c>
      <c r="O44" s="342">
        <f>+[6]SI!U39</f>
        <v>3280</v>
      </c>
      <c r="P44" s="342"/>
    </row>
    <row r="45" spans="3:18">
      <c r="C45" s="347" t="str">
        <f>+[6]SI!J40</f>
        <v>R_JDW-CD_Dryer-ELC00</v>
      </c>
      <c r="D45" s="347" t="str">
        <f>+[6]SI!A40&amp;" - "&amp;[6]SI!C40&amp;" - "&amp;[6]SI!D40</f>
        <v>Joined dwellings - Heat/Cooling Devices - Clothes Dryer</v>
      </c>
      <c r="E45" s="347" t="str">
        <f>+[6]SI!K40</f>
        <v>RESELC</v>
      </c>
      <c r="F45" s="347" t="str">
        <f>+[6]SI!L40</f>
        <v>R_JDW-CD</v>
      </c>
      <c r="G45" s="348">
        <f>+[6]SI!O40</f>
        <v>0.25</v>
      </c>
      <c r="H45" s="349">
        <f>+[6]SI!Q40</f>
        <v>5.8999999999999999E-3</v>
      </c>
      <c r="I45" s="349">
        <f t="shared" si="3"/>
        <v>4.4250000000000001E-3</v>
      </c>
      <c r="J45" s="347">
        <f>+[6]SI!P40</f>
        <v>15</v>
      </c>
      <c r="K45" s="347">
        <v>31.536000000000001</v>
      </c>
      <c r="L45" s="348">
        <f t="shared" si="1"/>
        <v>6.1773999596525006E-2</v>
      </c>
      <c r="M45" s="347"/>
      <c r="N45" s="426">
        <v>1.1493818622528474E-2</v>
      </c>
      <c r="O45" s="346">
        <f>+[6]SI!U40</f>
        <v>1665.3333333333333</v>
      </c>
      <c r="P45" s="346"/>
    </row>
    <row r="46" spans="3:18">
      <c r="C46" s="343" t="str">
        <f>+[6]SI!J41</f>
        <v>R_JDW-SC_HP-ELC00</v>
      </c>
      <c r="D46" s="343" t="str">
        <f>+[6]SI!A41&amp;" - "&amp;[6]SI!C41&amp;" - "&amp;[6]SI!D41</f>
        <v>Joined dwellings - Heat/Cooling Devices - Heat Pump (for Cooling)</v>
      </c>
      <c r="E46" s="343" t="str">
        <f>+[6]SI!K41</f>
        <v>RESELC</v>
      </c>
      <c r="F46" s="343" t="str">
        <f>+[6]SI!L41</f>
        <v>R_JDW-SC</v>
      </c>
      <c r="G46" s="344">
        <f>+[6]SI!O41</f>
        <v>3.45</v>
      </c>
      <c r="H46" s="345">
        <f>+[6]SI!Q41</f>
        <v>1.14E-2</v>
      </c>
      <c r="I46" s="345">
        <f t="shared" si="3"/>
        <v>8.5500000000000003E-3</v>
      </c>
      <c r="J46" s="343">
        <f>+[6]SI!P41</f>
        <v>12</v>
      </c>
      <c r="K46" s="343">
        <v>31.536000000000001</v>
      </c>
      <c r="L46" s="344">
        <f t="shared" si="1"/>
        <v>0.22693326592252938</v>
      </c>
      <c r="M46" s="343"/>
      <c r="N46" s="418">
        <v>8.1584869205114915E-2</v>
      </c>
      <c r="O46" s="342">
        <f>+[6]SI!U41</f>
        <v>899.6</v>
      </c>
      <c r="P46" s="342"/>
    </row>
    <row r="47" spans="3:18">
      <c r="C47" s="339" t="str">
        <f>+[6]SI!J42</f>
        <v>R_JDW-CW_Washer-ELC00</v>
      </c>
      <c r="D47" s="339" t="str">
        <f>+[6]SI!A42&amp;" - "&amp;[6]SI!C42&amp;" - "&amp;[6]SI!D42</f>
        <v>Joined dwellings - Heat/Cooling Devices - Clothes Washers</v>
      </c>
      <c r="E47" s="339" t="str">
        <f>+[6]SI!K42</f>
        <v>RESELC</v>
      </c>
      <c r="F47" s="339" t="str">
        <f>+[6]SI!L42</f>
        <v>R_JDW-CW</v>
      </c>
      <c r="G47" s="340">
        <f>+[6]SI!O42</f>
        <v>0.25</v>
      </c>
      <c r="H47" s="341">
        <f>+[6]SI!Q42</f>
        <v>4.1599999999999998E-2</v>
      </c>
      <c r="I47" s="341">
        <f t="shared" si="3"/>
        <v>3.1199999999999999E-2</v>
      </c>
      <c r="J47" s="339">
        <f>+[6]SI!P42</f>
        <v>15</v>
      </c>
      <c r="K47" s="339">
        <v>31.536000000000001</v>
      </c>
      <c r="L47" s="340">
        <f t="shared" si="1"/>
        <v>2.8356834341457103E-2</v>
      </c>
      <c r="M47" s="339"/>
      <c r="N47" s="427">
        <v>3.7201262916155158E-2</v>
      </c>
      <c r="O47" s="338">
        <f>+[6]SI!U42</f>
        <v>3994.6666666666665</v>
      </c>
      <c r="P47" s="338"/>
    </row>
    <row r="48" spans="3:18">
      <c r="C48" s="335" t="str">
        <f>+[6]SI!J43</f>
        <v>R_JDW-DW_Dwash-ELC00</v>
      </c>
      <c r="D48" s="335" t="str">
        <f>+[6]SI!A43&amp;" - "&amp;[6]SI!C43&amp;" - "&amp;[6]SI!D43</f>
        <v>Joined dwellings - Heat/Cooling Devices - Dishwashers</v>
      </c>
      <c r="E48" s="335" t="str">
        <f>+[6]SI!K43</f>
        <v>RESELC</v>
      </c>
      <c r="F48" s="335" t="str">
        <f>+[6]SI!L43</f>
        <v>R_JDW-DW</v>
      </c>
      <c r="G48" s="336">
        <f>+[6]SI!O43</f>
        <v>0.25</v>
      </c>
      <c r="H48" s="337">
        <f>+[6]SI!Q43</f>
        <v>4.1599999999999998E-2</v>
      </c>
      <c r="I48" s="337">
        <f t="shared" si="3"/>
        <v>0</v>
      </c>
      <c r="J48" s="335">
        <f>+[6]SI!P43</f>
        <v>15</v>
      </c>
      <c r="K48" s="335">
        <v>31.536000000000001</v>
      </c>
      <c r="L48" s="336">
        <f t="shared" si="1"/>
        <v>9.4176874978844204E-3</v>
      </c>
      <c r="M48" s="335"/>
      <c r="N48" s="428">
        <v>1.2355041626024577E-2</v>
      </c>
      <c r="O48" s="334">
        <f>+[6]SI!U43</f>
        <v>2640</v>
      </c>
      <c r="P48" s="334"/>
    </row>
    <row r="49" spans="3:16">
      <c r="C49" s="331" t="str">
        <f>+[6]SI!J44</f>
        <v>R_JDW-LT_LED-ELC00</v>
      </c>
      <c r="D49" s="331" t="str">
        <f>+[6]SI!A44&amp;" - "&amp;[6]SI!C44&amp;" - "&amp;[6]SI!D44</f>
        <v>Joined dwellings - Electronics and Lights - LED</v>
      </c>
      <c r="E49" s="331" t="str">
        <f>+[6]SI!K44</f>
        <v>RESELC</v>
      </c>
      <c r="F49" s="331" t="str">
        <f>+[6]SI!L44</f>
        <v>R_JDW-LT</v>
      </c>
      <c r="G49" s="332">
        <f>+[6]SI!O44</f>
        <v>0.9</v>
      </c>
      <c r="H49" s="333">
        <f>+[6]SI!Q44</f>
        <v>0.1666</v>
      </c>
      <c r="I49" s="333">
        <f t="shared" si="3"/>
        <v>0</v>
      </c>
      <c r="J49" s="331">
        <f>+[6]SI!P44</f>
        <v>14</v>
      </c>
      <c r="K49" s="331">
        <v>31.536000000000001</v>
      </c>
      <c r="L49" s="332">
        <f t="shared" si="1"/>
        <v>1.8613208751604035E-4</v>
      </c>
      <c r="M49" s="331"/>
      <c r="N49" s="429">
        <v>9.7791892788351431E-4</v>
      </c>
      <c r="O49" s="330">
        <f>+[6]SI!U44</f>
        <v>1148.3253588516748</v>
      </c>
      <c r="P49" s="330"/>
    </row>
    <row r="50" spans="3:16">
      <c r="C50" s="327" t="str">
        <f>+[6]SI!J45</f>
        <v>R_JDW-LT_Incan-ELC00</v>
      </c>
      <c r="D50" s="327" t="str">
        <f>+[6]SI!A45&amp;" - "&amp;[6]SI!C45&amp;" - "&amp;[6]SI!D45</f>
        <v>Joined dwellings - Electronics and Lights - Incandescent</v>
      </c>
      <c r="E50" s="327" t="str">
        <f>+[6]SI!K45</f>
        <v>RESELC</v>
      </c>
      <c r="F50" s="327" t="str">
        <f>+[6]SI!L45</f>
        <v>R_JDW-LT</v>
      </c>
      <c r="G50" s="328">
        <f>+[6]SI!O45</f>
        <v>0.1</v>
      </c>
      <c r="H50" s="329">
        <f>+[6]SI!Q45</f>
        <v>0.1666</v>
      </c>
      <c r="I50" s="329">
        <f t="shared" si="3"/>
        <v>0</v>
      </c>
      <c r="J50" s="327">
        <f>+[6]SI!P45</f>
        <v>1</v>
      </c>
      <c r="K50" s="327">
        <v>31.536000000000001</v>
      </c>
      <c r="L50" s="328">
        <f t="shared" si="1"/>
        <v>2.3501040996949476E-3</v>
      </c>
      <c r="M50" s="327"/>
      <c r="N50" s="430">
        <v>1.2347206289137446E-2</v>
      </c>
      <c r="O50" s="326">
        <f>+[6]SI!U45</f>
        <v>777.77777777777783</v>
      </c>
      <c r="P50" s="326"/>
    </row>
    <row r="51" spans="3:16">
      <c r="C51" s="323" t="str">
        <f>+[6]SI!J46</f>
        <v>R_JDW-LT_CFL-ELC00</v>
      </c>
      <c r="D51" s="323" t="str">
        <f>+[6]SI!A46&amp;" - "&amp;[6]SI!C46&amp;" - "&amp;[6]SI!D46</f>
        <v>Joined dwellings - Electronics and Lights - Fluorescent</v>
      </c>
      <c r="E51" s="323" t="str">
        <f>+[6]SI!K46</f>
        <v>RESELC</v>
      </c>
      <c r="F51" s="323" t="str">
        <f>+[6]SI!L46</f>
        <v>R_JDW-LT</v>
      </c>
      <c r="G51" s="324">
        <f>+[6]SI!O46</f>
        <v>0.8</v>
      </c>
      <c r="H51" s="325">
        <f>+[6]SI!Q46</f>
        <v>0.1666</v>
      </c>
      <c r="I51" s="325">
        <f t="shared" si="3"/>
        <v>0</v>
      </c>
      <c r="J51" s="323">
        <f>+[6]SI!P46</f>
        <v>7</v>
      </c>
      <c r="K51" s="323">
        <v>31.536000000000001</v>
      </c>
      <c r="L51" s="324">
        <f t="shared" si="1"/>
        <v>4.2186097120243526E-3</v>
      </c>
      <c r="M51" s="323"/>
      <c r="N51" s="431">
        <v>2.2164143441341436E-2</v>
      </c>
      <c r="O51" s="322">
        <f>+[6]SI!U46</f>
        <v>1176.4705882352941</v>
      </c>
      <c r="P51" s="322"/>
    </row>
    <row r="52" spans="3:16">
      <c r="C52" s="319" t="str">
        <f>+[6]SI!J47</f>
        <v>R_JDW-OTH_Elec-ELC00</v>
      </c>
      <c r="D52" s="319" t="str">
        <f>+[6]SI!A47&amp;" - "&amp;[6]SI!C47&amp;" - "&amp;[6]SI!D47</f>
        <v>Joined dwellings - Electronics and Lights - Electronics</v>
      </c>
      <c r="E52" s="319" t="str">
        <f>+[6]SI!K47</f>
        <v>RESELC</v>
      </c>
      <c r="F52" s="319" t="str">
        <f>+[6]SI!L47</f>
        <v>R_JDW-OTH</v>
      </c>
      <c r="G52" s="320">
        <f>+[6]SI!O47</f>
        <v>0.9</v>
      </c>
      <c r="H52" s="321">
        <f>+[6]SI!Q47</f>
        <v>0.1666</v>
      </c>
      <c r="I52" s="321">
        <f t="shared" si="3"/>
        <v>0.12495000000000001</v>
      </c>
      <c r="J52" s="319">
        <f>+[6]SI!P47</f>
        <v>5</v>
      </c>
      <c r="K52" s="319">
        <v>31.536000000000001</v>
      </c>
      <c r="L52" s="320">
        <f t="shared" si="1"/>
        <v>2.7338137305705165E-2</v>
      </c>
      <c r="M52" s="319"/>
      <c r="N52" s="432">
        <v>0.14363177397891483</v>
      </c>
      <c r="O52" s="318">
        <f>+[6]SI!U47</f>
        <v>733.33333333333337</v>
      </c>
      <c r="P52" s="318"/>
    </row>
    <row r="53" spans="3:16">
      <c r="C53" s="315" t="str">
        <f>+[6]SI!J48</f>
        <v>R_JDW-MPS_Motor-ELC00</v>
      </c>
      <c r="D53" s="315" t="str">
        <f>+[6]SI!A48&amp;" - "&amp;[6]SI!C48&amp;" - "&amp;[6]SI!D48</f>
        <v>Joined dwellings - Stationary Motors - Electric Motor</v>
      </c>
      <c r="E53" s="315" t="str">
        <f>+[6]SI!K48</f>
        <v>RESELC</v>
      </c>
      <c r="F53" s="315" t="str">
        <f>+[6]SI!L48</f>
        <v>R_JDW-MPS</v>
      </c>
      <c r="G53" s="316">
        <f>+[6]SI!O48</f>
        <v>0.75</v>
      </c>
      <c r="H53" s="317">
        <f>+[6]SI!Q48</f>
        <v>2.8999999999999998E-3</v>
      </c>
      <c r="I53" s="317">
        <f t="shared" si="3"/>
        <v>2.1749999999999999E-3</v>
      </c>
      <c r="J53" s="315">
        <f>+[6]SI!P48</f>
        <v>15</v>
      </c>
      <c r="K53" s="315">
        <v>31.536000000000001</v>
      </c>
      <c r="L53" s="316">
        <f t="shared" si="1"/>
        <v>0.12454970869652039</v>
      </c>
      <c r="M53" s="315"/>
      <c r="N53" s="433">
        <v>1.1390618879015053E-2</v>
      </c>
      <c r="O53" s="314">
        <f>+[6]SI!U48</f>
        <v>153.33333333333334</v>
      </c>
      <c r="P53" s="314"/>
    </row>
    <row r="54" spans="3:16">
      <c r="C54" s="309" t="str">
        <f>+[6]SI!J49</f>
        <v>R_JDW-MPM_ICE-PET00</v>
      </c>
      <c r="D54" s="309" t="str">
        <f>+[6]SI!A49&amp;" - "&amp;[6]SI!C49&amp;" - "&amp;[6]SI!D49</f>
        <v>Joined dwellings - Stationary Motors - Internal Combustion (Domestic Use)</v>
      </c>
      <c r="E54" s="309" t="str">
        <f>+[6]SI!K49</f>
        <v>RESPET</v>
      </c>
      <c r="F54" s="309" t="str">
        <f>+[6]SI!L49</f>
        <v>R_JDW-MPM</v>
      </c>
      <c r="G54" s="312">
        <f>+[6]SI!O49</f>
        <v>0.25</v>
      </c>
      <c r="H54" s="313">
        <f>+[6]SI!Q49</f>
        <v>2.8999999999999998E-3</v>
      </c>
      <c r="I54" s="313">
        <f t="shared" si="3"/>
        <v>0</v>
      </c>
      <c r="J54" s="309">
        <f>+[6]SI!P49</f>
        <v>10</v>
      </c>
      <c r="K54" s="309">
        <v>31.536000000000001</v>
      </c>
      <c r="L54" s="312">
        <f t="shared" si="1"/>
        <v>3.1238906464622711E-5</v>
      </c>
      <c r="N54" s="434">
        <v>2.8569354473781914E-6</v>
      </c>
      <c r="O54" s="310">
        <f>+[6]SI!U49</f>
        <v>1466.6666666666667</v>
      </c>
      <c r="P54" s="310"/>
    </row>
    <row r="55" spans="3:16">
      <c r="G55" s="312"/>
      <c r="L55" s="310"/>
      <c r="N55" s="311"/>
      <c r="O55" s="310"/>
      <c r="P55" s="310"/>
    </row>
    <row r="56" spans="3:16">
      <c r="G56" s="312"/>
      <c r="L56" s="310"/>
      <c r="N56" s="311"/>
      <c r="O56" s="310"/>
      <c r="P56" s="310"/>
    </row>
    <row r="57" spans="3:16">
      <c r="G57" s="312"/>
      <c r="L57" s="310"/>
      <c r="N57" s="311"/>
      <c r="O57" s="310"/>
      <c r="P57" s="310"/>
    </row>
    <row r="58" spans="3:16">
      <c r="G58" s="312"/>
      <c r="L58" s="310"/>
      <c r="N58" s="311"/>
      <c r="O58" s="310"/>
      <c r="P58" s="310"/>
    </row>
    <row r="59" spans="3:16">
      <c r="G59" s="312"/>
      <c r="L59" s="310"/>
      <c r="N59" s="311"/>
      <c r="O59" s="310"/>
      <c r="P59" s="310"/>
    </row>
    <row r="60" spans="3:16">
      <c r="G60" s="312"/>
      <c r="L60" s="310"/>
      <c r="N60" s="311"/>
      <c r="O60" s="310"/>
      <c r="P60" s="310"/>
    </row>
    <row r="61" spans="3:16">
      <c r="G61" s="312"/>
      <c r="L61" s="310"/>
      <c r="N61" s="311"/>
      <c r="O61" s="310"/>
      <c r="P61" s="310"/>
    </row>
    <row r="62" spans="3:16">
      <c r="G62" s="312"/>
      <c r="L62" s="310"/>
      <c r="N62" s="311"/>
      <c r="O62" s="310"/>
      <c r="P62" s="310"/>
    </row>
    <row r="63" spans="3:16">
      <c r="G63" s="312"/>
      <c r="L63" s="310"/>
      <c r="N63" s="311"/>
      <c r="O63" s="310"/>
      <c r="P63" s="310"/>
    </row>
    <row r="64" spans="3:16">
      <c r="G64" s="312"/>
      <c r="L64" s="310"/>
      <c r="N64" s="311"/>
      <c r="O64" s="310"/>
      <c r="P64" s="3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Q299"/>
  <sheetViews>
    <sheetView topLeftCell="A3" workbookViewId="0">
      <selection activeCell="L58" sqref="L58"/>
    </sheetView>
  </sheetViews>
  <sheetFormatPr defaultRowHeight="12.75"/>
  <cols>
    <col min="1" max="1" width="9.140625" style="196"/>
    <col min="2" max="2" width="19.42578125" style="196" customWidth="1"/>
    <col min="3" max="3" width="33.42578125" style="196" customWidth="1"/>
    <col min="4" max="8" width="9.140625" style="196"/>
    <col min="9" max="9" width="9.140625" style="196" customWidth="1"/>
    <col min="10" max="10" width="9.140625" style="196"/>
    <col min="11" max="11" width="24" style="196" bestFit="1" customWidth="1"/>
    <col min="12" max="12" width="38.85546875" style="196" customWidth="1"/>
    <col min="13" max="16384" width="9.140625" style="196"/>
  </cols>
  <sheetData>
    <row r="5" spans="1:17">
      <c r="A5" s="198" t="s">
        <v>14</v>
      </c>
      <c r="C5" s="199"/>
      <c r="D5" s="199"/>
      <c r="E5" s="199"/>
      <c r="F5" s="199"/>
      <c r="G5" s="199"/>
      <c r="H5" s="199"/>
      <c r="J5" s="198" t="s">
        <v>15</v>
      </c>
      <c r="L5" s="199"/>
      <c r="M5" s="199"/>
      <c r="N5" s="199"/>
      <c r="O5" s="199"/>
      <c r="P5" s="199"/>
      <c r="Q5" s="199"/>
    </row>
    <row r="6" spans="1:17">
      <c r="A6" s="200" t="s">
        <v>7</v>
      </c>
      <c r="B6" s="200" t="s">
        <v>0</v>
      </c>
      <c r="C6" s="200" t="s">
        <v>3</v>
      </c>
      <c r="D6" s="200" t="s">
        <v>4</v>
      </c>
      <c r="E6" s="200" t="s">
        <v>8</v>
      </c>
      <c r="F6" s="200" t="s">
        <v>9</v>
      </c>
      <c r="G6" s="200" t="s">
        <v>10</v>
      </c>
      <c r="H6" s="200" t="s">
        <v>12</v>
      </c>
      <c r="J6" s="200" t="s">
        <v>11</v>
      </c>
      <c r="K6" s="200" t="s">
        <v>1</v>
      </c>
      <c r="L6" s="200" t="s">
        <v>2</v>
      </c>
      <c r="M6" s="200" t="s">
        <v>16</v>
      </c>
      <c r="N6" s="200" t="s">
        <v>17</v>
      </c>
      <c r="O6" s="200" t="s">
        <v>18</v>
      </c>
      <c r="P6" s="200" t="s">
        <v>19</v>
      </c>
      <c r="Q6" s="200" t="s">
        <v>20</v>
      </c>
    </row>
    <row r="7" spans="1:17">
      <c r="A7" s="201" t="s">
        <v>49</v>
      </c>
      <c r="B7" s="201" t="s">
        <v>237</v>
      </c>
      <c r="C7" s="201" t="s">
        <v>326</v>
      </c>
      <c r="D7" s="201" t="s">
        <v>53</v>
      </c>
      <c r="E7" s="201" t="s">
        <v>348</v>
      </c>
      <c r="F7" s="201"/>
      <c r="G7" s="201"/>
      <c r="H7" s="201"/>
      <c r="J7" s="201" t="s">
        <v>67</v>
      </c>
      <c r="K7" s="202" t="str">
        <f>"FTE_"&amp;B7&amp;"_00"</f>
        <v>FTE_COMCOA_00</v>
      </c>
      <c r="L7" s="201" t="str">
        <f>"Distribution network for "&amp;C7</f>
        <v>Distribution network for  Commercial Coal</v>
      </c>
      <c r="M7" s="201" t="s">
        <v>53</v>
      </c>
      <c r="N7" s="201" t="s">
        <v>298</v>
      </c>
      <c r="O7" s="201"/>
      <c r="P7" s="201"/>
      <c r="Q7" s="201"/>
    </row>
    <row r="8" spans="1:17">
      <c r="A8" s="201" t="s">
        <v>49</v>
      </c>
      <c r="B8" s="201" t="s">
        <v>240</v>
      </c>
      <c r="C8" s="201" t="s">
        <v>327</v>
      </c>
      <c r="D8" s="201" t="s">
        <v>53</v>
      </c>
      <c r="E8" s="201" t="s">
        <v>348</v>
      </c>
      <c r="F8" s="201"/>
      <c r="G8" s="201"/>
      <c r="H8" s="201"/>
      <c r="J8" s="201" t="s">
        <v>67</v>
      </c>
      <c r="K8" s="202" t="str">
        <f t="shared" ref="K8:K16" si="0">"FTE_"&amp;B8&amp;"_00"</f>
        <v>FTE_COMNGA_00</v>
      </c>
      <c r="L8" s="201" t="str">
        <f t="shared" ref="L8:L16" si="1">"Distribution network for "&amp;C8</f>
        <v>Distribution network for Commercial Natural gas</v>
      </c>
      <c r="M8" s="201" t="s">
        <v>53</v>
      </c>
      <c r="N8" s="201" t="s">
        <v>298</v>
      </c>
      <c r="O8" s="201"/>
      <c r="P8" s="201"/>
      <c r="Q8" s="201"/>
    </row>
    <row r="9" spans="1:17">
      <c r="A9" s="201" t="s">
        <v>49</v>
      </c>
      <c r="B9" s="201" t="s">
        <v>323</v>
      </c>
      <c r="C9" s="201" t="s">
        <v>328</v>
      </c>
      <c r="D9" s="201" t="s">
        <v>53</v>
      </c>
      <c r="E9" s="201" t="s">
        <v>348</v>
      </c>
      <c r="F9" s="201"/>
      <c r="G9" s="201"/>
      <c r="H9" s="201"/>
      <c r="J9" s="201" t="s">
        <v>67</v>
      </c>
      <c r="K9" s="202" t="str">
        <f t="shared" si="0"/>
        <v>FTE_COMLPG_00</v>
      </c>
      <c r="L9" s="201" t="str">
        <f t="shared" si="1"/>
        <v>Distribution network for Commercial LPG</v>
      </c>
      <c r="M9" s="201" t="s">
        <v>53</v>
      </c>
      <c r="N9" s="201" t="s">
        <v>298</v>
      </c>
      <c r="O9" s="201"/>
      <c r="P9" s="201"/>
      <c r="Q9" s="201"/>
    </row>
    <row r="10" spans="1:17">
      <c r="A10" s="201" t="s">
        <v>49</v>
      </c>
      <c r="B10" s="201" t="s">
        <v>324</v>
      </c>
      <c r="C10" s="201" t="s">
        <v>329</v>
      </c>
      <c r="D10" s="201" t="s">
        <v>53</v>
      </c>
      <c r="E10" s="201" t="s">
        <v>348</v>
      </c>
      <c r="F10" s="201"/>
      <c r="G10" s="201"/>
      <c r="H10" s="201"/>
      <c r="J10" s="201" t="s">
        <v>67</v>
      </c>
      <c r="K10" s="202" t="str">
        <f t="shared" si="0"/>
        <v>FTE_COMDSL_00</v>
      </c>
      <c r="L10" s="201" t="str">
        <f t="shared" si="1"/>
        <v>Distribution network for Commercial Diesel</v>
      </c>
      <c r="M10" s="201" t="s">
        <v>53</v>
      </c>
      <c r="N10" s="201" t="s">
        <v>298</v>
      </c>
      <c r="O10" s="201"/>
      <c r="P10" s="201"/>
      <c r="Q10" s="201"/>
    </row>
    <row r="11" spans="1:17">
      <c r="A11" s="201" t="s">
        <v>49</v>
      </c>
      <c r="B11" s="201" t="s">
        <v>246</v>
      </c>
      <c r="C11" s="201" t="s">
        <v>330</v>
      </c>
      <c r="D11" s="201" t="s">
        <v>53</v>
      </c>
      <c r="E11" s="201" t="s">
        <v>348</v>
      </c>
      <c r="F11" s="201"/>
      <c r="G11" s="201"/>
      <c r="H11" s="201"/>
      <c r="J11" s="201" t="s">
        <v>67</v>
      </c>
      <c r="K11" s="202" t="str">
        <f t="shared" si="0"/>
        <v>FTE_COMBIG_00</v>
      </c>
      <c r="L11" s="201" t="str">
        <f t="shared" si="1"/>
        <v>Distribution network for Commercial Biogas</v>
      </c>
      <c r="M11" s="201" t="s">
        <v>53</v>
      </c>
      <c r="N11" s="201" t="s">
        <v>298</v>
      </c>
      <c r="O11" s="201"/>
      <c r="P11" s="201"/>
      <c r="Q11" s="201"/>
    </row>
    <row r="12" spans="1:17">
      <c r="A12" s="201" t="s">
        <v>49</v>
      </c>
      <c r="B12" s="201" t="s">
        <v>242</v>
      </c>
      <c r="C12" s="201" t="s">
        <v>331</v>
      </c>
      <c r="D12" s="201" t="s">
        <v>53</v>
      </c>
      <c r="E12" s="201" t="s">
        <v>348</v>
      </c>
      <c r="F12" s="201"/>
      <c r="G12" s="201"/>
      <c r="H12" s="201"/>
      <c r="J12" s="201" t="s">
        <v>67</v>
      </c>
      <c r="K12" s="202" t="str">
        <f t="shared" si="0"/>
        <v>FTE_COMGEO_00</v>
      </c>
      <c r="L12" s="201" t="str">
        <f t="shared" si="1"/>
        <v>Distribution network for Commercial Geothermal</v>
      </c>
      <c r="M12" s="201" t="s">
        <v>53</v>
      </c>
      <c r="N12" s="201" t="s">
        <v>298</v>
      </c>
      <c r="O12" s="201"/>
      <c r="P12" s="201"/>
      <c r="Q12" s="201"/>
    </row>
    <row r="13" spans="1:17">
      <c r="A13" s="201" t="s">
        <v>49</v>
      </c>
      <c r="B13" s="201" t="s">
        <v>337</v>
      </c>
      <c r="C13" s="201" t="s">
        <v>332</v>
      </c>
      <c r="D13" s="201" t="s">
        <v>53</v>
      </c>
      <c r="E13" s="201" t="s">
        <v>348</v>
      </c>
      <c r="F13" s="201"/>
      <c r="G13" s="201"/>
      <c r="H13" s="201"/>
      <c r="J13" s="201" t="s">
        <v>67</v>
      </c>
      <c r="K13" s="202" t="str">
        <f t="shared" si="0"/>
        <v>FTE_COMFOL_00</v>
      </c>
      <c r="L13" s="201" t="str">
        <f t="shared" si="1"/>
        <v>Distribution network for Commercial Fuel Oil</v>
      </c>
      <c r="M13" s="201" t="s">
        <v>53</v>
      </c>
      <c r="N13" s="201" t="s">
        <v>298</v>
      </c>
      <c r="O13" s="201"/>
      <c r="P13" s="201"/>
      <c r="Q13" s="201"/>
    </row>
    <row r="14" spans="1:17">
      <c r="A14" s="201" t="s">
        <v>49</v>
      </c>
      <c r="B14" s="201" t="s">
        <v>325</v>
      </c>
      <c r="C14" s="201" t="s">
        <v>333</v>
      </c>
      <c r="D14" s="201" t="s">
        <v>53</v>
      </c>
      <c r="E14" s="201" t="s">
        <v>348</v>
      </c>
      <c r="F14" s="201"/>
      <c r="G14" s="201"/>
      <c r="H14" s="201"/>
      <c r="J14" s="201" t="s">
        <v>67</v>
      </c>
      <c r="K14" s="202" t="str">
        <f t="shared" si="0"/>
        <v>FTE_COMPET_00</v>
      </c>
      <c r="L14" s="201" t="str">
        <f t="shared" si="1"/>
        <v>Distribution network for Commercial petroleum</v>
      </c>
      <c r="M14" s="201" t="s">
        <v>53</v>
      </c>
      <c r="N14" s="201" t="s">
        <v>298</v>
      </c>
      <c r="O14" s="201"/>
      <c r="P14" s="201"/>
      <c r="Q14" s="201"/>
    </row>
    <row r="15" spans="1:17">
      <c r="A15" s="201" t="s">
        <v>49</v>
      </c>
      <c r="B15" s="201" t="s">
        <v>247</v>
      </c>
      <c r="C15" s="201" t="s">
        <v>831</v>
      </c>
      <c r="D15" s="201" t="s">
        <v>53</v>
      </c>
      <c r="E15" s="201" t="s">
        <v>348</v>
      </c>
      <c r="F15" s="201"/>
      <c r="G15" s="201"/>
      <c r="H15" s="201"/>
      <c r="J15" s="201" t="s">
        <v>67</v>
      </c>
      <c r="K15" s="202" t="str">
        <f t="shared" si="0"/>
        <v>FTE_COMWOD_00</v>
      </c>
      <c r="L15" s="201" t="str">
        <f t="shared" si="1"/>
        <v>Distribution network for Commercial wood</v>
      </c>
      <c r="M15" s="201" t="s">
        <v>53</v>
      </c>
      <c r="N15" s="201" t="s">
        <v>298</v>
      </c>
      <c r="O15" s="201"/>
      <c r="P15" s="201"/>
      <c r="Q15" s="201"/>
    </row>
    <row r="16" spans="1:17">
      <c r="A16" s="201" t="s">
        <v>49</v>
      </c>
      <c r="B16" s="201" t="s">
        <v>830</v>
      </c>
      <c r="C16" s="201" t="s">
        <v>832</v>
      </c>
      <c r="D16" s="201" t="s">
        <v>53</v>
      </c>
      <c r="E16" s="201" t="s">
        <v>348</v>
      </c>
      <c r="F16" s="201"/>
      <c r="G16" s="201"/>
      <c r="H16" s="201"/>
      <c r="J16" s="201" t="s">
        <v>67</v>
      </c>
      <c r="K16" s="202" t="str">
        <f t="shared" si="0"/>
        <v>FTE_COMPLT_00</v>
      </c>
      <c r="L16" s="201" t="str">
        <f t="shared" si="1"/>
        <v>Distribution network for Commercial pellet</v>
      </c>
      <c r="M16" s="201" t="s">
        <v>53</v>
      </c>
      <c r="N16" s="201" t="s">
        <v>298</v>
      </c>
      <c r="O16" s="201"/>
      <c r="P16" s="201"/>
      <c r="Q16" s="201"/>
    </row>
    <row r="17" spans="1:17">
      <c r="A17" s="260" t="s">
        <v>65</v>
      </c>
      <c r="B17" s="260" t="s">
        <v>334</v>
      </c>
      <c r="C17" s="260" t="s">
        <v>335</v>
      </c>
      <c r="D17" s="260" t="s">
        <v>336</v>
      </c>
      <c r="E17" s="260"/>
      <c r="F17" s="260"/>
      <c r="G17" s="260"/>
      <c r="H17" s="260"/>
      <c r="J17" s="262" t="s">
        <v>311</v>
      </c>
      <c r="K17" s="263" t="s">
        <v>684</v>
      </c>
      <c r="L17" s="262" t="s">
        <v>541</v>
      </c>
      <c r="M17" s="262" t="s">
        <v>53</v>
      </c>
      <c r="N17" s="262" t="s">
        <v>374</v>
      </c>
      <c r="O17" s="262"/>
      <c r="P17" s="262"/>
      <c r="Q17" s="262"/>
    </row>
    <row r="18" spans="1:17">
      <c r="A18" s="261" t="s">
        <v>310</v>
      </c>
      <c r="B18" s="261" t="s">
        <v>685</v>
      </c>
      <c r="C18" s="261" t="s">
        <v>542</v>
      </c>
      <c r="D18" s="261" t="s">
        <v>53</v>
      </c>
      <c r="E18" s="261"/>
      <c r="F18" s="261"/>
      <c r="G18" s="261"/>
      <c r="H18" s="261"/>
      <c r="J18" s="262" t="s">
        <v>311</v>
      </c>
      <c r="K18" s="263" t="s">
        <v>687</v>
      </c>
      <c r="L18" s="262" t="s">
        <v>544</v>
      </c>
      <c r="M18" s="262" t="s">
        <v>53</v>
      </c>
      <c r="N18" s="262" t="s">
        <v>374</v>
      </c>
      <c r="O18" s="262"/>
      <c r="P18" s="262"/>
      <c r="Q18" s="262"/>
    </row>
    <row r="19" spans="1:17">
      <c r="A19" s="261" t="s">
        <v>310</v>
      </c>
      <c r="B19" s="261" t="s">
        <v>686</v>
      </c>
      <c r="C19" s="261" t="s">
        <v>543</v>
      </c>
      <c r="D19" s="261" t="s">
        <v>53</v>
      </c>
      <c r="E19" s="261"/>
      <c r="F19" s="261"/>
      <c r="G19" s="261"/>
      <c r="H19" s="261"/>
      <c r="J19" s="262" t="s">
        <v>311</v>
      </c>
      <c r="K19" s="263" t="s">
        <v>688</v>
      </c>
      <c r="L19" s="262" t="s">
        <v>545</v>
      </c>
      <c r="M19" s="262" t="s">
        <v>53</v>
      </c>
      <c r="N19" s="262" t="s">
        <v>374</v>
      </c>
      <c r="O19" s="262"/>
      <c r="P19" s="262"/>
      <c r="Q19" s="262"/>
    </row>
    <row r="20" spans="1:17">
      <c r="A20" s="261" t="s">
        <v>310</v>
      </c>
      <c r="B20" s="261" t="s">
        <v>691</v>
      </c>
      <c r="C20" s="261" t="s">
        <v>548</v>
      </c>
      <c r="D20" s="261" t="s">
        <v>53</v>
      </c>
      <c r="E20" s="261"/>
      <c r="F20" s="261"/>
      <c r="G20" s="261"/>
      <c r="H20" s="261"/>
      <c r="J20" s="262" t="s">
        <v>311</v>
      </c>
      <c r="K20" s="263" t="s">
        <v>689</v>
      </c>
      <c r="L20" s="262" t="s">
        <v>546</v>
      </c>
      <c r="M20" s="262" t="s">
        <v>53</v>
      </c>
      <c r="N20" s="262" t="s">
        <v>374</v>
      </c>
      <c r="O20" s="262"/>
      <c r="P20" s="262"/>
      <c r="Q20" s="262"/>
    </row>
    <row r="21" spans="1:17">
      <c r="A21" s="261" t="s">
        <v>310</v>
      </c>
      <c r="B21" s="261" t="s">
        <v>699</v>
      </c>
      <c r="C21" s="261" t="s">
        <v>555</v>
      </c>
      <c r="D21" s="261" t="s">
        <v>53</v>
      </c>
      <c r="E21" s="261"/>
      <c r="F21" s="261"/>
      <c r="G21" s="261"/>
      <c r="H21" s="261"/>
      <c r="J21" s="262" t="s">
        <v>311</v>
      </c>
      <c r="K21" s="263" t="s">
        <v>690</v>
      </c>
      <c r="L21" s="262" t="s">
        <v>547</v>
      </c>
      <c r="M21" s="262" t="s">
        <v>53</v>
      </c>
      <c r="N21" s="262" t="s">
        <v>374</v>
      </c>
      <c r="O21" s="262"/>
      <c r="P21" s="262"/>
      <c r="Q21" s="262"/>
    </row>
    <row r="22" spans="1:17">
      <c r="A22" s="261" t="s">
        <v>310</v>
      </c>
      <c r="B22" s="261" t="s">
        <v>703</v>
      </c>
      <c r="C22" s="261" t="s">
        <v>559</v>
      </c>
      <c r="D22" s="261" t="s">
        <v>53</v>
      </c>
      <c r="E22" s="261"/>
      <c r="F22" s="261"/>
      <c r="G22" s="261"/>
      <c r="H22" s="261"/>
      <c r="J22" s="262" t="s">
        <v>311</v>
      </c>
      <c r="K22" s="263" t="s">
        <v>692</v>
      </c>
      <c r="L22" s="262" t="s">
        <v>549</v>
      </c>
      <c r="M22" s="262" t="s">
        <v>53</v>
      </c>
      <c r="N22" s="262" t="s">
        <v>374</v>
      </c>
      <c r="O22" s="262"/>
      <c r="P22" s="262"/>
      <c r="Q22" s="262"/>
    </row>
    <row r="23" spans="1:17">
      <c r="A23" s="261" t="s">
        <v>310</v>
      </c>
      <c r="B23" s="261" t="s">
        <v>706</v>
      </c>
      <c r="C23" s="261" t="s">
        <v>562</v>
      </c>
      <c r="D23" s="261" t="s">
        <v>53</v>
      </c>
      <c r="E23" s="261"/>
      <c r="F23" s="261"/>
      <c r="G23" s="261"/>
      <c r="H23" s="261"/>
      <c r="J23" s="262" t="s">
        <v>311</v>
      </c>
      <c r="K23" s="263" t="s">
        <v>693</v>
      </c>
      <c r="L23" s="262" t="s">
        <v>550</v>
      </c>
      <c r="M23" s="262" t="s">
        <v>53</v>
      </c>
      <c r="N23" s="262" t="s">
        <v>374</v>
      </c>
      <c r="O23" s="262"/>
      <c r="P23" s="262"/>
      <c r="Q23" s="262"/>
    </row>
    <row r="24" spans="1:17">
      <c r="A24" s="261" t="s">
        <v>310</v>
      </c>
      <c r="B24" s="261" t="s">
        <v>709</v>
      </c>
      <c r="C24" s="261" t="s">
        <v>565</v>
      </c>
      <c r="D24" s="261" t="s">
        <v>53</v>
      </c>
      <c r="E24" s="261"/>
      <c r="F24" s="261"/>
      <c r="G24" s="261"/>
      <c r="H24" s="261"/>
      <c r="J24" s="262" t="s">
        <v>311</v>
      </c>
      <c r="K24" s="263" t="s">
        <v>694</v>
      </c>
      <c r="L24" s="262" t="s">
        <v>551</v>
      </c>
      <c r="M24" s="262" t="s">
        <v>53</v>
      </c>
      <c r="N24" s="262" t="s">
        <v>374</v>
      </c>
      <c r="O24" s="262"/>
      <c r="P24" s="262"/>
      <c r="Q24" s="262"/>
    </row>
    <row r="25" spans="1:17">
      <c r="A25" s="261" t="s">
        <v>310</v>
      </c>
      <c r="B25" s="261" t="s">
        <v>711</v>
      </c>
      <c r="C25" s="261" t="s">
        <v>567</v>
      </c>
      <c r="D25" s="261" t="s">
        <v>53</v>
      </c>
      <c r="E25" s="261"/>
      <c r="F25" s="261"/>
      <c r="G25" s="261"/>
      <c r="H25" s="261"/>
      <c r="J25" s="262" t="s">
        <v>311</v>
      </c>
      <c r="K25" s="263" t="s">
        <v>695</v>
      </c>
      <c r="L25" s="262" t="s">
        <v>552</v>
      </c>
      <c r="M25" s="262" t="s">
        <v>53</v>
      </c>
      <c r="N25" s="262" t="s">
        <v>374</v>
      </c>
      <c r="O25" s="262"/>
      <c r="P25" s="262"/>
      <c r="Q25" s="262"/>
    </row>
    <row r="26" spans="1:17">
      <c r="A26" s="261" t="s">
        <v>310</v>
      </c>
      <c r="B26" s="261" t="s">
        <v>713</v>
      </c>
      <c r="C26" s="261" t="s">
        <v>570</v>
      </c>
      <c r="D26" s="261" t="s">
        <v>53</v>
      </c>
      <c r="E26" s="261"/>
      <c r="F26" s="261"/>
      <c r="G26" s="261"/>
      <c r="H26" s="261"/>
      <c r="J26" s="262" t="s">
        <v>311</v>
      </c>
      <c r="K26" s="263" t="s">
        <v>696</v>
      </c>
      <c r="L26" s="262" t="s">
        <v>553</v>
      </c>
      <c r="M26" s="262" t="s">
        <v>53</v>
      </c>
      <c r="N26" s="262" t="s">
        <v>374</v>
      </c>
      <c r="O26" s="262"/>
      <c r="P26" s="262"/>
      <c r="Q26" s="262"/>
    </row>
    <row r="27" spans="1:17">
      <c r="A27" s="261" t="s">
        <v>310</v>
      </c>
      <c r="B27" s="261" t="s">
        <v>714</v>
      </c>
      <c r="C27" s="261" t="s">
        <v>571</v>
      </c>
      <c r="D27" s="261" t="s">
        <v>53</v>
      </c>
      <c r="E27" s="261"/>
      <c r="F27" s="261"/>
      <c r="G27" s="261"/>
      <c r="H27" s="261"/>
      <c r="J27" s="262" t="s">
        <v>311</v>
      </c>
      <c r="K27" s="263" t="s">
        <v>697</v>
      </c>
      <c r="L27" s="262" t="s">
        <v>554</v>
      </c>
      <c r="M27" s="262" t="s">
        <v>53</v>
      </c>
      <c r="N27" s="262" t="s">
        <v>374</v>
      </c>
      <c r="O27" s="262"/>
      <c r="P27" s="262"/>
      <c r="Q27" s="262"/>
    </row>
    <row r="28" spans="1:17">
      <c r="A28" s="261" t="s">
        <v>310</v>
      </c>
      <c r="B28" s="261" t="s">
        <v>719</v>
      </c>
      <c r="C28" s="261" t="s">
        <v>576</v>
      </c>
      <c r="D28" s="261" t="s">
        <v>53</v>
      </c>
      <c r="E28" s="261"/>
      <c r="F28" s="261"/>
      <c r="G28" s="261"/>
      <c r="H28" s="261"/>
      <c r="J28" s="262" t="s">
        <v>311</v>
      </c>
      <c r="K28" s="263" t="s">
        <v>698</v>
      </c>
      <c r="L28" s="262" t="s">
        <v>547</v>
      </c>
      <c r="M28" s="262" t="s">
        <v>53</v>
      </c>
      <c r="N28" s="262" t="s">
        <v>374</v>
      </c>
      <c r="O28" s="262"/>
      <c r="P28" s="262"/>
      <c r="Q28" s="262"/>
    </row>
    <row r="29" spans="1:17">
      <c r="A29" s="261" t="s">
        <v>310</v>
      </c>
      <c r="B29" s="261" t="s">
        <v>725</v>
      </c>
      <c r="C29" s="261" t="s">
        <v>582</v>
      </c>
      <c r="D29" s="261" t="s">
        <v>53</v>
      </c>
      <c r="E29" s="261"/>
      <c r="F29" s="261"/>
      <c r="G29" s="261"/>
      <c r="H29" s="261"/>
      <c r="J29" s="262" t="s">
        <v>311</v>
      </c>
      <c r="K29" s="263" t="s">
        <v>700</v>
      </c>
      <c r="L29" s="262" t="s">
        <v>556</v>
      </c>
      <c r="M29" s="262" t="s">
        <v>53</v>
      </c>
      <c r="N29" s="262" t="s">
        <v>374</v>
      </c>
      <c r="O29" s="262"/>
      <c r="P29" s="262"/>
      <c r="Q29" s="262"/>
    </row>
    <row r="30" spans="1:17">
      <c r="A30" s="261" t="s">
        <v>310</v>
      </c>
      <c r="B30" s="261" t="s">
        <v>730</v>
      </c>
      <c r="C30" s="261" t="s">
        <v>585</v>
      </c>
      <c r="D30" s="261" t="s">
        <v>53</v>
      </c>
      <c r="E30" s="261"/>
      <c r="F30" s="261"/>
      <c r="G30" s="261"/>
      <c r="H30" s="261"/>
      <c r="J30" s="262" t="s">
        <v>311</v>
      </c>
      <c r="K30" s="263" t="s">
        <v>701</v>
      </c>
      <c r="L30" s="262" t="s">
        <v>557</v>
      </c>
      <c r="M30" s="262" t="s">
        <v>53</v>
      </c>
      <c r="N30" s="262" t="s">
        <v>374</v>
      </c>
      <c r="O30" s="262"/>
      <c r="P30" s="262"/>
      <c r="Q30" s="262"/>
    </row>
    <row r="31" spans="1:17">
      <c r="A31" s="261" t="s">
        <v>310</v>
      </c>
      <c r="B31" s="261" t="s">
        <v>733</v>
      </c>
      <c r="C31" s="261" t="s">
        <v>587</v>
      </c>
      <c r="D31" s="261" t="s">
        <v>53</v>
      </c>
      <c r="E31" s="261"/>
      <c r="F31" s="261"/>
      <c r="G31" s="261"/>
      <c r="H31" s="261"/>
      <c r="J31" s="262" t="s">
        <v>311</v>
      </c>
      <c r="K31" s="263" t="s">
        <v>702</v>
      </c>
      <c r="L31" s="262" t="s">
        <v>558</v>
      </c>
      <c r="M31" s="262" t="s">
        <v>53</v>
      </c>
      <c r="N31" s="262" t="s">
        <v>374</v>
      </c>
      <c r="O31" s="262"/>
      <c r="P31" s="262"/>
      <c r="Q31" s="262"/>
    </row>
    <row r="32" spans="1:17">
      <c r="A32" s="261" t="s">
        <v>310</v>
      </c>
      <c r="B32" s="261" t="s">
        <v>736</v>
      </c>
      <c r="C32" s="261" t="s">
        <v>590</v>
      </c>
      <c r="D32" s="261" t="s">
        <v>53</v>
      </c>
      <c r="E32" s="261"/>
      <c r="F32" s="261"/>
      <c r="G32" s="261"/>
      <c r="H32" s="261"/>
      <c r="J32" s="262" t="s">
        <v>311</v>
      </c>
      <c r="K32" s="263" t="s">
        <v>704</v>
      </c>
      <c r="L32" s="262" t="s">
        <v>560</v>
      </c>
      <c r="M32" s="262" t="s">
        <v>53</v>
      </c>
      <c r="N32" s="262" t="s">
        <v>374</v>
      </c>
      <c r="O32" s="262"/>
      <c r="P32" s="262"/>
      <c r="Q32" s="262"/>
    </row>
    <row r="33" spans="1:17">
      <c r="A33" s="261" t="s">
        <v>310</v>
      </c>
      <c r="B33" s="261" t="s">
        <v>738</v>
      </c>
      <c r="C33" s="261" t="s">
        <v>592</v>
      </c>
      <c r="D33" s="261" t="s">
        <v>53</v>
      </c>
      <c r="E33" s="261"/>
      <c r="F33" s="261"/>
      <c r="G33" s="261"/>
      <c r="H33" s="261"/>
      <c r="J33" s="262" t="s">
        <v>311</v>
      </c>
      <c r="K33" s="263" t="s">
        <v>705</v>
      </c>
      <c r="L33" s="262" t="s">
        <v>561</v>
      </c>
      <c r="M33" s="262" t="s">
        <v>53</v>
      </c>
      <c r="N33" s="262" t="s">
        <v>374</v>
      </c>
      <c r="O33" s="262"/>
      <c r="P33" s="262"/>
      <c r="Q33" s="262"/>
    </row>
    <row r="34" spans="1:17">
      <c r="A34" s="261" t="s">
        <v>310</v>
      </c>
      <c r="B34" s="261" t="s">
        <v>740</v>
      </c>
      <c r="C34" s="261" t="s">
        <v>594</v>
      </c>
      <c r="D34" s="261" t="s">
        <v>53</v>
      </c>
      <c r="E34" s="261"/>
      <c r="F34" s="261"/>
      <c r="G34" s="261"/>
      <c r="H34" s="261"/>
      <c r="J34" s="262" t="s">
        <v>311</v>
      </c>
      <c r="K34" s="263" t="s">
        <v>707</v>
      </c>
      <c r="L34" s="262" t="s">
        <v>563</v>
      </c>
      <c r="M34" s="262" t="s">
        <v>53</v>
      </c>
      <c r="N34" s="262" t="s">
        <v>374</v>
      </c>
      <c r="O34" s="262"/>
      <c r="P34" s="262"/>
      <c r="Q34" s="262"/>
    </row>
    <row r="35" spans="1:17">
      <c r="A35" s="261" t="s">
        <v>310</v>
      </c>
      <c r="B35" s="261" t="s">
        <v>742</v>
      </c>
      <c r="C35" s="261" t="s">
        <v>596</v>
      </c>
      <c r="D35" s="261" t="s">
        <v>53</v>
      </c>
      <c r="E35" s="261"/>
      <c r="F35" s="261"/>
      <c r="G35" s="261"/>
      <c r="H35" s="261"/>
      <c r="J35" s="262" t="s">
        <v>311</v>
      </c>
      <c r="K35" s="263" t="s">
        <v>708</v>
      </c>
      <c r="L35" s="262" t="s">
        <v>564</v>
      </c>
      <c r="M35" s="262" t="s">
        <v>53</v>
      </c>
      <c r="N35" s="262" t="s">
        <v>374</v>
      </c>
      <c r="O35" s="262"/>
      <c r="P35" s="262"/>
      <c r="Q35" s="262"/>
    </row>
    <row r="36" spans="1:17">
      <c r="A36" s="261" t="s">
        <v>310</v>
      </c>
      <c r="B36" s="261" t="s">
        <v>743</v>
      </c>
      <c r="C36" s="261" t="s">
        <v>597</v>
      </c>
      <c r="D36" s="261" t="s">
        <v>53</v>
      </c>
      <c r="E36" s="261"/>
      <c r="F36" s="261"/>
      <c r="G36" s="261"/>
      <c r="H36" s="261"/>
      <c r="J36" s="262" t="s">
        <v>311</v>
      </c>
      <c r="K36" s="263" t="s">
        <v>710</v>
      </c>
      <c r="L36" s="262" t="s">
        <v>566</v>
      </c>
      <c r="M36" s="262" t="s">
        <v>53</v>
      </c>
      <c r="N36" s="262" t="s">
        <v>374</v>
      </c>
      <c r="O36" s="262"/>
      <c r="P36" s="262"/>
      <c r="Q36" s="262"/>
    </row>
    <row r="37" spans="1:17">
      <c r="A37" s="261" t="s">
        <v>310</v>
      </c>
      <c r="B37" s="261" t="s">
        <v>748</v>
      </c>
      <c r="C37" s="261" t="s">
        <v>602</v>
      </c>
      <c r="D37" s="261" t="s">
        <v>53</v>
      </c>
      <c r="E37" s="261"/>
      <c r="F37" s="261"/>
      <c r="G37" s="261"/>
      <c r="H37" s="261"/>
      <c r="J37" s="262" t="s">
        <v>311</v>
      </c>
      <c r="K37" s="263" t="s">
        <v>712</v>
      </c>
      <c r="L37" s="262" t="s">
        <v>569</v>
      </c>
      <c r="M37" s="262" t="s">
        <v>53</v>
      </c>
      <c r="N37" s="262" t="s">
        <v>374</v>
      </c>
      <c r="O37" s="262"/>
      <c r="P37" s="262"/>
      <c r="Q37" s="262"/>
    </row>
    <row r="38" spans="1:17">
      <c r="A38" s="261" t="s">
        <v>310</v>
      </c>
      <c r="B38" s="261" t="s">
        <v>756</v>
      </c>
      <c r="C38" s="261" t="s">
        <v>609</v>
      </c>
      <c r="D38" s="261" t="s">
        <v>53</v>
      </c>
      <c r="E38" s="261"/>
      <c r="F38" s="261"/>
      <c r="G38" s="261"/>
      <c r="H38" s="261"/>
      <c r="J38" s="262" t="s">
        <v>311</v>
      </c>
      <c r="K38" s="263" t="s">
        <v>715</v>
      </c>
      <c r="L38" s="262" t="s">
        <v>572</v>
      </c>
      <c r="M38" s="262" t="s">
        <v>53</v>
      </c>
      <c r="N38" s="262" t="s">
        <v>374</v>
      </c>
      <c r="O38" s="262"/>
      <c r="P38" s="262"/>
      <c r="Q38" s="262"/>
    </row>
    <row r="39" spans="1:17">
      <c r="A39" s="261" t="s">
        <v>310</v>
      </c>
      <c r="B39" s="261" t="s">
        <v>762</v>
      </c>
      <c r="C39" s="261" t="s">
        <v>614</v>
      </c>
      <c r="D39" s="261" t="s">
        <v>53</v>
      </c>
      <c r="E39" s="261"/>
      <c r="F39" s="261"/>
      <c r="G39" s="261"/>
      <c r="H39" s="261"/>
      <c r="J39" s="262" t="s">
        <v>311</v>
      </c>
      <c r="K39" s="263" t="s">
        <v>716</v>
      </c>
      <c r="L39" s="262" t="s">
        <v>573</v>
      </c>
      <c r="M39" s="262" t="s">
        <v>53</v>
      </c>
      <c r="N39" s="262" t="s">
        <v>374</v>
      </c>
      <c r="O39" s="262"/>
      <c r="P39" s="262"/>
      <c r="Q39" s="262"/>
    </row>
    <row r="40" spans="1:17">
      <c r="A40" s="261" t="s">
        <v>310</v>
      </c>
      <c r="B40" s="261" t="s">
        <v>766</v>
      </c>
      <c r="C40" s="261" t="s">
        <v>618</v>
      </c>
      <c r="D40" s="261" t="s">
        <v>53</v>
      </c>
      <c r="E40" s="261"/>
      <c r="F40" s="261"/>
      <c r="G40" s="261"/>
      <c r="H40" s="261"/>
      <c r="J40" s="262" t="s">
        <v>311</v>
      </c>
      <c r="K40" s="263" t="s">
        <v>717</v>
      </c>
      <c r="L40" s="262" t="s">
        <v>574</v>
      </c>
      <c r="M40" s="262" t="s">
        <v>53</v>
      </c>
      <c r="N40" s="262" t="s">
        <v>374</v>
      </c>
      <c r="O40" s="262"/>
      <c r="P40" s="262"/>
      <c r="Q40" s="262"/>
    </row>
    <row r="41" spans="1:17">
      <c r="A41" s="261" t="s">
        <v>310</v>
      </c>
      <c r="B41" s="261" t="s">
        <v>768</v>
      </c>
      <c r="C41" s="261" t="s">
        <v>620</v>
      </c>
      <c r="D41" s="261" t="s">
        <v>53</v>
      </c>
      <c r="E41" s="261"/>
      <c r="F41" s="261"/>
      <c r="G41" s="261"/>
      <c r="H41" s="261"/>
      <c r="J41" s="262" t="s">
        <v>311</v>
      </c>
      <c r="K41" s="263" t="s">
        <v>718</v>
      </c>
      <c r="L41" s="262" t="s">
        <v>575</v>
      </c>
      <c r="M41" s="262" t="s">
        <v>53</v>
      </c>
      <c r="N41" s="262" t="s">
        <v>374</v>
      </c>
      <c r="O41" s="262"/>
      <c r="P41" s="262"/>
      <c r="Q41" s="262"/>
    </row>
    <row r="42" spans="1:17">
      <c r="A42" s="261" t="s">
        <v>310</v>
      </c>
      <c r="B42" s="261" t="s">
        <v>770</v>
      </c>
      <c r="C42" s="261" t="s">
        <v>622</v>
      </c>
      <c r="D42" s="261" t="s">
        <v>53</v>
      </c>
      <c r="E42" s="261"/>
      <c r="F42" s="261"/>
      <c r="G42" s="261"/>
      <c r="H42" s="261"/>
      <c r="J42" s="262" t="s">
        <v>311</v>
      </c>
      <c r="K42" s="263" t="s">
        <v>720</v>
      </c>
      <c r="L42" s="262" t="s">
        <v>577</v>
      </c>
      <c r="M42" s="262" t="s">
        <v>53</v>
      </c>
      <c r="N42" s="262" t="s">
        <v>374</v>
      </c>
      <c r="O42" s="262"/>
      <c r="P42" s="262"/>
      <c r="Q42" s="262"/>
    </row>
    <row r="43" spans="1:17">
      <c r="A43" s="261" t="s">
        <v>310</v>
      </c>
      <c r="B43" s="261" t="s">
        <v>772</v>
      </c>
      <c r="C43" s="261" t="s">
        <v>624</v>
      </c>
      <c r="D43" s="261" t="s">
        <v>53</v>
      </c>
      <c r="E43" s="261"/>
      <c r="F43" s="261"/>
      <c r="G43" s="261"/>
      <c r="H43" s="261"/>
      <c r="J43" s="262" t="s">
        <v>311</v>
      </c>
      <c r="K43" s="263" t="s">
        <v>721</v>
      </c>
      <c r="L43" s="262" t="s">
        <v>578</v>
      </c>
      <c r="M43" s="262" t="s">
        <v>53</v>
      </c>
      <c r="N43" s="262" t="s">
        <v>374</v>
      </c>
      <c r="O43" s="262"/>
      <c r="P43" s="262"/>
      <c r="Q43" s="262"/>
    </row>
    <row r="44" spans="1:17">
      <c r="A44" s="261" t="s">
        <v>310</v>
      </c>
      <c r="B44" s="261" t="s">
        <v>776</v>
      </c>
      <c r="C44" s="261" t="s">
        <v>628</v>
      </c>
      <c r="D44" s="261" t="s">
        <v>53</v>
      </c>
      <c r="E44" s="261"/>
      <c r="F44" s="261"/>
      <c r="G44" s="261"/>
      <c r="H44" s="261"/>
      <c r="J44" s="262" t="s">
        <v>311</v>
      </c>
      <c r="K44" s="263" t="s">
        <v>722</v>
      </c>
      <c r="L44" s="262" t="s">
        <v>579</v>
      </c>
      <c r="M44" s="262" t="s">
        <v>53</v>
      </c>
      <c r="N44" s="262" t="s">
        <v>374</v>
      </c>
      <c r="O44" s="262"/>
      <c r="P44" s="262"/>
      <c r="Q44" s="262"/>
    </row>
    <row r="45" spans="1:17">
      <c r="A45" s="261" t="s">
        <v>310</v>
      </c>
      <c r="B45" s="261" t="s">
        <v>781</v>
      </c>
      <c r="C45" s="261" t="s">
        <v>633</v>
      </c>
      <c r="D45" s="261" t="s">
        <v>53</v>
      </c>
      <c r="E45" s="261"/>
      <c r="F45" s="261"/>
      <c r="G45" s="261"/>
      <c r="H45" s="261"/>
      <c r="J45" s="262" t="s">
        <v>311</v>
      </c>
      <c r="K45" s="263" t="s">
        <v>723</v>
      </c>
      <c r="L45" s="262" t="s">
        <v>580</v>
      </c>
      <c r="M45" s="262" t="s">
        <v>53</v>
      </c>
      <c r="N45" s="262" t="s">
        <v>374</v>
      </c>
      <c r="O45" s="262"/>
      <c r="P45" s="262"/>
      <c r="Q45" s="262"/>
    </row>
    <row r="46" spans="1:17">
      <c r="A46" s="261" t="s">
        <v>310</v>
      </c>
      <c r="B46" s="261" t="s">
        <v>833</v>
      </c>
      <c r="C46" s="261" t="s">
        <v>645</v>
      </c>
      <c r="D46" s="261" t="s">
        <v>53</v>
      </c>
      <c r="E46" s="261"/>
      <c r="F46" s="261"/>
      <c r="G46" s="261"/>
      <c r="H46" s="261"/>
      <c r="J46" s="262" t="s">
        <v>311</v>
      </c>
      <c r="K46" s="263" t="s">
        <v>724</v>
      </c>
      <c r="L46" s="262" t="s">
        <v>581</v>
      </c>
      <c r="M46" s="262" t="s">
        <v>53</v>
      </c>
      <c r="N46" s="262" t="s">
        <v>374</v>
      </c>
      <c r="O46" s="262"/>
      <c r="P46" s="262"/>
      <c r="Q46" s="262"/>
    </row>
    <row r="47" spans="1:17">
      <c r="A47" s="261" t="s">
        <v>310</v>
      </c>
      <c r="B47" s="261" t="s">
        <v>793</v>
      </c>
      <c r="C47" s="261" t="s">
        <v>649</v>
      </c>
      <c r="D47" s="261" t="s">
        <v>53</v>
      </c>
      <c r="E47" s="261"/>
      <c r="F47" s="261"/>
      <c r="G47" s="261"/>
      <c r="H47" s="261"/>
      <c r="J47" s="262" t="s">
        <v>311</v>
      </c>
      <c r="K47" s="263" t="s">
        <v>726</v>
      </c>
      <c r="L47" s="262" t="s">
        <v>575</v>
      </c>
      <c r="M47" s="262" t="s">
        <v>53</v>
      </c>
      <c r="N47" s="262" t="s">
        <v>374</v>
      </c>
      <c r="O47" s="262"/>
      <c r="P47" s="262"/>
      <c r="Q47" s="262"/>
    </row>
    <row r="48" spans="1:17">
      <c r="A48" s="261" t="s">
        <v>310</v>
      </c>
      <c r="B48" s="261" t="s">
        <v>797</v>
      </c>
      <c r="C48" s="261" t="s">
        <v>653</v>
      </c>
      <c r="D48" s="261" t="s">
        <v>53</v>
      </c>
      <c r="E48" s="261"/>
      <c r="F48" s="261"/>
      <c r="G48" s="261"/>
      <c r="H48" s="261"/>
      <c r="J48" s="262" t="s">
        <v>311</v>
      </c>
      <c r="K48" s="263" t="s">
        <v>727</v>
      </c>
      <c r="L48" s="262" t="s">
        <v>583</v>
      </c>
      <c r="M48" s="262" t="s">
        <v>53</v>
      </c>
      <c r="N48" s="262" t="s">
        <v>374</v>
      </c>
      <c r="O48" s="262"/>
      <c r="P48" s="262"/>
      <c r="Q48" s="262"/>
    </row>
    <row r="49" spans="1:17">
      <c r="A49" s="261" t="s">
        <v>310</v>
      </c>
      <c r="B49" s="261" t="s">
        <v>799</v>
      </c>
      <c r="C49" s="261" t="s">
        <v>655</v>
      </c>
      <c r="D49" s="261" t="s">
        <v>53</v>
      </c>
      <c r="E49" s="261"/>
      <c r="F49" s="261"/>
      <c r="G49" s="261"/>
      <c r="H49" s="261"/>
      <c r="J49" s="262" t="s">
        <v>311</v>
      </c>
      <c r="K49" s="263" t="s">
        <v>728</v>
      </c>
      <c r="L49" s="262" t="s">
        <v>584</v>
      </c>
      <c r="M49" s="262" t="s">
        <v>53</v>
      </c>
      <c r="N49" s="262" t="s">
        <v>374</v>
      </c>
      <c r="O49" s="262"/>
      <c r="P49" s="262"/>
      <c r="Q49" s="262"/>
    </row>
    <row r="50" spans="1:17">
      <c r="A50" s="261" t="s">
        <v>310</v>
      </c>
      <c r="B50" s="261" t="s">
        <v>801</v>
      </c>
      <c r="C50" s="261" t="s">
        <v>657</v>
      </c>
      <c r="D50" s="261" t="s">
        <v>53</v>
      </c>
      <c r="E50" s="261"/>
      <c r="F50" s="261"/>
      <c r="G50" s="261"/>
      <c r="H50" s="261"/>
      <c r="J50" s="262" t="s">
        <v>311</v>
      </c>
      <c r="K50" s="263" t="s">
        <v>729</v>
      </c>
      <c r="L50" s="262" t="s">
        <v>580</v>
      </c>
      <c r="M50" s="262" t="s">
        <v>53</v>
      </c>
      <c r="N50" s="262" t="s">
        <v>374</v>
      </c>
      <c r="O50" s="262"/>
      <c r="P50" s="262"/>
      <c r="Q50" s="262"/>
    </row>
    <row r="51" spans="1:17">
      <c r="A51" s="261" t="s">
        <v>310</v>
      </c>
      <c r="B51" s="261" t="s">
        <v>803</v>
      </c>
      <c r="C51" s="261" t="s">
        <v>659</v>
      </c>
      <c r="D51" s="261" t="s">
        <v>53</v>
      </c>
      <c r="E51" s="261"/>
      <c r="F51" s="261"/>
      <c r="G51" s="261"/>
      <c r="H51" s="261"/>
      <c r="J51" s="262" t="s">
        <v>311</v>
      </c>
      <c r="K51" s="263" t="s">
        <v>731</v>
      </c>
      <c r="L51" s="262" t="s">
        <v>575</v>
      </c>
      <c r="M51" s="262" t="s">
        <v>53</v>
      </c>
      <c r="N51" s="262" t="s">
        <v>374</v>
      </c>
      <c r="O51" s="262"/>
      <c r="P51" s="262"/>
      <c r="Q51" s="262"/>
    </row>
    <row r="52" spans="1:17">
      <c r="A52" s="261" t="s">
        <v>310</v>
      </c>
      <c r="B52" s="261" t="s">
        <v>804</v>
      </c>
      <c r="C52" s="261" t="s">
        <v>660</v>
      </c>
      <c r="D52" s="261" t="s">
        <v>53</v>
      </c>
      <c r="E52" s="261"/>
      <c r="F52" s="261"/>
      <c r="G52" s="261"/>
      <c r="H52" s="261"/>
      <c r="J52" s="262" t="s">
        <v>311</v>
      </c>
      <c r="K52" s="263" t="s">
        <v>909</v>
      </c>
      <c r="L52" s="262" t="s">
        <v>578</v>
      </c>
      <c r="M52" s="262" t="s">
        <v>53</v>
      </c>
      <c r="N52" s="262" t="s">
        <v>374</v>
      </c>
      <c r="O52" s="262"/>
      <c r="P52" s="262"/>
      <c r="Q52" s="262"/>
    </row>
    <row r="53" spans="1:17">
      <c r="A53" s="261" t="s">
        <v>310</v>
      </c>
      <c r="B53" s="261" t="s">
        <v>809</v>
      </c>
      <c r="C53" s="261" t="s">
        <v>665</v>
      </c>
      <c r="D53" s="261" t="s">
        <v>53</v>
      </c>
      <c r="E53" s="261"/>
      <c r="F53" s="261"/>
      <c r="G53" s="261"/>
      <c r="H53" s="261"/>
      <c r="J53" s="262" t="s">
        <v>311</v>
      </c>
      <c r="K53" s="263" t="s">
        <v>732</v>
      </c>
      <c r="L53" s="262" t="s">
        <v>586</v>
      </c>
      <c r="M53" s="262" t="s">
        <v>53</v>
      </c>
      <c r="N53" s="262" t="s">
        <v>374</v>
      </c>
      <c r="O53" s="262"/>
      <c r="P53" s="262"/>
      <c r="Q53" s="262"/>
    </row>
    <row r="54" spans="1:17">
      <c r="A54" s="261" t="s">
        <v>310</v>
      </c>
      <c r="B54" s="261" t="s">
        <v>817</v>
      </c>
      <c r="C54" s="261" t="s">
        <v>672</v>
      </c>
      <c r="D54" s="261" t="s">
        <v>53</v>
      </c>
      <c r="E54" s="261"/>
      <c r="F54" s="261"/>
      <c r="G54" s="261"/>
      <c r="H54" s="261"/>
      <c r="J54" s="262" t="s">
        <v>311</v>
      </c>
      <c r="K54" s="263" t="s">
        <v>734</v>
      </c>
      <c r="L54" s="262" t="s">
        <v>588</v>
      </c>
      <c r="M54" s="262" t="s">
        <v>53</v>
      </c>
      <c r="N54" s="262" t="s">
        <v>374</v>
      </c>
      <c r="O54" s="262"/>
      <c r="P54" s="262"/>
      <c r="Q54" s="262"/>
    </row>
    <row r="55" spans="1:17">
      <c r="A55" s="261" t="s">
        <v>310</v>
      </c>
      <c r="B55" s="261" t="s">
        <v>823</v>
      </c>
      <c r="C55" s="261" t="s">
        <v>677</v>
      </c>
      <c r="D55" s="261" t="s">
        <v>53</v>
      </c>
      <c r="E55" s="261"/>
      <c r="F55" s="261"/>
      <c r="G55" s="261"/>
      <c r="H55" s="261"/>
      <c r="J55" s="262" t="s">
        <v>311</v>
      </c>
      <c r="K55" s="263" t="s">
        <v>735</v>
      </c>
      <c r="L55" s="262" t="s">
        <v>589</v>
      </c>
      <c r="M55" s="262" t="s">
        <v>53</v>
      </c>
      <c r="N55" s="262" t="s">
        <v>374</v>
      </c>
      <c r="O55" s="262"/>
      <c r="P55" s="262"/>
      <c r="Q55" s="262"/>
    </row>
    <row r="56" spans="1:17">
      <c r="A56" s="261" t="s">
        <v>310</v>
      </c>
      <c r="B56" s="261" t="s">
        <v>827</v>
      </c>
      <c r="C56" s="261" t="s">
        <v>681</v>
      </c>
      <c r="D56" s="261" t="s">
        <v>53</v>
      </c>
      <c r="E56" s="261"/>
      <c r="F56" s="261"/>
      <c r="G56" s="261"/>
      <c r="H56" s="261"/>
      <c r="J56" s="262" t="s">
        <v>311</v>
      </c>
      <c r="K56" s="263" t="s">
        <v>737</v>
      </c>
      <c r="L56" s="262" t="s">
        <v>591</v>
      </c>
      <c r="M56" s="262" t="s">
        <v>53</v>
      </c>
      <c r="N56" s="262" t="s">
        <v>374</v>
      </c>
      <c r="O56" s="262"/>
      <c r="P56" s="262"/>
      <c r="Q56" s="262"/>
    </row>
    <row r="57" spans="1:17">
      <c r="A57" s="261" t="s">
        <v>310</v>
      </c>
      <c r="B57" s="261" t="s">
        <v>829</v>
      </c>
      <c r="C57" s="261" t="s">
        <v>683</v>
      </c>
      <c r="D57" s="261" t="s">
        <v>53</v>
      </c>
      <c r="E57" s="261"/>
      <c r="F57" s="261"/>
      <c r="G57" s="261"/>
      <c r="H57" s="261"/>
      <c r="J57" s="262" t="s">
        <v>311</v>
      </c>
      <c r="K57" s="263" t="s">
        <v>739</v>
      </c>
      <c r="L57" s="262" t="s">
        <v>593</v>
      </c>
      <c r="M57" s="262" t="s">
        <v>53</v>
      </c>
      <c r="N57" s="262" t="s">
        <v>374</v>
      </c>
      <c r="O57" s="262"/>
      <c r="P57" s="262"/>
      <c r="Q57" s="262"/>
    </row>
    <row r="58" spans="1:17">
      <c r="B58"/>
      <c r="C58"/>
      <c r="J58" s="262" t="s">
        <v>311</v>
      </c>
      <c r="K58" s="263" t="s">
        <v>741</v>
      </c>
      <c r="L58" s="262" t="s">
        <v>595</v>
      </c>
      <c r="M58" s="262" t="s">
        <v>53</v>
      </c>
      <c r="N58" s="262" t="s">
        <v>374</v>
      </c>
      <c r="O58" s="262"/>
      <c r="P58" s="262"/>
      <c r="Q58" s="262"/>
    </row>
    <row r="59" spans="1:17">
      <c r="B59"/>
      <c r="C59"/>
      <c r="J59" s="262" t="s">
        <v>311</v>
      </c>
      <c r="K59" s="263" t="s">
        <v>744</v>
      </c>
      <c r="L59" s="262" t="s">
        <v>598</v>
      </c>
      <c r="M59" s="262" t="s">
        <v>53</v>
      </c>
      <c r="N59" s="262" t="s">
        <v>374</v>
      </c>
      <c r="O59" s="262"/>
      <c r="P59" s="262"/>
      <c r="Q59" s="262"/>
    </row>
    <row r="60" spans="1:17">
      <c r="B60"/>
      <c r="C60"/>
      <c r="J60" s="262" t="s">
        <v>311</v>
      </c>
      <c r="K60" s="263" t="s">
        <v>745</v>
      </c>
      <c r="L60" s="262" t="s">
        <v>599</v>
      </c>
      <c r="M60" s="262" t="s">
        <v>53</v>
      </c>
      <c r="N60" s="262" t="s">
        <v>374</v>
      </c>
      <c r="O60" s="262"/>
      <c r="P60" s="262"/>
      <c r="Q60" s="262"/>
    </row>
    <row r="61" spans="1:17">
      <c r="B61"/>
      <c r="C61"/>
      <c r="J61" s="262" t="s">
        <v>311</v>
      </c>
      <c r="K61" s="263" t="s">
        <v>746</v>
      </c>
      <c r="L61" s="262" t="s">
        <v>600</v>
      </c>
      <c r="M61" s="262" t="s">
        <v>53</v>
      </c>
      <c r="N61" s="262" t="s">
        <v>374</v>
      </c>
      <c r="O61" s="262"/>
      <c r="P61" s="262"/>
      <c r="Q61" s="262"/>
    </row>
    <row r="62" spans="1:17">
      <c r="B62"/>
      <c r="C62"/>
      <c r="J62" s="262" t="s">
        <v>311</v>
      </c>
      <c r="K62" s="263" t="s">
        <v>747</v>
      </c>
      <c r="L62" s="262" t="s">
        <v>601</v>
      </c>
      <c r="M62" s="262" t="s">
        <v>53</v>
      </c>
      <c r="N62" s="262" t="s">
        <v>374</v>
      </c>
      <c r="O62" s="262"/>
      <c r="P62" s="262"/>
      <c r="Q62" s="262"/>
    </row>
    <row r="63" spans="1:17">
      <c r="B63"/>
      <c r="C63"/>
      <c r="J63" s="262" t="s">
        <v>311</v>
      </c>
      <c r="K63" s="263" t="s">
        <v>749</v>
      </c>
      <c r="L63" s="262" t="s">
        <v>603</v>
      </c>
      <c r="M63" s="262" t="s">
        <v>53</v>
      </c>
      <c r="N63" s="262" t="s">
        <v>374</v>
      </c>
      <c r="O63" s="262"/>
      <c r="P63" s="262"/>
      <c r="Q63" s="262"/>
    </row>
    <row r="64" spans="1:17">
      <c r="B64"/>
      <c r="C64"/>
      <c r="J64" s="262" t="s">
        <v>311</v>
      </c>
      <c r="K64" s="263" t="s">
        <v>750</v>
      </c>
      <c r="L64" s="262" t="s">
        <v>604</v>
      </c>
      <c r="M64" s="262" t="s">
        <v>53</v>
      </c>
      <c r="N64" s="262" t="s">
        <v>374</v>
      </c>
      <c r="O64" s="262"/>
      <c r="P64" s="262"/>
      <c r="Q64" s="262"/>
    </row>
    <row r="65" spans="2:17">
      <c r="B65"/>
      <c r="C65"/>
      <c r="J65" s="262" t="s">
        <v>311</v>
      </c>
      <c r="K65" s="263" t="s">
        <v>751</v>
      </c>
      <c r="L65" s="262" t="s">
        <v>605</v>
      </c>
      <c r="M65" s="262" t="s">
        <v>53</v>
      </c>
      <c r="N65" s="262" t="s">
        <v>374</v>
      </c>
      <c r="O65" s="262"/>
      <c r="P65" s="262"/>
      <c r="Q65" s="262"/>
    </row>
    <row r="66" spans="2:17">
      <c r="B66"/>
      <c r="C66"/>
      <c r="J66" s="262" t="s">
        <v>311</v>
      </c>
      <c r="K66" s="263" t="s">
        <v>752</v>
      </c>
      <c r="L66" s="262" t="s">
        <v>606</v>
      </c>
      <c r="M66" s="262" t="s">
        <v>53</v>
      </c>
      <c r="N66" s="262" t="s">
        <v>374</v>
      </c>
      <c r="O66" s="262"/>
      <c r="P66" s="262"/>
      <c r="Q66" s="262"/>
    </row>
    <row r="67" spans="2:17">
      <c r="B67"/>
      <c r="C67"/>
      <c r="J67" s="262" t="s">
        <v>311</v>
      </c>
      <c r="K67" s="263" t="s">
        <v>753</v>
      </c>
      <c r="L67" s="262" t="s">
        <v>607</v>
      </c>
      <c r="M67" s="262" t="s">
        <v>53</v>
      </c>
      <c r="N67" s="262" t="s">
        <v>374</v>
      </c>
      <c r="O67" s="262"/>
      <c r="P67" s="262"/>
      <c r="Q67" s="262"/>
    </row>
    <row r="68" spans="2:17">
      <c r="B68"/>
      <c r="C68"/>
      <c r="J68" s="262" t="s">
        <v>311</v>
      </c>
      <c r="K68" s="263" t="s">
        <v>754</v>
      </c>
      <c r="L68" s="262" t="s">
        <v>608</v>
      </c>
      <c r="M68" s="262" t="s">
        <v>53</v>
      </c>
      <c r="N68" s="262" t="s">
        <v>374</v>
      </c>
      <c r="O68" s="262"/>
      <c r="P68" s="262"/>
      <c r="Q68" s="262"/>
    </row>
    <row r="69" spans="2:17">
      <c r="B69"/>
      <c r="C69"/>
      <c r="J69" s="262" t="s">
        <v>311</v>
      </c>
      <c r="K69" s="263" t="s">
        <v>755</v>
      </c>
      <c r="L69" s="262" t="s">
        <v>604</v>
      </c>
      <c r="M69" s="262" t="s">
        <v>53</v>
      </c>
      <c r="N69" s="262" t="s">
        <v>374</v>
      </c>
      <c r="O69" s="262"/>
      <c r="P69" s="262"/>
      <c r="Q69" s="262"/>
    </row>
    <row r="70" spans="2:17">
      <c r="B70"/>
      <c r="C70"/>
      <c r="J70" s="262" t="s">
        <v>311</v>
      </c>
      <c r="K70" s="263" t="s">
        <v>757</v>
      </c>
      <c r="L70" s="262" t="s">
        <v>601</v>
      </c>
      <c r="M70" s="262" t="s">
        <v>53</v>
      </c>
      <c r="N70" s="262" t="s">
        <v>374</v>
      </c>
      <c r="O70" s="262"/>
      <c r="P70" s="262"/>
      <c r="Q70" s="262"/>
    </row>
    <row r="71" spans="2:17">
      <c r="B71"/>
      <c r="C71"/>
      <c r="J71" s="262" t="s">
        <v>311</v>
      </c>
      <c r="K71" s="263" t="s">
        <v>758</v>
      </c>
      <c r="L71" s="262" t="s">
        <v>610</v>
      </c>
      <c r="M71" s="262" t="s">
        <v>53</v>
      </c>
      <c r="N71" s="262" t="s">
        <v>374</v>
      </c>
      <c r="O71" s="262"/>
      <c r="P71" s="262"/>
      <c r="Q71" s="262"/>
    </row>
    <row r="72" spans="2:17">
      <c r="B72"/>
      <c r="C72"/>
      <c r="J72" s="262" t="s">
        <v>311</v>
      </c>
      <c r="K72" s="263" t="s">
        <v>759</v>
      </c>
      <c r="L72" s="262" t="s">
        <v>611</v>
      </c>
      <c r="M72" s="262" t="s">
        <v>53</v>
      </c>
      <c r="N72" s="262" t="s">
        <v>374</v>
      </c>
      <c r="O72" s="262"/>
      <c r="P72" s="262"/>
      <c r="Q72" s="262"/>
    </row>
    <row r="73" spans="2:17">
      <c r="B73"/>
      <c r="C73"/>
      <c r="J73" s="262" t="s">
        <v>311</v>
      </c>
      <c r="K73" s="263" t="s">
        <v>760</v>
      </c>
      <c r="L73" s="262" t="s">
        <v>612</v>
      </c>
      <c r="M73" s="262" t="s">
        <v>53</v>
      </c>
      <c r="N73" s="262" t="s">
        <v>374</v>
      </c>
      <c r="O73" s="262"/>
      <c r="P73" s="262"/>
      <c r="Q73" s="262"/>
    </row>
    <row r="74" spans="2:17">
      <c r="B74"/>
      <c r="C74"/>
      <c r="J74" s="262" t="s">
        <v>311</v>
      </c>
      <c r="K74" s="263" t="s">
        <v>761</v>
      </c>
      <c r="L74" s="262" t="s">
        <v>613</v>
      </c>
      <c r="M74" s="262" t="s">
        <v>53</v>
      </c>
      <c r="N74" s="262" t="s">
        <v>374</v>
      </c>
      <c r="O74" s="262"/>
      <c r="P74" s="262"/>
      <c r="Q74" s="262"/>
    </row>
    <row r="75" spans="2:17">
      <c r="B75"/>
      <c r="C75"/>
      <c r="J75" s="262" t="s">
        <v>311</v>
      </c>
      <c r="K75" s="263" t="s">
        <v>763</v>
      </c>
      <c r="L75" s="262" t="s">
        <v>615</v>
      </c>
      <c r="M75" s="262" t="s">
        <v>53</v>
      </c>
      <c r="N75" s="262" t="s">
        <v>374</v>
      </c>
      <c r="O75" s="262"/>
      <c r="P75" s="262"/>
      <c r="Q75" s="262"/>
    </row>
    <row r="76" spans="2:17">
      <c r="B76"/>
      <c r="C76"/>
      <c r="J76" s="262" t="s">
        <v>311</v>
      </c>
      <c r="K76" s="263" t="s">
        <v>764</v>
      </c>
      <c r="L76" s="262" t="s">
        <v>616</v>
      </c>
      <c r="M76" s="262" t="s">
        <v>53</v>
      </c>
      <c r="N76" s="262" t="s">
        <v>374</v>
      </c>
      <c r="O76" s="262"/>
      <c r="P76" s="262"/>
      <c r="Q76" s="262"/>
    </row>
    <row r="77" spans="2:17">
      <c r="B77"/>
      <c r="C77"/>
      <c r="J77" s="262" t="s">
        <v>311</v>
      </c>
      <c r="K77" s="263" t="s">
        <v>765</v>
      </c>
      <c r="L77" s="262" t="s">
        <v>617</v>
      </c>
      <c r="M77" s="262" t="s">
        <v>53</v>
      </c>
      <c r="N77" s="262" t="s">
        <v>374</v>
      </c>
      <c r="O77" s="262"/>
      <c r="P77" s="262"/>
      <c r="Q77" s="262"/>
    </row>
    <row r="78" spans="2:17">
      <c r="B78"/>
      <c r="C78"/>
      <c r="J78" s="262" t="s">
        <v>311</v>
      </c>
      <c r="K78" s="263" t="s">
        <v>767</v>
      </c>
      <c r="L78" s="262" t="s">
        <v>619</v>
      </c>
      <c r="M78" s="262" t="s">
        <v>53</v>
      </c>
      <c r="N78" s="262" t="s">
        <v>374</v>
      </c>
      <c r="O78" s="262"/>
      <c r="P78" s="262"/>
      <c r="Q78" s="262"/>
    </row>
    <row r="79" spans="2:17">
      <c r="B79"/>
      <c r="C79"/>
      <c r="J79" s="262" t="s">
        <v>311</v>
      </c>
      <c r="K79" s="263" t="s">
        <v>769</v>
      </c>
      <c r="L79" s="262" t="s">
        <v>621</v>
      </c>
      <c r="M79" s="262" t="s">
        <v>53</v>
      </c>
      <c r="N79" s="262" t="s">
        <v>374</v>
      </c>
      <c r="O79" s="262"/>
      <c r="P79" s="262"/>
      <c r="Q79" s="262"/>
    </row>
    <row r="80" spans="2:17">
      <c r="B80"/>
      <c r="C80"/>
      <c r="J80" s="262" t="s">
        <v>311</v>
      </c>
      <c r="K80" s="263" t="s">
        <v>771</v>
      </c>
      <c r="L80" s="262" t="s">
        <v>623</v>
      </c>
      <c r="M80" s="262" t="s">
        <v>53</v>
      </c>
      <c r="N80" s="262" t="s">
        <v>374</v>
      </c>
      <c r="O80" s="262"/>
      <c r="P80" s="262"/>
      <c r="Q80" s="262"/>
    </row>
    <row r="81" spans="2:17">
      <c r="B81"/>
      <c r="C81"/>
      <c r="J81" s="262" t="s">
        <v>311</v>
      </c>
      <c r="K81" s="263" t="s">
        <v>773</v>
      </c>
      <c r="L81" s="262" t="s">
        <v>625</v>
      </c>
      <c r="M81" s="262" t="s">
        <v>53</v>
      </c>
      <c r="N81" s="262" t="s">
        <v>374</v>
      </c>
      <c r="O81" s="262"/>
      <c r="P81" s="262"/>
      <c r="Q81" s="262"/>
    </row>
    <row r="82" spans="2:17">
      <c r="B82"/>
      <c r="C82"/>
      <c r="J82" s="262" t="s">
        <v>311</v>
      </c>
      <c r="K82" s="263" t="s">
        <v>774</v>
      </c>
      <c r="L82" s="262" t="s">
        <v>626</v>
      </c>
      <c r="M82" s="262" t="s">
        <v>53</v>
      </c>
      <c r="N82" s="262" t="s">
        <v>374</v>
      </c>
      <c r="O82" s="262"/>
      <c r="P82" s="262"/>
      <c r="Q82" s="262"/>
    </row>
    <row r="83" spans="2:17">
      <c r="B83"/>
      <c r="C83"/>
      <c r="J83" s="262" t="s">
        <v>311</v>
      </c>
      <c r="K83" s="263" t="s">
        <v>775</v>
      </c>
      <c r="L83" s="262" t="s">
        <v>627</v>
      </c>
      <c r="M83" s="262" t="s">
        <v>53</v>
      </c>
      <c r="N83" s="262" t="s">
        <v>374</v>
      </c>
      <c r="O83" s="262"/>
      <c r="P83" s="262"/>
      <c r="Q83" s="262"/>
    </row>
    <row r="84" spans="2:17">
      <c r="B84"/>
      <c r="C84"/>
      <c r="J84" s="262" t="s">
        <v>311</v>
      </c>
      <c r="K84" s="263" t="s">
        <v>777</v>
      </c>
      <c r="L84" s="262" t="s">
        <v>629</v>
      </c>
      <c r="M84" s="262" t="s">
        <v>53</v>
      </c>
      <c r="N84" s="262" t="s">
        <v>374</v>
      </c>
      <c r="O84" s="262"/>
      <c r="P84" s="262"/>
      <c r="Q84" s="262"/>
    </row>
    <row r="85" spans="2:17">
      <c r="B85"/>
      <c r="C85"/>
      <c r="J85" s="262" t="s">
        <v>311</v>
      </c>
      <c r="K85" s="263" t="s">
        <v>778</v>
      </c>
      <c r="L85" s="262" t="s">
        <v>630</v>
      </c>
      <c r="M85" s="262" t="s">
        <v>53</v>
      </c>
      <c r="N85" s="262" t="s">
        <v>374</v>
      </c>
      <c r="O85" s="262"/>
      <c r="P85" s="262"/>
      <c r="Q85" s="262"/>
    </row>
    <row r="86" spans="2:17">
      <c r="B86"/>
      <c r="C86"/>
      <c r="J86" s="262" t="s">
        <v>311</v>
      </c>
      <c r="K86" s="263" t="s">
        <v>779</v>
      </c>
      <c r="L86" s="262" t="s">
        <v>631</v>
      </c>
      <c r="M86" s="262" t="s">
        <v>53</v>
      </c>
      <c r="N86" s="262" t="s">
        <v>374</v>
      </c>
      <c r="O86" s="262"/>
      <c r="P86" s="262"/>
      <c r="Q86" s="262"/>
    </row>
    <row r="87" spans="2:17">
      <c r="B87"/>
      <c r="C87"/>
      <c r="J87" s="262" t="s">
        <v>311</v>
      </c>
      <c r="K87" s="263" t="s">
        <v>780</v>
      </c>
      <c r="L87" s="262" t="s">
        <v>632</v>
      </c>
      <c r="M87" s="262" t="s">
        <v>53</v>
      </c>
      <c r="N87" s="262" t="s">
        <v>374</v>
      </c>
      <c r="O87" s="262"/>
      <c r="P87" s="262"/>
      <c r="Q87" s="262"/>
    </row>
    <row r="88" spans="2:17">
      <c r="B88"/>
      <c r="C88"/>
      <c r="J88" s="262" t="s">
        <v>311</v>
      </c>
      <c r="K88" s="263" t="s">
        <v>782</v>
      </c>
      <c r="L88" s="262" t="s">
        <v>634</v>
      </c>
      <c r="M88" s="262" t="s">
        <v>53</v>
      </c>
      <c r="N88" s="262" t="s">
        <v>374</v>
      </c>
      <c r="O88" s="262"/>
      <c r="P88" s="262"/>
      <c r="Q88" s="262"/>
    </row>
    <row r="89" spans="2:17">
      <c r="B89"/>
      <c r="C89"/>
      <c r="J89" s="262" t="s">
        <v>311</v>
      </c>
      <c r="K89" s="263" t="s">
        <v>783</v>
      </c>
      <c r="L89" s="262" t="s">
        <v>635</v>
      </c>
      <c r="M89" s="262" t="s">
        <v>53</v>
      </c>
      <c r="N89" s="262" t="s">
        <v>374</v>
      </c>
      <c r="O89" s="262"/>
      <c r="P89" s="262"/>
      <c r="Q89" s="262"/>
    </row>
    <row r="90" spans="2:17">
      <c r="B90"/>
      <c r="C90"/>
      <c r="J90" s="262" t="s">
        <v>311</v>
      </c>
      <c r="K90" s="263" t="s">
        <v>784</v>
      </c>
      <c r="L90" s="262" t="s">
        <v>636</v>
      </c>
      <c r="M90" s="262" t="s">
        <v>53</v>
      </c>
      <c r="N90" s="262" t="s">
        <v>374</v>
      </c>
      <c r="O90" s="262"/>
      <c r="P90" s="262"/>
      <c r="Q90" s="262"/>
    </row>
    <row r="91" spans="2:17">
      <c r="B91"/>
      <c r="C91"/>
      <c r="J91" s="262" t="s">
        <v>311</v>
      </c>
      <c r="K91" s="263" t="s">
        <v>785</v>
      </c>
      <c r="L91" s="262" t="s">
        <v>637</v>
      </c>
      <c r="M91" s="262" t="s">
        <v>53</v>
      </c>
      <c r="N91" s="262" t="s">
        <v>374</v>
      </c>
      <c r="O91" s="262"/>
      <c r="P91" s="262"/>
      <c r="Q91" s="262"/>
    </row>
    <row r="92" spans="2:17">
      <c r="B92"/>
      <c r="C92"/>
      <c r="J92" s="262" t="s">
        <v>311</v>
      </c>
      <c r="K92" s="263" t="s">
        <v>786</v>
      </c>
      <c r="L92" s="262" t="s">
        <v>638</v>
      </c>
      <c r="M92" s="262" t="s">
        <v>53</v>
      </c>
      <c r="N92" s="262" t="s">
        <v>374</v>
      </c>
      <c r="O92" s="262"/>
      <c r="P92" s="262"/>
      <c r="Q92" s="262"/>
    </row>
    <row r="93" spans="2:17">
      <c r="B93"/>
      <c r="C93"/>
      <c r="J93" s="262" t="s">
        <v>311</v>
      </c>
      <c r="K93" s="263" t="s">
        <v>787</v>
      </c>
      <c r="L93" s="262" t="s">
        <v>639</v>
      </c>
      <c r="M93" s="262" t="s">
        <v>53</v>
      </c>
      <c r="N93" s="262" t="s">
        <v>374</v>
      </c>
      <c r="O93" s="262"/>
      <c r="P93" s="262"/>
      <c r="Q93" s="262"/>
    </row>
    <row r="94" spans="2:17">
      <c r="B94"/>
      <c r="C94"/>
      <c r="J94" s="262" t="s">
        <v>311</v>
      </c>
      <c r="K94" s="263" t="s">
        <v>788</v>
      </c>
      <c r="L94" s="262" t="s">
        <v>640</v>
      </c>
      <c r="M94" s="262" t="s">
        <v>53</v>
      </c>
      <c r="N94" s="262" t="s">
        <v>374</v>
      </c>
      <c r="O94" s="262"/>
      <c r="P94" s="262"/>
      <c r="Q94" s="262"/>
    </row>
    <row r="95" spans="2:17">
      <c r="B95"/>
      <c r="C95"/>
      <c r="J95" s="262" t="s">
        <v>311</v>
      </c>
      <c r="K95" s="263" t="s">
        <v>789</v>
      </c>
      <c r="L95" s="262" t="s">
        <v>641</v>
      </c>
      <c r="M95" s="262" t="s">
        <v>53</v>
      </c>
      <c r="N95" s="262" t="s">
        <v>374</v>
      </c>
      <c r="O95" s="262"/>
      <c r="P95" s="262"/>
      <c r="Q95" s="262"/>
    </row>
    <row r="96" spans="2:17">
      <c r="B96"/>
      <c r="C96"/>
      <c r="J96" s="262" t="s">
        <v>311</v>
      </c>
      <c r="K96" s="263" t="s">
        <v>790</v>
      </c>
      <c r="L96" s="262" t="s">
        <v>642</v>
      </c>
      <c r="M96" s="262" t="s">
        <v>53</v>
      </c>
      <c r="N96" s="262" t="s">
        <v>374</v>
      </c>
      <c r="O96" s="262"/>
      <c r="P96" s="262"/>
      <c r="Q96" s="262"/>
    </row>
    <row r="97" spans="2:17">
      <c r="B97"/>
      <c r="C97"/>
      <c r="J97" s="262" t="s">
        <v>311</v>
      </c>
      <c r="K97" s="263" t="s">
        <v>791</v>
      </c>
      <c r="L97" s="262" t="s">
        <v>643</v>
      </c>
      <c r="M97" s="262" t="s">
        <v>53</v>
      </c>
      <c r="N97" s="262" t="s">
        <v>374</v>
      </c>
      <c r="O97" s="262"/>
      <c r="P97" s="262"/>
      <c r="Q97" s="262"/>
    </row>
    <row r="98" spans="2:17">
      <c r="B98"/>
      <c r="C98"/>
      <c r="J98" s="262" t="s">
        <v>311</v>
      </c>
      <c r="K98" s="263" t="s">
        <v>843</v>
      </c>
      <c r="L98" s="262" t="s">
        <v>644</v>
      </c>
      <c r="M98" s="262" t="s">
        <v>53</v>
      </c>
      <c r="N98" s="262" t="s">
        <v>374</v>
      </c>
      <c r="O98" s="262"/>
      <c r="P98" s="262"/>
      <c r="Q98" s="262"/>
    </row>
    <row r="99" spans="2:17">
      <c r="B99"/>
      <c r="C99"/>
      <c r="J99" s="262" t="s">
        <v>311</v>
      </c>
      <c r="K99" s="263" t="s">
        <v>834</v>
      </c>
      <c r="L99" s="262" t="s">
        <v>632</v>
      </c>
      <c r="M99" s="262" t="s">
        <v>53</v>
      </c>
      <c r="N99" s="262" t="s">
        <v>374</v>
      </c>
      <c r="O99" s="262"/>
      <c r="P99" s="262"/>
      <c r="Q99" s="262"/>
    </row>
    <row r="100" spans="2:17">
      <c r="B100"/>
      <c r="C100"/>
      <c r="J100" s="262" t="s">
        <v>311</v>
      </c>
      <c r="K100" s="263" t="s">
        <v>835</v>
      </c>
      <c r="L100" s="262" t="s">
        <v>646</v>
      </c>
      <c r="M100" s="262" t="s">
        <v>53</v>
      </c>
      <c r="N100" s="262" t="s">
        <v>374</v>
      </c>
      <c r="O100" s="262"/>
      <c r="P100" s="262"/>
      <c r="Q100" s="262"/>
    </row>
    <row r="101" spans="2:17">
      <c r="B101"/>
      <c r="C101"/>
      <c r="J101" s="262" t="s">
        <v>311</v>
      </c>
      <c r="K101" s="263" t="s">
        <v>836</v>
      </c>
      <c r="L101" s="262" t="s">
        <v>647</v>
      </c>
      <c r="M101" s="262" t="s">
        <v>53</v>
      </c>
      <c r="N101" s="262" t="s">
        <v>374</v>
      </c>
      <c r="O101" s="262"/>
      <c r="P101" s="262"/>
      <c r="Q101" s="262"/>
    </row>
    <row r="102" spans="2:17">
      <c r="B102"/>
      <c r="C102"/>
      <c r="J102" s="262" t="s">
        <v>311</v>
      </c>
      <c r="K102" s="263" t="s">
        <v>792</v>
      </c>
      <c r="L102" s="262" t="s">
        <v>648</v>
      </c>
      <c r="M102" s="262" t="s">
        <v>53</v>
      </c>
      <c r="N102" s="262" t="s">
        <v>374</v>
      </c>
      <c r="O102" s="262"/>
      <c r="P102" s="262"/>
      <c r="Q102" s="262"/>
    </row>
    <row r="103" spans="2:17">
      <c r="B103"/>
      <c r="C103"/>
      <c r="J103" s="262" t="s">
        <v>311</v>
      </c>
      <c r="K103" s="263" t="s">
        <v>794</v>
      </c>
      <c r="L103" s="262" t="s">
        <v>650</v>
      </c>
      <c r="M103" s="262" t="s">
        <v>53</v>
      </c>
      <c r="N103" s="262" t="s">
        <v>374</v>
      </c>
      <c r="O103" s="262"/>
      <c r="P103" s="262"/>
      <c r="Q103" s="262"/>
    </row>
    <row r="104" spans="2:17">
      <c r="B104"/>
      <c r="C104"/>
      <c r="J104" s="262" t="s">
        <v>311</v>
      </c>
      <c r="K104" s="263" t="s">
        <v>795</v>
      </c>
      <c r="L104" s="262" t="s">
        <v>651</v>
      </c>
      <c r="M104" s="262" t="s">
        <v>53</v>
      </c>
      <c r="N104" s="262" t="s">
        <v>374</v>
      </c>
      <c r="O104" s="262"/>
      <c r="P104" s="262"/>
      <c r="Q104" s="262"/>
    </row>
    <row r="105" spans="2:17">
      <c r="B105"/>
      <c r="C105"/>
      <c r="J105" s="262" t="s">
        <v>311</v>
      </c>
      <c r="K105" s="263" t="s">
        <v>796</v>
      </c>
      <c r="L105" s="262" t="s">
        <v>652</v>
      </c>
      <c r="M105" s="262" t="s">
        <v>53</v>
      </c>
      <c r="N105" s="262" t="s">
        <v>374</v>
      </c>
      <c r="O105" s="262"/>
      <c r="P105" s="262"/>
      <c r="Q105" s="262"/>
    </row>
    <row r="106" spans="2:17">
      <c r="B106"/>
      <c r="C106"/>
      <c r="J106" s="262" t="s">
        <v>311</v>
      </c>
      <c r="K106" s="263" t="s">
        <v>798</v>
      </c>
      <c r="L106" s="262" t="s">
        <v>654</v>
      </c>
      <c r="M106" s="262" t="s">
        <v>53</v>
      </c>
      <c r="N106" s="262" t="s">
        <v>374</v>
      </c>
      <c r="O106" s="262"/>
      <c r="P106" s="262"/>
      <c r="Q106" s="262"/>
    </row>
    <row r="107" spans="2:17">
      <c r="B107"/>
      <c r="C107"/>
      <c r="J107" s="262" t="s">
        <v>311</v>
      </c>
      <c r="K107" s="263" t="s">
        <v>800</v>
      </c>
      <c r="L107" s="262" t="s">
        <v>656</v>
      </c>
      <c r="M107" s="262" t="s">
        <v>53</v>
      </c>
      <c r="N107" s="262" t="s">
        <v>374</v>
      </c>
      <c r="O107" s="262"/>
      <c r="P107" s="262"/>
      <c r="Q107" s="262"/>
    </row>
    <row r="108" spans="2:17">
      <c r="B108"/>
      <c r="C108"/>
      <c r="J108" s="262" t="s">
        <v>311</v>
      </c>
      <c r="K108" s="263" t="s">
        <v>802</v>
      </c>
      <c r="L108" s="262" t="s">
        <v>658</v>
      </c>
      <c r="M108" s="262" t="s">
        <v>53</v>
      </c>
      <c r="N108" s="262" t="s">
        <v>374</v>
      </c>
      <c r="O108" s="262"/>
      <c r="P108" s="262"/>
      <c r="Q108" s="262"/>
    </row>
    <row r="109" spans="2:17">
      <c r="B109"/>
      <c r="C109"/>
      <c r="J109" s="262" t="s">
        <v>311</v>
      </c>
      <c r="K109" s="263" t="s">
        <v>805</v>
      </c>
      <c r="L109" s="262" t="s">
        <v>661</v>
      </c>
      <c r="M109" s="262" t="s">
        <v>53</v>
      </c>
      <c r="N109" s="262" t="s">
        <v>374</v>
      </c>
      <c r="O109" s="262"/>
      <c r="P109" s="262"/>
      <c r="Q109" s="262"/>
    </row>
    <row r="110" spans="2:17">
      <c r="B110"/>
      <c r="C110"/>
      <c r="J110" s="262" t="s">
        <v>311</v>
      </c>
      <c r="K110" s="263" t="s">
        <v>806</v>
      </c>
      <c r="L110" s="262" t="s">
        <v>662</v>
      </c>
      <c r="M110" s="262" t="s">
        <v>53</v>
      </c>
      <c r="N110" s="262" t="s">
        <v>374</v>
      </c>
      <c r="O110" s="262"/>
      <c r="P110" s="262"/>
      <c r="Q110" s="262"/>
    </row>
    <row r="111" spans="2:17">
      <c r="B111"/>
      <c r="C111"/>
      <c r="J111" s="262" t="s">
        <v>311</v>
      </c>
      <c r="K111" s="263" t="s">
        <v>807</v>
      </c>
      <c r="L111" s="262" t="s">
        <v>663</v>
      </c>
      <c r="M111" s="262" t="s">
        <v>53</v>
      </c>
      <c r="N111" s="262" t="s">
        <v>374</v>
      </c>
      <c r="O111" s="262"/>
      <c r="P111" s="262"/>
      <c r="Q111" s="262"/>
    </row>
    <row r="112" spans="2:17">
      <c r="B112"/>
      <c r="C112"/>
      <c r="J112" s="262" t="s">
        <v>311</v>
      </c>
      <c r="K112" s="263" t="s">
        <v>808</v>
      </c>
      <c r="L112" s="262" t="s">
        <v>664</v>
      </c>
      <c r="M112" s="262" t="s">
        <v>53</v>
      </c>
      <c r="N112" s="262" t="s">
        <v>374</v>
      </c>
      <c r="O112" s="262"/>
      <c r="P112" s="262"/>
      <c r="Q112" s="262"/>
    </row>
    <row r="113" spans="2:17">
      <c r="B113"/>
      <c r="C113"/>
      <c r="J113" s="262" t="s">
        <v>311</v>
      </c>
      <c r="K113" s="263" t="s">
        <v>810</v>
      </c>
      <c r="L113" s="262" t="s">
        <v>666</v>
      </c>
      <c r="M113" s="262" t="s">
        <v>53</v>
      </c>
      <c r="N113" s="262" t="s">
        <v>374</v>
      </c>
      <c r="O113" s="262"/>
      <c r="P113" s="262"/>
      <c r="Q113" s="262"/>
    </row>
    <row r="114" spans="2:17">
      <c r="B114"/>
      <c r="C114"/>
      <c r="J114" s="262" t="s">
        <v>311</v>
      </c>
      <c r="K114" s="263" t="s">
        <v>811</v>
      </c>
      <c r="L114" s="262" t="s">
        <v>667</v>
      </c>
      <c r="M114" s="262" t="s">
        <v>53</v>
      </c>
      <c r="N114" s="262" t="s">
        <v>374</v>
      </c>
      <c r="O114" s="262"/>
      <c r="P114" s="262"/>
      <c r="Q114" s="262"/>
    </row>
    <row r="115" spans="2:17">
      <c r="B115"/>
      <c r="C115"/>
      <c r="J115" s="262" t="s">
        <v>311</v>
      </c>
      <c r="K115" s="263" t="s">
        <v>812</v>
      </c>
      <c r="L115" s="262" t="s">
        <v>668</v>
      </c>
      <c r="M115" s="262" t="s">
        <v>53</v>
      </c>
      <c r="N115" s="262" t="s">
        <v>374</v>
      </c>
      <c r="O115" s="262"/>
      <c r="P115" s="262"/>
      <c r="Q115" s="262"/>
    </row>
    <row r="116" spans="2:17">
      <c r="B116"/>
      <c r="C116"/>
      <c r="J116" s="262" t="s">
        <v>311</v>
      </c>
      <c r="K116" s="263" t="s">
        <v>813</v>
      </c>
      <c r="L116" s="262" t="s">
        <v>669</v>
      </c>
      <c r="M116" s="262" t="s">
        <v>53</v>
      </c>
      <c r="N116" s="262" t="s">
        <v>374</v>
      </c>
      <c r="O116" s="262"/>
      <c r="P116" s="262"/>
      <c r="Q116" s="262"/>
    </row>
    <row r="117" spans="2:17">
      <c r="B117"/>
      <c r="C117"/>
      <c r="J117" s="262" t="s">
        <v>311</v>
      </c>
      <c r="K117" s="263" t="s">
        <v>814</v>
      </c>
      <c r="L117" s="262" t="s">
        <v>670</v>
      </c>
      <c r="M117" s="262" t="s">
        <v>53</v>
      </c>
      <c r="N117" s="262" t="s">
        <v>374</v>
      </c>
      <c r="O117" s="262"/>
      <c r="P117" s="262"/>
      <c r="Q117" s="262"/>
    </row>
    <row r="118" spans="2:17">
      <c r="B118"/>
      <c r="C118"/>
      <c r="J118" s="262" t="s">
        <v>311</v>
      </c>
      <c r="K118" s="263" t="s">
        <v>815</v>
      </c>
      <c r="L118" s="262" t="s">
        <v>671</v>
      </c>
      <c r="M118" s="262" t="s">
        <v>53</v>
      </c>
      <c r="N118" s="262" t="s">
        <v>374</v>
      </c>
      <c r="O118" s="262"/>
      <c r="P118" s="262"/>
      <c r="Q118" s="262"/>
    </row>
    <row r="119" spans="2:17">
      <c r="B119"/>
      <c r="C119"/>
      <c r="J119" s="262" t="s">
        <v>311</v>
      </c>
      <c r="K119" s="263" t="s">
        <v>816</v>
      </c>
      <c r="L119" s="262" t="s">
        <v>667</v>
      </c>
      <c r="M119" s="262" t="s">
        <v>53</v>
      </c>
      <c r="N119" s="262" t="s">
        <v>374</v>
      </c>
      <c r="O119" s="262"/>
      <c r="P119" s="262"/>
      <c r="Q119" s="262"/>
    </row>
    <row r="120" spans="2:17">
      <c r="B120"/>
      <c r="C120"/>
      <c r="J120" s="262" t="s">
        <v>311</v>
      </c>
      <c r="K120" s="263" t="s">
        <v>818</v>
      </c>
      <c r="L120" s="262" t="s">
        <v>664</v>
      </c>
      <c r="M120" s="262" t="s">
        <v>53</v>
      </c>
      <c r="N120" s="262" t="s">
        <v>374</v>
      </c>
      <c r="O120" s="262"/>
      <c r="P120" s="262"/>
      <c r="Q120" s="262"/>
    </row>
    <row r="121" spans="2:17">
      <c r="B121"/>
      <c r="C121"/>
      <c r="J121" s="262" t="s">
        <v>311</v>
      </c>
      <c r="K121" s="263" t="s">
        <v>819</v>
      </c>
      <c r="L121" s="262" t="s">
        <v>673</v>
      </c>
      <c r="M121" s="262" t="s">
        <v>53</v>
      </c>
      <c r="N121" s="262" t="s">
        <v>374</v>
      </c>
      <c r="O121" s="262"/>
      <c r="P121" s="262"/>
      <c r="Q121" s="262"/>
    </row>
    <row r="122" spans="2:17">
      <c r="B122"/>
      <c r="C122"/>
      <c r="J122" s="262" t="s">
        <v>311</v>
      </c>
      <c r="K122" s="263" t="s">
        <v>820</v>
      </c>
      <c r="L122" s="262" t="s">
        <v>674</v>
      </c>
      <c r="M122" s="262" t="s">
        <v>53</v>
      </c>
      <c r="N122" s="262" t="s">
        <v>374</v>
      </c>
      <c r="O122" s="262"/>
      <c r="P122" s="262"/>
      <c r="Q122" s="262"/>
    </row>
    <row r="123" spans="2:17">
      <c r="B123"/>
      <c r="C123"/>
      <c r="J123" s="262" t="s">
        <v>311</v>
      </c>
      <c r="K123" s="263" t="s">
        <v>821</v>
      </c>
      <c r="L123" s="262" t="s">
        <v>675</v>
      </c>
      <c r="M123" s="262" t="s">
        <v>53</v>
      </c>
      <c r="N123" s="262" t="s">
        <v>374</v>
      </c>
      <c r="O123" s="262"/>
      <c r="P123" s="262"/>
      <c r="Q123" s="262"/>
    </row>
    <row r="124" spans="2:17">
      <c r="B124"/>
      <c r="C124"/>
      <c r="J124" s="262" t="s">
        <v>311</v>
      </c>
      <c r="K124" s="263" t="s">
        <v>822</v>
      </c>
      <c r="L124" s="262" t="s">
        <v>676</v>
      </c>
      <c r="M124" s="262" t="s">
        <v>53</v>
      </c>
      <c r="N124" s="262" t="s">
        <v>374</v>
      </c>
      <c r="O124" s="262"/>
      <c r="P124" s="262"/>
      <c r="Q124" s="262"/>
    </row>
    <row r="125" spans="2:17">
      <c r="B125"/>
      <c r="C125"/>
      <c r="J125" s="262" t="s">
        <v>311</v>
      </c>
      <c r="K125" s="263" t="s">
        <v>824</v>
      </c>
      <c r="L125" s="262" t="s">
        <v>678</v>
      </c>
      <c r="M125" s="262" t="s">
        <v>53</v>
      </c>
      <c r="N125" s="262" t="s">
        <v>374</v>
      </c>
      <c r="O125" s="262"/>
      <c r="P125" s="262"/>
      <c r="Q125" s="262"/>
    </row>
    <row r="126" spans="2:17">
      <c r="B126"/>
      <c r="C126"/>
      <c r="J126" s="262" t="s">
        <v>311</v>
      </c>
      <c r="K126" s="263" t="s">
        <v>825</v>
      </c>
      <c r="L126" s="262" t="s">
        <v>679</v>
      </c>
      <c r="M126" s="262" t="s">
        <v>53</v>
      </c>
      <c r="N126" s="262" t="s">
        <v>374</v>
      </c>
      <c r="O126" s="262"/>
      <c r="P126" s="262"/>
      <c r="Q126" s="262"/>
    </row>
    <row r="127" spans="2:17">
      <c r="B127"/>
      <c r="C127"/>
      <c r="J127" s="262" t="s">
        <v>311</v>
      </c>
      <c r="K127" s="263" t="s">
        <v>826</v>
      </c>
      <c r="L127" s="262" t="s">
        <v>680</v>
      </c>
      <c r="M127" s="262" t="s">
        <v>53</v>
      </c>
      <c r="N127" s="262" t="s">
        <v>374</v>
      </c>
      <c r="O127" s="262"/>
      <c r="P127" s="262"/>
      <c r="Q127" s="262"/>
    </row>
    <row r="128" spans="2:17">
      <c r="B128"/>
      <c r="C128"/>
      <c r="J128" s="262" t="s">
        <v>311</v>
      </c>
      <c r="K128" s="263" t="s">
        <v>828</v>
      </c>
      <c r="L128" s="262" t="s">
        <v>682</v>
      </c>
      <c r="M128" s="262" t="s">
        <v>53</v>
      </c>
      <c r="N128" s="262" t="s">
        <v>374</v>
      </c>
      <c r="O128" s="262"/>
      <c r="P128" s="262"/>
      <c r="Q128" s="262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RowHeight="12.75"/>
  <cols>
    <col min="1" max="3" width="9.140625" style="196"/>
    <col min="4" max="4" width="25.7109375" style="196" customWidth="1"/>
    <col min="5" max="17" width="9.140625" style="196"/>
    <col min="18" max="18" width="9.140625" style="196" customWidth="1"/>
    <col min="19" max="19" width="9.28515625" style="196" customWidth="1"/>
    <col min="20" max="23" width="9.140625" style="196" customWidth="1"/>
    <col min="24" max="16384" width="9.140625" style="196"/>
  </cols>
  <sheetData>
    <row r="2" spans="4:14">
      <c r="D2" s="83"/>
      <c r="E2" s="83"/>
      <c r="F2" s="79" t="s">
        <v>13</v>
      </c>
      <c r="G2" s="79"/>
      <c r="H2" s="79"/>
      <c r="I2" s="79"/>
      <c r="J2" s="79"/>
      <c r="K2" s="79"/>
      <c r="L2" s="79"/>
      <c r="M2" s="83"/>
      <c r="N2" s="83"/>
    </row>
    <row r="3" spans="4:14" ht="25.5">
      <c r="D3" s="80" t="s">
        <v>1</v>
      </c>
      <c r="E3" s="80" t="s">
        <v>5</v>
      </c>
      <c r="F3" s="80" t="s">
        <v>6</v>
      </c>
      <c r="G3" s="81" t="s">
        <v>74</v>
      </c>
      <c r="H3" s="82" t="s">
        <v>69</v>
      </c>
      <c r="I3" s="82" t="s">
        <v>56</v>
      </c>
      <c r="J3" s="82" t="s">
        <v>54</v>
      </c>
      <c r="K3" s="82" t="s">
        <v>339</v>
      </c>
      <c r="L3" s="82" t="s">
        <v>349</v>
      </c>
      <c r="M3" s="82" t="s">
        <v>350</v>
      </c>
    </row>
    <row r="4" spans="4:14" ht="36">
      <c r="D4" s="203" t="s">
        <v>37</v>
      </c>
      <c r="E4" s="203" t="s">
        <v>32</v>
      </c>
      <c r="F4" s="203" t="s">
        <v>33</v>
      </c>
      <c r="G4" s="203" t="s">
        <v>73</v>
      </c>
      <c r="H4" s="203" t="s">
        <v>34</v>
      </c>
      <c r="I4" s="203" t="s">
        <v>58</v>
      </c>
      <c r="J4" s="203" t="s">
        <v>77</v>
      </c>
      <c r="K4" s="209" t="s">
        <v>351</v>
      </c>
      <c r="L4" s="209" t="s">
        <v>352</v>
      </c>
      <c r="M4" s="209" t="s">
        <v>353</v>
      </c>
    </row>
    <row r="5" spans="4:14">
      <c r="D5" s="203" t="s">
        <v>59</v>
      </c>
      <c r="E5" s="203"/>
      <c r="F5" s="203"/>
      <c r="G5" s="203"/>
      <c r="H5" s="203" t="s">
        <v>289</v>
      </c>
      <c r="I5" s="203"/>
      <c r="J5" s="203" t="s">
        <v>60</v>
      </c>
      <c r="K5" s="209" t="s">
        <v>354</v>
      </c>
      <c r="L5" s="209" t="s">
        <v>354</v>
      </c>
      <c r="M5" s="209" t="s">
        <v>355</v>
      </c>
    </row>
    <row r="6" spans="4:14">
      <c r="D6" s="196" t="str">
        <f>COM_techs!K7</f>
        <v>FTE_COMCOA_00</v>
      </c>
      <c r="E6" s="196" t="s">
        <v>42</v>
      </c>
      <c r="F6" s="196" t="str">
        <f>MID(D6,5,6)</f>
        <v>COMCOA</v>
      </c>
      <c r="G6" s="204">
        <v>1</v>
      </c>
      <c r="I6" s="196">
        <v>1</v>
      </c>
      <c r="J6" s="196">
        <v>100</v>
      </c>
      <c r="K6" s="66"/>
      <c r="L6" s="66"/>
      <c r="M6" s="66"/>
    </row>
    <row r="7" spans="4:14">
      <c r="E7" s="197" t="s">
        <v>167</v>
      </c>
      <c r="G7" s="204">
        <f>0.1</f>
        <v>0.1</v>
      </c>
      <c r="K7" s="66"/>
      <c r="L7" s="66"/>
    </row>
    <row r="8" spans="4:14">
      <c r="D8" s="196" t="str">
        <f>COM_techs!K8</f>
        <v>FTE_COMNGA_00</v>
      </c>
      <c r="E8" s="197" t="str">
        <f>+RIGHT(F8,3)</f>
        <v>NGA</v>
      </c>
      <c r="F8" s="196" t="str">
        <f>MID(D8,5,6)</f>
        <v>COMNGA</v>
      </c>
      <c r="I8" s="196">
        <v>1</v>
      </c>
      <c r="J8" s="196">
        <v>100</v>
      </c>
      <c r="K8" s="66"/>
      <c r="L8" s="66"/>
      <c r="M8" s="196">
        <v>9.35</v>
      </c>
    </row>
    <row r="9" spans="4:14">
      <c r="D9" s="196" t="str">
        <f>COM_techs!K9</f>
        <v>FTE_COMLPG_00</v>
      </c>
      <c r="E9" s="197" t="str">
        <f t="shared" ref="E9:E16" si="0">+RIGHT(F9,3)</f>
        <v>LPG</v>
      </c>
      <c r="F9" s="196" t="str">
        <f t="shared" ref="F9:F16" si="1">MID(D9,5,6)</f>
        <v>COMLPG</v>
      </c>
      <c r="I9" s="196">
        <v>1</v>
      </c>
      <c r="J9" s="196">
        <v>100</v>
      </c>
    </row>
    <row r="10" spans="4:14">
      <c r="D10" s="196" t="str">
        <f>COM_techs!K10</f>
        <v>FTE_COMDSL_00</v>
      </c>
      <c r="E10" s="197" t="str">
        <f t="shared" si="0"/>
        <v>DSL</v>
      </c>
      <c r="F10" s="196" t="str">
        <f t="shared" si="1"/>
        <v>COMDSL</v>
      </c>
      <c r="I10" s="196">
        <v>1</v>
      </c>
      <c r="J10" s="196">
        <v>100</v>
      </c>
      <c r="M10" s="196">
        <v>0.92</v>
      </c>
    </row>
    <row r="11" spans="4:14">
      <c r="D11" s="196" t="str">
        <f>COM_techs!K11</f>
        <v>FTE_COMBIG_00</v>
      </c>
      <c r="E11" s="197" t="str">
        <f t="shared" si="0"/>
        <v>BIG</v>
      </c>
      <c r="F11" s="196" t="str">
        <f t="shared" si="1"/>
        <v>COMBIG</v>
      </c>
      <c r="I11" s="196">
        <v>1</v>
      </c>
      <c r="J11" s="196">
        <v>100</v>
      </c>
    </row>
    <row r="12" spans="4:14">
      <c r="D12" s="196" t="str">
        <f>COM_techs!K12</f>
        <v>FTE_COMGEO_00</v>
      </c>
      <c r="E12" s="197" t="str">
        <f t="shared" si="0"/>
        <v>GEO</v>
      </c>
      <c r="F12" s="196" t="str">
        <f t="shared" si="1"/>
        <v>COMGEO</v>
      </c>
      <c r="I12" s="196">
        <v>1</v>
      </c>
      <c r="J12" s="196">
        <v>100</v>
      </c>
    </row>
    <row r="13" spans="4:14">
      <c r="D13" s="196" t="str">
        <f>COM_techs!K13</f>
        <v>FTE_COMFOL_00</v>
      </c>
      <c r="E13" s="197" t="str">
        <f t="shared" si="0"/>
        <v>FOL</v>
      </c>
      <c r="F13" s="196" t="str">
        <f t="shared" si="1"/>
        <v>COMFOL</v>
      </c>
      <c r="I13" s="196">
        <v>1</v>
      </c>
      <c r="J13" s="196">
        <v>100</v>
      </c>
      <c r="M13" s="196">
        <v>0.92</v>
      </c>
    </row>
    <row r="14" spans="4:14">
      <c r="D14" s="196" t="str">
        <f>COM_techs!K14</f>
        <v>FTE_COMPET_00</v>
      </c>
      <c r="E14" s="197" t="str">
        <f t="shared" si="0"/>
        <v>PET</v>
      </c>
      <c r="F14" s="196" t="str">
        <f t="shared" si="1"/>
        <v>COMPET</v>
      </c>
      <c r="I14" s="196">
        <v>1</v>
      </c>
      <c r="J14" s="196">
        <v>100</v>
      </c>
      <c r="M14" s="196">
        <v>0.92</v>
      </c>
    </row>
    <row r="15" spans="4:14">
      <c r="D15" s="196" t="str">
        <f>COM_techs!K15</f>
        <v>FTE_COMWOD_00</v>
      </c>
      <c r="E15" s="197" t="str">
        <f>+RIGHT(F15,3)</f>
        <v>WOD</v>
      </c>
      <c r="F15" s="196" t="str">
        <f t="shared" si="1"/>
        <v>COMWOD</v>
      </c>
      <c r="I15" s="196">
        <v>1</v>
      </c>
      <c r="J15" s="196">
        <v>100</v>
      </c>
    </row>
    <row r="16" spans="4:14">
      <c r="D16" s="196" t="str">
        <f>COM_techs!K16</f>
        <v>FTE_COMPLT_00</v>
      </c>
      <c r="E16" s="197" t="str">
        <f t="shared" si="0"/>
        <v>PLT</v>
      </c>
      <c r="F16" s="196" t="str">
        <f t="shared" si="1"/>
        <v>COMPLT</v>
      </c>
      <c r="I16" s="196">
        <v>1</v>
      </c>
      <c r="J16" s="19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Silvina Pugliese</cp:lastModifiedBy>
  <cp:lastPrinted>2004-11-16T14:57:57Z</cp:lastPrinted>
  <dcterms:created xsi:type="dcterms:W3CDTF">2000-12-13T15:53:11Z</dcterms:created>
  <dcterms:modified xsi:type="dcterms:W3CDTF">2022-03-15T21:46:52Z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