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192378ED-3302-48A9-8E86-2DDCC2ECB0BF}" xr6:coauthVersionLast="47" xr6:coauthVersionMax="47" xr10:uidLastSave="{00000000-0000-0000-0000-000000000000}"/>
  <bookViews>
    <workbookView xWindow="38280" yWindow="-120" windowWidth="38640" windowHeight="21120" tabRatio="694" firstSheet="1" activeTab="6" xr2:uid="{00000000-000D-0000-FFFF-FFFF00000000}"/>
  </bookViews>
  <sheets>
    <sheet name="Documentation" sheetId="161" r:id="rId1"/>
    <sheet name="IND_data" sheetId="155" r:id="rId2"/>
    <sheet name="Sector_Fuels" sheetId="140" r:id="rId3"/>
    <sheet name="IND_PRC_COM" sheetId="160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60" l="1"/>
  <c r="Z10" i="160"/>
  <c r="Z11" i="160"/>
  <c r="Z12" i="160"/>
  <c r="Z13" i="160"/>
  <c r="Z14" i="160"/>
  <c r="Z15" i="160"/>
  <c r="Z16" i="160"/>
  <c r="Z17" i="160"/>
  <c r="Z18" i="160"/>
  <c r="Z19" i="160"/>
  <c r="Z20" i="160"/>
  <c r="Z21" i="160"/>
  <c r="Z22" i="160"/>
  <c r="Z23" i="160"/>
  <c r="Z24" i="160"/>
  <c r="Z25" i="160"/>
  <c r="Z26" i="160"/>
  <c r="Z27" i="160"/>
  <c r="Z28" i="160"/>
  <c r="Z29" i="160"/>
  <c r="Z30" i="160"/>
  <c r="Z31" i="160"/>
  <c r="Z32" i="160"/>
  <c r="Z33" i="160"/>
  <c r="Z34" i="160"/>
  <c r="Z35" i="160"/>
  <c r="Z36" i="160"/>
  <c r="Z37" i="160"/>
  <c r="Z38" i="160"/>
  <c r="Z39" i="160"/>
  <c r="Z40" i="160"/>
  <c r="Z41" i="160"/>
  <c r="Z42" i="160"/>
  <c r="Z43" i="160"/>
  <c r="Z44" i="160"/>
  <c r="Z45" i="160"/>
  <c r="Z46" i="160"/>
  <c r="Z47" i="160"/>
  <c r="Z48" i="160"/>
  <c r="Z49" i="160"/>
  <c r="Z50" i="160"/>
  <c r="Z51" i="160"/>
  <c r="Z52" i="160"/>
  <c r="Z53" i="160"/>
  <c r="Z54" i="160"/>
  <c r="Z55" i="160"/>
  <c r="Z56" i="160"/>
  <c r="Z57" i="160"/>
  <c r="Z58" i="160"/>
  <c r="Z59" i="160"/>
  <c r="Z60" i="160"/>
  <c r="Z61" i="160"/>
  <c r="Z62" i="160"/>
  <c r="Z63" i="160"/>
  <c r="Z64" i="160"/>
  <c r="Z65" i="160"/>
  <c r="Z66" i="160"/>
  <c r="Z67" i="160"/>
  <c r="Z68" i="160"/>
  <c r="Z69" i="160"/>
  <c r="Z70" i="160"/>
  <c r="Z71" i="160"/>
  <c r="Z72" i="160"/>
  <c r="Z73" i="160"/>
  <c r="Z74" i="160"/>
  <c r="Z75" i="160"/>
  <c r="Z76" i="160"/>
  <c r="Z77" i="160"/>
  <c r="Z78" i="160"/>
  <c r="Z79" i="160"/>
  <c r="Z80" i="160"/>
  <c r="Z81" i="160"/>
  <c r="Z82" i="160"/>
  <c r="Z83" i="160"/>
  <c r="Z84" i="160"/>
  <c r="Z85" i="160"/>
  <c r="Z86" i="160"/>
  <c r="Z87" i="160"/>
  <c r="Z88" i="160"/>
  <c r="Z89" i="160"/>
  <c r="Z90" i="160"/>
  <c r="Z91" i="160"/>
  <c r="Z92" i="160"/>
  <c r="Z93" i="160"/>
  <c r="Z94" i="160"/>
  <c r="Z95" i="160"/>
  <c r="Z96" i="160"/>
  <c r="Z97" i="160"/>
  <c r="Z98" i="160"/>
  <c r="Z99" i="160"/>
  <c r="Z100" i="160"/>
  <c r="Z101" i="160"/>
  <c r="Z102" i="160"/>
  <c r="Z103" i="160"/>
  <c r="Z104" i="160"/>
  <c r="Z105" i="160"/>
  <c r="Z106" i="160"/>
  <c r="Z107" i="160"/>
  <c r="Z108" i="160"/>
  <c r="Z109" i="160"/>
  <c r="Z110" i="160"/>
  <c r="Z111" i="160"/>
  <c r="Z112" i="160"/>
  <c r="Z113" i="160"/>
  <c r="Z114" i="160"/>
  <c r="Z115" i="160"/>
  <c r="Z8" i="160"/>
  <c r="Y10" i="140"/>
  <c r="Y11" i="140"/>
  <c r="Y12" i="140"/>
  <c r="Y13" i="140"/>
  <c r="Y14" i="140"/>
  <c r="Y15" i="140"/>
  <c r="Y16" i="140"/>
  <c r="Y17" i="140"/>
  <c r="Y9" i="140"/>
  <c r="H9" i="160" l="1"/>
  <c r="H10" i="160"/>
  <c r="H11" i="160"/>
  <c r="H12" i="160"/>
  <c r="H13" i="160"/>
  <c r="H14" i="160"/>
  <c r="H15" i="160"/>
  <c r="H16" i="160"/>
  <c r="H17" i="160"/>
  <c r="H18" i="160"/>
  <c r="H19" i="160"/>
  <c r="H20" i="160"/>
  <c r="H21" i="160"/>
  <c r="H22" i="160"/>
  <c r="H23" i="160"/>
  <c r="H24" i="160"/>
  <c r="H25" i="160"/>
  <c r="H26" i="160"/>
  <c r="H27" i="160"/>
  <c r="H28" i="160"/>
  <c r="H29" i="160"/>
  <c r="H30" i="160"/>
  <c r="H31" i="160"/>
  <c r="H32" i="160"/>
  <c r="H33" i="160"/>
  <c r="H34" i="160"/>
  <c r="H35" i="160"/>
  <c r="H36" i="160"/>
  <c r="H37" i="160"/>
  <c r="H38" i="160"/>
  <c r="H39" i="160"/>
  <c r="H40" i="160"/>
  <c r="H41" i="160"/>
  <c r="H42" i="160"/>
  <c r="H43" i="160"/>
  <c r="H44" i="160"/>
  <c r="H45" i="160"/>
  <c r="H46" i="160"/>
  <c r="H47" i="160"/>
  <c r="H48" i="160"/>
  <c r="H49" i="160"/>
  <c r="H50" i="160"/>
  <c r="H51" i="160"/>
  <c r="H52" i="160"/>
  <c r="H53" i="160"/>
  <c r="H54" i="160"/>
  <c r="H55" i="160"/>
  <c r="H56" i="160"/>
  <c r="H57" i="160"/>
  <c r="H58" i="160"/>
  <c r="H59" i="160"/>
  <c r="H60" i="160"/>
  <c r="H61" i="160"/>
  <c r="H62" i="160"/>
  <c r="H63" i="160"/>
  <c r="H64" i="160"/>
  <c r="H65" i="160"/>
  <c r="H66" i="160"/>
  <c r="H67" i="160"/>
  <c r="H68" i="160"/>
  <c r="H69" i="160"/>
  <c r="H70" i="160"/>
  <c r="H71" i="160"/>
  <c r="H72" i="160"/>
  <c r="H73" i="160"/>
  <c r="H74" i="160"/>
  <c r="H75" i="160"/>
  <c r="H76" i="160"/>
  <c r="H77" i="160"/>
  <c r="H78" i="160"/>
  <c r="H79" i="160"/>
  <c r="H8" i="160"/>
  <c r="G9" i="140"/>
  <c r="G10" i="140"/>
  <c r="G11" i="140"/>
  <c r="G12" i="140"/>
  <c r="G13" i="140"/>
  <c r="G14" i="140"/>
  <c r="G15" i="140"/>
  <c r="G16" i="140"/>
  <c r="G17" i="140"/>
  <c r="G8" i="140"/>
  <c r="C86" i="157" l="1"/>
  <c r="J90" i="157"/>
  <c r="I90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5" i="157" l="1"/>
  <c r="M114" i="157"/>
  <c r="M112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92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7" i="158" l="1"/>
  <c r="F7" i="158" s="1"/>
  <c r="C8" i="158"/>
  <c r="F8" i="158" s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6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115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1" i="157"/>
  <c r="S91" i="157"/>
  <c r="R92" i="157"/>
  <c r="S92" i="157"/>
  <c r="R93" i="157"/>
  <c r="S93" i="157"/>
  <c r="R94" i="157"/>
  <c r="Q94" i="157" s="1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R115" i="157"/>
  <c r="S115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N23" i="157" s="1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1" i="157"/>
  <c r="N91" i="157"/>
  <c r="N92" i="157"/>
  <c r="M93" i="157"/>
  <c r="N93" i="157"/>
  <c r="M94" i="157"/>
  <c r="N94" i="157"/>
  <c r="M95" i="157"/>
  <c r="N95" i="157"/>
  <c r="M96" i="157"/>
  <c r="N96" i="157"/>
  <c r="M97" i="157"/>
  <c r="N97" i="157"/>
  <c r="M99" i="157"/>
  <c r="N99" i="157"/>
  <c r="M100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2" i="157"/>
  <c r="N114" i="157"/>
  <c r="N115" i="157"/>
  <c r="M8" i="157"/>
  <c r="N8" i="157"/>
  <c r="L8" i="157"/>
  <c r="C9" i="157"/>
  <c r="U9" i="160" s="1"/>
  <c r="D9" i="157"/>
  <c r="E9" i="157"/>
  <c r="C10" i="157"/>
  <c r="U10" i="160" s="1"/>
  <c r="D10" i="157"/>
  <c r="E10" i="157"/>
  <c r="C11" i="157"/>
  <c r="U11" i="160" s="1"/>
  <c r="D11" i="157"/>
  <c r="E11" i="157"/>
  <c r="C12" i="157"/>
  <c r="U12" i="160" s="1"/>
  <c r="D12" i="157"/>
  <c r="E12" i="157"/>
  <c r="C13" i="157"/>
  <c r="U13" i="160" s="1"/>
  <c r="D13" i="157"/>
  <c r="E13" i="157"/>
  <c r="C14" i="157"/>
  <c r="U14" i="160" s="1"/>
  <c r="D14" i="157"/>
  <c r="E14" i="157"/>
  <c r="C15" i="157"/>
  <c r="U15" i="160" s="1"/>
  <c r="D15" i="157"/>
  <c r="E15" i="157"/>
  <c r="C16" i="157"/>
  <c r="U16" i="160" s="1"/>
  <c r="D16" i="157"/>
  <c r="E16" i="157"/>
  <c r="C17" i="157"/>
  <c r="U17" i="160" s="1"/>
  <c r="D17" i="157"/>
  <c r="E17" i="157"/>
  <c r="C18" i="157"/>
  <c r="U18" i="160" s="1"/>
  <c r="D18" i="157"/>
  <c r="E18" i="157"/>
  <c r="C19" i="157"/>
  <c r="U19" i="160" s="1"/>
  <c r="D19" i="157"/>
  <c r="E19" i="157"/>
  <c r="C20" i="157"/>
  <c r="U20" i="160" s="1"/>
  <c r="D20" i="157"/>
  <c r="E20" i="157"/>
  <c r="C21" i="157"/>
  <c r="U21" i="160" s="1"/>
  <c r="D21" i="157"/>
  <c r="E21" i="157"/>
  <c r="C22" i="157"/>
  <c r="U22" i="160" s="1"/>
  <c r="D22" i="157"/>
  <c r="E22" i="157"/>
  <c r="C23" i="157"/>
  <c r="U23" i="160" s="1"/>
  <c r="D23" i="157"/>
  <c r="E23" i="157"/>
  <c r="C24" i="157"/>
  <c r="U24" i="160" s="1"/>
  <c r="D24" i="157"/>
  <c r="E24" i="157"/>
  <c r="C25" i="157"/>
  <c r="U25" i="160" s="1"/>
  <c r="D25" i="157"/>
  <c r="E25" i="157"/>
  <c r="C26" i="157"/>
  <c r="U26" i="160" s="1"/>
  <c r="D26" i="157"/>
  <c r="E26" i="157"/>
  <c r="C27" i="157"/>
  <c r="U27" i="160" s="1"/>
  <c r="D27" i="157"/>
  <c r="E27" i="157"/>
  <c r="C28" i="157"/>
  <c r="U28" i="160" s="1"/>
  <c r="D28" i="157"/>
  <c r="E28" i="157"/>
  <c r="C29" i="157"/>
  <c r="U29" i="160" s="1"/>
  <c r="D29" i="157"/>
  <c r="E29" i="157"/>
  <c r="C30" i="157"/>
  <c r="U30" i="160" s="1"/>
  <c r="D30" i="157"/>
  <c r="E30" i="157"/>
  <c r="C31" i="157"/>
  <c r="U31" i="160" s="1"/>
  <c r="D31" i="157"/>
  <c r="E31" i="157"/>
  <c r="C32" i="157"/>
  <c r="U32" i="160" s="1"/>
  <c r="D32" i="157"/>
  <c r="E32" i="157"/>
  <c r="C33" i="157"/>
  <c r="U33" i="160" s="1"/>
  <c r="D33" i="157"/>
  <c r="E33" i="157"/>
  <c r="C34" i="157"/>
  <c r="U34" i="160" s="1"/>
  <c r="D34" i="157"/>
  <c r="E34" i="157"/>
  <c r="C35" i="157"/>
  <c r="U35" i="160" s="1"/>
  <c r="D35" i="157"/>
  <c r="E35" i="157"/>
  <c r="C36" i="157"/>
  <c r="U36" i="160" s="1"/>
  <c r="D36" i="157"/>
  <c r="E36" i="157"/>
  <c r="C37" i="157"/>
  <c r="U37" i="160" s="1"/>
  <c r="D37" i="157"/>
  <c r="E37" i="157"/>
  <c r="C38" i="157"/>
  <c r="U38" i="160" s="1"/>
  <c r="D38" i="157"/>
  <c r="E38" i="157"/>
  <c r="C39" i="157"/>
  <c r="U39" i="160" s="1"/>
  <c r="D39" i="157"/>
  <c r="E39" i="157"/>
  <c r="C40" i="157"/>
  <c r="U40" i="160" s="1"/>
  <c r="E40" i="157"/>
  <c r="C41" i="157"/>
  <c r="U41" i="160" s="1"/>
  <c r="D41" i="157"/>
  <c r="E41" i="157"/>
  <c r="C42" i="157"/>
  <c r="U42" i="160" s="1"/>
  <c r="D42" i="157"/>
  <c r="E42" i="157"/>
  <c r="C43" i="157"/>
  <c r="U43" i="160" s="1"/>
  <c r="D43" i="157"/>
  <c r="E43" i="157"/>
  <c r="C44" i="157"/>
  <c r="U44" i="160" s="1"/>
  <c r="D44" i="157"/>
  <c r="E44" i="157"/>
  <c r="C45" i="157"/>
  <c r="U45" i="160" s="1"/>
  <c r="D45" i="157"/>
  <c r="E45" i="157"/>
  <c r="C46" i="157"/>
  <c r="U46" i="160" s="1"/>
  <c r="D46" i="157"/>
  <c r="E46" i="157"/>
  <c r="C47" i="157"/>
  <c r="U47" i="160" s="1"/>
  <c r="D47" i="157"/>
  <c r="E47" i="157"/>
  <c r="C48" i="157"/>
  <c r="U48" i="160" s="1"/>
  <c r="D48" i="157"/>
  <c r="E48" i="157"/>
  <c r="C49" i="157"/>
  <c r="U49" i="160" s="1"/>
  <c r="D49" i="157"/>
  <c r="E49" i="157"/>
  <c r="C50" i="157"/>
  <c r="U50" i="160" s="1"/>
  <c r="D50" i="157"/>
  <c r="E50" i="157"/>
  <c r="C51" i="157"/>
  <c r="U51" i="160" s="1"/>
  <c r="D51" i="157"/>
  <c r="E51" i="157"/>
  <c r="C52" i="157"/>
  <c r="U52" i="160" s="1"/>
  <c r="D52" i="157"/>
  <c r="E52" i="157"/>
  <c r="C53" i="157"/>
  <c r="U53" i="160" s="1"/>
  <c r="D53" i="157"/>
  <c r="E53" i="157"/>
  <c r="C54" i="157"/>
  <c r="U54" i="160" s="1"/>
  <c r="D54" i="157"/>
  <c r="E54" i="157"/>
  <c r="C55" i="157"/>
  <c r="U55" i="160" s="1"/>
  <c r="D55" i="157"/>
  <c r="E55" i="157"/>
  <c r="C56" i="157"/>
  <c r="U56" i="160" s="1"/>
  <c r="E56" i="157"/>
  <c r="C57" i="157"/>
  <c r="U57" i="160" s="1"/>
  <c r="D57" i="157"/>
  <c r="E57" i="157"/>
  <c r="C58" i="157"/>
  <c r="U58" i="160" s="1"/>
  <c r="D58" i="157"/>
  <c r="E58" i="157"/>
  <c r="C59" i="157"/>
  <c r="U59" i="160" s="1"/>
  <c r="D59" i="157"/>
  <c r="E59" i="157"/>
  <c r="C60" i="157"/>
  <c r="U60" i="160" s="1"/>
  <c r="D60" i="157"/>
  <c r="E60" i="157"/>
  <c r="C61" i="157"/>
  <c r="U61" i="160" s="1"/>
  <c r="D61" i="157"/>
  <c r="E61" i="157"/>
  <c r="C62" i="157"/>
  <c r="U62" i="160" s="1"/>
  <c r="D62" i="157"/>
  <c r="E62" i="157"/>
  <c r="C63" i="157"/>
  <c r="U63" i="160" s="1"/>
  <c r="D63" i="157"/>
  <c r="E63" i="157"/>
  <c r="C64" i="157"/>
  <c r="U64" i="160" s="1"/>
  <c r="D64" i="157"/>
  <c r="E64" i="157"/>
  <c r="C65" i="157"/>
  <c r="U65" i="160" s="1"/>
  <c r="D65" i="157"/>
  <c r="E65" i="157"/>
  <c r="C66" i="157"/>
  <c r="U66" i="160" s="1"/>
  <c r="D66" i="157"/>
  <c r="E66" i="157"/>
  <c r="C67" i="157"/>
  <c r="U67" i="160" s="1"/>
  <c r="D67" i="157"/>
  <c r="E67" i="157"/>
  <c r="C68" i="157"/>
  <c r="U68" i="160" s="1"/>
  <c r="D68" i="157"/>
  <c r="E68" i="157"/>
  <c r="C69" i="157"/>
  <c r="U69" i="160" s="1"/>
  <c r="D69" i="157"/>
  <c r="E69" i="157"/>
  <c r="C70" i="157"/>
  <c r="U70" i="160" s="1"/>
  <c r="D70" i="157"/>
  <c r="E70" i="157"/>
  <c r="C71" i="157"/>
  <c r="U71" i="160" s="1"/>
  <c r="D71" i="157"/>
  <c r="E71" i="157"/>
  <c r="C72" i="157"/>
  <c r="U72" i="160" s="1"/>
  <c r="D72" i="157"/>
  <c r="E72" i="157"/>
  <c r="C73" i="157"/>
  <c r="U73" i="160" s="1"/>
  <c r="D73" i="157"/>
  <c r="E73" i="157"/>
  <c r="C74" i="157"/>
  <c r="U74" i="160" s="1"/>
  <c r="D74" i="157"/>
  <c r="E74" i="157"/>
  <c r="C75" i="157"/>
  <c r="U75" i="160" s="1"/>
  <c r="D75" i="157"/>
  <c r="E75" i="157"/>
  <c r="C76" i="157"/>
  <c r="U76" i="160" s="1"/>
  <c r="D76" i="157"/>
  <c r="E76" i="157"/>
  <c r="C77" i="157"/>
  <c r="U77" i="160" s="1"/>
  <c r="D77" i="157"/>
  <c r="E77" i="157"/>
  <c r="C78" i="157"/>
  <c r="U78" i="160" s="1"/>
  <c r="D78" i="157"/>
  <c r="E78" i="157"/>
  <c r="C79" i="157"/>
  <c r="U79" i="160" s="1"/>
  <c r="D79" i="157"/>
  <c r="E79" i="157"/>
  <c r="C80" i="157"/>
  <c r="U80" i="160" s="1"/>
  <c r="D80" i="157"/>
  <c r="E80" i="157"/>
  <c r="C81" i="157"/>
  <c r="U81" i="160" s="1"/>
  <c r="D81" i="157"/>
  <c r="E81" i="157"/>
  <c r="C82" i="157"/>
  <c r="U82" i="160" s="1"/>
  <c r="D82" i="157"/>
  <c r="E82" i="157"/>
  <c r="C83" i="157"/>
  <c r="U83" i="160" s="1"/>
  <c r="D83" i="157"/>
  <c r="E83" i="157"/>
  <c r="C84" i="157"/>
  <c r="U84" i="160" s="1"/>
  <c r="D84" i="157"/>
  <c r="E84" i="157"/>
  <c r="C85" i="157"/>
  <c r="U85" i="160" s="1"/>
  <c r="D85" i="157"/>
  <c r="E85" i="157"/>
  <c r="U86" i="160"/>
  <c r="D86" i="157"/>
  <c r="E86" i="157"/>
  <c r="C87" i="157"/>
  <c r="U87" i="160" s="1"/>
  <c r="D87" i="157"/>
  <c r="E87" i="157"/>
  <c r="C88" i="157"/>
  <c r="U88" i="160" s="1"/>
  <c r="D88" i="157"/>
  <c r="E88" i="157"/>
  <c r="C89" i="157"/>
  <c r="U89" i="160" s="1"/>
  <c r="E89" i="157"/>
  <c r="C91" i="157"/>
  <c r="U91" i="160" s="1"/>
  <c r="D91" i="157"/>
  <c r="E91" i="157"/>
  <c r="C92" i="157"/>
  <c r="U92" i="160" s="1"/>
  <c r="D92" i="157"/>
  <c r="E92" i="157"/>
  <c r="C93" i="157"/>
  <c r="U93" i="160" s="1"/>
  <c r="D93" i="157"/>
  <c r="E93" i="157"/>
  <c r="C94" i="157"/>
  <c r="U94" i="160" s="1"/>
  <c r="D94" i="157"/>
  <c r="E94" i="157"/>
  <c r="C95" i="157"/>
  <c r="U95" i="160" s="1"/>
  <c r="D95" i="157"/>
  <c r="E95" i="157"/>
  <c r="C96" i="157"/>
  <c r="U96" i="160" s="1"/>
  <c r="D96" i="157"/>
  <c r="E96" i="157"/>
  <c r="C97" i="157"/>
  <c r="U97" i="160" s="1"/>
  <c r="D97" i="157"/>
  <c r="E97" i="157"/>
  <c r="C98" i="157"/>
  <c r="U98" i="160" s="1"/>
  <c r="D98" i="157"/>
  <c r="E98" i="157"/>
  <c r="C99" i="157"/>
  <c r="U99" i="160" s="1"/>
  <c r="D99" i="157"/>
  <c r="E99" i="157"/>
  <c r="C100" i="157"/>
  <c r="U100" i="160" s="1"/>
  <c r="D100" i="157"/>
  <c r="E100" i="157"/>
  <c r="C101" i="157"/>
  <c r="U101" i="160" s="1"/>
  <c r="D101" i="157"/>
  <c r="E101" i="157"/>
  <c r="C102" i="157"/>
  <c r="U102" i="160" s="1"/>
  <c r="D102" i="157"/>
  <c r="E102" i="157"/>
  <c r="C103" i="157"/>
  <c r="U103" i="160" s="1"/>
  <c r="D103" i="157"/>
  <c r="E103" i="157"/>
  <c r="C104" i="157"/>
  <c r="U104" i="160" s="1"/>
  <c r="D104" i="157"/>
  <c r="E104" i="157"/>
  <c r="C105" i="157"/>
  <c r="U105" i="160" s="1"/>
  <c r="D105" i="157"/>
  <c r="E105" i="157"/>
  <c r="C106" i="157"/>
  <c r="U106" i="160" s="1"/>
  <c r="D106" i="157"/>
  <c r="E106" i="157"/>
  <c r="C107" i="157"/>
  <c r="U107" i="160" s="1"/>
  <c r="D107" i="157"/>
  <c r="E107" i="157"/>
  <c r="C108" i="157"/>
  <c r="U108" i="160" s="1"/>
  <c r="D108" i="157"/>
  <c r="E108" i="157"/>
  <c r="C109" i="157"/>
  <c r="U109" i="160" s="1"/>
  <c r="D109" i="157"/>
  <c r="E109" i="157"/>
  <c r="C110" i="157"/>
  <c r="U110" i="160" s="1"/>
  <c r="D110" i="157"/>
  <c r="E110" i="157"/>
  <c r="C111" i="157"/>
  <c r="U111" i="160" s="1"/>
  <c r="D111" i="157"/>
  <c r="E111" i="157"/>
  <c r="C112" i="157"/>
  <c r="U112" i="160" s="1"/>
  <c r="D112" i="157"/>
  <c r="E112" i="157"/>
  <c r="C113" i="157"/>
  <c r="U113" i="160" s="1"/>
  <c r="D113" i="157"/>
  <c r="E113" i="157"/>
  <c r="C114" i="157"/>
  <c r="U114" i="160" s="1"/>
  <c r="D114" i="157"/>
  <c r="E114" i="157"/>
  <c r="C115" i="157"/>
  <c r="U115" i="160" s="1"/>
  <c r="D115" i="157"/>
  <c r="E115" i="157"/>
  <c r="E8" i="157"/>
  <c r="D8" i="157"/>
  <c r="C8" i="157"/>
  <c r="U8" i="160" s="1"/>
  <c r="J113" i="157" l="1"/>
  <c r="L115" i="157"/>
  <c r="J114" i="159"/>
  <c r="X114" i="159" s="1"/>
  <c r="I114" i="159"/>
  <c r="W114" i="159" s="1"/>
  <c r="L114" i="157"/>
  <c r="I112" i="159"/>
  <c r="W112" i="159" s="1"/>
  <c r="J112" i="159"/>
  <c r="X112" i="159" s="1"/>
  <c r="L113" i="157"/>
  <c r="N113" i="157" s="1"/>
  <c r="I111" i="159"/>
  <c r="W111" i="159" s="1"/>
  <c r="L112" i="157"/>
  <c r="J111" i="159"/>
  <c r="X111" i="159" s="1"/>
  <c r="L111" i="157"/>
  <c r="J110" i="159"/>
  <c r="X110" i="159" s="1"/>
  <c r="I110" i="159"/>
  <c r="W110" i="159" s="1"/>
  <c r="L110" i="157"/>
  <c r="I108" i="159"/>
  <c r="W108" i="159" s="1"/>
  <c r="J108" i="159"/>
  <c r="X108" i="159" s="1"/>
  <c r="L109" i="157"/>
  <c r="I107" i="159"/>
  <c r="W107" i="159" s="1"/>
  <c r="L108" i="157"/>
  <c r="J107" i="159"/>
  <c r="X107" i="159" s="1"/>
  <c r="L107" i="157"/>
  <c r="J106" i="159"/>
  <c r="X106" i="159" s="1"/>
  <c r="I106" i="159"/>
  <c r="W106" i="159" s="1"/>
  <c r="L106" i="157"/>
  <c r="W104" i="159"/>
  <c r="I104" i="159"/>
  <c r="J104" i="159"/>
  <c r="X104" i="159" s="1"/>
  <c r="L105" i="157"/>
  <c r="I103" i="159"/>
  <c r="W103" i="159" s="1"/>
  <c r="L104" i="157"/>
  <c r="J103" i="159"/>
  <c r="X103" i="159" s="1"/>
  <c r="L103" i="157"/>
  <c r="J102" i="159"/>
  <c r="X102" i="159" s="1"/>
  <c r="I102" i="159"/>
  <c r="W102" i="159" s="1"/>
  <c r="L102" i="157"/>
  <c r="I100" i="159"/>
  <c r="W100" i="159" s="1"/>
  <c r="J100" i="159"/>
  <c r="X100" i="159" s="1"/>
  <c r="L101" i="157"/>
  <c r="I99" i="159"/>
  <c r="W99" i="159" s="1"/>
  <c r="L100" i="157"/>
  <c r="J99" i="159"/>
  <c r="X99" i="159" s="1"/>
  <c r="L99" i="157"/>
  <c r="J98" i="159"/>
  <c r="X98" i="159" s="1"/>
  <c r="I98" i="159"/>
  <c r="W98" i="159" s="1"/>
  <c r="L98" i="157"/>
  <c r="N98" i="157" s="1"/>
  <c r="I96" i="159"/>
  <c r="W96" i="159" s="1"/>
  <c r="J96" i="159"/>
  <c r="X96" i="159" s="1"/>
  <c r="L97" i="157"/>
  <c r="I95" i="159"/>
  <c r="W95" i="159" s="1"/>
  <c r="L96" i="157"/>
  <c r="J95" i="159"/>
  <c r="X95" i="159" s="1"/>
  <c r="L95" i="157"/>
  <c r="J94" i="159"/>
  <c r="X94" i="159" s="1"/>
  <c r="I94" i="159"/>
  <c r="W94" i="159" s="1"/>
  <c r="L94" i="157"/>
  <c r="I92" i="159"/>
  <c r="W92" i="159" s="1"/>
  <c r="J92" i="159"/>
  <c r="X92" i="159" s="1"/>
  <c r="L93" i="157"/>
  <c r="I91" i="159"/>
  <c r="W91" i="159" s="1"/>
  <c r="L92" i="157"/>
  <c r="J91" i="159"/>
  <c r="X91" i="159" s="1"/>
  <c r="L91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1" i="157"/>
  <c r="J92" i="157"/>
  <c r="J93" i="157"/>
  <c r="J94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4" i="157"/>
  <c r="J115" i="157"/>
  <c r="J8" i="157"/>
  <c r="Q111" i="157" l="1"/>
  <c r="I111" i="157" s="1"/>
  <c r="Q106" i="157"/>
  <c r="I106" i="157" s="1"/>
  <c r="Q98" i="157"/>
  <c r="I98" i="157" s="1"/>
  <c r="Q67" i="157"/>
  <c r="I67" i="157" s="1"/>
  <c r="Q113" i="157"/>
  <c r="Q109" i="157"/>
  <c r="Q110" i="157"/>
  <c r="Q97" i="157"/>
  <c r="I97" i="157" s="1"/>
  <c r="J95" i="157"/>
  <c r="AE95" i="157" s="1"/>
  <c r="Q85" i="157"/>
  <c r="Q95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115" i="157"/>
  <c r="K8" i="157"/>
  <c r="I95" i="157" l="1"/>
  <c r="I22" i="157" l="1"/>
  <c r="I115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I109" i="157" l="1"/>
  <c r="Q112" i="157" l="1"/>
  <c r="Q114" i="157"/>
  <c r="Q115" i="157"/>
  <c r="Q100" i="157" l="1"/>
  <c r="Q66" i="157"/>
  <c r="I66" i="157" s="1"/>
  <c r="I100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1" i="157"/>
  <c r="Q92" i="157"/>
  <c r="Q93" i="157"/>
  <c r="Q96" i="157"/>
  <c r="Q99" i="157"/>
  <c r="Q101" i="157"/>
  <c r="Q102" i="157"/>
  <c r="I102" i="157" s="1"/>
  <c r="Q103" i="157"/>
  <c r="Q104" i="157"/>
  <c r="Q105" i="157"/>
  <c r="Q107" i="157"/>
  <c r="Q108" i="157"/>
  <c r="Q8" i="157"/>
  <c r="I8" i="157" s="1"/>
  <c r="AE115" i="157" l="1"/>
  <c r="AD115" i="157"/>
  <c r="AE114" i="157"/>
  <c r="I114" i="157"/>
  <c r="AD114" i="157" s="1"/>
  <c r="AE113" i="157"/>
  <c r="I113" i="157"/>
  <c r="AD113" i="157" s="1"/>
  <c r="AE112" i="157"/>
  <c r="AE111" i="157"/>
  <c r="AD111" i="157"/>
  <c r="AE110" i="157"/>
  <c r="I110" i="157"/>
  <c r="AD110" i="157" s="1"/>
  <c r="AD109" i="157"/>
  <c r="AE109" i="157"/>
  <c r="I108" i="157"/>
  <c r="AD108" i="157" s="1"/>
  <c r="AE108" i="157"/>
  <c r="AE107" i="157"/>
  <c r="I107" i="157"/>
  <c r="AD107" i="157" s="1"/>
  <c r="AD106" i="157"/>
  <c r="AE106" i="157"/>
  <c r="AE105" i="157"/>
  <c r="I105" i="157"/>
  <c r="AD105" i="157" s="1"/>
  <c r="I104" i="157"/>
  <c r="AD104" i="157" s="1"/>
  <c r="AE104" i="157"/>
  <c r="AE103" i="157"/>
  <c r="I103" i="157"/>
  <c r="AD103" i="157" s="1"/>
  <c r="AD102" i="157"/>
  <c r="AE102" i="157"/>
  <c r="AE101" i="157"/>
  <c r="I101" i="157"/>
  <c r="AD101" i="157" s="1"/>
  <c r="AD100" i="157"/>
  <c r="AE100" i="157"/>
  <c r="AE99" i="157"/>
  <c r="I99" i="157"/>
  <c r="AD99" i="157" s="1"/>
  <c r="AD98" i="157"/>
  <c r="AE98" i="157"/>
  <c r="AE97" i="157"/>
  <c r="AD97" i="157"/>
  <c r="I96" i="157"/>
  <c r="AD96" i="157" s="1"/>
  <c r="AE96" i="157"/>
  <c r="AD95" i="157"/>
  <c r="I94" i="157"/>
  <c r="AD94" i="157" s="1"/>
  <c r="AE94" i="157"/>
  <c r="AE93" i="157"/>
  <c r="I93" i="157"/>
  <c r="AD93" i="157" s="1"/>
  <c r="AE92" i="157"/>
  <c r="I92" i="157"/>
  <c r="AD92" i="157" s="1"/>
  <c r="AE91" i="157"/>
  <c r="I91" i="157"/>
  <c r="AD91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2" i="157"/>
  <c r="AD112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Q59" i="157"/>
  <c r="AP64" i="157"/>
  <c r="AR64" i="157" s="1"/>
  <c r="AS64" i="157" s="1"/>
  <c r="AP48" i="157"/>
  <c r="AP32" i="157"/>
  <c r="AP16" i="157"/>
  <c r="AQ62" i="157"/>
  <c r="AQ46" i="157"/>
  <c r="AQ30" i="157"/>
  <c r="AQ14" i="157"/>
  <c r="AQ33" i="157"/>
  <c r="AP14" i="157"/>
  <c r="AQ37" i="157"/>
  <c r="AP35" i="157"/>
  <c r="AQ24" i="157"/>
  <c r="AQ27" i="157"/>
  <c r="AP45" i="157"/>
  <c r="F37" i="158"/>
  <c r="AP18" i="157"/>
  <c r="AP55" i="157"/>
  <c r="AQ53" i="157"/>
  <c r="AP54" i="157"/>
  <c r="AP22" i="157"/>
  <c r="AQ52" i="157"/>
  <c r="AP50" i="157"/>
  <c r="AQ56" i="157"/>
  <c r="AR56" i="157" s="1"/>
  <c r="AS56" i="157" s="1"/>
  <c r="AP31" i="157"/>
  <c r="AQ17" i="157"/>
  <c r="AP43" i="157"/>
  <c r="AP11" i="157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P44" i="157"/>
  <c r="AP28" i="157"/>
  <c r="AP12" i="157"/>
  <c r="AR12" i="157" s="1"/>
  <c r="AS12" i="157" s="1"/>
  <c r="AQ58" i="157"/>
  <c r="AQ42" i="157"/>
  <c r="AQ26" i="157"/>
  <c r="F67" i="158"/>
  <c r="F23" i="158"/>
  <c r="F56" i="158"/>
  <c r="F50" i="158"/>
  <c r="F33" i="158"/>
  <c r="W80" i="157"/>
  <c r="F70" i="158"/>
  <c r="D66" i="158"/>
  <c r="F12" i="158"/>
  <c r="F69" i="158"/>
  <c r="X99" i="157"/>
  <c r="F68" i="158"/>
  <c r="F6" i="158"/>
  <c r="F59" i="158"/>
  <c r="F58" i="158"/>
  <c r="F25" i="158"/>
  <c r="F15" i="158"/>
  <c r="F62" i="158"/>
  <c r="F40" i="158"/>
  <c r="F61" i="158"/>
  <c r="D41" i="158"/>
  <c r="F60" i="158"/>
  <c r="F64" i="158"/>
  <c r="F51" i="158"/>
  <c r="F42" i="158"/>
  <c r="F17" i="158"/>
  <c r="F71" i="158"/>
  <c r="F54" i="158"/>
  <c r="F16" i="158"/>
  <c r="F53" i="158"/>
  <c r="F52" i="158"/>
  <c r="F43" i="158"/>
  <c r="F34" i="158"/>
  <c r="F73" i="158"/>
  <c r="F9" i="158"/>
  <c r="F63" i="158"/>
  <c r="F46" i="158"/>
  <c r="F45" i="158"/>
  <c r="D29" i="158"/>
  <c r="D16" i="158"/>
  <c r="F44" i="158"/>
  <c r="F76" i="158"/>
  <c r="F35" i="158"/>
  <c r="F26" i="158"/>
  <c r="F65" i="158"/>
  <c r="F55" i="158"/>
  <c r="F72" i="158"/>
  <c r="F38" i="158"/>
  <c r="D7" i="158"/>
  <c r="D68" i="158"/>
  <c r="D63" i="158"/>
  <c r="F36" i="158"/>
  <c r="F27" i="158"/>
  <c r="F18" i="158"/>
  <c r="F57" i="158"/>
  <c r="F47" i="158"/>
  <c r="F32" i="158"/>
  <c r="F30" i="158"/>
  <c r="F29" i="158"/>
  <c r="D62" i="158"/>
  <c r="F74" i="158"/>
  <c r="F28" i="158"/>
  <c r="F19" i="158"/>
  <c r="F10" i="158"/>
  <c r="F49" i="158"/>
  <c r="F48" i="158"/>
  <c r="F39" i="158"/>
  <c r="F22" i="158"/>
  <c r="F21" i="158"/>
  <c r="D35" i="158"/>
  <c r="F20" i="158"/>
  <c r="F75" i="158"/>
  <c r="F11" i="158"/>
  <c r="F66" i="158"/>
  <c r="F41" i="158"/>
  <c r="F24" i="158"/>
  <c r="F31" i="158"/>
  <c r="F14" i="158"/>
  <c r="F13" i="158"/>
  <c r="D60" i="158"/>
  <c r="D22" i="158"/>
  <c r="D72" i="158"/>
  <c r="D55" i="158"/>
  <c r="X74" i="157"/>
  <c r="D13" i="158"/>
  <c r="D52" i="158"/>
  <c r="D19" i="158"/>
  <c r="D50" i="158"/>
  <c r="D25" i="158"/>
  <c r="D64" i="158"/>
  <c r="D47" i="158"/>
  <c r="D58" i="158"/>
  <c r="E58" i="158" s="1"/>
  <c r="D8" i="158"/>
  <c r="D69" i="158"/>
  <c r="D70" i="158"/>
  <c r="D44" i="158"/>
  <c r="D75" i="158"/>
  <c r="D11" i="158"/>
  <c r="D42" i="158"/>
  <c r="D17" i="158"/>
  <c r="D56" i="158"/>
  <c r="D14" i="158"/>
  <c r="D39" i="158"/>
  <c r="D21" i="158"/>
  <c r="D33" i="158"/>
  <c r="X107" i="157"/>
  <c r="D61" i="158"/>
  <c r="D46" i="158"/>
  <c r="D36" i="158"/>
  <c r="D67" i="158"/>
  <c r="D30" i="158"/>
  <c r="D34" i="158"/>
  <c r="D73" i="158"/>
  <c r="D9" i="158"/>
  <c r="D48" i="158"/>
  <c r="D31" i="158"/>
  <c r="D27" i="158"/>
  <c r="X44" i="157"/>
  <c r="X103" i="157"/>
  <c r="W46" i="157"/>
  <c r="D53" i="158"/>
  <c r="D28" i="158"/>
  <c r="D59" i="158"/>
  <c r="D26" i="158"/>
  <c r="D65" i="158"/>
  <c r="D54" i="158"/>
  <c r="D40" i="158"/>
  <c r="D23" i="158"/>
  <c r="D45" i="158"/>
  <c r="D20" i="158"/>
  <c r="D51" i="158"/>
  <c r="D18" i="158"/>
  <c r="D57" i="158"/>
  <c r="D6" i="158"/>
  <c r="D32" i="158"/>
  <c r="D15" i="158"/>
  <c r="D38" i="158"/>
  <c r="D37" i="158"/>
  <c r="D76" i="158"/>
  <c r="D12" i="158"/>
  <c r="D43" i="158"/>
  <c r="D74" i="158"/>
  <c r="D10" i="158"/>
  <c r="D49" i="158"/>
  <c r="D24" i="158"/>
  <c r="D71" i="158"/>
  <c r="X10" i="157"/>
  <c r="W32" i="157"/>
  <c r="W31" i="157"/>
  <c r="W24" i="157"/>
  <c r="X64" i="157"/>
  <c r="X16" i="157"/>
  <c r="W17" i="157"/>
  <c r="W13" i="157"/>
  <c r="W9" i="157"/>
  <c r="W29" i="157"/>
  <c r="X113" i="157"/>
  <c r="W105" i="157"/>
  <c r="W97" i="157"/>
  <c r="W93" i="157"/>
  <c r="X80" i="157"/>
  <c r="X70" i="157"/>
  <c r="X66" i="157"/>
  <c r="W58" i="157"/>
  <c r="W50" i="157"/>
  <c r="W44" i="157"/>
  <c r="X112" i="157"/>
  <c r="X96" i="157"/>
  <c r="W96" i="157"/>
  <c r="W87" i="157"/>
  <c r="X72" i="157"/>
  <c r="W62" i="157"/>
  <c r="X42" i="157"/>
  <c r="X34" i="157"/>
  <c r="X30" i="157"/>
  <c r="W18" i="157"/>
  <c r="W14" i="157"/>
  <c r="W10" i="157"/>
  <c r="X100" i="157"/>
  <c r="W100" i="157"/>
  <c r="X78" i="157"/>
  <c r="X73" i="157"/>
  <c r="X69" i="157"/>
  <c r="X45" i="157"/>
  <c r="X41" i="157"/>
  <c r="X17" i="157"/>
  <c r="X9" i="157"/>
  <c r="X102" i="157"/>
  <c r="W41" i="157"/>
  <c r="W25" i="157"/>
  <c r="X101" i="157"/>
  <c r="X97" i="157"/>
  <c r="X76" i="157"/>
  <c r="X50" i="157"/>
  <c r="W70" i="157"/>
  <c r="W56" i="157"/>
  <c r="W34" i="157"/>
  <c r="W30" i="157"/>
  <c r="W26" i="157"/>
  <c r="X18" i="157"/>
  <c r="X14" i="157"/>
  <c r="X81" i="157"/>
  <c r="W81" i="157"/>
  <c r="X114" i="157"/>
  <c r="X98" i="157"/>
  <c r="W98" i="157"/>
  <c r="W71" i="157"/>
  <c r="W63" i="157"/>
  <c r="W55" i="157"/>
  <c r="W47" i="157"/>
  <c r="W43" i="157"/>
  <c r="W27" i="157"/>
  <c r="W23" i="157"/>
  <c r="W19" i="157"/>
  <c r="W15" i="157"/>
  <c r="X106" i="157"/>
  <c r="W106" i="157"/>
  <c r="X89" i="157"/>
  <c r="W89" i="157"/>
  <c r="W78" i="157"/>
  <c r="W57" i="157"/>
  <c r="W45" i="157"/>
  <c r="W33" i="157"/>
  <c r="X109" i="157"/>
  <c r="X105" i="157"/>
  <c r="X93" i="157"/>
  <c r="W82" i="157"/>
  <c r="X58" i="157"/>
  <c r="W91" i="157"/>
  <c r="W42" i="157"/>
  <c r="X46" i="157"/>
  <c r="X115" i="157"/>
  <c r="X111" i="157"/>
  <c r="W99" i="157"/>
  <c r="W88" i="157"/>
  <c r="X82" i="157"/>
  <c r="X68" i="157"/>
  <c r="X104" i="157"/>
  <c r="X91" i="157"/>
  <c r="X79" i="157"/>
  <c r="W79" i="157"/>
  <c r="X56" i="157"/>
  <c r="X32" i="157"/>
  <c r="X24" i="157"/>
  <c r="W16" i="157"/>
  <c r="W8" i="157"/>
  <c r="X108" i="157"/>
  <c r="X92" i="157"/>
  <c r="W92" i="157"/>
  <c r="X75" i="157"/>
  <c r="X71" i="157"/>
  <c r="X67" i="157"/>
  <c r="X63" i="157"/>
  <c r="X51" i="157"/>
  <c r="X47" i="157"/>
  <c r="X43" i="157"/>
  <c r="X27" i="157"/>
  <c r="X23" i="157"/>
  <c r="X19" i="157"/>
  <c r="X15" i="157"/>
  <c r="X110" i="157"/>
  <c r="X94" i="157"/>
  <c r="W94" i="157"/>
  <c r="X77" i="157"/>
  <c r="W77" i="157"/>
  <c r="Z10" i="155"/>
  <c r="E17" i="158" l="1"/>
  <c r="E11" i="158"/>
  <c r="E71" i="158"/>
  <c r="AR60" i="157"/>
  <c r="AS60" i="157" s="1"/>
  <c r="AR11" i="157"/>
  <c r="AS11" i="157" s="1"/>
  <c r="AR16" i="157"/>
  <c r="AS16" i="157" s="1"/>
  <c r="AR25" i="157"/>
  <c r="AS25" i="157" s="1"/>
  <c r="AR22" i="157"/>
  <c r="AS22" i="157" s="1"/>
  <c r="E12" i="158"/>
  <c r="E61" i="158"/>
  <c r="E42" i="158"/>
  <c r="E67" i="158"/>
  <c r="E75" i="158"/>
  <c r="E22" i="158"/>
  <c r="AR29" i="157"/>
  <c r="AS29" i="157" s="1"/>
  <c r="AR45" i="157"/>
  <c r="AS45" i="157" s="1"/>
  <c r="AR34" i="157"/>
  <c r="AS34" i="157" s="1"/>
  <c r="AR46" i="157"/>
  <c r="AS46" i="157" s="1"/>
  <c r="E40" i="158"/>
  <c r="E70" i="158"/>
  <c r="E35" i="158"/>
  <c r="E6" i="158"/>
  <c r="E36" i="158"/>
  <c r="AR28" i="157"/>
  <c r="AS28" i="157" s="1"/>
  <c r="AR21" i="157"/>
  <c r="AS21" i="157" s="1"/>
  <c r="AR48" i="157"/>
  <c r="AS48" i="157" s="1"/>
  <c r="E23" i="158"/>
  <c r="E28" i="158"/>
  <c r="E50" i="158"/>
  <c r="E37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59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4" i="158"/>
  <c r="E26" i="158"/>
  <c r="E46" i="158"/>
  <c r="E56" i="158"/>
  <c r="E47" i="158"/>
  <c r="E52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6" i="158"/>
  <c r="E30" i="158"/>
  <c r="E8" i="158"/>
  <c r="E10" i="158"/>
  <c r="E33" i="158"/>
  <c r="E25" i="158"/>
  <c r="E69" i="158"/>
  <c r="E55" i="158"/>
  <c r="E49" i="158"/>
  <c r="E54" i="158"/>
  <c r="E20" i="158"/>
  <c r="E60" i="158"/>
  <c r="E34" i="158"/>
  <c r="E15" i="158"/>
  <c r="E13" i="158"/>
  <c r="E39" i="158"/>
  <c r="E44" i="158"/>
  <c r="E18" i="158"/>
  <c r="E38" i="158"/>
  <c r="E53" i="158"/>
  <c r="E51" i="158"/>
  <c r="E9" i="158"/>
  <c r="E73" i="158"/>
  <c r="E74" i="158"/>
  <c r="E62" i="158"/>
  <c r="E27" i="158"/>
  <c r="E64" i="158"/>
  <c r="E76" i="158"/>
  <c r="E57" i="158"/>
  <c r="E41" i="158"/>
  <c r="E63" i="158"/>
  <c r="E48" i="158"/>
  <c r="E72" i="158"/>
  <c r="E68" i="158"/>
  <c r="E19" i="158"/>
  <c r="E7" i="158"/>
  <c r="E65" i="158"/>
  <c r="E43" i="158"/>
  <c r="E32" i="158"/>
  <c r="E45" i="158"/>
  <c r="E21" i="158"/>
  <c r="E16" i="158"/>
  <c r="E29" i="158"/>
  <c r="E31" i="158"/>
  <c r="E14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Z10" i="140"/>
  <c r="Z11" i="140"/>
  <c r="Z12" i="140"/>
  <c r="Z13" i="140"/>
  <c r="Z14" i="140"/>
  <c r="Z15" i="140"/>
  <c r="Z16" i="140"/>
  <c r="Z17" i="140"/>
  <c r="Z9" i="140"/>
  <c r="T17" i="140"/>
  <c r="B34" i="140" s="1"/>
  <c r="T10" i="140"/>
  <c r="B26" i="140" s="1"/>
  <c r="T11" i="140"/>
  <c r="B27" i="140" s="1"/>
  <c r="T12" i="140"/>
  <c r="B29" i="140" s="1"/>
  <c r="T13" i="140"/>
  <c r="B30" i="140" s="1"/>
  <c r="T14" i="140"/>
  <c r="B31" i="140" s="1"/>
  <c r="T15" i="140"/>
  <c r="B32" i="140" s="1"/>
  <c r="T16" i="140"/>
  <c r="B33" i="140" s="1"/>
  <c r="T9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7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8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0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6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1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<sst xmlns="http://schemas.openxmlformats.org/spreadsheetml/2006/main" count="2409" uniqueCount="765">
  <si>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</si>
  <si>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</si>
  <si>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</si>
  <si>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</si>
  <si>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</si>
  <si>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</si>
  <si>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</si>
  <si>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</si>
  <si>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</si>
  <si>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</si>
  <si>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</si>
  <si>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</si>
  <si>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</si>
  <si>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</si>
  <si>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</si>
  <si>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</si>
  <si>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</si>
  <si>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</si>
  <si>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</si>
  <si>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</si>
  <si>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</si>
  <si>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</si>
  <si>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</si>
  <si>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</si>
  <si>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</si>
  <si>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</si>
  <si>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</si>
  <si>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</si>
  <si>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</si>
  <si>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</si>
  <si>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</si>
  <si>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</si>
  <si>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</si>
  <si>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</si>
  <si>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</si>
  <si>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</si>
  <si>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</si>
  <si>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</si>
  <si>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</si>
  <si>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</si>
  <si>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</si>
  <si>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</si>
  <si>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</si>
  <si>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</si>
  <si>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</si>
  <si>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</si>
  <si>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</si>
  <si>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</si>
  <si>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</si>
  <si>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</si>
  <si>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</si>
  <si>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</si>
  <si>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</si>
  <si>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</si>
  <si>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</si>
  <si>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</si>
  <si>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</si>
  <si>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</si>
  <si>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</si>
  <si>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</si>
  <si>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</si>
  <si>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</si>
  <si>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</si>
  <si>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</si>
  <si>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</si>
  <si>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</si>
  <si>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</si>
  <si>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</si>
  <si>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</si>
  <si>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</si>
  <si>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</si>
  <si>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</si>
  <si>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</si>
  <si>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</si>
  <si>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</si>
  <si>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</si>
  <si>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</si>
  <si>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</si>
  <si>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</si>
  <si>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</si>
  <si>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</si>
  <si>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</si>
  <si>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</si>
  <si>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</si>
  <si>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</si>
  <si>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</si>
  <si>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</si>
  <si>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</si>
  <si>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</si>
  <si>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</si>
  <si>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</si>
  <si>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</si>
  <si>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</si>
  <si>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</si>
  <si>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</si>
  <si>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</si>
  <si>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</si>
  <si>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</si>
  <si>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</si>
  <si>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</si>
  <si>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</si>
  <si>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</si>
  <si>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</si>
  <si>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</si>
  <si>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</si>
  <si>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</si>
  <si>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</si>
  <si>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</si>
  <si>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</si>
  <si>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</si>
  <si>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</si>
  <si>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</si>
  <si>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</si>
  <si>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</si>
  <si>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</si>
  <si>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</si>
  <si>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</si>
  <si>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</si>
  <si>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</si>
  <si>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</si>
  <si>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</si>
  <si>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</si>
  <si>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</si>
  <si>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</si>
  <si>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</si>
  <si>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</si>
  <si>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</si>
  <si>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</si>
  <si>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</si>
  <si>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</si>
  <si>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</si>
  <si>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</si>
  <si>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</si>
  <si>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</si>
  <si>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</si>
  <si>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</si>
  <si>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</si>
  <si>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</si>
  <si>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</si>
  <si>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</si>
  <si>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</si>
  <si>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</si>
  <si>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</si>
  <si>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</si>
  <si>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</si>
  <si>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</si>
  <si>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</si>
  <si>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</si>
  <si>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</si>
  <si>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</si>
  <si>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</si>
  <si>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</si>
  <si>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</si>
  <si>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</si>
  <si>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</si>
  <si>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</si>
  <si>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</si>
  <si>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</si>
  <si>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</si>
  <si>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</si>
  <si>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</si>
  <si>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</si>
  <si>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</si>
  <si>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</si>
  <si>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</si>
  <si>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</si>
  <si>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</si>
  <si>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</si>
  <si>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</si>
  <si>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</si>
  <si>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</si>
  <si>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</si>
  <si>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</si>
  <si>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</si>
  <si>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</si>
  <si>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</si>
  <si>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</si>
  <si>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</si>
  <si>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</si>
  <si>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</si>
  <si>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</si>
  <si>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</si>
  <si>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</si>
  <si>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</si>
  <si>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</si>
  <si>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</si>
  <si>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</si>
  <si>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</si>
  <si>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</si>
  <si>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</si>
  <si>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</si>
  <si>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</si>
  <si>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</si>
  <si>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</si>
  <si>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</si>
  <si>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</si>
  <si>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</si>
  <si>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</si>
  <si>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</si>
  <si>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</si>
  <si>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</si>
  <si>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</si>
  <si>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</si>
  <si>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</si>
  <si>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</si>
  <si>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</si>
  <si>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</si>
  <si>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</si>
  <si>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</si>
  <si>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</si>
  <si>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</si>
  <si>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</si>
  <si>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</si>
  <si>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</si>
  <si>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</si>
  <si>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</si>
  <si>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</si>
  <si>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</si>
  <si>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</si>
  <si>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</si>
  <si>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</si>
  <si>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</si>
  <si>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</si>
  <si>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</si>
  <si>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</si>
  <si>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</si>
  <si>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</si>
  <si>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</si>
  <si>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</si>
  <si>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</si>
  <si>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</si>
  <si>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</si>
  <si>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</si>
  <si>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</si>
  <si>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</si>
  <si>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</si>
  <si>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</si>
  <si>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</si>
  <si>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</si>
  <si>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</si>
  <si>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</si>
  <si>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</si>
  <si>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</si>
  <si>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</si>
  <si>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</si>
  <si>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</si>
  <si>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</si>
  <si>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</si>
  <si>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</si>
  <si>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</si>
  <si>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</si>
  <si>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</si>
  <si>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</si>
  <si>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</si>
  <si>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</si>
  <si>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</si>
  <si>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</si>
  <si>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</si>
  <si>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</si>
  <si>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</si>
  <si>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</si>
  <si>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</si>
  <si>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</si>
  <si>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</si>
  <si>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</si>
  <si>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</si>
  <si>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</si>
  <si>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</si>
  <si>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</si>
  <si>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</si>
  <si>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</si>
  <si>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</si>
  <si>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</si>
  <si>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</si>
  <si>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</si>
  <si>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</si>
  <si>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</si>
  <si>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</si>
  <si>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</si>
  <si>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</si>
  <si>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</si>
  <si>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</si>
  <si>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</si>
  <si>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</si>
  <si>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</si>
  <si>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</si>
  <si>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</si>
  <si>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</si>
  <si>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</si>
  <si>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</si>
  <si>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</si>
  <si>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</si>
  <si>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</si>
  <si>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</si>
  <si>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</si>
  <si>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</si>
  <si>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</si>
  <si>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</si>
  <si>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</si>
  <si>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</si>
  <si>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</si>
  <si>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</si>
  <si>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</si>
  <si>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</si>
  <si>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</si>
  <si>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</si>
  <si>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</si>
  <si>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</si>
  <si>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</si>
  <si>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</si>
  <si>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</si>
  <si>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</si>
  <si>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</si>
  <si>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</si>
  <si>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</si>
  <si>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</si>
  <si>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</si>
  <si>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</si>
  <si>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</si>
  <si>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</si>
  <si>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</si>
  <si>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</si>
  <si>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</si>
  <si>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</si>
  <si>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</si>
  <si>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</si>
  <si>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</si>
  <si>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</si>
  <si>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</si>
  <si>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</si>
  <si>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</si>
  <si>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</si>
  <si>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</si>
  <si>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</si>
  <si>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</si>
  <si>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</si>
  <si>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</si>
  <si>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</si>
  <si>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</si>
  <si>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</si>
  <si>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</si>
  <si>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</si>
  <si>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</si>
  <si>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</si>
  <si>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</si>
  <si>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</si>
  <si>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</si>
  <si>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</si>
  <si>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</si>
  <si>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</si>
  <si>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</si>
  <si>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</si>
  <si>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</si>
  <si>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</si>
  <si>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</si>
  <si>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</si>
  <si>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</si>
  <si>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</si>
  <si>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</si>
  <si>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</si>
  <si>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</si>
  <si>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</si>
  <si>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</si>
  <si>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</si>
  <si>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</si>
  <si>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</si>
  <si>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</si>
  <si>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</si>
  <si>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</si>
  <si>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</si>
  <si>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</si>
  <si>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</si>
  <si>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</si>
  <si>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</si>
  <si>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</si>
  <si>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</si>
  <si>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</si>
  <si>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</si>
  <si>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</si>
  <si>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</si>
  <si>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</si>
  <si>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</si>
  <si>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</si>
  <si>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</si>
  <si>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</si>
  <si>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</si>
  <si>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</si>
  <si>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</si>
  <si>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</si>
  <si>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</si>
  <si>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</si>
  <si>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</si>
  <si>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</si>
  <si>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</si>
  <si>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</si>
  <si>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</si>
  <si>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</si>
  <si>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</si>
  <si>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</si>
  <si>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</si>
  <si>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</si>
  <si>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</si>
  <si>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</si>
  <si>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</si>
  <si>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</si>
  <si>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</si>
  <si>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</si>
  <si>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</si>
  <si>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</si>
  <si>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</si>
  <si>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</si>
  <si>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</si>
  <si>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</si>
  <si>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</si>
  <si>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</si>
  <si>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</si>
  <si>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</si>
  <si>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</si>
  <si>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</si>
  <si>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</si>
  <si>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</si>
  <si>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</si>
  <si>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</si>
  <si>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</si>
  <si>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</si>
  <si>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</si>
  <si>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</si>
  <si>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</si>
  <si>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</si>
  <si>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</si>
  <si>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</si>
  <si>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</si>
  <si>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</si>
  <si>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</si>
  <si>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</si>
  <si>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</si>
  <si>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</si>
  <si>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</si>
  <si>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</si>
  <si>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</si>
  <si>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</si>
  <si>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</si>
  <si>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</si>
  <si>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</si>
  <si>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</si>
  <si>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</si>
  <si>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</si>
  <si>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</si>
  <si>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</si>
  <si>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</si>
  <si>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</si>
  <si>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</si>
  <si>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</si>
  <si>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</si>
  <si>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</si>
  <si>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</si>
  <si>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</si>
  <si>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</si>
  <si>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</si>
  <si>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</si>
  <si>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</si>
  <si>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</si>
  <si>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</si>
  <si>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</si>
  <si>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</si>
  <si>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</si>
  <si>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</si>
  <si>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</si>
  <si>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</si>
  <si>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</si>
  <si>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</si>
  <si>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</si>
  <si>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</si>
  <si>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</si>
  <si>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</si>
  <si>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</si>
  <si>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</si>
  <si>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</si>
  <si>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</si>
  <si>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</si>
  <si>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</si>
  <si>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</si>
  <si>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</si>
  <si>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</si>
  <si>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</si>
  <si>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</si>
  <si>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</si>
  <si>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</si>
  <si>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</si>
  <si>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</si>
  <si>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</si>
  <si>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</si>
  <si>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</si>
  <si>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</si>
  <si>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</si>
  <si>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</si>
  <si>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</si>
  <si>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</si>
  <si>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</si>
  <si>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</si>
  <si>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</si>
  <si>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</si>
  <si>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</si>
  <si>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</si>
  <si>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</si>
  <si>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</si>
  <si>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</si>
  <si>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</si>
  <si>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</si>
  <si>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</si>
  <si>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</si>
  <si>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</si>
  <si>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</si>
  <si>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</si>
  <si>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</si>
  <si>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</si>
  <si>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</si>
  <si>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</si>
  <si>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</si>
  <si>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</si>
  <si>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</si>
  <si>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</si>
  <si>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</si>
  <si>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</si>
  <si>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</si>
  <si>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</si>
  <si>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</si>
  <si>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</si>
  <si>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</si>
  <si>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</si>
  <si>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</si>
  <si>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</si>
  <si>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</si>
  <si>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</si>
  <si>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</si>
  <si>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</si>
  <si>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</si>
  <si>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</si>
  <si>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</si>
  <si>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</si>
  <si>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</si>
  <si>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</si>
  <si>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</si>
  <si>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</si>
  <si>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</si>
  <si>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</si>
  <si>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</si>
  <si>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</si>
  <si>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</si>
  <si>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</si>
  <si>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</si>
  <si>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</si>
  <si>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</si>
  <si>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</si>
  <si>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</si>
  <si>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</si>
  <si>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</si>
  <si>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</si>
  <si>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</si>
  <si>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</si>
  <si>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</si>
  <si>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</si>
  <si>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</si>
  <si>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</si>
  <si>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</si>
  <si>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</si>
  <si>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</si>
  <si>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</si>
  <si>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</si>
  <si>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</si>
  <si>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</si>
  <si>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</si>
  <si>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</si>
  <si>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</si>
  <si>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</si>
  <si>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</si>
  <si>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</si>
  <si>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</si>
  <si>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</si>
  <si>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</si>
  <si>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</si>
  <si>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</si>
  <si>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</si>
  <si>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</si>
  <si>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</si>
  <si>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</si>
  <si>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</si>
  <si>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</si>
  <si>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</si>
  <si>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</si>
  <si>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</si>
  <si>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</si>
  <si>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</si>
  <si>
    <t>UREA-REFRM</t>
  </si>
  <si>
    <t>UREA-REFRM-NGA15</t>
  </si>
  <si>
    <t>Urea - Urea production reformer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</si>
  <si>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</si>
  <si>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</si>
  <si>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</si>
  <si>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Electric Motor Existing</t>
  </si>
  <si>
    <t>Construction - Motive Power, Stationary, Diesel ICE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</si>
  <si>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</si>
  <si>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</si>
  <si>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</si>
  <si>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</si>
  <si>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</si>
  <si>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</si>
  <si>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</si>
  <si>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</si>
  <si>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</si>
  <si>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</si>
  <si>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</si>
  <si>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</si>
  <si>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</si>
  <si>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</si>
  <si>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</si>
  <si>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</si>
  <si>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</si>
  <si>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</si>
  <si>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</si>
  <si>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</si>
  <si>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</si>
  <si>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</si>
  <si>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</si>
  <si>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</si>
  <si>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</si>
  <si>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</si>
  <si>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</si>
  <si>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</si>
  <si>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</si>
  <si>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</si>
  <si>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</si>
  <si>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</si>
  <si>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</si>
  <si>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</si>
  <si>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</si>
  <si>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</si>
  <si>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</si>
  <si>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</si>
  <si>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</si>
  <si>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</si>
  <si>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</si>
  <si>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</si>
  <si>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</si>
  <si>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</si>
  <si>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</si>
  <si>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</si>
  <si>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</si>
  <si>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</si>
  <si>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</si>
  <si>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</si>
  <si>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</si>
  <si>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</si>
  <si>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</si>
  <si>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</si>
  <si>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</si>
  <si>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</si>
  <si>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</si>
  <si>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</si>
  <si>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</si>
  <si>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</si>
  <si>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</si>
  <si>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</si>
  <si>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</si>
  <si>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</si>
  <si>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</si>
  <si>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</si>
  <si>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</si>
  <si>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</si>
  <si>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</si>
  <si>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</si>
  <si>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</si>
  <si>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</si>
  <si>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</si>
  <si>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</si>
  <si>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</si>
  <si>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</si>
  <si>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</si>
  <si>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</si>
  <si>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</si>
  <si>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</si>
  <si>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</si>
  <si>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</si>
  <si>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</si>
  <si>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</si>
  <si>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</si>
  <si>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</si>
  <si>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</si>
  <si>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</si>
  <si>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</si>
  <si>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</si>
  <si>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</si>
  <si>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</si>
  <si>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</si>
  <si>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</si>
  <si>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</si>
  <si>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</si>
  <si>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</si>
  <si>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</si>
  <si>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</si>
  <si>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</si>
  <si>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</si>
  <si>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</si>
  <si>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</si>
  <si>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</si>
  <si>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</si>
  <si>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* OLD CommDesc</t>
  </si>
  <si>
    <t>Industry</t>
  </si>
  <si>
    <t>* Enduse</t>
  </si>
  <si>
    <t>* Technology</t>
  </si>
  <si>
    <t>* Fuel</t>
  </si>
  <si>
    <t>* OLD TechDesc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</si>
  <si>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</si>
  <si>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</si>
  <si>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</si>
  <si>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</si>
  <si>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</si>
  <si>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</si>
  <si>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</si>
  <si>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</si>
  <si>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</si>
  <si>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</si>
  <si>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</si>
  <si>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</si>
  <si>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</si>
  <si>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</si>
  <si>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</si>
  <si>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</si>
  <si>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</si>
  <si>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</si>
  <si>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</si>
  <si>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</si>
  <si>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</si>
  <si>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</si>
  <si>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</si>
  <si>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</si>
  <si>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</si>
  <si>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</si>
  <si>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</si>
  <si>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</si>
  <si>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</si>
  <si>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</si>
  <si>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Furnace</t>
  </si>
  <si>
    <t>Stationary Motor</t>
  </si>
  <si>
    <t>Pump</t>
  </si>
  <si>
    <t>Heater</t>
  </si>
  <si>
    <t>Burner</t>
  </si>
  <si>
    <t>Reformer</t>
  </si>
  <si>
    <t>Boiler</t>
  </si>
  <si>
    <t>Internal Combustion Engine</t>
  </si>
  <si>
    <t>Compressor</t>
  </si>
  <si>
    <t>Heat Exchanger</t>
  </si>
  <si>
    <t>Refrigerator</t>
  </si>
  <si>
    <t>Oven</t>
  </si>
  <si>
    <t>Wood/Pulp and Paper Refiner</t>
  </si>
  <si>
    <t>Workbook: North Island Industrial Sector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</si>
  <si>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</si>
  <si>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</si>
  <si>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</si>
  <si>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</si>
  <si>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</si>
  <si>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</si>
  <si>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</si>
  <si>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Process Heat Reformer</t>
  </si>
  <si>
    <t>Process Heat Reforming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</si>
</sst>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  <font>
      <sz val="10"/>
      <color rgb="FFFF0000"/>
      <name val="Segoe U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name val="Segoe UI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70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Alignment="1">
      <alignment horizontal="left"/>
    </xf>
    <xf numFmtId="0" fontId="133" fillId="0" borderId="0" xfId="46713" applyFont="1"/>
    <xf numFmtId="9" fontId="134" fillId="0" borderId="0" xfId="46716" applyFont="1"/>
    <xf numFmtId="1" fontId="133" fillId="0" borderId="0" xfId="46713" applyNumberFormat="1" applyFont="1"/>
    <xf numFmtId="168" fontId="135" fillId="0" borderId="0" xfId="0" applyNumberFormat="1" applyFont="1" applyAlignment="1">
      <alignment horizontal="left" vertical="top"/>
    </xf>
    <xf numFmtId="166" fontId="135" fillId="0" borderId="0" xfId="0" applyNumberFormat="1" applyFont="1" applyAlignment="1">
      <alignment horizontal="left" vertical="top"/>
    </xf>
    <xf numFmtId="0" fontId="134" fillId="0" borderId="0" xfId="0" applyFont="1"/>
    <xf numFmtId="0" fontId="136" fillId="0" borderId="0" xfId="46713" applyFont="1"/>
    <xf numFmtId="0" fontId="136" fillId="114" borderId="0" xfId="46713" applyFont="1" applyFill="1"/>
    <xf numFmtId="9" fontId="12" fillId="0" borderId="0" xfId="46716" applyFont="1"/>
    <xf numFmtId="168" fontId="59" fillId="0" borderId="0" xfId="6" applyNumberFormat="1" applyFont="1"/>
    <xf numFmtId="0" fontId="133" fillId="114" borderId="0" xfId="46713" applyFont="1" applyFill="1"/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DBA9-682F-40CF-87A1-22CFF82B6D71}">
  <dimension ref="A1:A8"/>
  <sheetViews>
    <sheetView workbookViewId="0">
      <selection activeCell="E6" sqref="E6"/>
    </sheetView>
  </sheetViews>
  <sheetFormatPr defaultRowHeight="12.75"/>
  <sheetData>
    <row r="1" spans="1:1">
      <c r="A1" t="s">
        <v>755</v>
      </c>
    </row>
    <row r="2" spans="1:1">
      <c r="A2" t="s">
        <v>756</v>
      </c>
    </row>
    <row r="3" spans="1:1">
      <c r="A3" t="s">
        <v>757</v>
      </c>
    </row>
    <row r="4" spans="1:1">
      <c r="A4" t="s">
        <v>758</v>
      </c>
    </row>
    <row r="5" spans="1:1">
      <c r="A5" t="s">
        <v>759</v>
      </c>
    </row>
    <row r="6" spans="1:1">
      <c r="A6" t="s">
        <v>760</v>
      </c>
    </row>
    <row r="7" spans="1:1">
      <c r="A7" t="s">
        <v>761</v>
      </c>
    </row>
    <row r="8" spans="1:1">
      <c r="A8" t="s">
        <v>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57" t="s">
        <v>89</v>
      </c>
      <c r="C2" s="157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58">
        <v>2015</v>
      </c>
      <c r="C3" s="159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60" t="s">
        <v>90</v>
      </c>
      <c r="C4" s="161"/>
      <c r="D4" s="79"/>
      <c r="E4" s="164" t="s">
        <v>91</v>
      </c>
      <c r="F4" s="165"/>
      <c r="G4" s="165"/>
      <c r="H4" s="165"/>
      <c r="I4" s="166"/>
      <c r="J4" s="167" t="s">
        <v>92</v>
      </c>
      <c r="K4" s="168"/>
      <c r="L4" s="168"/>
      <c r="M4" s="168"/>
      <c r="N4" s="168"/>
      <c r="O4" s="168"/>
      <c r="P4" s="168"/>
      <c r="Q4" s="169"/>
      <c r="R4" s="80" t="s">
        <v>93</v>
      </c>
      <c r="S4" s="153" t="s">
        <v>94</v>
      </c>
      <c r="T4" s="154"/>
      <c r="U4" s="154"/>
      <c r="V4" s="154"/>
      <c r="W4" s="154"/>
      <c r="X4" s="154"/>
      <c r="Y4" s="154"/>
      <c r="Z4" s="155"/>
      <c r="AA4" s="81" t="s">
        <v>95</v>
      </c>
    </row>
    <row r="5" spans="2:29" ht="60.75" thickBot="1">
      <c r="B5" s="162"/>
      <c r="C5" s="163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56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56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56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56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56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56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56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56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56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56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52" t="s">
        <v>195</v>
      </c>
      <c r="U24" s="152"/>
      <c r="V24" s="152"/>
      <c r="W24" s="152"/>
      <c r="X24" s="152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opLeftCell="R1" zoomScale="85" zoomScaleNormal="85" workbookViewId="0">
      <selection activeCell="Y9" sqref="Y9"/>
    </sheetView>
  </sheetViews>
  <sheetFormatPr defaultColWidth="9.140625" defaultRowHeight="12.75"/>
  <cols>
    <col min="1" max="7" width="10.42578125" style="4" customWidth="1"/>
    <col min="8" max="8" width="23.28515625" style="4" bestFit="1" customWidth="1"/>
    <col min="9" max="9" width="38" style="4" customWidth="1"/>
    <col min="10" max="18" width="10.42578125" style="4" customWidth="1"/>
    <col min="19" max="19" width="13.42578125" style="4" bestFit="1" customWidth="1"/>
    <col min="20" max="21" width="13.42578125" style="4" customWidth="1"/>
    <col min="22" max="22" width="11.42578125" style="4" bestFit="1" customWidth="1"/>
    <col min="23" max="23" width="18.85546875" style="4" bestFit="1" customWidth="1"/>
    <col min="24" max="24" width="23.5703125" style="4" bestFit="1" customWidth="1"/>
    <col min="25" max="25" width="23.85546875" style="4" bestFit="1" customWidth="1"/>
    <col min="26" max="26" width="18.7109375" style="4" bestFit="1" customWidth="1"/>
    <col min="27" max="27" width="14.5703125" style="4" bestFit="1" customWidth="1"/>
    <col min="28" max="28" width="27.28515625" style="4" bestFit="1" customWidth="1"/>
    <col min="29" max="53" width="10.42578125" style="4" customWidth="1"/>
    <col min="5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I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I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I4" s="8"/>
      <c r="J4" s="8"/>
      <c r="K4" s="8"/>
      <c r="L4" s="8"/>
      <c r="M4" s="8"/>
      <c r="N4" s="8"/>
      <c r="O4" s="8"/>
    </row>
    <row r="5" spans="2:32" ht="15.75" customHeight="1">
      <c r="B5" s="39" t="s">
        <v>75</v>
      </c>
      <c r="C5" s="7"/>
      <c r="D5" s="8"/>
      <c r="E5" s="8"/>
      <c r="F5" s="8"/>
      <c r="G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710</v>
      </c>
      <c r="F6" s="19" t="s">
        <v>708</v>
      </c>
      <c r="G6" s="19" t="s">
        <v>3</v>
      </c>
      <c r="H6" s="19" t="s">
        <v>706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704</v>
      </c>
      <c r="V6" s="9" t="s">
        <v>705</v>
      </c>
      <c r="W6" s="9" t="s">
        <v>709</v>
      </c>
      <c r="X6" s="9" t="s">
        <v>710</v>
      </c>
      <c r="Y6" s="9" t="s">
        <v>2</v>
      </c>
      <c r="Z6" s="9" t="s">
        <v>711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 t="shared" ref="T9:T17" si="1">"FTE-"&amp;D8&amp;"_00"</f>
        <v>FTE-INDCOA_00</v>
      </c>
      <c r="U9" s="24" t="s">
        <v>707</v>
      </c>
      <c r="V9" s="32"/>
      <c r="W9" s="32"/>
      <c r="X9" s="24" t="s">
        <v>91</v>
      </c>
      <c r="Y9" s="32" t="str">
        <f t="shared" ref="Y9:Y17" si="2" xml:space="preserve"> _xlfn.CONCAT( U9, " -:- ", V9, " -:- ", W9, " -:- ", X9)</f>
        <v>Industry -:-  -:-  -:- Coal</v>
      </c>
      <c r="Z9" s="28" t="str">
        <f t="shared" ref="Z9:Z17" si="3">"Existing fuel technology "&amp;H8</f>
        <v>Existing fuel technology Industrial Coal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si="1"/>
        <v>FTE-INDPET_00</v>
      </c>
      <c r="U10" s="24" t="s">
        <v>707</v>
      </c>
      <c r="V10" s="32"/>
      <c r="W10" s="32"/>
      <c r="X10" s="24" t="s">
        <v>102</v>
      </c>
      <c r="Y10" s="32" t="str">
        <f t="shared" si="2"/>
        <v>Industry -:-  -:-  -:- Petrol</v>
      </c>
      <c r="Z10" s="28" t="str">
        <f t="shared" si="3"/>
        <v>Existing fuel technology Industrial Petroleum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1"/>
        <v>FTE-INDDSL_00</v>
      </c>
      <c r="U11" s="24" t="s">
        <v>707</v>
      </c>
      <c r="V11" s="32"/>
      <c r="W11" s="32"/>
      <c r="X11" s="24" t="s">
        <v>103</v>
      </c>
      <c r="Y11" s="32" t="str">
        <f t="shared" si="2"/>
        <v>Industry -:-  -:-  -:- Diesel</v>
      </c>
      <c r="Z11" s="28" t="str">
        <f t="shared" si="3"/>
        <v>Existing fuel technology Industrial Diesel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1"/>
        <v>FTE-INDLPG_00</v>
      </c>
      <c r="U12" s="24" t="s">
        <v>707</v>
      </c>
      <c r="V12" s="32"/>
      <c r="W12" s="32"/>
      <c r="X12" s="24" t="s">
        <v>59</v>
      </c>
      <c r="Y12" s="32" t="str">
        <f t="shared" si="2"/>
        <v>Industry -:-  -:-  -:- LPG</v>
      </c>
      <c r="Z12" s="28" t="str">
        <f t="shared" si="3"/>
        <v>Existing fuel technology Industrial LPG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1"/>
        <v>FTE-INDFOL_00</v>
      </c>
      <c r="U13" s="24" t="s">
        <v>707</v>
      </c>
      <c r="V13" s="32"/>
      <c r="W13" s="32"/>
      <c r="X13" s="24" t="s">
        <v>104</v>
      </c>
      <c r="Y13" s="32" t="str">
        <f t="shared" si="2"/>
        <v>Industry -:-  -:-  -:- Fuel Oil</v>
      </c>
      <c r="Z13" s="28" t="str">
        <f t="shared" si="3"/>
        <v>Existing fuel technology Industrial Fuel oil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1"/>
        <v>FTE-INDNGA_00</v>
      </c>
      <c r="U14" s="24" t="s">
        <v>707</v>
      </c>
      <c r="V14" s="32"/>
      <c r="W14" s="32"/>
      <c r="X14" s="24" t="s">
        <v>93</v>
      </c>
      <c r="Y14" s="32" t="str">
        <f t="shared" si="2"/>
        <v>Industry -:-  -:-  -:- Natural Gas</v>
      </c>
      <c r="Z14" s="28" t="str">
        <f t="shared" si="3"/>
        <v>Existing fuel technology Industrial Natural gas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1"/>
        <v>FTE-INDGEO_00</v>
      </c>
      <c r="U15" s="24" t="s">
        <v>707</v>
      </c>
      <c r="V15" s="32"/>
      <c r="W15" s="32"/>
      <c r="X15" s="24" t="s">
        <v>107</v>
      </c>
      <c r="Y15" s="32" t="str">
        <f t="shared" si="2"/>
        <v>Industry -:-  -:-  -:- Geothermal</v>
      </c>
      <c r="Z15" s="28" t="str">
        <f t="shared" si="3"/>
        <v>Existing fuel technology Industrial Geothermal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1"/>
        <v>FTE-INDBIG_00</v>
      </c>
      <c r="U16" s="24" t="s">
        <v>707</v>
      </c>
      <c r="V16" s="32"/>
      <c r="W16" s="32"/>
      <c r="X16" s="24" t="s">
        <v>111</v>
      </c>
      <c r="Y16" s="32" t="str">
        <f t="shared" si="2"/>
        <v>Industry -:-  -:-  -:- Biogas</v>
      </c>
      <c r="Z16" s="28" t="str">
        <f t="shared" si="3"/>
        <v>Existing fuel technology Industrial Biogas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1"/>
        <v>FTE-INDWOD_00</v>
      </c>
      <c r="U17" s="24" t="s">
        <v>707</v>
      </c>
      <c r="V17" s="32"/>
      <c r="W17" s="32"/>
      <c r="X17" s="24" t="s">
        <v>112</v>
      </c>
      <c r="Y17" s="32" t="str">
        <f t="shared" si="2"/>
        <v>Industry -:-  -:-  -:- Wood</v>
      </c>
      <c r="Z17" s="28" t="str">
        <f t="shared" si="3"/>
        <v>Existing fuel technology Industrial Wood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4"/>
      <c r="F18" s="114"/>
      <c r="G18" s="114"/>
      <c r="I18" s="114"/>
      <c r="J18" s="113"/>
      <c r="K18" s="115"/>
      <c r="L18" s="115"/>
      <c r="M18" s="115"/>
      <c r="N18" s="115"/>
      <c r="O18" s="115"/>
      <c r="Q18" s="12"/>
      <c r="R18" s="13"/>
    </row>
    <row r="19" spans="2:31" ht="15.75" customHeight="1">
      <c r="J19" s="14"/>
      <c r="K19" s="14"/>
    </row>
    <row r="20" spans="2:31" ht="15.75" customHeight="1">
      <c r="D20" s="41" t="s">
        <v>76</v>
      </c>
      <c r="E20" s="41"/>
      <c r="F20" s="41"/>
      <c r="G20" s="41"/>
      <c r="I20" s="41"/>
      <c r="J20" s="14"/>
      <c r="K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591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4">
        <v>0.92</v>
      </c>
    </row>
    <row r="27" spans="2:31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4">
        <v>0.92</v>
      </c>
    </row>
    <row r="28" spans="2:31" ht="15.75" customHeight="1">
      <c r="B28" s="32"/>
      <c r="C28" s="31" t="s">
        <v>592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O28" s="4">
        <v>2.4</v>
      </c>
    </row>
    <row r="29" spans="2:31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4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4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8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8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8" ht="15.75" customHeight="1">
      <c r="I35" s="102"/>
      <c r="J35" s="102"/>
      <c r="K35" s="102"/>
      <c r="R35" s="116"/>
    </row>
    <row r="36" spans="2:18" ht="15.75" customHeight="1"/>
    <row r="37" spans="2:18" ht="15.75" customHeight="1"/>
    <row r="38" spans="2:18" ht="15.75" customHeight="1"/>
    <row r="39" spans="2:18" ht="15.75" customHeight="1"/>
    <row r="40" spans="2:18" ht="15.75" customHeight="1"/>
    <row r="41" spans="2:18" ht="15.75" customHeight="1"/>
    <row r="42" spans="2:18" ht="15.75" customHeight="1"/>
    <row r="43" spans="2:18" ht="15.75" customHeight="1"/>
    <row r="44" spans="2:18" ht="15.75" customHeight="1"/>
    <row r="45" spans="2:18" ht="15.75" customHeight="1"/>
    <row r="46" spans="2:18" ht="15.75" customHeight="1"/>
    <row r="47" spans="2:18" ht="15.75" customHeight="1"/>
    <row r="48" spans="2:1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M143"/>
  <sheetViews>
    <sheetView topLeftCell="R6" zoomScale="49" zoomScaleNormal="85" workbookViewId="0">
      <pane ySplit="1" topLeftCell="A7" activePane="bottomLeft" state="frozen"/>
      <selection activeCell="T6" sqref="T6"/>
      <selection pane="bottomLeft" activeCell="S6" sqref="S6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9" style="117" bestFit="1" customWidth="1"/>
    <col min="7" max="7" width="30.28515625" style="117" bestFit="1" customWidth="1"/>
    <col min="8" max="8" width="33.140625" style="117" bestFit="1" customWidth="1"/>
    <col min="9" max="9" width="37.85546875" style="117" customWidth="1"/>
    <col min="10" max="10" width="56.42578125" style="117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55.42578125" style="117" customWidth="1"/>
    <col min="24" max="25" width="35.28515625" style="117" customWidth="1"/>
    <col min="26" max="26" width="67.85546875" style="117" customWidth="1"/>
    <col min="27" max="27" width="70.28515625" style="117" bestFit="1" customWidth="1"/>
    <col min="28" max="28" width="8.85546875" style="117" bestFit="1" customWidth="1"/>
    <col min="29" max="29" width="9.7109375" style="117" bestFit="1" customWidth="1"/>
    <col min="30" max="30" width="9.140625" style="117"/>
    <col min="31" max="31" width="8.5703125" style="117" bestFit="1" customWidth="1"/>
    <col min="32" max="32" width="6.42578125" style="117" bestFit="1" customWidth="1"/>
    <col min="33" max="16384" width="9.140625" style="117"/>
  </cols>
  <sheetData>
    <row r="5" spans="3:34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R5" s="39" t="s">
        <v>13</v>
      </c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pans="3:34">
      <c r="C6" s="120" t="s">
        <v>7</v>
      </c>
      <c r="D6" s="121" t="s">
        <v>28</v>
      </c>
      <c r="E6" s="120" t="s">
        <v>0</v>
      </c>
      <c r="F6" s="120" t="s">
        <v>710</v>
      </c>
      <c r="G6" s="120" t="s">
        <v>708</v>
      </c>
      <c r="H6" s="120" t="s">
        <v>3</v>
      </c>
      <c r="I6" s="120" t="s">
        <v>706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704</v>
      </c>
      <c r="W6" s="120" t="s">
        <v>705</v>
      </c>
      <c r="X6" s="120" t="s">
        <v>709</v>
      </c>
      <c r="Y6" s="120" t="s">
        <v>710</v>
      </c>
      <c r="Z6" s="120" t="s">
        <v>2</v>
      </c>
      <c r="AA6" s="120" t="s">
        <v>711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4" ht="48">
      <c r="C7" s="138" t="s">
        <v>33</v>
      </c>
      <c r="D7" s="138" t="s">
        <v>29</v>
      </c>
      <c r="E7" s="138" t="s">
        <v>24</v>
      </c>
      <c r="F7" s="138"/>
      <c r="G7" s="138"/>
      <c r="H7" s="138"/>
      <c r="I7" s="138" t="s">
        <v>25</v>
      </c>
      <c r="J7" s="138" t="s">
        <v>4</v>
      </c>
      <c r="K7" s="138" t="s">
        <v>36</v>
      </c>
      <c r="L7" s="138" t="s">
        <v>37</v>
      </c>
      <c r="M7" s="138" t="s">
        <v>26</v>
      </c>
      <c r="N7" s="138" t="s">
        <v>27</v>
      </c>
      <c r="S7" s="138" t="s">
        <v>34</v>
      </c>
      <c r="T7" s="138" t="s">
        <v>29</v>
      </c>
      <c r="U7" s="138" t="s">
        <v>19</v>
      </c>
      <c r="V7" s="138"/>
      <c r="W7" s="138"/>
      <c r="X7" s="138"/>
      <c r="Y7" s="138"/>
      <c r="Z7" s="138"/>
      <c r="AA7" s="138" t="s">
        <v>20</v>
      </c>
      <c r="AB7" s="138" t="s">
        <v>21</v>
      </c>
      <c r="AC7" s="138" t="s">
        <v>22</v>
      </c>
      <c r="AD7" s="138" t="s">
        <v>39</v>
      </c>
      <c r="AE7" s="138" t="s">
        <v>38</v>
      </c>
      <c r="AF7" s="138" t="s">
        <v>23</v>
      </c>
    </row>
    <row r="8" spans="3:34">
      <c r="C8" s="117" t="s">
        <v>73</v>
      </c>
      <c r="E8" s="117" t="s">
        <v>221</v>
      </c>
      <c r="G8" s="117" t="s">
        <v>713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707</v>
      </c>
      <c r="W8" s="117" t="s">
        <v>712</v>
      </c>
      <c r="X8" s="126" t="s">
        <v>742</v>
      </c>
      <c r="Y8" s="117" t="s">
        <v>95</v>
      </c>
      <c r="Z8" s="149" t="str">
        <f t="shared" ref="Z8:Z39" si="0" xml:space="preserve"> _xlfn.CONCAT( V8, " -:- ", W8, " -:- ", X8, " -:- ", Y8)</f>
        <v>Industry -:- Aluminium -:- Furnace -:- Electricity</v>
      </c>
      <c r="AA8" s="117" t="s">
        <v>596</v>
      </c>
      <c r="AB8" s="117" t="s">
        <v>46</v>
      </c>
      <c r="AC8" s="117" t="s">
        <v>290</v>
      </c>
      <c r="AD8" s="117" t="s">
        <v>205</v>
      </c>
    </row>
    <row r="9" spans="3:34">
      <c r="C9" s="117" t="s">
        <v>73</v>
      </c>
      <c r="E9" s="117" t="s">
        <v>301</v>
      </c>
      <c r="G9" s="117" t="s">
        <v>715</v>
      </c>
      <c r="H9" s="117" t="str">
        <f t="shared" ref="H9:H72" si="1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707</v>
      </c>
      <c r="W9" s="117" t="s">
        <v>714</v>
      </c>
      <c r="X9" s="126" t="s">
        <v>749</v>
      </c>
      <c r="Y9" s="117" t="s">
        <v>103</v>
      </c>
      <c r="Z9" s="149" t="str">
        <f t="shared" si="0"/>
        <v>Industry -:- Construction -:- Internal Combustion Engine -:- Diesel</v>
      </c>
      <c r="AA9" s="117" t="s">
        <v>597</v>
      </c>
      <c r="AB9" s="117" t="s">
        <v>46</v>
      </c>
      <c r="AC9" s="117" t="s">
        <v>290</v>
      </c>
      <c r="AD9" s="117" t="s">
        <v>205</v>
      </c>
    </row>
    <row r="10" spans="3:34">
      <c r="C10" s="117" t="s">
        <v>73</v>
      </c>
      <c r="E10" s="117" t="s">
        <v>302</v>
      </c>
      <c r="G10" s="117" t="s">
        <v>716</v>
      </c>
      <c r="H10" s="117" t="str">
        <f t="shared" si="1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707</v>
      </c>
      <c r="W10" s="117" t="s">
        <v>714</v>
      </c>
      <c r="X10" s="126" t="s">
        <v>749</v>
      </c>
      <c r="Y10" s="117" t="s">
        <v>93</v>
      </c>
      <c r="Z10" s="149" t="str">
        <f t="shared" si="0"/>
        <v>Industry -:- Construction -:- Internal Combustion Engine -:- Natural Gas</v>
      </c>
      <c r="AA10" s="117" t="s">
        <v>598</v>
      </c>
      <c r="AB10" s="117" t="s">
        <v>46</v>
      </c>
      <c r="AC10" s="117" t="s">
        <v>290</v>
      </c>
      <c r="AD10" s="117" t="s">
        <v>205</v>
      </c>
    </row>
    <row r="11" spans="3:34">
      <c r="C11" s="117" t="s">
        <v>73</v>
      </c>
      <c r="E11" s="117" t="s">
        <v>389</v>
      </c>
      <c r="G11" s="117" t="s">
        <v>718</v>
      </c>
      <c r="H11" s="117" t="str">
        <f t="shared" si="1"/>
        <v xml:space="preserve"> -:- Compressed Air</v>
      </c>
      <c r="I11" s="117" t="s">
        <v>390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707</v>
      </c>
      <c r="W11" s="117" t="s">
        <v>714</v>
      </c>
      <c r="X11" s="126" t="s">
        <v>743</v>
      </c>
      <c r="Y11" s="117" t="s">
        <v>95</v>
      </c>
      <c r="Z11" s="149" t="str">
        <f t="shared" si="0"/>
        <v>Industry -:- Construction -:- Stationary Motor -:- Electricity</v>
      </c>
      <c r="AA11" s="117" t="s">
        <v>600</v>
      </c>
      <c r="AB11" s="117" t="s">
        <v>46</v>
      </c>
      <c r="AC11" s="117" t="s">
        <v>290</v>
      </c>
      <c r="AD11" s="117" t="s">
        <v>205</v>
      </c>
    </row>
    <row r="12" spans="3:34">
      <c r="C12" s="117" t="s">
        <v>73</v>
      </c>
      <c r="E12" s="117" t="s">
        <v>298</v>
      </c>
      <c r="G12" s="117" t="s">
        <v>716</v>
      </c>
      <c r="H12" s="117" t="str">
        <f t="shared" si="1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707</v>
      </c>
      <c r="W12" s="117" t="s">
        <v>714</v>
      </c>
      <c r="X12" s="126" t="s">
        <v>749</v>
      </c>
      <c r="Y12" s="117" t="s">
        <v>103</v>
      </c>
      <c r="Z12" s="149" t="str">
        <f t="shared" si="0"/>
        <v>Industry -:- Construction -:- Internal Combustion Engine -:- Diesel</v>
      </c>
      <c r="AA12" s="117" t="s">
        <v>599</v>
      </c>
      <c r="AB12" s="117" t="s">
        <v>46</v>
      </c>
      <c r="AC12" s="117" t="s">
        <v>290</v>
      </c>
      <c r="AD12" s="117" t="s">
        <v>205</v>
      </c>
    </row>
    <row r="13" spans="3:34">
      <c r="C13" s="117" t="s">
        <v>73</v>
      </c>
      <c r="E13" s="117" t="s">
        <v>391</v>
      </c>
      <c r="G13" s="117" t="s">
        <v>719</v>
      </c>
      <c r="H13" s="117" t="str">
        <f t="shared" si="1"/>
        <v xml:space="preserve"> -:- Process Heat Evaporation/Drying</v>
      </c>
      <c r="I13" s="117" t="s">
        <v>392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707</v>
      </c>
      <c r="W13" s="117" t="s">
        <v>717</v>
      </c>
      <c r="X13" s="126" t="s">
        <v>748</v>
      </c>
      <c r="Y13" s="117" t="s">
        <v>91</v>
      </c>
      <c r="Z13" s="149" t="str">
        <f t="shared" si="0"/>
        <v>Industry -:- Dairy Product Manufacturing -:- Boiler -:- Coal</v>
      </c>
      <c r="AA13" s="117" t="s">
        <v>601</v>
      </c>
      <c r="AB13" s="117" t="s">
        <v>46</v>
      </c>
      <c r="AC13" s="117" t="s">
        <v>290</v>
      </c>
      <c r="AD13" s="117" t="s">
        <v>205</v>
      </c>
    </row>
    <row r="14" spans="3:34">
      <c r="C14" s="117" t="s">
        <v>73</v>
      </c>
      <c r="E14" s="117" t="s">
        <v>393</v>
      </c>
      <c r="G14" s="117" t="s">
        <v>719</v>
      </c>
      <c r="H14" s="117" t="str">
        <f t="shared" si="1"/>
        <v xml:space="preserve"> -:- Process Heat Evaporation/Drying</v>
      </c>
      <c r="I14" s="117" t="s">
        <v>394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707</v>
      </c>
      <c r="W14" s="117" t="s">
        <v>717</v>
      </c>
      <c r="X14" s="126" t="s">
        <v>748</v>
      </c>
      <c r="Y14" s="117" t="s">
        <v>93</v>
      </c>
      <c r="Z14" s="149" t="str">
        <f t="shared" si="0"/>
        <v>Industry -:- Dairy Product Manufacturing -:- Boiler -:- Natural Gas</v>
      </c>
      <c r="AA14" s="117" t="s">
        <v>602</v>
      </c>
      <c r="AB14" s="117" t="s">
        <v>46</v>
      </c>
      <c r="AC14" s="117" t="s">
        <v>290</v>
      </c>
      <c r="AD14" s="117" t="s">
        <v>205</v>
      </c>
    </row>
    <row r="15" spans="3:34">
      <c r="C15" s="117" t="s">
        <v>73</v>
      </c>
      <c r="E15" s="117" t="s">
        <v>395</v>
      </c>
      <c r="G15" s="117" t="s">
        <v>719</v>
      </c>
      <c r="H15" s="117" t="str">
        <f t="shared" si="1"/>
        <v xml:space="preserve"> -:- Process Heat Evaporation/Drying</v>
      </c>
      <c r="I15" s="117" t="s">
        <v>396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707</v>
      </c>
      <c r="W15" s="117" t="s">
        <v>717</v>
      </c>
      <c r="X15" s="126" t="s">
        <v>748</v>
      </c>
      <c r="Y15" s="117" t="s">
        <v>91</v>
      </c>
      <c r="Z15" s="149" t="str">
        <f t="shared" si="0"/>
        <v>Industry -:- Dairy Product Manufacturing -:- Boiler -:- Coal</v>
      </c>
      <c r="AA15" s="117" t="s">
        <v>603</v>
      </c>
      <c r="AB15" s="117" t="s">
        <v>46</v>
      </c>
      <c r="AC15" s="117" t="s">
        <v>290</v>
      </c>
      <c r="AD15" s="117" t="s">
        <v>205</v>
      </c>
    </row>
    <row r="16" spans="3:34">
      <c r="C16" s="117" t="s">
        <v>73</v>
      </c>
      <c r="E16" s="117" t="s">
        <v>397</v>
      </c>
      <c r="G16" s="117" t="s">
        <v>719</v>
      </c>
      <c r="H16" s="117" t="str">
        <f t="shared" si="1"/>
        <v xml:space="preserve"> -:- Process Heat Evaporation/Drying</v>
      </c>
      <c r="I16" s="117" t="s">
        <v>398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707</v>
      </c>
      <c r="W16" s="117" t="s">
        <v>717</v>
      </c>
      <c r="X16" s="126" t="s">
        <v>748</v>
      </c>
      <c r="Y16" s="117" t="s">
        <v>93</v>
      </c>
      <c r="Z16" s="149" t="str">
        <f t="shared" si="0"/>
        <v>Industry -:- Dairy Product Manufacturing -:- Boiler -:- Natural Gas</v>
      </c>
      <c r="AA16" s="117" t="s">
        <v>604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399</v>
      </c>
      <c r="G17" s="117" t="s">
        <v>719</v>
      </c>
      <c r="H17" s="117" t="str">
        <f t="shared" si="1"/>
        <v xml:space="preserve"> -:- Process Heat Evaporation/Drying</v>
      </c>
      <c r="I17" s="117" t="s">
        <v>400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707</v>
      </c>
      <c r="W17" s="117" t="s">
        <v>717</v>
      </c>
      <c r="X17" s="126" t="s">
        <v>748</v>
      </c>
      <c r="Y17" s="117" t="s">
        <v>91</v>
      </c>
      <c r="Z17" s="149" t="str">
        <f t="shared" si="0"/>
        <v>Industry -:- Dairy Product Manufacturing -:- Boiler -:- Coal</v>
      </c>
      <c r="AA17" s="117" t="s">
        <v>605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401</v>
      </c>
      <c r="G18" s="117" t="s">
        <v>720</v>
      </c>
      <c r="H18" s="117" t="str">
        <f t="shared" si="1"/>
        <v xml:space="preserve"> -:- Process Heat MVR Fan</v>
      </c>
      <c r="I18" s="117" t="s">
        <v>402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707</v>
      </c>
      <c r="W18" s="117" t="s">
        <v>717</v>
      </c>
      <c r="X18" s="126" t="s">
        <v>748</v>
      </c>
      <c r="Y18" s="117" t="s">
        <v>93</v>
      </c>
      <c r="Z18" s="149" t="str">
        <f t="shared" si="0"/>
        <v>Industry -:- Dairy Product Manufacturing -:- Boiler -:- Natural Gas</v>
      </c>
      <c r="AA18" s="117" t="s">
        <v>606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403</v>
      </c>
      <c r="G19" s="117" t="s">
        <v>721</v>
      </c>
      <c r="H19" s="117" t="str">
        <f t="shared" si="1"/>
        <v xml:space="preserve"> -:- Process Heat Steam/Hot Water</v>
      </c>
      <c r="I19" s="117" t="s">
        <v>404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707</v>
      </c>
      <c r="W19" s="117" t="s">
        <v>717</v>
      </c>
      <c r="X19" s="126" t="s">
        <v>748</v>
      </c>
      <c r="Y19" s="117" t="s">
        <v>91</v>
      </c>
      <c r="Z19" s="149" t="str">
        <f t="shared" si="0"/>
        <v>Industry -:- Dairy Product Manufacturing -:- Boiler -:- Coal</v>
      </c>
      <c r="AA19" s="117" t="s">
        <v>607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G20" s="117" t="s">
        <v>722</v>
      </c>
      <c r="H20" s="117" t="str">
        <f t="shared" si="1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707</v>
      </c>
      <c r="W20" s="117" t="s">
        <v>717</v>
      </c>
      <c r="X20" s="126" t="s">
        <v>748</v>
      </c>
      <c r="Y20" s="117" t="s">
        <v>93</v>
      </c>
      <c r="Z20" s="149" t="str">
        <f t="shared" si="0"/>
        <v>Industry -:- Dairy Product Manufacturing -:- Boiler -:- Natural Gas</v>
      </c>
      <c r="AA20" s="117" t="s">
        <v>608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G21" s="117" t="s">
        <v>723</v>
      </c>
      <c r="H21" s="117" t="str">
        <f t="shared" si="1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707</v>
      </c>
      <c r="W21" s="117" t="s">
        <v>717</v>
      </c>
      <c r="X21" s="126" t="s">
        <v>748</v>
      </c>
      <c r="Y21" s="117" t="s">
        <v>91</v>
      </c>
      <c r="Z21" s="149" t="str">
        <f t="shared" si="0"/>
        <v>Industry -:- Dairy Product Manufacturing -:- Boiler -:- Coal</v>
      </c>
      <c r="AA21" s="117" t="s">
        <v>609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G22" s="117" t="s">
        <v>716</v>
      </c>
      <c r="H22" s="117" t="str">
        <f t="shared" si="1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707</v>
      </c>
      <c r="W22" s="117" t="s">
        <v>717</v>
      </c>
      <c r="X22" s="126" t="s">
        <v>748</v>
      </c>
      <c r="Y22" s="117" t="s">
        <v>93</v>
      </c>
      <c r="Z22" s="149" t="str">
        <f t="shared" si="0"/>
        <v>Industry -:- Dairy Product Manufacturing -:- Boiler -:- Natural Gas</v>
      </c>
      <c r="AA22" s="117" t="s">
        <v>610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G23" s="117" t="s">
        <v>725</v>
      </c>
      <c r="H23" s="117" t="str">
        <f t="shared" si="1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707</v>
      </c>
      <c r="W23" s="117" t="s">
        <v>717</v>
      </c>
      <c r="X23" s="126" t="s">
        <v>741</v>
      </c>
      <c r="Y23" s="117" t="s">
        <v>95</v>
      </c>
      <c r="Z23" s="149" t="str">
        <f t="shared" si="0"/>
        <v>Industry -:- Dairy Product Manufacturing -:- Fan -:- Electricity</v>
      </c>
      <c r="AA23" s="117" t="s">
        <v>611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405</v>
      </c>
      <c r="G24" s="117" t="s">
        <v>726</v>
      </c>
      <c r="H24" s="117" t="str">
        <f t="shared" si="1"/>
        <v xml:space="preserve"> -:- Process Heat Oven</v>
      </c>
      <c r="I24" s="117" t="s">
        <v>406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707</v>
      </c>
      <c r="W24" s="117" t="s">
        <v>717</v>
      </c>
      <c r="X24" s="126" t="s">
        <v>744</v>
      </c>
      <c r="Y24" s="117" t="s">
        <v>95</v>
      </c>
      <c r="Z24" s="149" t="str">
        <f t="shared" si="0"/>
        <v>Industry -:- Dairy Product Manufacturing -:- Pump -:- Electricity</v>
      </c>
      <c r="AA24" s="117" t="s">
        <v>612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407</v>
      </c>
      <c r="G25" s="117" t="s">
        <v>721</v>
      </c>
      <c r="H25" s="117" t="str">
        <f t="shared" si="1"/>
        <v xml:space="preserve"> -:- Process Heat Steam/Hot Water</v>
      </c>
      <c r="I25" s="117" t="s">
        <v>408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707</v>
      </c>
      <c r="W25" s="117" t="s">
        <v>717</v>
      </c>
      <c r="X25" s="126" t="s">
        <v>752</v>
      </c>
      <c r="Y25" s="117" t="s">
        <v>95</v>
      </c>
      <c r="Z25" s="149" t="str">
        <f t="shared" si="0"/>
        <v>Industry -:- Dairy Product Manufacturing -:- Refrigerator -:- Electricity</v>
      </c>
      <c r="AA25" s="117" t="s">
        <v>613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G26" s="117" t="s">
        <v>722</v>
      </c>
      <c r="H26" s="117" t="str">
        <f t="shared" si="1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707</v>
      </c>
      <c r="W26" s="117" t="s">
        <v>717</v>
      </c>
      <c r="X26" s="126" t="s">
        <v>748</v>
      </c>
      <c r="Y26" s="117" t="s">
        <v>103</v>
      </c>
      <c r="Z26" s="149" t="str">
        <f t="shared" si="0"/>
        <v>Industry -:- Dairy Product Manufacturing -:- Boiler -:- Diesel</v>
      </c>
      <c r="AA26" s="117" t="s">
        <v>614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G27" s="117" t="s">
        <v>723</v>
      </c>
      <c r="H27" s="117" t="str">
        <f t="shared" si="1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707</v>
      </c>
      <c r="W27" s="117" t="s">
        <v>717</v>
      </c>
      <c r="X27" s="126" t="s">
        <v>751</v>
      </c>
      <c r="Y27" s="117" t="s">
        <v>107</v>
      </c>
      <c r="Z27" s="149" t="str">
        <f t="shared" si="0"/>
        <v>Industry -:- Dairy Product Manufacturing -:- Heat Exchanger -:- Geothermal</v>
      </c>
      <c r="AA27" s="117" t="s">
        <v>615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409</v>
      </c>
      <c r="G28" s="117" t="s">
        <v>728</v>
      </c>
      <c r="H28" s="117" t="str">
        <f t="shared" si="1"/>
        <v xml:space="preserve"> -:- Feedstock</v>
      </c>
      <c r="I28" s="117" t="s">
        <v>410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707</v>
      </c>
      <c r="W28" s="117" t="s">
        <v>717</v>
      </c>
      <c r="X28" s="126" t="s">
        <v>748</v>
      </c>
      <c r="Y28" s="117" t="s">
        <v>59</v>
      </c>
      <c r="Z28" s="149" t="str">
        <f t="shared" si="0"/>
        <v>Industry -:- Dairy Product Manufacturing -:- Boiler -:- LPG</v>
      </c>
      <c r="AA28" s="117" t="s">
        <v>616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411</v>
      </c>
      <c r="G29" s="117" t="s">
        <v>716</v>
      </c>
      <c r="H29" s="117" t="str">
        <f t="shared" si="1"/>
        <v xml:space="preserve"> -:- Motive Power, Stationary</v>
      </c>
      <c r="I29" s="117" t="s">
        <v>412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707</v>
      </c>
      <c r="W29" s="117" t="s">
        <v>717</v>
      </c>
      <c r="X29" s="126" t="s">
        <v>743</v>
      </c>
      <c r="Y29" s="117" t="s">
        <v>95</v>
      </c>
      <c r="Z29" s="149" t="str">
        <f t="shared" si="0"/>
        <v>Industry -:- Dairy Product Manufacturing -:- Stationary Motor -:- Electricity</v>
      </c>
      <c r="AA29" s="117" t="s">
        <v>617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G30" s="117" t="s">
        <v>713</v>
      </c>
      <c r="H30" s="117" t="str">
        <f t="shared" si="1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707</v>
      </c>
      <c r="W30" s="117" t="s">
        <v>717</v>
      </c>
      <c r="X30" s="126" t="s">
        <v>750</v>
      </c>
      <c r="Y30" s="117" t="s">
        <v>95</v>
      </c>
      <c r="Z30" s="149" t="str">
        <f t="shared" si="0"/>
        <v>Industry -:- Dairy Product Manufacturing -:- Compressor -:- Electricity</v>
      </c>
      <c r="AA30" s="117" t="s">
        <v>618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G31" s="117" t="s">
        <v>716</v>
      </c>
      <c r="H31" s="117" t="str">
        <f t="shared" si="1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707</v>
      </c>
      <c r="W31" s="117" t="s">
        <v>724</v>
      </c>
      <c r="X31" s="126" t="s">
        <v>748</v>
      </c>
      <c r="Y31" s="117" t="s">
        <v>91</v>
      </c>
      <c r="Z31" s="149" t="str">
        <f t="shared" si="0"/>
        <v>Industry -:- Other Food Processing (Non Dairy/Meat Processing) -:- Boiler -:- Coal</v>
      </c>
      <c r="AA31" s="117" t="s">
        <v>619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413</v>
      </c>
      <c r="G32" s="117" t="s">
        <v>721</v>
      </c>
      <c r="H32" s="117" t="str">
        <f t="shared" si="1"/>
        <v xml:space="preserve"> -:- Process Heat Steam/Hot Water</v>
      </c>
      <c r="I32" s="117" t="s">
        <v>414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707</v>
      </c>
      <c r="W32" s="117" t="s">
        <v>724</v>
      </c>
      <c r="X32" s="126" t="s">
        <v>748</v>
      </c>
      <c r="Y32" s="117" t="s">
        <v>93</v>
      </c>
      <c r="Z32" s="149" t="str">
        <f t="shared" si="0"/>
        <v>Industry -:- Other Food Processing (Non Dairy/Meat Processing) -:- Boiler -:- Natural Gas</v>
      </c>
      <c r="AA32" s="117" t="s">
        <v>620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415</v>
      </c>
      <c r="G33" s="117" t="s">
        <v>725</v>
      </c>
      <c r="H33" s="117" t="str">
        <f t="shared" si="1"/>
        <v xml:space="preserve"> -:- Process Heat Direct</v>
      </c>
      <c r="I33" s="117" t="s">
        <v>416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707</v>
      </c>
      <c r="W33" s="117" t="s">
        <v>724</v>
      </c>
      <c r="X33" s="126" t="s">
        <v>753</v>
      </c>
      <c r="Y33" s="117" t="s">
        <v>91</v>
      </c>
      <c r="Z33" s="149" t="str">
        <f t="shared" si="0"/>
        <v>Industry -:- Other Food Processing (Non Dairy/Meat Processing) -:- Oven -:- Coal</v>
      </c>
      <c r="AA33" s="117" t="s">
        <v>621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G34" s="117" t="s">
        <v>723</v>
      </c>
      <c r="H34" s="117" t="str">
        <f t="shared" si="1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707</v>
      </c>
      <c r="W34" s="117" t="s">
        <v>724</v>
      </c>
      <c r="X34" s="126" t="s">
        <v>753</v>
      </c>
      <c r="Y34" s="117" t="s">
        <v>95</v>
      </c>
      <c r="Z34" s="149" t="str">
        <f t="shared" si="0"/>
        <v>Industry -:- Other Food Processing (Non Dairy/Meat Processing) -:- Oven -:- Electricity</v>
      </c>
      <c r="AA34" s="117" t="s">
        <v>622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G35" s="117" t="s">
        <v>716</v>
      </c>
      <c r="H35" s="117" t="str">
        <f t="shared" si="1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707</v>
      </c>
      <c r="W35" s="117" t="s">
        <v>724</v>
      </c>
      <c r="X35" s="126" t="s">
        <v>753</v>
      </c>
      <c r="Y35" s="117" t="s">
        <v>93</v>
      </c>
      <c r="Z35" s="149" t="str">
        <f t="shared" si="0"/>
        <v>Industry -:- Other Food Processing (Non Dairy/Meat Processing) -:- Oven -:- Natural Gas</v>
      </c>
      <c r="AA35" s="117" t="s">
        <v>623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G36" s="117" t="s">
        <v>713</v>
      </c>
      <c r="H36" s="117" t="str">
        <f t="shared" si="1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707</v>
      </c>
      <c r="W36" s="117" t="s">
        <v>724</v>
      </c>
      <c r="X36" s="126" t="s">
        <v>744</v>
      </c>
      <c r="Y36" s="117" t="s">
        <v>95</v>
      </c>
      <c r="Z36" s="149" t="str">
        <f t="shared" si="0"/>
        <v>Industry -:- Other Food Processing (Non Dairy/Meat Processing) -:- Pump -:- Electricity</v>
      </c>
      <c r="AA36" s="117" t="s">
        <v>624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417</v>
      </c>
      <c r="G37" s="117" t="s">
        <v>723</v>
      </c>
      <c r="H37" s="117" t="str">
        <f t="shared" si="1"/>
        <v xml:space="preserve"> -:- Refrigeration</v>
      </c>
      <c r="I37" s="117" t="s">
        <v>418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707</v>
      </c>
      <c r="W37" s="117" t="s">
        <v>724</v>
      </c>
      <c r="X37" s="126" t="s">
        <v>743</v>
      </c>
      <c r="Y37" s="117" t="s">
        <v>95</v>
      </c>
      <c r="Z37" s="149" t="str">
        <f t="shared" si="0"/>
        <v>Industry -:- Other Food Processing (Non Dairy/Meat Processing) -:- Stationary Motor -:- Electricity</v>
      </c>
      <c r="AA37" s="117" t="s">
        <v>625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419</v>
      </c>
      <c r="G38" s="117" t="s">
        <v>725</v>
      </c>
      <c r="H38" s="117" t="str">
        <f t="shared" si="1"/>
        <v xml:space="preserve"> -:- Process Heat Direct</v>
      </c>
      <c r="I38" s="117" t="s">
        <v>420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707</v>
      </c>
      <c r="W38" s="117" t="s">
        <v>724</v>
      </c>
      <c r="X38" s="126" t="s">
        <v>752</v>
      </c>
      <c r="Y38" s="117" t="s">
        <v>95</v>
      </c>
      <c r="Z38" s="149" t="str">
        <f t="shared" si="0"/>
        <v>Industry -:- Other Food Processing (Non Dairy/Meat Processing) -:- Refrigerator -:- Electricity</v>
      </c>
      <c r="AA38" s="117" t="s">
        <v>626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G39" s="117" t="s">
        <v>728</v>
      </c>
      <c r="H39" s="117" t="str">
        <f t="shared" si="1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707</v>
      </c>
      <c r="W39" s="117" t="s">
        <v>724</v>
      </c>
      <c r="X39" s="126" t="s">
        <v>745</v>
      </c>
      <c r="Y39" s="117" t="s">
        <v>95</v>
      </c>
      <c r="Z39" s="149" t="str">
        <f t="shared" si="0"/>
        <v>Industry -:- Other Food Processing (Non Dairy/Meat Processing) -:- Heater -:- Electricity</v>
      </c>
      <c r="AA39" s="117" t="s">
        <v>627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421</v>
      </c>
      <c r="G40" s="151" t="s">
        <v>763</v>
      </c>
      <c r="H40" s="117" t="str">
        <f t="shared" si="1"/>
        <v xml:space="preserve"> -:- Process Heat Reformer</v>
      </c>
      <c r="I40" s="117" t="s">
        <v>422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707</v>
      </c>
      <c r="W40" s="117" t="s">
        <v>727</v>
      </c>
      <c r="X40" s="126" t="s">
        <v>728</v>
      </c>
      <c r="Y40" s="117" t="s">
        <v>91</v>
      </c>
      <c r="Z40" s="149" t="str">
        <f t="shared" ref="Z40:Z71" si="2" xml:space="preserve"> _xlfn.CONCAT( V40, " -:- ", W40, " -:- ", X40, " -:- ", Y40)</f>
        <v>Industry -:- Iron/Steel -:- Feedstock -:- Coal</v>
      </c>
      <c r="AA40" s="117" t="s">
        <v>628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G41" s="117" t="s">
        <v>716</v>
      </c>
      <c r="H41" s="117" t="str">
        <f t="shared" si="1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707</v>
      </c>
      <c r="W41" s="117" t="s">
        <v>727</v>
      </c>
      <c r="X41" s="126" t="s">
        <v>742</v>
      </c>
      <c r="Y41" s="117" t="s">
        <v>95</v>
      </c>
      <c r="Z41" s="149" t="str">
        <f t="shared" si="2"/>
        <v>Industry -:- Iron/Steel -:- Furnace -:- Electricity</v>
      </c>
      <c r="AA41" s="117" t="s">
        <v>629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G42" s="117" t="s">
        <v>713</v>
      </c>
      <c r="H42" s="117" t="str">
        <f t="shared" si="1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707</v>
      </c>
      <c r="W42" s="117" t="s">
        <v>727</v>
      </c>
      <c r="X42" s="126" t="s">
        <v>742</v>
      </c>
      <c r="Y42" s="117" t="s">
        <v>93</v>
      </c>
      <c r="Z42" s="149" t="str">
        <f t="shared" si="2"/>
        <v>Industry -:- Iron/Steel -:- Furnace -:- Natural Gas</v>
      </c>
      <c r="AA42" s="117" t="s">
        <v>630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423</v>
      </c>
      <c r="G43" s="117" t="s">
        <v>721</v>
      </c>
      <c r="H43" s="117" t="str">
        <f t="shared" si="1"/>
        <v xml:space="preserve"> -:- Process Heat Steam/Hot Water</v>
      </c>
      <c r="I43" s="117" t="s">
        <v>424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707</v>
      </c>
      <c r="W43" s="117" t="s">
        <v>727</v>
      </c>
      <c r="X43" s="126" t="s">
        <v>743</v>
      </c>
      <c r="Y43" s="117" t="s">
        <v>95</v>
      </c>
      <c r="Z43" s="149" t="str">
        <f t="shared" si="2"/>
        <v>Industry -:- Iron/Steel -:- Stationary Motor -:- Electricity</v>
      </c>
      <c r="AA43" s="117" t="s">
        <v>631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G44" s="117" t="s">
        <v>715</v>
      </c>
      <c r="H44" s="117" t="str">
        <f t="shared" si="1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707</v>
      </c>
      <c r="W44" s="117" t="s">
        <v>729</v>
      </c>
      <c r="X44" s="126" t="s">
        <v>748</v>
      </c>
      <c r="Y44" s="117" t="s">
        <v>91</v>
      </c>
      <c r="Z44" s="149" t="str">
        <f t="shared" si="2"/>
        <v>Industry -:- Meat Processing -:- Boiler -:- Coal</v>
      </c>
      <c r="AA44" s="117" t="s">
        <v>632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G45" s="117" t="s">
        <v>716</v>
      </c>
      <c r="H45" s="117" t="str">
        <f t="shared" si="1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707</v>
      </c>
      <c r="W45" s="117" t="s">
        <v>729</v>
      </c>
      <c r="X45" s="126" t="s">
        <v>748</v>
      </c>
      <c r="Y45" s="117" t="s">
        <v>93</v>
      </c>
      <c r="Z45" s="149" t="str">
        <f t="shared" si="2"/>
        <v>Industry -:- Meat Processing -:- Boiler -:- Natural Gas</v>
      </c>
      <c r="AA45" s="117" t="s">
        <v>633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425</v>
      </c>
      <c r="G46" s="117" t="s">
        <v>721</v>
      </c>
      <c r="H46" s="117" t="str">
        <f t="shared" si="1"/>
        <v xml:space="preserve"> -:- Process Heat Steam/Hot Water</v>
      </c>
      <c r="I46" s="117" t="s">
        <v>426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707</v>
      </c>
      <c r="W46" s="117" t="s">
        <v>729</v>
      </c>
      <c r="X46" s="126" t="s">
        <v>745</v>
      </c>
      <c r="Y46" s="117" t="s">
        <v>112</v>
      </c>
      <c r="Z46" s="149" t="str">
        <f t="shared" si="2"/>
        <v>Industry -:- Meat Processing -:- Heater -:- Wood</v>
      </c>
      <c r="AA46" s="117" t="s">
        <v>634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427</v>
      </c>
      <c r="G47" s="117" t="s">
        <v>132</v>
      </c>
      <c r="H47" s="117" t="str">
        <f t="shared" si="1"/>
        <v xml:space="preserve"> -:- Other</v>
      </c>
      <c r="I47" s="117" t="s">
        <v>428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707</v>
      </c>
      <c r="W47" s="117" t="s">
        <v>729</v>
      </c>
      <c r="X47" s="126" t="s">
        <v>745</v>
      </c>
      <c r="Y47" s="117" t="s">
        <v>95</v>
      </c>
      <c r="Z47" s="149" t="str">
        <f t="shared" si="2"/>
        <v>Industry -:- Meat Processing -:- Heater -:- Electricity</v>
      </c>
      <c r="AA47" s="117" t="s">
        <v>635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429</v>
      </c>
      <c r="G48" s="117" t="s">
        <v>132</v>
      </c>
      <c r="H48" s="117" t="str">
        <f t="shared" si="1"/>
        <v xml:space="preserve"> -:- Other</v>
      </c>
      <c r="I48" s="117" t="s">
        <v>430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707</v>
      </c>
      <c r="W48" s="117" t="s">
        <v>729</v>
      </c>
      <c r="X48" s="126" t="s">
        <v>752</v>
      </c>
      <c r="Y48" s="117" t="s">
        <v>95</v>
      </c>
      <c r="Z48" s="149" t="str">
        <f t="shared" si="2"/>
        <v>Industry -:- Meat Processing -:- Refrigerator -:- Electricity</v>
      </c>
      <c r="AA48" s="117" t="s">
        <v>636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431</v>
      </c>
      <c r="G49" s="117" t="s">
        <v>132</v>
      </c>
      <c r="H49" s="117" t="str">
        <f t="shared" si="1"/>
        <v xml:space="preserve"> -:- Other</v>
      </c>
      <c r="I49" s="117" t="s">
        <v>432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707</v>
      </c>
      <c r="W49" s="117" t="s">
        <v>729</v>
      </c>
      <c r="X49" s="126" t="s">
        <v>743</v>
      </c>
      <c r="Y49" s="117" t="s">
        <v>95</v>
      </c>
      <c r="Z49" s="149" t="str">
        <f t="shared" si="2"/>
        <v>Industry -:- Meat Processing -:- Stationary Motor -:- Electricity</v>
      </c>
      <c r="AA49" s="117" t="s">
        <v>637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433</v>
      </c>
      <c r="G50" s="117" t="s">
        <v>132</v>
      </c>
      <c r="H50" s="117" t="str">
        <f t="shared" si="1"/>
        <v xml:space="preserve"> -:- Other</v>
      </c>
      <c r="I50" s="117" t="s">
        <v>434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707</v>
      </c>
      <c r="W50" s="117" t="s">
        <v>730</v>
      </c>
      <c r="X50" s="126" t="s">
        <v>742</v>
      </c>
      <c r="Y50" s="117" t="s">
        <v>95</v>
      </c>
      <c r="Z50" s="149" t="str">
        <f t="shared" si="2"/>
        <v>Industry -:- Fabricated Metal Product, Transport Equipment, Machinery and Equipment Manufacturing -:- Furnace -:- Electricity</v>
      </c>
      <c r="AA50" s="117" t="s">
        <v>638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435</v>
      </c>
      <c r="G51" s="117" t="s">
        <v>132</v>
      </c>
      <c r="H51" s="117" t="str">
        <f t="shared" si="1"/>
        <v xml:space="preserve"> -:- Other</v>
      </c>
      <c r="I51" s="117" t="s">
        <v>436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707</v>
      </c>
      <c r="W51" s="117" t="s">
        <v>730</v>
      </c>
      <c r="X51" s="126" t="s">
        <v>742</v>
      </c>
      <c r="Y51" s="117" t="s">
        <v>104</v>
      </c>
      <c r="Z51" s="149" t="str">
        <f t="shared" si="2"/>
        <v>Industry -:- Fabricated Metal Product, Transport Equipment, Machinery and Equipment Manufacturing -:- Furnace -:- Fuel Oil</v>
      </c>
      <c r="AA51" s="117" t="s">
        <v>639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437</v>
      </c>
      <c r="G52" s="117" t="s">
        <v>132</v>
      </c>
      <c r="H52" s="117" t="str">
        <f t="shared" si="1"/>
        <v xml:space="preserve"> -:- Other</v>
      </c>
      <c r="I52" s="117" t="s">
        <v>438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707</v>
      </c>
      <c r="W52" s="117" t="s">
        <v>730</v>
      </c>
      <c r="X52" s="126" t="s">
        <v>742</v>
      </c>
      <c r="Y52" s="117" t="s">
        <v>93</v>
      </c>
      <c r="Z52" s="149" t="str">
        <f t="shared" si="2"/>
        <v>Industry -:- Fabricated Metal Product, Transport Equipment, Machinery and Equipment Manufacturing -:- Furnace -:- Natural Gas</v>
      </c>
      <c r="AA52" s="117" t="s">
        <v>640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439</v>
      </c>
      <c r="G53" s="117" t="s">
        <v>132</v>
      </c>
      <c r="H53" s="117" t="str">
        <f t="shared" si="1"/>
        <v xml:space="preserve"> -:- Other</v>
      </c>
      <c r="I53" s="117" t="s">
        <v>440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707</v>
      </c>
      <c r="W53" s="117" t="s">
        <v>730</v>
      </c>
      <c r="X53" s="126" t="s">
        <v>743</v>
      </c>
      <c r="Y53" s="117" t="s">
        <v>95</v>
      </c>
      <c r="Z53" s="149" t="str">
        <f t="shared" si="2"/>
        <v>Industry -:- Fabricated Metal Product, Transport Equipment, Machinery and Equipment Manufacturing -:- Stationary Motor -:- Electricity</v>
      </c>
      <c r="AA53" s="117" t="s">
        <v>641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441</v>
      </c>
      <c r="G54" s="117" t="s">
        <v>132</v>
      </c>
      <c r="H54" s="117" t="str">
        <f t="shared" si="1"/>
        <v xml:space="preserve"> -:- Other</v>
      </c>
      <c r="I54" s="117" t="s">
        <v>442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707</v>
      </c>
      <c r="W54" s="117" t="s">
        <v>730</v>
      </c>
      <c r="X54" s="126" t="s">
        <v>752</v>
      </c>
      <c r="Y54" s="117" t="s">
        <v>95</v>
      </c>
      <c r="Z54" s="149" t="str">
        <f t="shared" si="2"/>
        <v>Industry -:- Fabricated Metal Product, Transport Equipment, Machinery and Equipment Manufacturing -:- Refrigerator -:- Electricity</v>
      </c>
      <c r="AA54" s="117" t="s">
        <v>642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G55" s="117" t="s">
        <v>716</v>
      </c>
      <c r="H55" s="117" t="str">
        <f t="shared" si="1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707</v>
      </c>
      <c r="W55" s="117" t="s">
        <v>730</v>
      </c>
      <c r="X55" s="126" t="s">
        <v>746</v>
      </c>
      <c r="Y55" s="117" t="s">
        <v>93</v>
      </c>
      <c r="Z55" s="149" t="str">
        <f t="shared" si="2"/>
        <v>Industry -:- Fabricated Metal Product, Transport Equipment, Machinery and Equipment Manufacturing -:- Burner -:- Natural Gas</v>
      </c>
      <c r="AA55" s="117" t="s">
        <v>643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G56" s="117" t="s">
        <v>725</v>
      </c>
      <c r="H56" s="117" t="str">
        <f t="shared" si="1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707</v>
      </c>
      <c r="W56" s="117" t="s">
        <v>731</v>
      </c>
      <c r="X56" s="126" t="s">
        <v>728</v>
      </c>
      <c r="Y56" s="117" t="s">
        <v>93</v>
      </c>
      <c r="Z56" s="149" t="str">
        <f t="shared" si="2"/>
        <v>Industry -:- Methanol -:- Feedstock -:- Natural Gas</v>
      </c>
      <c r="AA56" s="117" t="s">
        <v>644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443</v>
      </c>
      <c r="G57" s="117" t="s">
        <v>721</v>
      </c>
      <c r="H57" s="117" t="str">
        <f t="shared" si="1"/>
        <v xml:space="preserve"> -:- Process Heat Steam/Hot Water</v>
      </c>
      <c r="I57" s="117" t="s">
        <v>444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707</v>
      </c>
      <c r="W57" s="117" t="s">
        <v>731</v>
      </c>
      <c r="X57" s="126" t="s">
        <v>747</v>
      </c>
      <c r="Y57" s="117" t="s">
        <v>93</v>
      </c>
      <c r="Z57" s="149" t="str">
        <f t="shared" si="2"/>
        <v>Industry -:- Methanol -:- Reformer -:- Natural Gas</v>
      </c>
      <c r="AA57" s="117" t="s">
        <v>645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575</v>
      </c>
      <c r="G58" s="117" t="s">
        <v>764</v>
      </c>
      <c r="H58" s="117" t="str">
        <f t="shared" si="1"/>
        <v xml:space="preserve"> -:- Process Heat Reforming</v>
      </c>
      <c r="I58" s="117" t="s">
        <v>445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707</v>
      </c>
      <c r="W58" s="117" t="s">
        <v>732</v>
      </c>
      <c r="X58" s="126" t="s">
        <v>742</v>
      </c>
      <c r="Y58" s="117" t="s">
        <v>91</v>
      </c>
      <c r="Z58" s="149" t="str">
        <f t="shared" si="2"/>
        <v>Industry -:- Non-Metallic Mineral Product Manufacturing -:- Furnace -:- Coal</v>
      </c>
      <c r="AA58" s="117" t="s">
        <v>646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446</v>
      </c>
      <c r="G59" s="117" t="s">
        <v>713</v>
      </c>
      <c r="H59" s="117" t="str">
        <f t="shared" si="1"/>
        <v xml:space="preserve"> -:- Process Heat Furnace</v>
      </c>
      <c r="I59" s="117" t="s">
        <v>447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707</v>
      </c>
      <c r="W59" s="117" t="s">
        <v>732</v>
      </c>
      <c r="X59" s="126" t="s">
        <v>742</v>
      </c>
      <c r="Y59" s="117" t="s">
        <v>95</v>
      </c>
      <c r="Z59" s="149" t="str">
        <f t="shared" si="2"/>
        <v>Industry -:- Non-Metallic Mineral Product Manufacturing -:- Furnace -:- Electricity</v>
      </c>
      <c r="AA59" s="117" t="s">
        <v>647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G60" s="117" t="s">
        <v>716</v>
      </c>
      <c r="H60" s="117" t="str">
        <f t="shared" si="1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707</v>
      </c>
      <c r="W60" s="117" t="s">
        <v>732</v>
      </c>
      <c r="X60" s="126" t="s">
        <v>742</v>
      </c>
      <c r="Y60" s="117" t="s">
        <v>93</v>
      </c>
      <c r="Z60" s="149" t="str">
        <f t="shared" si="2"/>
        <v>Industry -:- Non-Metallic Mineral Product Manufacturing -:- Furnace -:- Natural Gas</v>
      </c>
      <c r="AA60" s="117" t="s">
        <v>648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G61" s="117" t="s">
        <v>713</v>
      </c>
      <c r="H61" s="117" t="str">
        <f t="shared" si="1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707</v>
      </c>
      <c r="W61" s="117" t="s">
        <v>732</v>
      </c>
      <c r="X61" s="126" t="s">
        <v>742</v>
      </c>
      <c r="Y61" s="117" t="s">
        <v>112</v>
      </c>
      <c r="Z61" s="149" t="str">
        <f t="shared" si="2"/>
        <v>Industry -:- Non-Metallic Mineral Product Manufacturing -:- Furnace -:- Wood</v>
      </c>
      <c r="AA61" s="117" t="s">
        <v>649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448</v>
      </c>
      <c r="G62" s="117" t="s">
        <v>721</v>
      </c>
      <c r="H62" s="117" t="str">
        <f t="shared" si="1"/>
        <v xml:space="preserve"> -:- Process Heat Steam/Hot Water</v>
      </c>
      <c r="I62" s="117" t="s">
        <v>449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707</v>
      </c>
      <c r="W62" s="117" t="s">
        <v>732</v>
      </c>
      <c r="X62" s="126" t="s">
        <v>743</v>
      </c>
      <c r="Y62" s="117" t="s">
        <v>95</v>
      </c>
      <c r="Z62" s="149" t="str">
        <f t="shared" si="2"/>
        <v>Industry -:- Non-Metallic Mineral Product Manufacturing -:- Stationary Motor -:- Electricity</v>
      </c>
      <c r="AA62" s="117" t="s">
        <v>650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G63" s="117" t="s">
        <v>728</v>
      </c>
      <c r="H63" s="117" t="str">
        <f t="shared" si="1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707</v>
      </c>
      <c r="W63" s="117" t="s">
        <v>732</v>
      </c>
      <c r="X63" s="126" t="s">
        <v>748</v>
      </c>
      <c r="Y63" s="117" t="s">
        <v>93</v>
      </c>
      <c r="Z63" s="149" t="str">
        <f t="shared" si="2"/>
        <v>Industry -:- Non-Metallic Mineral Product Manufacturing -:- Boiler -:- Natural Gas</v>
      </c>
      <c r="AA63" s="117" t="s">
        <v>651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593</v>
      </c>
      <c r="G64" s="151" t="s">
        <v>763</v>
      </c>
      <c r="H64" s="117" t="str">
        <f t="shared" si="1"/>
        <v xml:space="preserve"> -:- Process Heat Reformer</v>
      </c>
      <c r="I64" s="117" t="s">
        <v>595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707</v>
      </c>
      <c r="W64" s="117" t="s">
        <v>79</v>
      </c>
      <c r="X64" s="126" t="s">
        <v>749</v>
      </c>
      <c r="Y64" s="117" t="s">
        <v>103</v>
      </c>
      <c r="Z64" s="149" t="str">
        <f t="shared" si="2"/>
        <v>Industry -:- Mining -:- Internal Combustion Engine -:- Diesel</v>
      </c>
      <c r="AA64" s="117" t="s">
        <v>652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G65" s="117" t="s">
        <v>716</v>
      </c>
      <c r="H65" s="117" t="str">
        <f t="shared" si="1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707</v>
      </c>
      <c r="W65" s="117" t="s">
        <v>79</v>
      </c>
      <c r="X65" s="126" t="s">
        <v>743</v>
      </c>
      <c r="Y65" s="117" t="s">
        <v>95</v>
      </c>
      <c r="Z65" s="149" t="str">
        <f t="shared" si="2"/>
        <v>Industry -:- Mining -:- Stationary Motor -:- Electricity</v>
      </c>
      <c r="AA65" s="117" t="s">
        <v>653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G66" s="117" t="s">
        <v>713</v>
      </c>
      <c r="H66" s="117" t="str">
        <f t="shared" si="1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707</v>
      </c>
      <c r="W66" s="117" t="s">
        <v>79</v>
      </c>
      <c r="X66" s="126" t="s">
        <v>749</v>
      </c>
      <c r="Y66" s="117" t="s">
        <v>103</v>
      </c>
      <c r="Z66" s="149" t="str">
        <f t="shared" si="2"/>
        <v>Industry -:- Mining -:- Internal Combustion Engine -:- Diesel</v>
      </c>
      <c r="AA66" s="117" t="s">
        <v>654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450</v>
      </c>
      <c r="G67" s="117" t="s">
        <v>721</v>
      </c>
      <c r="H67" s="117" t="str">
        <f t="shared" si="1"/>
        <v xml:space="preserve"> -:- Process Heat Steam/Hot Water</v>
      </c>
      <c r="I67" s="117" t="s">
        <v>451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707</v>
      </c>
      <c r="W67" s="117" t="s">
        <v>79</v>
      </c>
      <c r="X67" s="126" t="s">
        <v>748</v>
      </c>
      <c r="Y67" s="117" t="s">
        <v>104</v>
      </c>
      <c r="Z67" s="149" t="str">
        <f t="shared" si="2"/>
        <v>Industry -:- Mining -:- Boiler -:- Fuel Oil</v>
      </c>
      <c r="AA67" s="117" t="s">
        <v>655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G68" s="117" t="s">
        <v>722</v>
      </c>
      <c r="H68" s="117" t="str">
        <f t="shared" si="1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707</v>
      </c>
      <c r="W68" s="117" t="s">
        <v>79</v>
      </c>
      <c r="X68" s="126" t="s">
        <v>748</v>
      </c>
      <c r="Y68" s="117" t="s">
        <v>93</v>
      </c>
      <c r="Z68" s="149" t="str">
        <f t="shared" si="2"/>
        <v>Industry -:- Mining -:- Boiler -:- Natural Gas</v>
      </c>
      <c r="AA68" s="117" t="s">
        <v>656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452</v>
      </c>
      <c r="G69" s="117" t="s">
        <v>738</v>
      </c>
      <c r="H69" s="117" t="str">
        <f t="shared" si="1"/>
        <v xml:space="preserve"> -:- Drying</v>
      </c>
      <c r="I69" s="117" t="s">
        <v>453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707</v>
      </c>
      <c r="W69" s="117" t="s">
        <v>733</v>
      </c>
      <c r="X69" s="126" t="s">
        <v>132</v>
      </c>
      <c r="Y69" s="117" t="s">
        <v>95</v>
      </c>
      <c r="Z69" s="149" t="str">
        <f t="shared" si="2"/>
        <v>Industry -:- Other (Industry) -:- Other -:- Electricity</v>
      </c>
      <c r="AA69" s="117" t="s">
        <v>657</v>
      </c>
      <c r="AB69" s="117" t="s">
        <v>46</v>
      </c>
      <c r="AC69" s="117" t="s">
        <v>290</v>
      </c>
      <c r="AD69" s="117" t="s">
        <v>205</v>
      </c>
    </row>
    <row r="70" spans="3:30">
      <c r="C70" s="126" t="s">
        <v>73</v>
      </c>
      <c r="D70" s="126"/>
      <c r="E70" s="126" t="s">
        <v>454</v>
      </c>
      <c r="F70" s="126"/>
      <c r="G70" s="126" t="s">
        <v>739</v>
      </c>
      <c r="H70" s="126" t="str">
        <f t="shared" si="1"/>
        <v xml:space="preserve"> -:- Wood/Pulp and Paper Refining</v>
      </c>
      <c r="I70" s="126" t="s">
        <v>455</v>
      </c>
      <c r="J70" s="126" t="s">
        <v>46</v>
      </c>
      <c r="K70" s="126"/>
      <c r="L70" s="126" t="s">
        <v>205</v>
      </c>
      <c r="S70" s="117" t="s">
        <v>74</v>
      </c>
      <c r="U70" s="117" t="str">
        <f>+IND!C70</f>
        <v>OTH-DSL-DSL-Tech15</v>
      </c>
      <c r="V70" s="117" t="s">
        <v>707</v>
      </c>
      <c r="W70" s="117" t="s">
        <v>733</v>
      </c>
      <c r="X70" s="126" t="s">
        <v>132</v>
      </c>
      <c r="Y70" s="117" t="s">
        <v>103</v>
      </c>
      <c r="Z70" s="149" t="str">
        <f t="shared" si="2"/>
        <v>Industry -:- Other (Industry) -:- Other -:- Diesel</v>
      </c>
      <c r="AA70" s="117" t="s">
        <v>658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456</v>
      </c>
      <c r="G71" s="117" t="s">
        <v>718</v>
      </c>
      <c r="H71" s="117" t="str">
        <f t="shared" si="1"/>
        <v xml:space="preserve"> -:- Compressed Air</v>
      </c>
      <c r="I71" s="117" t="s">
        <v>457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707</v>
      </c>
      <c r="W71" s="117" t="s">
        <v>733</v>
      </c>
      <c r="X71" s="126" t="s">
        <v>132</v>
      </c>
      <c r="Y71" s="117" t="s">
        <v>59</v>
      </c>
      <c r="Z71" s="149" t="str">
        <f t="shared" si="2"/>
        <v>Industry -:- Other (Industry) -:- Other -:- LPG</v>
      </c>
      <c r="AA71" s="117" t="s">
        <v>659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G72" s="117" t="s">
        <v>716</v>
      </c>
      <c r="H72" s="117" t="str">
        <f t="shared" si="1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707</v>
      </c>
      <c r="W72" s="117" t="s">
        <v>733</v>
      </c>
      <c r="X72" s="126" t="s">
        <v>132</v>
      </c>
      <c r="Y72" s="117" t="s">
        <v>91</v>
      </c>
      <c r="Z72" s="149" t="str">
        <f t="shared" ref="Z72:Z103" si="3" xml:space="preserve"> _xlfn.CONCAT( V72, " -:- ", W72, " -:- ", X72, " -:- ", Y72)</f>
        <v>Industry -:- Other (Industry) -:- Other -:- Coal</v>
      </c>
      <c r="AA72" s="117" t="s">
        <v>660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G73" s="117" t="s">
        <v>725</v>
      </c>
      <c r="H73" s="117" t="str">
        <f t="shared" ref="H73:H79" si="4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707</v>
      </c>
      <c r="W73" s="117" t="s">
        <v>733</v>
      </c>
      <c r="X73" s="126" t="s">
        <v>132</v>
      </c>
      <c r="Y73" s="117" t="s">
        <v>93</v>
      </c>
      <c r="Z73" s="149" t="str">
        <f t="shared" si="3"/>
        <v>Industry -:- Other (Industry) -:- Other -:- Natural Gas</v>
      </c>
      <c r="AA73" s="117" t="s">
        <v>661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G74" s="117" t="s">
        <v>713</v>
      </c>
      <c r="H74" s="117" t="str">
        <f t="shared" si="4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707</v>
      </c>
      <c r="W74" s="117" t="s">
        <v>733</v>
      </c>
      <c r="X74" s="126" t="s">
        <v>132</v>
      </c>
      <c r="Y74" s="117" t="s">
        <v>102</v>
      </c>
      <c r="Z74" s="149" t="str">
        <f t="shared" si="3"/>
        <v>Industry -:- Other (Industry) -:- Other -:- Petrol</v>
      </c>
      <c r="AA74" s="117" t="s">
        <v>662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458</v>
      </c>
      <c r="G75" s="117" t="s">
        <v>721</v>
      </c>
      <c r="H75" s="117" t="str">
        <f t="shared" si="4"/>
        <v xml:space="preserve"> -:- Process Heat Steam/Hot Water</v>
      </c>
      <c r="I75" s="117" t="s">
        <v>459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707</v>
      </c>
      <c r="W75" s="117" t="s">
        <v>733</v>
      </c>
      <c r="X75" s="126" t="s">
        <v>132</v>
      </c>
      <c r="Y75" s="117" t="s">
        <v>111</v>
      </c>
      <c r="Z75" s="149" t="str">
        <f t="shared" si="3"/>
        <v>Industry -:- Other (Industry) -:- Other -:- Biogas</v>
      </c>
      <c r="AA75" s="117" t="s">
        <v>663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G76" s="117" t="s">
        <v>722</v>
      </c>
      <c r="H76" s="117" t="str">
        <f t="shared" si="4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707</v>
      </c>
      <c r="W76" s="117" t="s">
        <v>733</v>
      </c>
      <c r="X76" s="126" t="s">
        <v>132</v>
      </c>
      <c r="Y76" s="117" t="s">
        <v>104</v>
      </c>
      <c r="Z76" s="149" t="str">
        <f t="shared" si="3"/>
        <v>Industry -:- Other (Industry) -:- Other -:- Fuel Oil</v>
      </c>
      <c r="AA76" s="117" t="s">
        <v>664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460</v>
      </c>
      <c r="G77" s="117" t="s">
        <v>741</v>
      </c>
      <c r="H77" s="117" t="str">
        <f t="shared" si="4"/>
        <v xml:space="preserve"> -:- Fan</v>
      </c>
      <c r="I77" s="117" t="s">
        <v>461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707</v>
      </c>
      <c r="W77" s="117" t="s">
        <v>734</v>
      </c>
      <c r="X77" s="126" t="s">
        <v>748</v>
      </c>
      <c r="Y77" s="117" t="s">
        <v>104</v>
      </c>
      <c r="Z77" s="149" t="str">
        <f t="shared" si="3"/>
        <v>Industry -:- Petroleum, Basic Chemical and Rubber Product Manufacturing -:- Boiler -:- Fuel Oil</v>
      </c>
      <c r="AA77" s="117" t="s">
        <v>665</v>
      </c>
      <c r="AB77" s="117" t="s">
        <v>46</v>
      </c>
      <c r="AC77" s="117" t="s">
        <v>290</v>
      </c>
      <c r="AD77" s="117" t="s">
        <v>205</v>
      </c>
    </row>
    <row r="78" spans="3:30">
      <c r="C78" s="126" t="s">
        <v>73</v>
      </c>
      <c r="D78" s="126"/>
      <c r="E78" s="126" t="s">
        <v>462</v>
      </c>
      <c r="F78" s="126"/>
      <c r="G78" s="126" t="s">
        <v>739</v>
      </c>
      <c r="H78" s="126" t="str">
        <f t="shared" si="4"/>
        <v xml:space="preserve"> -:- Wood/Pulp and Paper Refining</v>
      </c>
      <c r="I78" s="126" t="s">
        <v>463</v>
      </c>
      <c r="J78" s="126" t="s">
        <v>46</v>
      </c>
      <c r="K78" s="126"/>
      <c r="L78" s="126" t="s">
        <v>205</v>
      </c>
      <c r="S78" s="117" t="s">
        <v>74</v>
      </c>
      <c r="U78" s="117" t="str">
        <f>+IND!C78</f>
        <v>CHMCL-PH-STM_HW-NGA-BLR15</v>
      </c>
      <c r="V78" s="117" t="s">
        <v>707</v>
      </c>
      <c r="W78" s="117" t="s">
        <v>734</v>
      </c>
      <c r="X78" s="126" t="s">
        <v>748</v>
      </c>
      <c r="Y78" s="117" t="s">
        <v>93</v>
      </c>
      <c r="Z78" s="149" t="str">
        <f t="shared" si="3"/>
        <v>Industry -:- Petroleum, Basic Chemical and Rubber Product Manufacturing -:- Boiler -:- Natural Gas</v>
      </c>
      <c r="AA78" s="117" t="s">
        <v>666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464</v>
      </c>
      <c r="G79" s="117" t="s">
        <v>718</v>
      </c>
      <c r="H79" s="117" t="str">
        <f t="shared" si="4"/>
        <v xml:space="preserve"> -:- Compressed Air</v>
      </c>
      <c r="I79" s="117" t="s">
        <v>465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707</v>
      </c>
      <c r="W79" s="117" t="s">
        <v>734</v>
      </c>
      <c r="X79" s="117" t="s">
        <v>743</v>
      </c>
      <c r="Y79" s="117" t="s">
        <v>95</v>
      </c>
      <c r="Z79" s="149" t="str">
        <f t="shared" si="3"/>
        <v>Industry -:- Petroleum, Basic Chemical and Rubber Product Manufacturing -:- Stationary Motor -:- Electricity</v>
      </c>
      <c r="AA79" s="117" t="s">
        <v>667</v>
      </c>
      <c r="AB79" s="117" t="s">
        <v>46</v>
      </c>
      <c r="AC79" s="117" t="s">
        <v>290</v>
      </c>
      <c r="AD79" s="117" t="s">
        <v>205</v>
      </c>
    </row>
    <row r="80" spans="3:30">
      <c r="S80" s="117" t="s">
        <v>74</v>
      </c>
      <c r="U80" s="117" t="str">
        <f>+IND!C80</f>
        <v>CHMCL-MoTP-Stat-NGA-Pump15</v>
      </c>
      <c r="V80" s="117" t="s">
        <v>707</v>
      </c>
      <c r="W80" s="117" t="s">
        <v>734</v>
      </c>
      <c r="X80" s="126" t="s">
        <v>744</v>
      </c>
      <c r="Y80" s="117" t="s">
        <v>93</v>
      </c>
      <c r="Z80" s="149" t="str">
        <f t="shared" si="3"/>
        <v>Industry -:- Petroleum, Basic Chemical and Rubber Product Manufacturing -:- Pump -:- Natural Gas</v>
      </c>
      <c r="AA80" s="117" t="s">
        <v>668</v>
      </c>
      <c r="AB80" s="117" t="s">
        <v>46</v>
      </c>
      <c r="AC80" s="117" t="s">
        <v>290</v>
      </c>
      <c r="AD80" s="117" t="s">
        <v>205</v>
      </c>
    </row>
    <row r="81" spans="19:30">
      <c r="S81" s="117" t="s">
        <v>74</v>
      </c>
      <c r="U81" s="117" t="str">
        <f>+IND!C81</f>
        <v>CHMCL-PH-REFRM-NGA-REFRM15</v>
      </c>
      <c r="V81" s="117" t="s">
        <v>707</v>
      </c>
      <c r="W81" s="117" t="s">
        <v>734</v>
      </c>
      <c r="X81" s="126" t="s">
        <v>747</v>
      </c>
      <c r="Y81" s="117" t="s">
        <v>93</v>
      </c>
      <c r="Z81" s="149" t="str">
        <f t="shared" si="3"/>
        <v>Industry -:- Petroleum, Basic Chemical and Rubber Product Manufacturing -:- Reformer -:- Natural Gas</v>
      </c>
      <c r="AA81" s="117" t="s">
        <v>669</v>
      </c>
      <c r="AB81" s="117" t="s">
        <v>46</v>
      </c>
      <c r="AC81" s="117" t="s">
        <v>290</v>
      </c>
      <c r="AD81" s="117" t="s">
        <v>205</v>
      </c>
    </row>
    <row r="82" spans="19:30">
      <c r="S82" s="117" t="s">
        <v>74</v>
      </c>
      <c r="U82" s="117" t="str">
        <f>+IND!C82</f>
        <v>CHMCL-PH-DirH-NGA-Burner15</v>
      </c>
      <c r="V82" s="117" t="s">
        <v>707</v>
      </c>
      <c r="W82" s="117" t="s">
        <v>734</v>
      </c>
      <c r="X82" s="126" t="s">
        <v>746</v>
      </c>
      <c r="Y82" s="117" t="s">
        <v>93</v>
      </c>
      <c r="Z82" s="149" t="str">
        <f t="shared" si="3"/>
        <v>Industry -:- Petroleum, Basic Chemical and Rubber Product Manufacturing -:- Burner -:- Natural Gas</v>
      </c>
      <c r="AA82" s="117" t="s">
        <v>670</v>
      </c>
      <c r="AB82" s="117" t="s">
        <v>46</v>
      </c>
      <c r="AC82" s="117" t="s">
        <v>290</v>
      </c>
      <c r="AD82" s="117" t="s">
        <v>205</v>
      </c>
    </row>
    <row r="83" spans="19:30">
      <c r="S83" s="117" t="s">
        <v>74</v>
      </c>
      <c r="U83" s="117" t="str">
        <f>+IND!C83</f>
        <v>CHMCL-PH-DirH-ELC-Heater15</v>
      </c>
      <c r="V83" s="117" t="s">
        <v>707</v>
      </c>
      <c r="W83" s="117" t="s">
        <v>734</v>
      </c>
      <c r="X83" s="126" t="s">
        <v>745</v>
      </c>
      <c r="Y83" s="117" t="s">
        <v>95</v>
      </c>
      <c r="Z83" s="149" t="str">
        <f t="shared" si="3"/>
        <v>Industry -:- Petroleum, Basic Chemical and Rubber Product Manufacturing -:- Heater -:- Electricity</v>
      </c>
      <c r="AA83" s="117" t="s">
        <v>671</v>
      </c>
      <c r="AB83" s="117" t="s">
        <v>46</v>
      </c>
      <c r="AC83" s="117" t="s">
        <v>290</v>
      </c>
      <c r="AD83" s="117" t="s">
        <v>205</v>
      </c>
    </row>
    <row r="84" spans="19:30">
      <c r="S84" s="117" t="s">
        <v>74</v>
      </c>
      <c r="U84" s="117" t="str">
        <f>+IND!C84</f>
        <v>CHMCL-PH-FURN-FOL-Furn15</v>
      </c>
      <c r="V84" s="117" t="s">
        <v>707</v>
      </c>
      <c r="W84" s="117" t="s">
        <v>734</v>
      </c>
      <c r="X84" s="126" t="s">
        <v>742</v>
      </c>
      <c r="Y84" s="117" t="s">
        <v>104</v>
      </c>
      <c r="Z84" s="149" t="str">
        <f t="shared" si="3"/>
        <v>Industry -:- Petroleum, Basic Chemical and Rubber Product Manufacturing -:- Furnace -:- Fuel Oil</v>
      </c>
      <c r="AA84" s="117" t="s">
        <v>672</v>
      </c>
      <c r="AB84" s="117" t="s">
        <v>46</v>
      </c>
      <c r="AC84" s="117" t="s">
        <v>290</v>
      </c>
      <c r="AD84" s="117" t="s">
        <v>205</v>
      </c>
    </row>
    <row r="85" spans="19:30">
      <c r="S85" s="117" t="s">
        <v>74</v>
      </c>
      <c r="U85" s="117" t="str">
        <f>+IND!C85</f>
        <v>CHMCL-PH-FURN-NGA-Furn15</v>
      </c>
      <c r="V85" s="117" t="s">
        <v>707</v>
      </c>
      <c r="W85" s="117" t="s">
        <v>734</v>
      </c>
      <c r="X85" s="126" t="s">
        <v>742</v>
      </c>
      <c r="Y85" s="117" t="s">
        <v>93</v>
      </c>
      <c r="Z85" s="149" t="str">
        <f t="shared" si="3"/>
        <v>Industry -:- Petroleum, Basic Chemical and Rubber Product Manufacturing -:- Furnace -:- Natural Gas</v>
      </c>
      <c r="AA85" s="117" t="s">
        <v>673</v>
      </c>
      <c r="AB85" s="117" t="s">
        <v>46</v>
      </c>
      <c r="AC85" s="117" t="s">
        <v>290</v>
      </c>
      <c r="AD85" s="117" t="s">
        <v>205</v>
      </c>
    </row>
    <row r="86" spans="19:30">
      <c r="S86" s="117" t="s">
        <v>74</v>
      </c>
      <c r="U86" s="117" t="str">
        <f>+IND!C86</f>
        <v>REFI-PH-FURN-NGA-Furn15</v>
      </c>
      <c r="V86" s="117" t="s">
        <v>707</v>
      </c>
      <c r="W86" s="117" t="s">
        <v>735</v>
      </c>
      <c r="X86" s="126" t="s">
        <v>742</v>
      </c>
      <c r="Y86" s="117" t="s">
        <v>93</v>
      </c>
      <c r="Z86" s="149" t="str">
        <f t="shared" si="3"/>
        <v>Industry -:- Refining -:- Furnace -:- Natural Gas</v>
      </c>
      <c r="AA86" s="117" t="s">
        <v>674</v>
      </c>
      <c r="AB86" s="117" t="s">
        <v>46</v>
      </c>
      <c r="AC86" s="117" t="s">
        <v>290</v>
      </c>
      <c r="AD86" s="117" t="s">
        <v>205</v>
      </c>
    </row>
    <row r="87" spans="19:30">
      <c r="S87" s="117" t="s">
        <v>74</v>
      </c>
      <c r="U87" s="117" t="str">
        <f>+IND!C87</f>
        <v>REFI-MoTP-Stat-ELC-Mtr15</v>
      </c>
      <c r="V87" s="117" t="s">
        <v>707</v>
      </c>
      <c r="W87" s="117" t="s">
        <v>735</v>
      </c>
      <c r="X87" s="126" t="s">
        <v>743</v>
      </c>
      <c r="Y87" s="117" t="s">
        <v>95</v>
      </c>
      <c r="Z87" s="149" t="str">
        <f t="shared" si="3"/>
        <v>Industry -:- Refining -:- Stationary Motor -:- Electricity</v>
      </c>
      <c r="AA87" s="117" t="s">
        <v>675</v>
      </c>
      <c r="AB87" s="117" t="s">
        <v>46</v>
      </c>
      <c r="AC87" s="117" t="s">
        <v>290</v>
      </c>
      <c r="AD87" s="117" t="s">
        <v>205</v>
      </c>
    </row>
    <row r="88" spans="19:30">
      <c r="S88" s="117" t="s">
        <v>74</v>
      </c>
      <c r="U88" s="117" t="str">
        <f>+IND!C88</f>
        <v>REFI-PH-STM_HW-NGA-BLR15</v>
      </c>
      <c r="V88" s="117" t="s">
        <v>707</v>
      </c>
      <c r="W88" s="117" t="s">
        <v>735</v>
      </c>
      <c r="X88" s="126" t="s">
        <v>748</v>
      </c>
      <c r="Y88" s="117" t="s">
        <v>93</v>
      </c>
      <c r="Z88" s="149" t="str">
        <f t="shared" si="3"/>
        <v>Industry -:- Refining -:- Boiler -:- Natural Gas</v>
      </c>
      <c r="AA88" s="117" t="s">
        <v>676</v>
      </c>
      <c r="AB88" s="117" t="s">
        <v>46</v>
      </c>
      <c r="AC88" s="117" t="s">
        <v>290</v>
      </c>
      <c r="AD88" s="117" t="s">
        <v>205</v>
      </c>
    </row>
    <row r="89" spans="19:30">
      <c r="S89" s="117" t="s">
        <v>74</v>
      </c>
      <c r="U89" s="117" t="str">
        <f>+IND!C89</f>
        <v>UREA-FDSTCK-NGA-FDSTCK15</v>
      </c>
      <c r="V89" s="117" t="s">
        <v>707</v>
      </c>
      <c r="W89" s="117" t="s">
        <v>736</v>
      </c>
      <c r="X89" s="126" t="s">
        <v>728</v>
      </c>
      <c r="Y89" s="117" t="s">
        <v>93</v>
      </c>
      <c r="Z89" s="149" t="str">
        <f t="shared" si="3"/>
        <v>Industry -:- Urea Production -:- Feedstock -:- Natural Gas</v>
      </c>
      <c r="AA89" s="117" t="s">
        <v>677</v>
      </c>
      <c r="AB89" s="117" t="s">
        <v>46</v>
      </c>
      <c r="AC89" s="117" t="s">
        <v>290</v>
      </c>
      <c r="AD89" s="117" t="s">
        <v>205</v>
      </c>
    </row>
    <row r="90" spans="19:30">
      <c r="S90" s="117" t="s">
        <v>74</v>
      </c>
      <c r="U90" s="117" t="s">
        <v>594</v>
      </c>
      <c r="V90" s="117" t="s">
        <v>707</v>
      </c>
      <c r="W90" s="117" t="s">
        <v>736</v>
      </c>
      <c r="X90" s="126" t="s">
        <v>747</v>
      </c>
      <c r="Y90" s="117" t="s">
        <v>93</v>
      </c>
      <c r="Z90" s="149" t="str">
        <f t="shared" si="3"/>
        <v>Industry -:- Urea Production -:- Reformer -:- Natural Gas</v>
      </c>
      <c r="AA90" s="117" t="s">
        <v>678</v>
      </c>
      <c r="AB90" s="117" t="s">
        <v>46</v>
      </c>
      <c r="AC90" s="117" t="s">
        <v>290</v>
      </c>
      <c r="AD90" s="117" t="s">
        <v>205</v>
      </c>
    </row>
    <row r="91" spans="19:30">
      <c r="S91" s="117" t="s">
        <v>74</v>
      </c>
      <c r="U91" s="117" t="str">
        <f>+IND!C91</f>
        <v>WOOD-PH-STM_HW-COA-BLR15</v>
      </c>
      <c r="V91" s="117" t="s">
        <v>707</v>
      </c>
      <c r="W91" s="117" t="s">
        <v>737</v>
      </c>
      <c r="X91" s="126" t="s">
        <v>748</v>
      </c>
      <c r="Y91" s="117" t="s">
        <v>91</v>
      </c>
      <c r="Z91" s="149" t="str">
        <f t="shared" si="3"/>
        <v>Industry -:- Wood Product Manufacturing -:- Boiler -:- Coal</v>
      </c>
      <c r="AA91" s="117" t="s">
        <v>679</v>
      </c>
      <c r="AB91" s="117" t="s">
        <v>46</v>
      </c>
      <c r="AC91" s="117" t="s">
        <v>290</v>
      </c>
      <c r="AD91" s="117" t="s">
        <v>205</v>
      </c>
    </row>
    <row r="92" spans="19:30">
      <c r="S92" s="117" t="s">
        <v>74</v>
      </c>
      <c r="U92" s="117" t="str">
        <f>+IND!C92</f>
        <v>WOOD-PH-STM_HW-DSL-BLR15</v>
      </c>
      <c r="V92" s="117" t="s">
        <v>707</v>
      </c>
      <c r="W92" s="117" t="s">
        <v>737</v>
      </c>
      <c r="X92" s="126" t="s">
        <v>748</v>
      </c>
      <c r="Y92" s="117" t="s">
        <v>103</v>
      </c>
      <c r="Z92" s="149" t="str">
        <f t="shared" si="3"/>
        <v>Industry -:- Wood Product Manufacturing -:- Boiler -:- Diesel</v>
      </c>
      <c r="AA92" s="117" t="s">
        <v>680</v>
      </c>
      <c r="AB92" s="117" t="s">
        <v>46</v>
      </c>
      <c r="AC92" s="117" t="s">
        <v>290</v>
      </c>
      <c r="AD92" s="117" t="s">
        <v>205</v>
      </c>
    </row>
    <row r="93" spans="19:30">
      <c r="S93" s="117" t="s">
        <v>74</v>
      </c>
      <c r="U93" s="117" t="str">
        <f>+IND!C93</f>
        <v>WOOD-PH-STM_HW-ELC-BLR15</v>
      </c>
      <c r="V93" s="117" t="s">
        <v>707</v>
      </c>
      <c r="W93" s="117" t="s">
        <v>737</v>
      </c>
      <c r="X93" s="126" t="s">
        <v>748</v>
      </c>
      <c r="Y93" s="117" t="s">
        <v>95</v>
      </c>
      <c r="Z93" s="149" t="str">
        <f t="shared" si="3"/>
        <v>Industry -:- Wood Product Manufacturing -:- Boiler -:- Electricity</v>
      </c>
      <c r="AA93" s="117" t="s">
        <v>681</v>
      </c>
      <c r="AB93" s="117" t="s">
        <v>46</v>
      </c>
      <c r="AC93" s="117" t="s">
        <v>290</v>
      </c>
      <c r="AD93" s="117" t="s">
        <v>205</v>
      </c>
    </row>
    <row r="94" spans="19:30">
      <c r="S94" s="117" t="s">
        <v>74</v>
      </c>
      <c r="U94" s="117" t="str">
        <f>+IND!C94</f>
        <v>WOOD-PH-STM_HW-FOL-BLR15</v>
      </c>
      <c r="V94" s="117" t="s">
        <v>707</v>
      </c>
      <c r="W94" s="117" t="s">
        <v>737</v>
      </c>
      <c r="X94" s="126" t="s">
        <v>748</v>
      </c>
      <c r="Y94" s="117" t="s">
        <v>104</v>
      </c>
      <c r="Z94" s="149" t="str">
        <f t="shared" si="3"/>
        <v>Industry -:- Wood Product Manufacturing -:- Boiler -:- Fuel Oil</v>
      </c>
      <c r="AA94" s="117" t="s">
        <v>682</v>
      </c>
      <c r="AB94" s="117" t="s">
        <v>46</v>
      </c>
      <c r="AC94" s="117" t="s">
        <v>290</v>
      </c>
      <c r="AD94" s="117" t="s">
        <v>205</v>
      </c>
    </row>
    <row r="95" spans="19:30">
      <c r="S95" s="117" t="s">
        <v>74</v>
      </c>
      <c r="U95" s="117" t="str">
        <f>+IND!C95</f>
        <v>WOOD-PH-STM_HW-GEO-Heat15</v>
      </c>
      <c r="V95" s="117" t="s">
        <v>707</v>
      </c>
      <c r="W95" s="117" t="s">
        <v>737</v>
      </c>
      <c r="X95" s="126" t="s">
        <v>751</v>
      </c>
      <c r="Y95" s="117" t="s">
        <v>107</v>
      </c>
      <c r="Z95" s="149" t="str">
        <f t="shared" si="3"/>
        <v>Industry -:- Wood Product Manufacturing -:- Heat Exchanger -:- Geothermal</v>
      </c>
      <c r="AA95" s="117" t="s">
        <v>683</v>
      </c>
      <c r="AB95" s="117" t="s">
        <v>46</v>
      </c>
      <c r="AC95" s="117" t="s">
        <v>290</v>
      </c>
      <c r="AD95" s="117" t="s">
        <v>205</v>
      </c>
    </row>
    <row r="96" spans="19:30">
      <c r="S96" s="117" t="s">
        <v>74</v>
      </c>
      <c r="U96" s="117" t="str">
        <f>+IND!C96</f>
        <v>WOOD-PH-STM_HW-NGA-BLR15</v>
      </c>
      <c r="V96" s="117" t="s">
        <v>707</v>
      </c>
      <c r="W96" s="117" t="s">
        <v>737</v>
      </c>
      <c r="X96" s="126" t="s">
        <v>748</v>
      </c>
      <c r="Y96" s="117" t="s">
        <v>93</v>
      </c>
      <c r="Z96" s="149" t="str">
        <f t="shared" si="3"/>
        <v>Industry -:- Wood Product Manufacturing -:- Boiler -:- Natural Gas</v>
      </c>
      <c r="AA96" s="117" t="s">
        <v>684</v>
      </c>
      <c r="AB96" s="117" t="s">
        <v>46</v>
      </c>
      <c r="AC96" s="117" t="s">
        <v>290</v>
      </c>
      <c r="AD96" s="117" t="s">
        <v>205</v>
      </c>
    </row>
    <row r="97" spans="5:39">
      <c r="S97" s="117" t="s">
        <v>74</v>
      </c>
      <c r="U97" s="117" t="str">
        <f>+IND!C97</f>
        <v>WOOD-PH-STM_HW-WOD-BLR15</v>
      </c>
      <c r="V97" s="117" t="s">
        <v>707</v>
      </c>
      <c r="W97" s="117" t="s">
        <v>737</v>
      </c>
      <c r="X97" s="126" t="s">
        <v>748</v>
      </c>
      <c r="Y97" s="117" t="s">
        <v>112</v>
      </c>
      <c r="Z97" s="149" t="str">
        <f t="shared" si="3"/>
        <v>Industry -:- Wood Product Manufacturing -:- Boiler -:- Wood</v>
      </c>
      <c r="AA97" s="117" t="s">
        <v>685</v>
      </c>
      <c r="AB97" s="117" t="s">
        <v>46</v>
      </c>
      <c r="AC97" s="117" t="s">
        <v>290</v>
      </c>
      <c r="AD97" s="117" t="s">
        <v>205</v>
      </c>
    </row>
    <row r="98" spans="5:39">
      <c r="S98" s="117" t="s">
        <v>74</v>
      </c>
      <c r="U98" s="117" t="str">
        <f>+IND!C98</f>
        <v>WOOD-Fan-ELC-Fan15</v>
      </c>
      <c r="V98" s="117" t="s">
        <v>707</v>
      </c>
      <c r="W98" s="117" t="s">
        <v>737</v>
      </c>
      <c r="X98" s="126" t="s">
        <v>741</v>
      </c>
      <c r="Y98" s="117" t="s">
        <v>95</v>
      </c>
      <c r="Z98" s="149" t="str">
        <f t="shared" si="3"/>
        <v>Industry -:- Wood Product Manufacturing -:- Fan -:- Electricity</v>
      </c>
      <c r="AA98" s="117" t="s">
        <v>686</v>
      </c>
      <c r="AB98" s="117" t="s">
        <v>46</v>
      </c>
      <c r="AC98" s="117" t="s">
        <v>290</v>
      </c>
      <c r="AD98" s="117" t="s">
        <v>205</v>
      </c>
    </row>
    <row r="99" spans="5:39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707</v>
      </c>
      <c r="W99" s="117" t="s">
        <v>737</v>
      </c>
      <c r="X99" s="126" t="s">
        <v>743</v>
      </c>
      <c r="Y99" s="117" t="s">
        <v>95</v>
      </c>
      <c r="Z99" s="149" t="str">
        <f t="shared" si="3"/>
        <v>Industry -:- Wood Product Manufacturing -:- Stationary Motor -:- Electricity</v>
      </c>
      <c r="AA99" s="117" t="s">
        <v>687</v>
      </c>
      <c r="AB99" s="117" t="s">
        <v>46</v>
      </c>
      <c r="AC99" s="117" t="s">
        <v>290</v>
      </c>
      <c r="AD99" s="117" t="s">
        <v>205</v>
      </c>
    </row>
    <row r="100" spans="5:39">
      <c r="E100"/>
      <c r="F100"/>
      <c r="G100"/>
      <c r="I100"/>
      <c r="J100"/>
      <c r="S100" s="140" t="s">
        <v>74</v>
      </c>
      <c r="T100" s="140"/>
      <c r="U100" s="140" t="str">
        <f>+IND!C100</f>
        <v>WOOD-Refin-ELC-Refinery15</v>
      </c>
      <c r="V100" s="140" t="s">
        <v>707</v>
      </c>
      <c r="W100" s="140" t="s">
        <v>737</v>
      </c>
      <c r="X100" s="150" t="s">
        <v>754</v>
      </c>
      <c r="Y100" s="140" t="s">
        <v>95</v>
      </c>
      <c r="Z100" s="149" t="str">
        <f t="shared" si="3"/>
        <v>Industry -:- Wood Product Manufacturing -:- Wood/Pulp and Paper Refiner -:- Electricity</v>
      </c>
      <c r="AA100" s="140" t="s">
        <v>688</v>
      </c>
      <c r="AB100" s="140" t="s">
        <v>46</v>
      </c>
      <c r="AC100" s="140" t="s">
        <v>290</v>
      </c>
      <c r="AD100" s="140" t="s">
        <v>205</v>
      </c>
      <c r="AM100" s="140"/>
    </row>
    <row r="101" spans="5:39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707</v>
      </c>
      <c r="W101" s="117" t="s">
        <v>737</v>
      </c>
      <c r="X101" s="126" t="s">
        <v>744</v>
      </c>
      <c r="Y101" s="117" t="s">
        <v>95</v>
      </c>
      <c r="Z101" s="149" t="str">
        <f t="shared" si="3"/>
        <v>Industry -:- Wood Product Manufacturing -:- Pump -:- Electricity</v>
      </c>
      <c r="AA101" s="117" t="s">
        <v>689</v>
      </c>
      <c r="AB101" s="117" t="s">
        <v>46</v>
      </c>
      <c r="AC101" s="117" t="s">
        <v>290</v>
      </c>
      <c r="AD101" s="117" t="s">
        <v>205</v>
      </c>
    </row>
    <row r="102" spans="5:39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707</v>
      </c>
      <c r="W102" s="117" t="s">
        <v>737</v>
      </c>
      <c r="X102" s="126" t="s">
        <v>742</v>
      </c>
      <c r="Y102" s="117" t="s">
        <v>93</v>
      </c>
      <c r="Z102" s="149" t="str">
        <f t="shared" si="3"/>
        <v>Industry -:- Wood Product Manufacturing -:- Furnace -:- Natural Gas</v>
      </c>
      <c r="AA102" s="117" t="s">
        <v>690</v>
      </c>
      <c r="AB102" s="117" t="s">
        <v>46</v>
      </c>
      <c r="AC102" s="117" t="s">
        <v>290</v>
      </c>
      <c r="AD102" s="117" t="s">
        <v>205</v>
      </c>
    </row>
    <row r="103" spans="5:39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707</v>
      </c>
      <c r="W103" s="117" t="s">
        <v>737</v>
      </c>
      <c r="X103" s="126" t="s">
        <v>750</v>
      </c>
      <c r="Y103" s="117" t="s">
        <v>95</v>
      </c>
      <c r="Z103" s="149" t="str">
        <f t="shared" si="3"/>
        <v>Industry -:- Wood Product Manufacturing -:- Compressor -:- Electricity</v>
      </c>
      <c r="AA103" s="117" t="s">
        <v>691</v>
      </c>
      <c r="AB103" s="117" t="s">
        <v>46</v>
      </c>
      <c r="AC103" s="117" t="s">
        <v>290</v>
      </c>
      <c r="AD103" s="117" t="s">
        <v>205</v>
      </c>
    </row>
    <row r="104" spans="5:39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707</v>
      </c>
      <c r="W104" s="117" t="s">
        <v>740</v>
      </c>
      <c r="X104" s="126" t="s">
        <v>748</v>
      </c>
      <c r="Y104" s="117" t="s">
        <v>91</v>
      </c>
      <c r="Z104" s="149" t="str">
        <f t="shared" ref="Z104:Z135" si="5" xml:space="preserve"> _xlfn.CONCAT( V104, " -:- ", W104, " -:- ", X104, " -:- ", Y104)</f>
        <v>Industry -:- Pulp and Paper Manufacturing -:- Boiler -:- Coal</v>
      </c>
      <c r="AA104" s="117" t="s">
        <v>692</v>
      </c>
      <c r="AB104" s="117" t="s">
        <v>46</v>
      </c>
      <c r="AC104" s="117" t="s">
        <v>290</v>
      </c>
      <c r="AD104" s="117" t="s">
        <v>205</v>
      </c>
    </row>
    <row r="105" spans="5:39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707</v>
      </c>
      <c r="W105" s="117" t="s">
        <v>740</v>
      </c>
      <c r="X105" s="126" t="s">
        <v>748</v>
      </c>
      <c r="Y105" s="117" t="s">
        <v>104</v>
      </c>
      <c r="Z105" s="149" t="str">
        <f t="shared" si="5"/>
        <v>Industry -:- Pulp and Paper Manufacturing -:- Boiler -:- Fuel Oil</v>
      </c>
      <c r="AA105" s="117" t="s">
        <v>693</v>
      </c>
      <c r="AB105" s="117" t="s">
        <v>46</v>
      </c>
      <c r="AC105" s="117" t="s">
        <v>290</v>
      </c>
      <c r="AD105" s="117" t="s">
        <v>205</v>
      </c>
    </row>
    <row r="106" spans="5:39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707</v>
      </c>
      <c r="W106" s="117" t="s">
        <v>740</v>
      </c>
      <c r="X106" s="126" t="s">
        <v>751</v>
      </c>
      <c r="Y106" s="117" t="s">
        <v>107</v>
      </c>
      <c r="Z106" s="149" t="str">
        <f t="shared" si="5"/>
        <v>Industry -:- Pulp and Paper Manufacturing -:- Heat Exchanger -:- Geothermal</v>
      </c>
      <c r="AA106" s="117" t="s">
        <v>694</v>
      </c>
      <c r="AB106" s="117" t="s">
        <v>46</v>
      </c>
      <c r="AC106" s="117" t="s">
        <v>290</v>
      </c>
      <c r="AD106" s="117" t="s">
        <v>205</v>
      </c>
    </row>
    <row r="107" spans="5:39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707</v>
      </c>
      <c r="W107" s="117" t="s">
        <v>740</v>
      </c>
      <c r="X107" s="126" t="s">
        <v>748</v>
      </c>
      <c r="Y107" s="117" t="s">
        <v>93</v>
      </c>
      <c r="Z107" s="149" t="str">
        <f t="shared" si="5"/>
        <v>Industry -:- Pulp and Paper Manufacturing -:- Boiler -:- Natural Gas</v>
      </c>
      <c r="AA107" s="117" t="s">
        <v>695</v>
      </c>
      <c r="AB107" s="117" t="s">
        <v>46</v>
      </c>
      <c r="AC107" s="117" t="s">
        <v>290</v>
      </c>
      <c r="AD107" s="117" t="s">
        <v>205</v>
      </c>
    </row>
    <row r="108" spans="5:39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707</v>
      </c>
      <c r="W108" s="117" t="s">
        <v>740</v>
      </c>
      <c r="X108" s="126" t="s">
        <v>748</v>
      </c>
      <c r="Y108" s="117" t="s">
        <v>112</v>
      </c>
      <c r="Z108" s="149" t="str">
        <f t="shared" si="5"/>
        <v>Industry -:- Pulp and Paper Manufacturing -:- Boiler -:- Wood</v>
      </c>
      <c r="AA108" s="117" t="s">
        <v>696</v>
      </c>
      <c r="AB108" s="117" t="s">
        <v>46</v>
      </c>
      <c r="AC108" s="117" t="s">
        <v>290</v>
      </c>
      <c r="AD108" s="117" t="s">
        <v>205</v>
      </c>
    </row>
    <row r="109" spans="5:39">
      <c r="E109"/>
      <c r="F109"/>
      <c r="G109"/>
      <c r="I109"/>
      <c r="J109"/>
      <c r="S109" s="140" t="s">
        <v>74</v>
      </c>
      <c r="T109" s="140"/>
      <c r="U109" s="140" t="str">
        <f>+IND!C109</f>
        <v>PLPPPR-Refin-ELC-REF15</v>
      </c>
      <c r="V109" s="140" t="s">
        <v>707</v>
      </c>
      <c r="W109" s="140" t="s">
        <v>740</v>
      </c>
      <c r="X109" s="150" t="s">
        <v>754</v>
      </c>
      <c r="Y109" s="140" t="s">
        <v>95</v>
      </c>
      <c r="Z109" s="149" t="str">
        <f t="shared" si="5"/>
        <v>Industry -:- Pulp and Paper Manufacturing -:- Wood/Pulp and Paper Refiner -:- Electricity</v>
      </c>
      <c r="AA109" s="140" t="s">
        <v>697</v>
      </c>
      <c r="AB109" s="140" t="s">
        <v>46</v>
      </c>
      <c r="AC109" s="140" t="s">
        <v>290</v>
      </c>
      <c r="AD109" s="140" t="s">
        <v>205</v>
      </c>
      <c r="AM109" s="140"/>
    </row>
    <row r="110" spans="5:39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707</v>
      </c>
      <c r="W110" s="117" t="s">
        <v>740</v>
      </c>
      <c r="X110" s="126" t="s">
        <v>742</v>
      </c>
      <c r="Y110" s="117" t="s">
        <v>93</v>
      </c>
      <c r="Z110" s="149" t="str">
        <f t="shared" si="5"/>
        <v>Industry -:- Pulp and Paper Manufacturing -:- Furnace -:- Natural Gas</v>
      </c>
      <c r="AA110" s="117" t="s">
        <v>698</v>
      </c>
      <c r="AB110" s="117" t="s">
        <v>46</v>
      </c>
      <c r="AC110" s="117" t="s">
        <v>290</v>
      </c>
      <c r="AD110" s="117" t="s">
        <v>205</v>
      </c>
    </row>
    <row r="111" spans="5:39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707</v>
      </c>
      <c r="W111" s="117" t="s">
        <v>740</v>
      </c>
      <c r="X111" s="126" t="s">
        <v>744</v>
      </c>
      <c r="Y111" s="117" t="s">
        <v>95</v>
      </c>
      <c r="Z111" s="149" t="str">
        <f t="shared" si="5"/>
        <v>Industry -:- Pulp and Paper Manufacturing -:- Pump -:- Electricity</v>
      </c>
      <c r="AA111" s="117" t="s">
        <v>699</v>
      </c>
      <c r="AB111" s="117" t="s">
        <v>46</v>
      </c>
      <c r="AC111" s="117" t="s">
        <v>290</v>
      </c>
      <c r="AD111" s="117" t="s">
        <v>205</v>
      </c>
    </row>
    <row r="112" spans="5:39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707</v>
      </c>
      <c r="W112" s="117" t="s">
        <v>740</v>
      </c>
      <c r="X112" s="126" t="s">
        <v>743</v>
      </c>
      <c r="Y112" s="117" t="s">
        <v>95</v>
      </c>
      <c r="Z112" s="149" t="str">
        <f t="shared" si="5"/>
        <v>Industry -:- Pulp and Paper Manufacturing -:- Stationary Motor -:- Electricity</v>
      </c>
      <c r="AA112" s="117" t="s">
        <v>700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707</v>
      </c>
      <c r="W113" s="117" t="s">
        <v>740</v>
      </c>
      <c r="X113" s="126" t="s">
        <v>741</v>
      </c>
      <c r="Y113" s="117" t="s">
        <v>95</v>
      </c>
      <c r="Z113" s="149" t="str">
        <f t="shared" si="5"/>
        <v>Industry -:- Pulp and Paper Manufacturing -:- Fan -:- Electricity</v>
      </c>
      <c r="AA113" s="117" t="s">
        <v>701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707</v>
      </c>
      <c r="W114" s="117" t="s">
        <v>740</v>
      </c>
      <c r="X114" s="126" t="s">
        <v>746</v>
      </c>
      <c r="Y114" s="117" t="s">
        <v>93</v>
      </c>
      <c r="Z114" s="149" t="str">
        <f t="shared" si="5"/>
        <v>Industry -:- Pulp and Paper Manufacturing -:- Burner -:- Natural Gas</v>
      </c>
      <c r="AA114" s="117" t="s">
        <v>702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707</v>
      </c>
      <c r="W115" s="117" t="s">
        <v>740</v>
      </c>
      <c r="X115" s="126" t="s">
        <v>750</v>
      </c>
      <c r="Y115" s="117" t="s">
        <v>95</v>
      </c>
      <c r="Z115" s="149" t="str">
        <f t="shared" si="5"/>
        <v>Industry -:- Pulp and Paper Manufacturing -:- Compressor -:- Electricity</v>
      </c>
      <c r="AA115" s="117" t="s">
        <v>703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I116"/>
      <c r="J116"/>
    </row>
    <row r="117" spans="5:30">
      <c r="E117"/>
      <c r="F117"/>
      <c r="G117"/>
      <c r="I117"/>
      <c r="J117"/>
    </row>
    <row r="118" spans="5:30">
      <c r="E118"/>
      <c r="F118"/>
      <c r="G118"/>
      <c r="I118"/>
      <c r="J118"/>
    </row>
    <row r="119" spans="5:30">
      <c r="E119"/>
      <c r="F119"/>
      <c r="G119"/>
      <c r="I119"/>
      <c r="J119"/>
    </row>
    <row r="120" spans="5:30">
      <c r="E120"/>
      <c r="F120"/>
      <c r="G120"/>
      <c r="I120"/>
      <c r="J120"/>
    </row>
    <row r="121" spans="5:30">
      <c r="E121"/>
      <c r="F121"/>
      <c r="G121"/>
      <c r="I121"/>
      <c r="J121"/>
    </row>
    <row r="122" spans="5:30">
      <c r="E122"/>
      <c r="F122"/>
      <c r="G122"/>
      <c r="I122"/>
      <c r="J122"/>
    </row>
    <row r="123" spans="5:30">
      <c r="E123"/>
      <c r="F123"/>
      <c r="G123"/>
      <c r="I123"/>
      <c r="J123"/>
    </row>
    <row r="124" spans="5:30">
      <c r="E124"/>
      <c r="F124"/>
      <c r="G124"/>
      <c r="I124"/>
      <c r="J124"/>
    </row>
    <row r="125" spans="5:30">
      <c r="E125"/>
      <c r="F125"/>
      <c r="G125"/>
      <c r="I125"/>
      <c r="J125"/>
    </row>
    <row r="126" spans="5:30">
      <c r="E126"/>
      <c r="F126"/>
      <c r="G126"/>
      <c r="I126"/>
      <c r="J126"/>
    </row>
    <row r="127" spans="5:30">
      <c r="E127"/>
      <c r="F127"/>
      <c r="G127"/>
      <c r="I127"/>
      <c r="J127"/>
    </row>
    <row r="128" spans="5:30">
      <c r="E128"/>
      <c r="F128"/>
      <c r="G128"/>
      <c r="I128"/>
      <c r="J128"/>
    </row>
    <row r="129" spans="5:10">
      <c r="E129"/>
      <c r="F129"/>
      <c r="G129"/>
      <c r="I129"/>
      <c r="J129"/>
    </row>
    <row r="130" spans="5:10">
      <c r="E130"/>
      <c r="F130"/>
      <c r="G130"/>
      <c r="I130"/>
      <c r="J130"/>
    </row>
    <row r="131" spans="5:10">
      <c r="E131"/>
      <c r="F131"/>
      <c r="G131"/>
      <c r="I131"/>
      <c r="J131"/>
    </row>
    <row r="132" spans="5:10">
      <c r="E132"/>
      <c r="F132"/>
      <c r="G132"/>
      <c r="I132"/>
      <c r="J132"/>
    </row>
    <row r="133" spans="5:10">
      <c r="E133"/>
      <c r="F133"/>
      <c r="G133"/>
      <c r="I133"/>
      <c r="J133"/>
    </row>
    <row r="134" spans="5:10">
      <c r="E134"/>
      <c r="F134"/>
      <c r="G134"/>
      <c r="I134"/>
      <c r="J134"/>
    </row>
    <row r="135" spans="5:10">
      <c r="E135"/>
      <c r="F135"/>
      <c r="G135"/>
      <c r="I135"/>
      <c r="J135"/>
    </row>
    <row r="136" spans="5:10">
      <c r="E136"/>
      <c r="F136"/>
      <c r="G136"/>
      <c r="I136"/>
      <c r="J136"/>
    </row>
    <row r="137" spans="5:10">
      <c r="E137"/>
      <c r="F137"/>
      <c r="G137"/>
      <c r="I137"/>
      <c r="J137"/>
    </row>
    <row r="138" spans="5:10">
      <c r="E138"/>
      <c r="F138"/>
      <c r="G138"/>
      <c r="I138"/>
      <c r="J138"/>
    </row>
    <row r="139" spans="5:10">
      <c r="E139"/>
      <c r="F139"/>
      <c r="G139"/>
      <c r="I139"/>
      <c r="J139"/>
    </row>
    <row r="140" spans="5:10">
      <c r="E140"/>
      <c r="F140"/>
      <c r="G140"/>
      <c r="I140"/>
      <c r="J140"/>
    </row>
    <row r="141" spans="5:10">
      <c r="E141"/>
      <c r="F141"/>
      <c r="G141"/>
      <c r="I141"/>
      <c r="J141"/>
    </row>
    <row r="142" spans="5:10">
      <c r="E142"/>
      <c r="F142"/>
      <c r="G142"/>
      <c r="I142"/>
      <c r="J142"/>
    </row>
    <row r="143" spans="5:10">
      <c r="E143"/>
      <c r="F143"/>
      <c r="G143"/>
      <c r="I143"/>
      <c r="J14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5"/>
  <sheetViews>
    <sheetView topLeftCell="C4" zoomScale="85" zoomScaleNormal="85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C5" sqref="C5"/>
    </sheetView>
  </sheetViews>
  <sheetFormatPr defaultColWidth="9.140625" defaultRowHeight="14.25"/>
  <cols>
    <col min="1" max="2" width="9.140625" style="117"/>
    <col min="3" max="3" width="46" style="117" customWidth="1"/>
    <col min="4" max="4" width="10.28515625" style="117" customWidth="1"/>
    <col min="5" max="5" width="18.42578125" style="117" customWidth="1"/>
    <col min="6" max="6" width="10.7109375" style="117" customWidth="1"/>
    <col min="7" max="36" width="9.140625" style="117"/>
    <col min="37" max="37" width="17.5703125" style="117" customWidth="1"/>
    <col min="38" max="16384" width="9.140625" style="117"/>
  </cols>
  <sheetData>
    <row r="4" spans="3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AK4" s="117" t="s">
        <v>313</v>
      </c>
    </row>
    <row r="5" spans="3:45" ht="38.25">
      <c r="C5" s="15" t="s">
        <v>1</v>
      </c>
      <c r="D5" s="15" t="s">
        <v>5</v>
      </c>
      <c r="E5" s="15" t="s">
        <v>6</v>
      </c>
      <c r="F5" s="16" t="s">
        <v>577</v>
      </c>
      <c r="G5" s="16" t="s">
        <v>219</v>
      </c>
      <c r="H5" s="16" t="s">
        <v>180</v>
      </c>
      <c r="I5" s="17" t="s">
        <v>576</v>
      </c>
      <c r="J5" s="17" t="s">
        <v>311</v>
      </c>
      <c r="K5" s="17" t="s">
        <v>312</v>
      </c>
      <c r="L5" s="17" t="s">
        <v>49</v>
      </c>
      <c r="M5" s="17" t="s">
        <v>47</v>
      </c>
      <c r="N5" s="17" t="s">
        <v>280</v>
      </c>
      <c r="O5" s="17" t="s">
        <v>206</v>
      </c>
      <c r="P5" s="17" t="s">
        <v>281</v>
      </c>
      <c r="Q5" s="17" t="s">
        <v>578</v>
      </c>
      <c r="R5" s="17" t="s">
        <v>282</v>
      </c>
      <c r="S5" s="17" t="s">
        <v>296</v>
      </c>
      <c r="T5" s="17" t="s">
        <v>303</v>
      </c>
      <c r="U5" s="17" t="s">
        <v>283</v>
      </c>
      <c r="V5" s="17" t="s">
        <v>304</v>
      </c>
      <c r="W5" s="17" t="s">
        <v>308</v>
      </c>
      <c r="X5" s="17" t="s">
        <v>297</v>
      </c>
      <c r="Y5" s="17" t="s">
        <v>307</v>
      </c>
      <c r="Z5" s="17" t="s">
        <v>310</v>
      </c>
      <c r="AA5" s="17" t="s">
        <v>309</v>
      </c>
      <c r="AB5" s="128"/>
      <c r="AK5" s="117" t="s">
        <v>314</v>
      </c>
    </row>
    <row r="6" spans="3:45" ht="72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306</v>
      </c>
      <c r="L6" s="123" t="s">
        <v>50</v>
      </c>
      <c r="M6" s="123" t="s">
        <v>62</v>
      </c>
      <c r="N6" s="123" t="s">
        <v>284</v>
      </c>
      <c r="O6" s="123" t="s">
        <v>285</v>
      </c>
      <c r="P6" s="123" t="s">
        <v>286</v>
      </c>
      <c r="Q6" s="123" t="s">
        <v>287</v>
      </c>
      <c r="R6" s="123" t="s">
        <v>287</v>
      </c>
      <c r="S6" s="123" t="s">
        <v>287</v>
      </c>
      <c r="T6" s="123" t="s">
        <v>287</v>
      </c>
      <c r="U6" s="123" t="s">
        <v>288</v>
      </c>
      <c r="V6" s="123" t="s">
        <v>288</v>
      </c>
      <c r="W6" s="123" t="s">
        <v>289</v>
      </c>
      <c r="X6" s="123" t="s">
        <v>289</v>
      </c>
      <c r="Y6" s="123" t="s">
        <v>289</v>
      </c>
      <c r="Z6" s="123" t="s">
        <v>305</v>
      </c>
      <c r="AA6" s="123"/>
      <c r="AB6" s="124"/>
      <c r="AL6" s="117" t="s">
        <v>315</v>
      </c>
      <c r="AM6" s="117">
        <v>2018</v>
      </c>
      <c r="AN6" s="117">
        <v>2018</v>
      </c>
    </row>
    <row r="7" spans="3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52</v>
      </c>
      <c r="L7" s="123" t="s">
        <v>291</v>
      </c>
      <c r="M7" s="123" t="s">
        <v>52</v>
      </c>
      <c r="N7" s="123" t="s">
        <v>292</v>
      </c>
      <c r="O7" s="123" t="s">
        <v>208</v>
      </c>
      <c r="P7" s="123"/>
      <c r="Q7" s="123" t="s">
        <v>293</v>
      </c>
      <c r="R7" s="123" t="s">
        <v>293</v>
      </c>
      <c r="S7" s="123" t="s">
        <v>293</v>
      </c>
      <c r="T7" s="123" t="s">
        <v>293</v>
      </c>
      <c r="U7" s="123" t="s">
        <v>291</v>
      </c>
      <c r="V7" s="123" t="s">
        <v>291</v>
      </c>
      <c r="W7" s="123" t="s">
        <v>291</v>
      </c>
      <c r="X7" s="123" t="s">
        <v>291</v>
      </c>
      <c r="Y7" s="123" t="s">
        <v>294</v>
      </c>
      <c r="Z7" s="123"/>
      <c r="AA7" s="123"/>
      <c r="AB7" s="124"/>
      <c r="AD7" s="124" t="s">
        <v>295</v>
      </c>
      <c r="AE7" s="124" t="s">
        <v>295</v>
      </c>
      <c r="AK7" s="117" t="s">
        <v>316</v>
      </c>
      <c r="AL7" s="117" t="s">
        <v>317</v>
      </c>
      <c r="AM7" s="117" t="s">
        <v>318</v>
      </c>
      <c r="AN7" s="117" t="s">
        <v>319</v>
      </c>
    </row>
    <row r="8" spans="3:45"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+ROUNDUP(Q8/P8/U8,3)</f>
        <v>0</v>
      </c>
      <c r="J8" s="117">
        <f>+ROUNDUP(R8/P8/U8,3)</f>
        <v>0</v>
      </c>
      <c r="K8" s="117">
        <f>+IF(M8&gt;5,M8-4,M8)</f>
        <v>21</v>
      </c>
      <c r="L8" s="117">
        <f>+Mod_Inp_sheet_IND!K8</f>
        <v>0.8</v>
      </c>
      <c r="M8" s="117">
        <f>+Mod_Inp_sheet_IND!L8</f>
        <v>25</v>
      </c>
      <c r="N8" s="117">
        <f>+Mod_Inp_sheet_IND!M8</f>
        <v>63</v>
      </c>
      <c r="P8" s="117">
        <v>31.536000000000001</v>
      </c>
      <c r="Q8" s="117">
        <f>+ROUND(R8,2)</f>
        <v>0</v>
      </c>
      <c r="R8" s="117">
        <f>+Mod_Inp_sheet_IND!P8</f>
        <v>0</v>
      </c>
      <c r="S8" s="117">
        <f>+Mod_Inp_sheet_IND!Q8</f>
        <v>14.6282</v>
      </c>
      <c r="T8" s="117">
        <v>5</v>
      </c>
      <c r="U8" s="117">
        <f>+Mod_Inp_sheet_IND!R8</f>
        <v>0.9</v>
      </c>
      <c r="V8" s="117">
        <f>+ROUND(U8*0.7,2)</f>
        <v>0.63</v>
      </c>
      <c r="W8" s="125">
        <f>+IF(SUMIF($E$8:$E$115,E8,$R$8:$R$115)=0,0.05,ROUNDUP(R8/SUMIF($E$8:$E$115,E8,$R$8:$R$115),3))</f>
        <v>0.05</v>
      </c>
      <c r="X8" s="125"/>
      <c r="Y8" s="117">
        <v>5</v>
      </c>
      <c r="Z8" s="117">
        <v>0</v>
      </c>
      <c r="AA8" s="117">
        <v>5</v>
      </c>
      <c r="AD8" s="117">
        <f t="shared" ref="AD8:AD39" si="0">+I8*$P8*$U8-R8</f>
        <v>0</v>
      </c>
      <c r="AE8" s="117">
        <f t="shared" ref="AE8:AE39" si="1">+J8*$P8*$U8-S8</f>
        <v>-14.6282</v>
      </c>
      <c r="AK8" s="117" t="s">
        <v>320</v>
      </c>
      <c r="AL8" s="117" t="s">
        <v>127</v>
      </c>
      <c r="AN8" s="117">
        <v>17.062500002424599</v>
      </c>
      <c r="AP8" s="117">
        <f t="shared" ref="AP8:AP39" si="2">+SUMIF($C$8:$C$115,AK8,$R$8:$R$115)</f>
        <v>0</v>
      </c>
      <c r="AQ8" s="130">
        <f t="shared" ref="AQ8:AQ39" si="3">+SUMIF($C$8:$C$115,AK8,$L$8:$L$115)</f>
        <v>0</v>
      </c>
      <c r="AR8" s="117" t="e">
        <f>+AP8/AQ8</f>
        <v>#DIV/0!</v>
      </c>
      <c r="AS8" s="117" t="e">
        <f>+AR8-AM8</f>
        <v>#DIV/0!</v>
      </c>
    </row>
    <row r="9" spans="3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I9" s="117">
        <f t="shared" ref="I9:I72" si="4">+ROUNDUP(R9/P9/U9,3)</f>
        <v>0.28299999999999997</v>
      </c>
      <c r="J9" s="117">
        <f t="shared" ref="J9:J72" si="5">+ROUNDUP(R9/P9/U9,3)</f>
        <v>0.28299999999999997</v>
      </c>
      <c r="K9" s="117">
        <f t="shared" ref="K9:K72" si="6">+IF(M9&gt;5,M9-4,M9)</f>
        <v>16</v>
      </c>
      <c r="L9" s="117">
        <f>+Mod_Inp_sheet_IND!K9</f>
        <v>0.18000000000000002</v>
      </c>
      <c r="M9" s="117">
        <f>+Mod_Inp_sheet_IND!L9</f>
        <v>20</v>
      </c>
      <c r="N9" s="117">
        <f>+Mod_Inp_sheet_IND!M9</f>
        <v>2388</v>
      </c>
      <c r="P9" s="117">
        <v>31.536000000000001</v>
      </c>
      <c r="Q9" s="117">
        <f>+ROUND(R9,2)</f>
        <v>0.8</v>
      </c>
      <c r="R9" s="117">
        <v>0.80268499999999998</v>
      </c>
      <c r="S9" s="117">
        <f>+Mod_Inp_sheet_IND!Q9</f>
        <v>0</v>
      </c>
      <c r="T9" s="117">
        <v>5</v>
      </c>
      <c r="U9" s="117">
        <f>+Mod_Inp_sheet_IND!R9</f>
        <v>0.09</v>
      </c>
      <c r="V9" s="117">
        <f t="shared" ref="V9:V72" si="7">+ROUND(U9*0.7,2)</f>
        <v>0.06</v>
      </c>
      <c r="W9" s="125">
        <f>+IF(SUMIF($E$8:$E$115,E9,$R$8:$R$115)=0,0.05,ROUNDUP(R9/SUMIF($E$8:$E$115,E9,$R$8:$R$115),3))</f>
        <v>0.92800000000000005</v>
      </c>
      <c r="X9" s="125">
        <f>+IF(SUMIF($E$8:$E$115,E9,$S$8:$S$115)=0,0.05,ROUNDUP(S9/SUMIF($E$8:$E$115,E9,$S$8:$S$115),3))</f>
        <v>0.05</v>
      </c>
      <c r="Y9" s="117">
        <v>5</v>
      </c>
      <c r="Z9" s="117">
        <v>0</v>
      </c>
      <c r="AA9" s="117">
        <v>5</v>
      </c>
      <c r="AD9" s="117">
        <f t="shared" si="0"/>
        <v>5.3691999999994078E-4</v>
      </c>
      <c r="AE9" s="117">
        <f t="shared" si="1"/>
        <v>0.80322191999999992</v>
      </c>
      <c r="AK9" s="117" t="s">
        <v>321</v>
      </c>
      <c r="AL9" s="117" t="s">
        <v>127</v>
      </c>
      <c r="AM9" s="131">
        <v>5.5555555555555601E-2</v>
      </c>
      <c r="AP9" s="117">
        <f t="shared" si="2"/>
        <v>0</v>
      </c>
      <c r="AQ9" s="130">
        <f t="shared" si="3"/>
        <v>0</v>
      </c>
      <c r="AR9" s="117" t="e">
        <f t="shared" ref="AR9:AR69" si="8">+AP9/AQ9</f>
        <v>#DIV/0!</v>
      </c>
      <c r="AS9" s="117" t="e">
        <f t="shared" ref="AS9:AS69" si="9">+AR9-AM9</f>
        <v>#DIV/0!</v>
      </c>
    </row>
    <row r="10" spans="3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I10" s="117">
        <f t="shared" si="4"/>
        <v>2.3E-2</v>
      </c>
      <c r="J10" s="117">
        <f t="shared" si="5"/>
        <v>2.3E-2</v>
      </c>
      <c r="K10" s="117">
        <f t="shared" si="6"/>
        <v>16</v>
      </c>
      <c r="L10" s="117">
        <f>+Mod_Inp_sheet_IND!K10</f>
        <v>0.13</v>
      </c>
      <c r="M10" s="117">
        <f>+Mod_Inp_sheet_IND!L10</f>
        <v>20</v>
      </c>
      <c r="N10" s="117">
        <f>+Mod_Inp_sheet_IND!M10</f>
        <v>2723</v>
      </c>
      <c r="P10" s="117">
        <v>31.536000000000001</v>
      </c>
      <c r="Q10" s="117">
        <f t="shared" ref="Q10:Q72" si="10">+ROUND(R10,2)</f>
        <v>0.06</v>
      </c>
      <c r="R10" s="117">
        <f>+Mod_Inp_sheet_IND!P10</f>
        <v>6.3200000000000006E-2</v>
      </c>
      <c r="S10" s="117">
        <f>+Mod_Inp_sheet_IND!Q10</f>
        <v>0</v>
      </c>
      <c r="T10" s="117">
        <v>5</v>
      </c>
      <c r="U10" s="117">
        <f>+Mod_Inp_sheet_IND!R10</f>
        <v>0.09</v>
      </c>
      <c r="V10" s="117">
        <f t="shared" si="7"/>
        <v>0.06</v>
      </c>
      <c r="W10" s="125">
        <f>+IF(SUMIF($E$8:$E$115,E10,$R$8:$R$115)=0,0.05,ROUNDUP(R10/SUMIF($E$8:$E$115,E10,$R$8:$R$115),3))</f>
        <v>7.2999999999999995E-2</v>
      </c>
      <c r="X10" s="125">
        <f>+IF(SUMIF($E$8:$E$115,E10,$S$8:$S$115)=0,0.05,ROUNDUP(S10/SUMIF($E$8:$E$115,E10,$S$8:$S$115),3))</f>
        <v>0.05</v>
      </c>
      <c r="Y10" s="117">
        <v>5</v>
      </c>
      <c r="Z10" s="117">
        <v>0</v>
      </c>
      <c r="AA10" s="117">
        <v>5</v>
      </c>
      <c r="AD10" s="117">
        <f t="shared" si="0"/>
        <v>2.0795199999999875E-3</v>
      </c>
      <c r="AE10" s="117">
        <f t="shared" si="1"/>
        <v>6.5279519999999994E-2</v>
      </c>
      <c r="AK10" s="117" t="s">
        <v>322</v>
      </c>
      <c r="AL10" s="117" t="s">
        <v>127</v>
      </c>
      <c r="AM10" s="117">
        <v>0.16666666666666699</v>
      </c>
      <c r="AP10" s="117">
        <f t="shared" si="2"/>
        <v>0</v>
      </c>
      <c r="AQ10" s="130">
        <f t="shared" si="3"/>
        <v>0</v>
      </c>
      <c r="AR10" s="117" t="e">
        <f t="shared" si="8"/>
        <v>#DIV/0!</v>
      </c>
      <c r="AS10" s="117" t="e">
        <f t="shared" si="9"/>
        <v>#DIV/0!</v>
      </c>
    </row>
    <row r="11" spans="3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I11" s="117">
        <f t="shared" si="4"/>
        <v>2.3E-2</v>
      </c>
      <c r="J11" s="117">
        <f t="shared" si="5"/>
        <v>2.3E-2</v>
      </c>
      <c r="K11" s="117">
        <f t="shared" si="6"/>
        <v>6</v>
      </c>
      <c r="L11" s="117">
        <f>+Mod_Inp_sheet_IND!K11</f>
        <v>0.67500000000000004</v>
      </c>
      <c r="M11" s="117">
        <f>+Mod_Inp_sheet_IND!L11</f>
        <v>10</v>
      </c>
      <c r="N11" s="117">
        <f>+Mod_Inp_sheet_IND!M11</f>
        <v>280</v>
      </c>
      <c r="P11" s="117">
        <v>31.536000000000001</v>
      </c>
      <c r="Q11" s="117">
        <f t="shared" si="10"/>
        <v>0.36</v>
      </c>
      <c r="R11" s="117">
        <f>+Mod_Inp_sheet_IND!P11</f>
        <v>0.35849999999999999</v>
      </c>
      <c r="S11" s="117">
        <f>+Mod_Inp_sheet_IND!Q11</f>
        <v>0.1547</v>
      </c>
      <c r="T11" s="117">
        <v>5</v>
      </c>
      <c r="U11" s="117">
        <f>+Mod_Inp_sheet_IND!R11</f>
        <v>0.5</v>
      </c>
      <c r="V11" s="117">
        <f t="shared" si="7"/>
        <v>0.35</v>
      </c>
      <c r="W11" s="125"/>
      <c r="X11" s="125"/>
      <c r="Z11" s="117">
        <v>0</v>
      </c>
      <c r="AA11" s="117">
        <v>5</v>
      </c>
      <c r="AD11" s="117">
        <f t="shared" si="0"/>
        <v>4.164000000000001E-3</v>
      </c>
      <c r="AE11" s="117">
        <f t="shared" si="1"/>
        <v>0.20796399999999998</v>
      </c>
      <c r="AK11" s="117" t="s">
        <v>323</v>
      </c>
      <c r="AL11" s="117" t="s">
        <v>127</v>
      </c>
      <c r="AM11" s="117">
        <v>0.42962962962962897</v>
      </c>
      <c r="AP11" s="117">
        <f t="shared" si="2"/>
        <v>0</v>
      </c>
      <c r="AQ11" s="130">
        <f t="shared" si="3"/>
        <v>0</v>
      </c>
      <c r="AR11" s="117" t="e">
        <f t="shared" si="8"/>
        <v>#DIV/0!</v>
      </c>
      <c r="AS11" s="117" t="e">
        <f t="shared" si="9"/>
        <v>#DIV/0!</v>
      </c>
    </row>
    <row r="12" spans="3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I12" s="117">
        <f>+ROUNDUP(Q12/P12/U12,3)*10</f>
        <v>0.10999999999999999</v>
      </c>
      <c r="J12" s="117">
        <f t="shared" si="5"/>
        <v>1.0999999999999999E-2</v>
      </c>
      <c r="K12" s="117">
        <f t="shared" si="6"/>
        <v>16</v>
      </c>
      <c r="L12" s="117">
        <f>+Mod_Inp_sheet_IND!K12</f>
        <v>0.22</v>
      </c>
      <c r="M12" s="117">
        <f>+Mod_Inp_sheet_IND!L12</f>
        <v>20</v>
      </c>
      <c r="N12" s="117">
        <f>+Mod_Inp_sheet_IND!M12</f>
        <v>455</v>
      </c>
      <c r="P12" s="117">
        <v>31.536000000000001</v>
      </c>
      <c r="Q12" s="117">
        <f t="shared" si="10"/>
        <v>0.17</v>
      </c>
      <c r="R12" s="117">
        <f>+Mod_Inp_sheet_IND!P12</f>
        <v>0.1694</v>
      </c>
      <c r="S12" s="117">
        <f>+Mod_Inp_sheet_IND!Q12</f>
        <v>0</v>
      </c>
      <c r="T12" s="117">
        <v>5</v>
      </c>
      <c r="U12" s="117">
        <f>+Mod_Inp_sheet_IND!R12</f>
        <v>0.5</v>
      </c>
      <c r="V12" s="117">
        <f t="shared" si="7"/>
        <v>0.35</v>
      </c>
      <c r="W12" s="125"/>
      <c r="X12" s="125"/>
      <c r="Z12" s="117">
        <v>0</v>
      </c>
      <c r="AA12" s="117">
        <v>5</v>
      </c>
      <c r="AD12" s="117">
        <f t="shared" si="0"/>
        <v>1.5650799999999998</v>
      </c>
      <c r="AE12" s="117">
        <f t="shared" si="1"/>
        <v>0.17344799999999999</v>
      </c>
      <c r="AK12" s="117" t="s">
        <v>324</v>
      </c>
      <c r="AL12" s="117" t="s">
        <v>127</v>
      </c>
      <c r="AM12" s="117">
        <v>0.61</v>
      </c>
      <c r="AP12" s="117">
        <f t="shared" si="2"/>
        <v>0</v>
      </c>
      <c r="AQ12" s="130">
        <f t="shared" si="3"/>
        <v>0</v>
      </c>
      <c r="AR12" s="117" t="e">
        <f t="shared" si="8"/>
        <v>#DIV/0!</v>
      </c>
      <c r="AS12" s="117" t="e">
        <f t="shared" si="9"/>
        <v>#DIV/0!</v>
      </c>
    </row>
    <row r="13" spans="3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I13" s="117">
        <f t="shared" si="4"/>
        <v>0.18</v>
      </c>
      <c r="J13" s="117">
        <f t="shared" si="5"/>
        <v>0.18</v>
      </c>
      <c r="K13" s="117">
        <f t="shared" si="6"/>
        <v>16</v>
      </c>
      <c r="L13" s="117">
        <f>+Mod_Inp_sheet_IND!K13</f>
        <v>0.8</v>
      </c>
      <c r="M13" s="117">
        <f>+Mod_Inp_sheet_IND!L13</f>
        <v>20</v>
      </c>
      <c r="N13" s="117">
        <f>+Mod_Inp_sheet_IND!M13</f>
        <v>750</v>
      </c>
      <c r="P13" s="117">
        <v>31.536000000000001</v>
      </c>
      <c r="Q13" s="117">
        <f t="shared" si="10"/>
        <v>3.88</v>
      </c>
      <c r="R13" s="117">
        <f>+Mod_Inp_sheet_IND!P13</f>
        <v>3.8845000000000001</v>
      </c>
      <c r="S13" s="117">
        <f>+Mod_Inp_sheet_IND!Q13</f>
        <v>2.7475999999999998</v>
      </c>
      <c r="T13" s="117">
        <v>5</v>
      </c>
      <c r="U13" s="117">
        <f>+Mod_Inp_sheet_IND!R13</f>
        <v>0.68500000000000005</v>
      </c>
      <c r="V13" s="117">
        <f t="shared" si="7"/>
        <v>0.48</v>
      </c>
      <c r="W13" s="125">
        <f t="shared" ref="W13:W19" si="11">+IF(SUMIF($E$8:$E$115,E13,$R$8:$R$115)=0,0.05,ROUNDUP(R13/SUMIF($E$8:$E$115,E13,$R$8:$R$115),3))</f>
        <v>0.58899999999999997</v>
      </c>
      <c r="X13" s="125"/>
      <c r="Y13" s="117">
        <v>5</v>
      </c>
      <c r="Z13" s="117">
        <v>0</v>
      </c>
      <c r="AA13" s="117">
        <v>5</v>
      </c>
      <c r="AD13" s="117">
        <f t="shared" si="0"/>
        <v>3.8887999999999145E-3</v>
      </c>
      <c r="AE13" s="117">
        <f t="shared" si="1"/>
        <v>1.1407888000000002</v>
      </c>
      <c r="AK13" s="117" t="s">
        <v>325</v>
      </c>
      <c r="AL13" s="117" t="s">
        <v>127</v>
      </c>
      <c r="AM13" s="117">
        <v>0.21333333333333299</v>
      </c>
      <c r="AP13" s="117">
        <f t="shared" si="2"/>
        <v>0</v>
      </c>
      <c r="AQ13" s="130">
        <f t="shared" si="3"/>
        <v>0</v>
      </c>
      <c r="AR13" s="117" t="e">
        <f t="shared" si="8"/>
        <v>#DIV/0!</v>
      </c>
      <c r="AS13" s="117" t="e">
        <f t="shared" si="9"/>
        <v>#DIV/0!</v>
      </c>
    </row>
    <row r="14" spans="3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I14" s="117">
        <f t="shared" si="4"/>
        <v>0.126</v>
      </c>
      <c r="J14" s="117">
        <f t="shared" si="5"/>
        <v>0.126</v>
      </c>
      <c r="K14" s="117">
        <f t="shared" si="6"/>
        <v>21</v>
      </c>
      <c r="L14" s="117">
        <f>+Mod_Inp_sheet_IND!K14</f>
        <v>0.87</v>
      </c>
      <c r="M14" s="117">
        <f>+Mod_Inp_sheet_IND!L14</f>
        <v>25</v>
      </c>
      <c r="N14" s="117">
        <f>+Mod_Inp_sheet_IND!M14</f>
        <v>250</v>
      </c>
      <c r="P14" s="117">
        <v>31.536000000000001</v>
      </c>
      <c r="Q14" s="117">
        <f t="shared" si="10"/>
        <v>2.72</v>
      </c>
      <c r="R14" s="117">
        <f>+Mod_Inp_sheet_IND!P14</f>
        <v>2.7168999999999999</v>
      </c>
      <c r="S14" s="117">
        <f>+Mod_Inp_sheet_IND!Q14</f>
        <v>0</v>
      </c>
      <c r="T14" s="117">
        <v>5</v>
      </c>
      <c r="U14" s="117">
        <f>+Mod_Inp_sheet_IND!R14</f>
        <v>0.68500000000000005</v>
      </c>
      <c r="V14" s="117">
        <f t="shared" si="7"/>
        <v>0.48</v>
      </c>
      <c r="W14" s="125">
        <f t="shared" si="11"/>
        <v>0.41199999999999998</v>
      </c>
      <c r="X14" s="125">
        <f t="shared" ref="X14:X19" si="12">+IF(SUMIF($E$8:$E$115,E14,$S$8:$S$115)=0,0.05,ROUNDUP(S14/SUMIF($E$8:$E$115,E14,$S$8:$S$115),3))</f>
        <v>0</v>
      </c>
      <c r="Y14" s="117">
        <v>5</v>
      </c>
      <c r="Z14" s="117">
        <v>0</v>
      </c>
      <c r="AA14" s="117">
        <v>5</v>
      </c>
      <c r="AD14" s="117">
        <f t="shared" si="0"/>
        <v>4.9721600000003363E-3</v>
      </c>
      <c r="AE14" s="117">
        <f t="shared" si="1"/>
        <v>2.7218721600000002</v>
      </c>
      <c r="AK14" s="117" t="s">
        <v>326</v>
      </c>
      <c r="AL14" s="117" t="s">
        <v>127</v>
      </c>
      <c r="AM14" s="131">
        <v>1.1111111111111099E-2</v>
      </c>
      <c r="AN14" s="131">
        <v>2.13333333333333E-3</v>
      </c>
      <c r="AP14" s="117">
        <f t="shared" si="2"/>
        <v>0</v>
      </c>
      <c r="AQ14" s="130">
        <f t="shared" si="3"/>
        <v>0</v>
      </c>
      <c r="AR14" s="117" t="e">
        <f t="shared" si="8"/>
        <v>#DIV/0!</v>
      </c>
      <c r="AS14" s="117" t="e">
        <f t="shared" si="9"/>
        <v>#DIV/0!</v>
      </c>
    </row>
    <row r="15" spans="3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I15" s="117">
        <f t="shared" si="4"/>
        <v>4.9000000000000002E-2</v>
      </c>
      <c r="J15" s="117">
        <f t="shared" si="5"/>
        <v>4.9000000000000002E-2</v>
      </c>
      <c r="K15" s="117">
        <f t="shared" si="6"/>
        <v>16</v>
      </c>
      <c r="L15" s="117">
        <f>+Mod_Inp_sheet_IND!K15</f>
        <v>0.8</v>
      </c>
      <c r="M15" s="117">
        <f>+Mod_Inp_sheet_IND!L15</f>
        <v>20</v>
      </c>
      <c r="N15" s="117">
        <f>+Mod_Inp_sheet_IND!M15</f>
        <v>750</v>
      </c>
      <c r="P15" s="117">
        <v>31.536000000000001</v>
      </c>
      <c r="Q15" s="117">
        <f t="shared" si="10"/>
        <v>1.04</v>
      </c>
      <c r="R15" s="117">
        <f>+Mod_Inp_sheet_IND!P15</f>
        <v>1.0387</v>
      </c>
      <c r="S15" s="117">
        <f>+Mod_Inp_sheet_IND!Q15</f>
        <v>0.73470000000000002</v>
      </c>
      <c r="T15" s="117">
        <v>5</v>
      </c>
      <c r="U15" s="117">
        <f>+Mod_Inp_sheet_IND!R15</f>
        <v>0.68500000000000005</v>
      </c>
      <c r="V15" s="117">
        <f t="shared" si="7"/>
        <v>0.48</v>
      </c>
      <c r="W15" s="125">
        <f t="shared" si="11"/>
        <v>0.58899999999999997</v>
      </c>
      <c r="X15" s="125">
        <f t="shared" si="12"/>
        <v>1</v>
      </c>
      <c r="Y15" s="117">
        <v>5</v>
      </c>
      <c r="Z15" s="117">
        <v>0</v>
      </c>
      <c r="AA15" s="117">
        <v>5</v>
      </c>
      <c r="AD15" s="117">
        <f t="shared" si="0"/>
        <v>1.9805840000000297E-2</v>
      </c>
      <c r="AE15" s="117">
        <f t="shared" si="1"/>
        <v>0.32380584000000023</v>
      </c>
      <c r="AK15" s="117" t="s">
        <v>327</v>
      </c>
      <c r="AL15" s="117" t="s">
        <v>127</v>
      </c>
      <c r="AM15" s="131">
        <v>4.0666666666666698E-2</v>
      </c>
      <c r="AN15" s="131">
        <v>1.7333333333333301E-2</v>
      </c>
      <c r="AP15" s="117">
        <f t="shared" si="2"/>
        <v>0</v>
      </c>
      <c r="AQ15" s="130">
        <f t="shared" si="3"/>
        <v>0</v>
      </c>
      <c r="AR15" s="117" t="e">
        <f t="shared" si="8"/>
        <v>#DIV/0!</v>
      </c>
      <c r="AS15" s="117" t="e">
        <f t="shared" si="9"/>
        <v>#DIV/0!</v>
      </c>
    </row>
    <row r="16" spans="3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I16" s="117">
        <f t="shared" si="4"/>
        <v>3.4000000000000002E-2</v>
      </c>
      <c r="J16" s="117">
        <f t="shared" si="5"/>
        <v>3.4000000000000002E-2</v>
      </c>
      <c r="K16" s="117">
        <f t="shared" si="6"/>
        <v>21</v>
      </c>
      <c r="L16" s="117">
        <f>+Mod_Inp_sheet_IND!K16</f>
        <v>0.87</v>
      </c>
      <c r="M16" s="117">
        <f>+Mod_Inp_sheet_IND!L16</f>
        <v>25</v>
      </c>
      <c r="N16" s="117">
        <f>+Mod_Inp_sheet_IND!M16</f>
        <v>250</v>
      </c>
      <c r="P16" s="117">
        <v>31.536000000000001</v>
      </c>
      <c r="Q16" s="117">
        <f t="shared" si="10"/>
        <v>0.73</v>
      </c>
      <c r="R16" s="117">
        <f>+Mod_Inp_sheet_IND!P16</f>
        <v>0.72640000000000005</v>
      </c>
      <c r="S16" s="117">
        <f>+Mod_Inp_sheet_IND!Q16</f>
        <v>0</v>
      </c>
      <c r="T16" s="117">
        <v>5</v>
      </c>
      <c r="U16" s="117">
        <f>+Mod_Inp_sheet_IND!R16</f>
        <v>0.68500000000000005</v>
      </c>
      <c r="V16" s="117">
        <f t="shared" si="7"/>
        <v>0.48</v>
      </c>
      <c r="W16" s="125">
        <f t="shared" si="11"/>
        <v>0.41199999999999998</v>
      </c>
      <c r="X16" s="125">
        <f t="shared" si="12"/>
        <v>0</v>
      </c>
      <c r="Y16" s="117">
        <v>5</v>
      </c>
      <c r="Z16" s="117">
        <v>0</v>
      </c>
      <c r="AA16" s="117">
        <v>5</v>
      </c>
      <c r="AD16" s="117">
        <f t="shared" si="0"/>
        <v>8.0734400000000983E-3</v>
      </c>
      <c r="AE16" s="117">
        <f t="shared" si="1"/>
        <v>0.73447344000000014</v>
      </c>
      <c r="AK16" s="117" t="s">
        <v>328</v>
      </c>
      <c r="AL16" s="117" t="s">
        <v>127</v>
      </c>
      <c r="AM16" s="117">
        <v>0.53170369917841298</v>
      </c>
      <c r="AN16" s="117">
        <v>0.22948148174436001</v>
      </c>
      <c r="AP16" s="117">
        <f t="shared" si="2"/>
        <v>0</v>
      </c>
      <c r="AQ16" s="130">
        <f t="shared" si="3"/>
        <v>0</v>
      </c>
      <c r="AR16" s="117" t="e">
        <f t="shared" si="8"/>
        <v>#DIV/0!</v>
      </c>
      <c r="AS16" s="117" t="e">
        <f t="shared" si="9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I17" s="117">
        <f t="shared" si="4"/>
        <v>0.04</v>
      </c>
      <c r="J17" s="117">
        <f t="shared" si="5"/>
        <v>0.04</v>
      </c>
      <c r="K17" s="117">
        <f t="shared" si="6"/>
        <v>16</v>
      </c>
      <c r="L17" s="117">
        <f>+Mod_Inp_sheet_IND!K17</f>
        <v>0.8</v>
      </c>
      <c r="M17" s="117">
        <f>+Mod_Inp_sheet_IND!L17</f>
        <v>20</v>
      </c>
      <c r="N17" s="117">
        <f>+Mod_Inp_sheet_IND!M17</f>
        <v>750</v>
      </c>
      <c r="P17" s="117">
        <v>31.536000000000001</v>
      </c>
      <c r="Q17" s="117">
        <f t="shared" si="10"/>
        <v>0.86</v>
      </c>
      <c r="R17" s="117">
        <f>+Mod_Inp_sheet_IND!P17</f>
        <v>0.86370000000000002</v>
      </c>
      <c r="S17" s="117">
        <f>+Mod_Inp_sheet_IND!Q17</f>
        <v>0.6109</v>
      </c>
      <c r="T17" s="117">
        <v>5</v>
      </c>
      <c r="U17" s="117">
        <f>+Mod_Inp_sheet_IND!R17</f>
        <v>0.68500000000000005</v>
      </c>
      <c r="V17" s="117">
        <f t="shared" si="7"/>
        <v>0.48</v>
      </c>
      <c r="W17" s="125">
        <f t="shared" si="11"/>
        <v>0.58899999999999997</v>
      </c>
      <c r="X17" s="125">
        <f t="shared" si="12"/>
        <v>1</v>
      </c>
      <c r="Y17" s="117">
        <v>5</v>
      </c>
      <c r="Z17" s="117">
        <v>0</v>
      </c>
      <c r="AA17" s="117">
        <v>5</v>
      </c>
      <c r="AD17" s="117">
        <f t="shared" si="0"/>
        <v>3.8640000000011998E-4</v>
      </c>
      <c r="AE17" s="117">
        <f t="shared" si="1"/>
        <v>0.25318640000000014</v>
      </c>
      <c r="AK17" s="117" t="s">
        <v>329</v>
      </c>
      <c r="AL17" s="117" t="s">
        <v>127</v>
      </c>
      <c r="AM17" s="117">
        <v>0.28000000000000003</v>
      </c>
      <c r="AN17" s="117">
        <v>0.120000002478597</v>
      </c>
      <c r="AP17" s="117">
        <f t="shared" si="2"/>
        <v>0</v>
      </c>
      <c r="AQ17" s="130">
        <f t="shared" si="3"/>
        <v>0</v>
      </c>
      <c r="AR17" s="117" t="e">
        <f t="shared" si="8"/>
        <v>#DIV/0!</v>
      </c>
      <c r="AS17" s="117" t="e">
        <f t="shared" si="9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I18" s="117">
        <f t="shared" si="4"/>
        <v>2.8000000000000001E-2</v>
      </c>
      <c r="J18" s="117">
        <f t="shared" si="5"/>
        <v>2.8000000000000001E-2</v>
      </c>
      <c r="K18" s="117">
        <f t="shared" si="6"/>
        <v>21</v>
      </c>
      <c r="L18" s="117">
        <f>+Mod_Inp_sheet_IND!K18</f>
        <v>0.87000000000000011</v>
      </c>
      <c r="M18" s="117">
        <f>+Mod_Inp_sheet_IND!L18</f>
        <v>25</v>
      </c>
      <c r="N18" s="117">
        <f>+Mod_Inp_sheet_IND!M18</f>
        <v>250</v>
      </c>
      <c r="P18" s="117">
        <v>31.536000000000001</v>
      </c>
      <c r="Q18" s="117">
        <f t="shared" si="10"/>
        <v>0.6</v>
      </c>
      <c r="R18" s="117">
        <f>+Mod_Inp_sheet_IND!P18</f>
        <v>0.60409999999999997</v>
      </c>
      <c r="S18" s="117">
        <f>+Mod_Inp_sheet_IND!Q18</f>
        <v>0</v>
      </c>
      <c r="T18" s="117">
        <v>5</v>
      </c>
      <c r="U18" s="117">
        <f>+Mod_Inp_sheet_IND!R18</f>
        <v>0.68500000000000005</v>
      </c>
      <c r="V18" s="117">
        <f t="shared" si="7"/>
        <v>0.48</v>
      </c>
      <c r="W18" s="125">
        <f t="shared" si="11"/>
        <v>0.41199999999999998</v>
      </c>
      <c r="X18" s="125">
        <f t="shared" si="12"/>
        <v>0</v>
      </c>
      <c r="Y18" s="117">
        <v>5</v>
      </c>
      <c r="Z18" s="117">
        <v>0</v>
      </c>
      <c r="AA18" s="117">
        <v>5</v>
      </c>
      <c r="AD18" s="117">
        <f t="shared" si="0"/>
        <v>7.6048000000006333E-4</v>
      </c>
      <c r="AE18" s="117">
        <f t="shared" si="1"/>
        <v>0.60486048000000003</v>
      </c>
      <c r="AK18" s="117" t="s">
        <v>330</v>
      </c>
      <c r="AL18" s="117" t="s">
        <v>127</v>
      </c>
      <c r="AM18" s="131">
        <v>1.1111111111111099E-2</v>
      </c>
      <c r="AN18" s="131">
        <v>2.2222222222222199E-2</v>
      </c>
      <c r="AP18" s="117">
        <f t="shared" si="2"/>
        <v>0</v>
      </c>
      <c r="AQ18" s="130">
        <f t="shared" si="3"/>
        <v>0</v>
      </c>
      <c r="AR18" s="117" t="e">
        <f t="shared" si="8"/>
        <v>#DIV/0!</v>
      </c>
      <c r="AS18" s="117" t="e">
        <f t="shared" si="9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I19" s="117">
        <f t="shared" si="4"/>
        <v>3.9E-2</v>
      </c>
      <c r="J19" s="117">
        <f t="shared" si="5"/>
        <v>3.9E-2</v>
      </c>
      <c r="K19" s="117">
        <f t="shared" si="6"/>
        <v>16</v>
      </c>
      <c r="L19" s="117">
        <f>+Mod_Inp_sheet_IND!K19</f>
        <v>0.8</v>
      </c>
      <c r="M19" s="117">
        <f>+Mod_Inp_sheet_IND!L19</f>
        <v>20</v>
      </c>
      <c r="N19" s="117">
        <f>+Mod_Inp_sheet_IND!M19</f>
        <v>750</v>
      </c>
      <c r="P19" s="117">
        <v>31.536000000000001</v>
      </c>
      <c r="Q19" s="117">
        <f t="shared" si="10"/>
        <v>0.84</v>
      </c>
      <c r="R19" s="117">
        <f>+Mod_Inp_sheet_IND!P19</f>
        <v>0.84009999999999996</v>
      </c>
      <c r="S19" s="117">
        <f>+Mod_Inp_sheet_IND!Q19</f>
        <v>0.59419999999999995</v>
      </c>
      <c r="T19" s="117">
        <v>5</v>
      </c>
      <c r="U19" s="117">
        <f>+Mod_Inp_sheet_IND!R19</f>
        <v>0.68500000000000005</v>
      </c>
      <c r="V19" s="117">
        <f t="shared" si="7"/>
        <v>0.48</v>
      </c>
      <c r="W19" s="125">
        <f t="shared" si="11"/>
        <v>0.58899999999999997</v>
      </c>
      <c r="X19" s="125">
        <f t="shared" si="12"/>
        <v>1</v>
      </c>
      <c r="Y19" s="117">
        <v>5</v>
      </c>
      <c r="Z19" s="117">
        <v>0</v>
      </c>
      <c r="AA19" s="117">
        <v>5</v>
      </c>
      <c r="AD19" s="117">
        <f t="shared" si="0"/>
        <v>2.3842400000001485E-3</v>
      </c>
      <c r="AE19" s="117">
        <f t="shared" si="1"/>
        <v>0.24828424000000016</v>
      </c>
      <c r="AK19" s="117" t="s">
        <v>331</v>
      </c>
      <c r="AL19" s="117" t="s">
        <v>127</v>
      </c>
      <c r="AM19" s="131">
        <v>2.0666666666666701E-2</v>
      </c>
      <c r="AN19" s="131">
        <v>4.33333333333333E-2</v>
      </c>
      <c r="AP19" s="117">
        <f t="shared" si="2"/>
        <v>0</v>
      </c>
      <c r="AQ19" s="130">
        <f t="shared" si="3"/>
        <v>0</v>
      </c>
      <c r="AR19" s="117" t="e">
        <f t="shared" si="8"/>
        <v>#DIV/0!</v>
      </c>
      <c r="AS19" s="117" t="e">
        <f t="shared" si="9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I20" s="117">
        <f t="shared" si="4"/>
        <v>2.8000000000000001E-2</v>
      </c>
      <c r="J20" s="117">
        <f t="shared" si="5"/>
        <v>2.8000000000000001E-2</v>
      </c>
      <c r="K20" s="117">
        <f t="shared" si="6"/>
        <v>21</v>
      </c>
      <c r="L20" s="117">
        <f>+Mod_Inp_sheet_IND!K20</f>
        <v>0.87</v>
      </c>
      <c r="M20" s="117">
        <f>+Mod_Inp_sheet_IND!L20</f>
        <v>25</v>
      </c>
      <c r="N20" s="117">
        <f>+Mod_Inp_sheet_IND!M20</f>
        <v>250</v>
      </c>
      <c r="P20" s="117">
        <v>31.536000000000001</v>
      </c>
      <c r="Q20" s="117">
        <f t="shared" si="10"/>
        <v>0.59</v>
      </c>
      <c r="R20" s="117">
        <f>+Mod_Inp_sheet_IND!P20</f>
        <v>0.58760000000000001</v>
      </c>
      <c r="S20" s="117">
        <f>+Mod_Inp_sheet_IND!Q20</f>
        <v>0</v>
      </c>
      <c r="T20" s="117">
        <v>5</v>
      </c>
      <c r="U20" s="117">
        <f>+Mod_Inp_sheet_IND!R20</f>
        <v>0.68500000000000005</v>
      </c>
      <c r="V20" s="117">
        <f t="shared" si="7"/>
        <v>0.48</v>
      </c>
      <c r="W20" s="125"/>
      <c r="X20" s="125"/>
      <c r="Z20" s="117">
        <v>0</v>
      </c>
      <c r="AA20" s="117">
        <v>5</v>
      </c>
      <c r="AD20" s="117">
        <f t="shared" si="0"/>
        <v>1.7260480000000022E-2</v>
      </c>
      <c r="AE20" s="117">
        <f t="shared" si="1"/>
        <v>0.60486048000000003</v>
      </c>
      <c r="AK20" s="117" t="s">
        <v>332</v>
      </c>
      <c r="AL20" s="117" t="s">
        <v>127</v>
      </c>
      <c r="AM20" s="117">
        <v>0.23349999745881</v>
      </c>
      <c r="AN20" s="117">
        <v>0.51</v>
      </c>
      <c r="AP20" s="117">
        <f t="shared" si="2"/>
        <v>0</v>
      </c>
      <c r="AQ20" s="130">
        <f t="shared" si="3"/>
        <v>0</v>
      </c>
      <c r="AR20" s="117" t="e">
        <f t="shared" si="8"/>
        <v>#DIV/0!</v>
      </c>
      <c r="AS20" s="117" t="e">
        <f t="shared" si="9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I21" s="117">
        <f t="shared" si="4"/>
        <v>1.9E-2</v>
      </c>
      <c r="J21" s="117">
        <f t="shared" si="5"/>
        <v>1.9E-2</v>
      </c>
      <c r="K21" s="117">
        <f t="shared" si="6"/>
        <v>16</v>
      </c>
      <c r="L21" s="117">
        <f>+Mod_Inp_sheet_IND!K21</f>
        <v>0.8</v>
      </c>
      <c r="M21" s="117">
        <f>+Mod_Inp_sheet_IND!L21</f>
        <v>20</v>
      </c>
      <c r="N21" s="117">
        <f>+Mod_Inp_sheet_IND!M21</f>
        <v>750</v>
      </c>
      <c r="P21" s="117">
        <v>31.536000000000001</v>
      </c>
      <c r="Q21" s="117">
        <f t="shared" si="10"/>
        <v>0.41</v>
      </c>
      <c r="R21" s="117">
        <f>+Mod_Inp_sheet_IND!P21</f>
        <v>0.40870000000000001</v>
      </c>
      <c r="S21" s="117">
        <f>+Mod_Inp_sheet_IND!Q21</f>
        <v>0.28910000000000002</v>
      </c>
      <c r="T21" s="117">
        <v>5</v>
      </c>
      <c r="U21" s="117">
        <f>+Mod_Inp_sheet_IND!R21</f>
        <v>0.68500000000000005</v>
      </c>
      <c r="V21" s="117">
        <f t="shared" si="7"/>
        <v>0.48</v>
      </c>
      <c r="W21" s="125"/>
      <c r="X21" s="125"/>
      <c r="Z21" s="117">
        <v>0</v>
      </c>
      <c r="AA21" s="117">
        <v>5</v>
      </c>
      <c r="AD21" s="117">
        <f t="shared" si="0"/>
        <v>1.7410400000000825E-3</v>
      </c>
      <c r="AE21" s="117">
        <f t="shared" si="1"/>
        <v>0.12134104000000007</v>
      </c>
      <c r="AK21" s="117" t="s">
        <v>333</v>
      </c>
      <c r="AL21" s="117" t="s">
        <v>127</v>
      </c>
      <c r="AM21" s="117">
        <v>0.30782336418473999</v>
      </c>
      <c r="AN21" s="117">
        <v>0.64926094764470199</v>
      </c>
      <c r="AP21" s="117">
        <f t="shared" si="2"/>
        <v>0</v>
      </c>
      <c r="AQ21" s="130">
        <f t="shared" si="3"/>
        <v>0</v>
      </c>
      <c r="AR21" s="117" t="e">
        <f t="shared" si="8"/>
        <v>#DIV/0!</v>
      </c>
      <c r="AS21" s="117" t="e">
        <f t="shared" si="9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I22" s="117">
        <f>+ROUNDUP(S22/P22/U22,3)*10</f>
        <v>0</v>
      </c>
      <c r="J22" s="117">
        <f t="shared" si="5"/>
        <v>1.3999999999999999E-2</v>
      </c>
      <c r="K22" s="117">
        <f t="shared" si="6"/>
        <v>21</v>
      </c>
      <c r="L22" s="117">
        <f>+Mod_Inp_sheet_IND!K22</f>
        <v>0.87000000000000011</v>
      </c>
      <c r="M22" s="117">
        <f>+Mod_Inp_sheet_IND!L22</f>
        <v>25</v>
      </c>
      <c r="N22" s="117">
        <f>+Mod_Inp_sheet_IND!M22</f>
        <v>250</v>
      </c>
      <c r="P22" s="117">
        <v>31.536000000000001</v>
      </c>
      <c r="Q22" s="117">
        <f t="shared" si="10"/>
        <v>0.28999999999999998</v>
      </c>
      <c r="R22" s="117">
        <f>+Mod_Inp_sheet_IND!P22</f>
        <v>0.28589999999999999</v>
      </c>
      <c r="S22" s="117">
        <f>+Mod_Inp_sheet_IND!Q22</f>
        <v>0</v>
      </c>
      <c r="T22" s="117">
        <v>5</v>
      </c>
      <c r="U22" s="117">
        <f>+Mod_Inp_sheet_IND!R22</f>
        <v>0.68500000000000005</v>
      </c>
      <c r="V22" s="117">
        <f t="shared" si="7"/>
        <v>0.48</v>
      </c>
      <c r="W22" s="125"/>
      <c r="X22" s="125"/>
      <c r="Z22" s="117">
        <v>0</v>
      </c>
      <c r="AA22" s="117">
        <v>5</v>
      </c>
      <c r="AD22" s="117">
        <f t="shared" si="0"/>
        <v>-0.28589999999999999</v>
      </c>
      <c r="AE22" s="117">
        <f t="shared" si="1"/>
        <v>0.30243024000000002</v>
      </c>
      <c r="AK22" s="117" t="s">
        <v>334</v>
      </c>
      <c r="AL22" s="117" t="s">
        <v>127</v>
      </c>
      <c r="AM22" s="117">
        <v>0.42666666666666703</v>
      </c>
      <c r="AN22" s="117">
        <v>0.90666666666666695</v>
      </c>
      <c r="AP22" s="117">
        <f t="shared" si="2"/>
        <v>0</v>
      </c>
      <c r="AQ22" s="130">
        <f t="shared" si="3"/>
        <v>0</v>
      </c>
      <c r="AR22" s="117" t="e">
        <f t="shared" si="8"/>
        <v>#DIV/0!</v>
      </c>
      <c r="AS22" s="117" t="e">
        <f t="shared" si="9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I23" s="117">
        <f t="shared" si="4"/>
        <v>1.6869999999999998</v>
      </c>
      <c r="J23" s="117">
        <f t="shared" si="5"/>
        <v>1.6869999999999998</v>
      </c>
      <c r="K23" s="117">
        <f t="shared" si="6"/>
        <v>21</v>
      </c>
      <c r="L23" s="117">
        <f>+Mod_Inp_sheet_IND!K23</f>
        <v>43.433917555665673</v>
      </c>
      <c r="M23" s="117">
        <f>+Mod_Inp_sheet_IND!L23</f>
        <v>25</v>
      </c>
      <c r="N23" s="117">
        <f>+Mod_Inp_sheet_IND!M23/L23</f>
        <v>404.59164148566924</v>
      </c>
      <c r="P23" s="117">
        <v>31.536000000000001</v>
      </c>
      <c r="Q23" s="117">
        <f t="shared" si="10"/>
        <v>36.44</v>
      </c>
      <c r="R23" s="117">
        <f>+Mod_Inp_sheet_IND!P23</f>
        <v>36.439300000000003</v>
      </c>
      <c r="S23" s="117">
        <f>+Mod_Inp_sheet_IND!Q23</f>
        <v>15.1668</v>
      </c>
      <c r="T23" s="117">
        <v>5</v>
      </c>
      <c r="U23" s="117">
        <f>+Mod_Inp_sheet_IND!R23</f>
        <v>0.68500000000000005</v>
      </c>
      <c r="V23" s="117">
        <f t="shared" si="7"/>
        <v>0.48</v>
      </c>
      <c r="W23" s="125">
        <f>+IF(SUMIF($E$8:$E$115,E23,$R$8:$R$115)=0,0.05,ROUNDUP(R23/SUMIF($E$8:$E$115,E23,$R$8:$R$115),3))</f>
        <v>1</v>
      </c>
      <c r="X23" s="125">
        <f>+IF(SUMIF($E$8:$E$115,E23,$S$8:$S$115)=0,0.05,ROUNDUP(S23/SUMIF($E$8:$E$115,E23,$S$8:$S$115),3))</f>
        <v>1</v>
      </c>
      <c r="Y23" s="117">
        <v>5</v>
      </c>
      <c r="Z23" s="117">
        <v>0</v>
      </c>
      <c r="AA23" s="117">
        <v>5</v>
      </c>
      <c r="AD23" s="117">
        <f t="shared" si="0"/>
        <v>3.5439199999984794E-3</v>
      </c>
      <c r="AE23" s="117">
        <f t="shared" si="1"/>
        <v>21.276043919999999</v>
      </c>
      <c r="AK23" s="117" t="s">
        <v>335</v>
      </c>
      <c r="AL23" s="117" t="s">
        <v>127</v>
      </c>
      <c r="AM23" s="117">
        <v>0.43</v>
      </c>
      <c r="AN23" s="117">
        <v>0.91</v>
      </c>
      <c r="AP23" s="117">
        <f t="shared" si="2"/>
        <v>0</v>
      </c>
      <c r="AQ23" s="130">
        <f t="shared" si="3"/>
        <v>0</v>
      </c>
      <c r="AR23" s="117" t="e">
        <f t="shared" si="8"/>
        <v>#DIV/0!</v>
      </c>
      <c r="AS23" s="117" t="e">
        <f t="shared" si="9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I24" s="117">
        <f t="shared" si="4"/>
        <v>3.6000000000000004E-2</v>
      </c>
      <c r="J24" s="117">
        <f t="shared" si="5"/>
        <v>3.6000000000000004E-2</v>
      </c>
      <c r="K24" s="117">
        <f t="shared" si="6"/>
        <v>6</v>
      </c>
      <c r="L24" s="117">
        <f>+Mod_Inp_sheet_IND!K24</f>
        <v>0.75</v>
      </c>
      <c r="M24" s="117">
        <f>+Mod_Inp_sheet_IND!L24</f>
        <v>10</v>
      </c>
      <c r="N24" s="117">
        <f>+Mod_Inp_sheet_IND!M24</f>
        <v>2308</v>
      </c>
      <c r="P24" s="117">
        <v>31.536000000000001</v>
      </c>
      <c r="Q24" s="117">
        <f t="shared" si="10"/>
        <v>0.56000000000000005</v>
      </c>
      <c r="R24" s="117">
        <f>+Mod_Inp_sheet_IND!P24</f>
        <v>0.55989999999999995</v>
      </c>
      <c r="S24" s="117">
        <f>+Mod_Inp_sheet_IND!Q24</f>
        <v>0.23300000000000001</v>
      </c>
      <c r="T24" s="117">
        <v>5</v>
      </c>
      <c r="U24" s="117">
        <f>+Mod_Inp_sheet_IND!R24</f>
        <v>0.5</v>
      </c>
      <c r="V24" s="117">
        <f t="shared" si="7"/>
        <v>0.35</v>
      </c>
      <c r="W24" s="125">
        <f>+IF(SUMIF($E$8:$E$115,E24,$R$8:$R$115)=0,0.05,ROUNDUP(R24/SUMIF($E$8:$E$115,E24,$R$8:$R$115),3))</f>
        <v>1</v>
      </c>
      <c r="X24" s="125">
        <f>+IF(SUMIF($E$8:$E$115,E24,$S$8:$S$115)=0,0.05,ROUNDUP(S24/SUMIF($E$8:$E$115,E24,$S$8:$S$115),3))</f>
        <v>1</v>
      </c>
      <c r="Y24" s="117">
        <v>5</v>
      </c>
      <c r="Z24" s="117">
        <v>0</v>
      </c>
      <c r="AA24" s="117">
        <v>5</v>
      </c>
      <c r="AD24" s="117">
        <f t="shared" si="0"/>
        <v>7.7480000000000881E-3</v>
      </c>
      <c r="AE24" s="117">
        <f t="shared" si="1"/>
        <v>0.33464800000000006</v>
      </c>
      <c r="AK24" s="117" t="s">
        <v>336</v>
      </c>
      <c r="AL24" s="117" t="s">
        <v>127</v>
      </c>
      <c r="AM24" s="131">
        <v>5.5555555555555601E-2</v>
      </c>
      <c r="AN24" s="131">
        <v>1.1111111111111099E-2</v>
      </c>
      <c r="AP24" s="117">
        <f t="shared" si="2"/>
        <v>0</v>
      </c>
      <c r="AQ24" s="130">
        <f t="shared" si="3"/>
        <v>0</v>
      </c>
      <c r="AR24" s="117" t="e">
        <f t="shared" si="8"/>
        <v>#DIV/0!</v>
      </c>
      <c r="AS24" s="117" t="e">
        <f t="shared" si="9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I25" s="117">
        <f t="shared" si="4"/>
        <v>2.2000000000000002E-2</v>
      </c>
      <c r="J25" s="117">
        <f t="shared" si="5"/>
        <v>2.2000000000000002E-2</v>
      </c>
      <c r="K25" s="117">
        <f t="shared" si="6"/>
        <v>5</v>
      </c>
      <c r="L25" s="117">
        <f>+Mod_Inp_sheet_IND!K25</f>
        <v>1</v>
      </c>
      <c r="M25" s="117">
        <v>5</v>
      </c>
      <c r="N25" s="117">
        <f>+Mod_Inp_sheet_IND!M25</f>
        <v>0</v>
      </c>
      <c r="P25" s="117">
        <v>31.536000000000001</v>
      </c>
      <c r="Q25" s="117">
        <f t="shared" si="10"/>
        <v>0.67</v>
      </c>
      <c r="R25" s="117">
        <f>+Mod_Inp_sheet_IND!P25</f>
        <v>0.66790000000000005</v>
      </c>
      <c r="S25" s="117">
        <f>+Mod_Inp_sheet_IND!Q25</f>
        <v>0.27800000000000002</v>
      </c>
      <c r="T25" s="117">
        <v>5</v>
      </c>
      <c r="U25" s="117">
        <f>+Mod_Inp_sheet_IND!R25</f>
        <v>1</v>
      </c>
      <c r="V25" s="117">
        <f t="shared" si="7"/>
        <v>0.7</v>
      </c>
      <c r="W25" s="125">
        <f>+IF(SUMIF($E$8:$E$115,E25,$R$8:$R$115)=0,0.05,ROUNDUP(R25/SUMIF($E$8:$E$115,E25,$R$8:$R$115),3))</f>
        <v>1</v>
      </c>
      <c r="X25" s="125"/>
      <c r="Y25" s="117">
        <v>5</v>
      </c>
      <c r="Z25" s="117">
        <v>0</v>
      </c>
      <c r="AA25" s="117">
        <v>5</v>
      </c>
      <c r="AD25" s="117">
        <f t="shared" si="0"/>
        <v>2.5892000000000026E-2</v>
      </c>
      <c r="AE25" s="117">
        <f t="shared" si="1"/>
        <v>0.41579200000000005</v>
      </c>
      <c r="AK25" s="117" t="s">
        <v>337</v>
      </c>
      <c r="AL25" s="117" t="s">
        <v>127</v>
      </c>
      <c r="AM25" s="131">
        <v>4.4666666666666702E-2</v>
      </c>
      <c r="AN25" s="117">
        <v>1.4E-2</v>
      </c>
      <c r="AP25" s="117">
        <f t="shared" si="2"/>
        <v>0</v>
      </c>
      <c r="AQ25" s="130">
        <f t="shared" si="3"/>
        <v>0</v>
      </c>
      <c r="AR25" s="117" t="e">
        <f t="shared" si="8"/>
        <v>#DIV/0!</v>
      </c>
      <c r="AS25" s="117" t="e">
        <f t="shared" si="9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I26" s="117">
        <f t="shared" si="4"/>
        <v>4.0000000000000001E-3</v>
      </c>
      <c r="J26" s="117">
        <f t="shared" si="5"/>
        <v>4.0000000000000001E-3</v>
      </c>
      <c r="K26" s="117">
        <f t="shared" si="6"/>
        <v>21</v>
      </c>
      <c r="L26" s="117">
        <f>+Mod_Inp_sheet_IND!K26</f>
        <v>0.85</v>
      </c>
      <c r="M26" s="117">
        <f>+Mod_Inp_sheet_IND!L26</f>
        <v>25</v>
      </c>
      <c r="N26" s="117">
        <f>+Mod_Inp_sheet_IND!M26</f>
        <v>300</v>
      </c>
      <c r="P26" s="117">
        <v>31.536000000000001</v>
      </c>
      <c r="Q26" s="117">
        <f t="shared" si="10"/>
        <v>7.0000000000000007E-2</v>
      </c>
      <c r="R26" s="117">
        <f>+Mod_Inp_sheet_IND!P26</f>
        <v>7.0900000000000005E-2</v>
      </c>
      <c r="S26" s="117">
        <f>+Mod_Inp_sheet_IND!Q26</f>
        <v>2.9499999999999998E-2</v>
      </c>
      <c r="T26" s="117">
        <v>5</v>
      </c>
      <c r="U26" s="117">
        <f>+Mod_Inp_sheet_IND!R26</f>
        <v>0.68500000000000005</v>
      </c>
      <c r="V26" s="117">
        <f t="shared" si="7"/>
        <v>0.48</v>
      </c>
      <c r="W26" s="125">
        <f>+IF(SUMIF($E$8:$E$115,E26,$R$8:$R$115)=0,0.05,ROUNDUP(R26/SUMIF($E$8:$E$115,E26,$R$8:$R$115),3))</f>
        <v>0.152</v>
      </c>
      <c r="X26" s="125"/>
      <c r="Y26" s="117">
        <v>5</v>
      </c>
      <c r="Z26" s="117">
        <v>0</v>
      </c>
      <c r="AA26" s="117">
        <v>5</v>
      </c>
      <c r="AD26" s="117">
        <f t="shared" si="0"/>
        <v>1.5508640000000004E-2</v>
      </c>
      <c r="AE26" s="117">
        <f t="shared" si="1"/>
        <v>5.690864000000001E-2</v>
      </c>
      <c r="AK26" s="117" t="s">
        <v>338</v>
      </c>
      <c r="AL26" s="117" t="s">
        <v>127</v>
      </c>
      <c r="AM26" s="117">
        <v>0.63703703703703696</v>
      </c>
      <c r="AN26" s="117">
        <v>0.19259259507170501</v>
      </c>
      <c r="AP26" s="117">
        <f t="shared" si="2"/>
        <v>0</v>
      </c>
      <c r="AQ26" s="130">
        <f t="shared" si="3"/>
        <v>0</v>
      </c>
      <c r="AR26" s="117" t="e">
        <f t="shared" si="8"/>
        <v>#DIV/0!</v>
      </c>
      <c r="AS26" s="117" t="e">
        <f t="shared" si="9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I27" s="117">
        <f t="shared" si="4"/>
        <v>8.0000000000000002E-3</v>
      </c>
      <c r="J27" s="117">
        <f t="shared" si="5"/>
        <v>8.0000000000000002E-3</v>
      </c>
      <c r="K27" s="117">
        <f t="shared" si="6"/>
        <v>6</v>
      </c>
      <c r="L27" s="117">
        <f>+Mod_Inp_sheet_IND!K27</f>
        <v>0.97012399999999988</v>
      </c>
      <c r="M27" s="117">
        <f>+Mod_Inp_sheet_IND!L27</f>
        <v>10</v>
      </c>
      <c r="N27" s="117">
        <f>+Mod_Inp_sheet_IND!M27</f>
        <v>100</v>
      </c>
      <c r="P27" s="117">
        <v>31.536000000000001</v>
      </c>
      <c r="Q27" s="117">
        <f t="shared" si="10"/>
        <v>0.15</v>
      </c>
      <c r="R27" s="117">
        <f>+Mod_Inp_sheet_IND!P27</f>
        <v>0.1542</v>
      </c>
      <c r="S27" s="117">
        <f>+Mod_Inp_sheet_IND!Q27</f>
        <v>6.4199999999999993E-2</v>
      </c>
      <c r="T27" s="117">
        <v>5</v>
      </c>
      <c r="U27" s="117">
        <f>+Mod_Inp_sheet_IND!R27</f>
        <v>0.68500000000000005</v>
      </c>
      <c r="V27" s="117">
        <f t="shared" si="7"/>
        <v>0.48</v>
      </c>
      <c r="W27" s="125">
        <f>+IF(SUMIF($E$8:$E$115,E27,$R$8:$R$115)=0,0.05,ROUNDUP(R27/SUMIF($E$8:$E$115,E27,$R$8:$R$115),3))</f>
        <v>0.33100000000000002</v>
      </c>
      <c r="X27" s="125">
        <f>+IF(SUMIF($E$8:$E$115,E27,$S$8:$S$115)=0,0.05,ROUNDUP(S27/SUMIF($E$8:$E$115,E27,$S$8:$S$115),3))</f>
        <v>0.33100000000000002</v>
      </c>
      <c r="Y27" s="117">
        <v>5</v>
      </c>
      <c r="Z27" s="117">
        <v>0</v>
      </c>
      <c r="AA27" s="117">
        <v>5</v>
      </c>
      <c r="AD27" s="117">
        <f t="shared" si="0"/>
        <v>1.8617280000000014E-2</v>
      </c>
      <c r="AE27" s="117">
        <f t="shared" si="1"/>
        <v>0.10861728000000002</v>
      </c>
      <c r="AK27" s="117" t="s">
        <v>339</v>
      </c>
      <c r="AL27" s="117" t="s">
        <v>127</v>
      </c>
      <c r="AM27" s="117">
        <v>0.06</v>
      </c>
      <c r="AN27" s="117">
        <v>0.02</v>
      </c>
      <c r="AP27" s="117">
        <f t="shared" si="2"/>
        <v>0</v>
      </c>
      <c r="AQ27" s="130">
        <f t="shared" si="3"/>
        <v>0</v>
      </c>
      <c r="AR27" s="117" t="e">
        <f t="shared" si="8"/>
        <v>#DIV/0!</v>
      </c>
      <c r="AS27" s="117" t="e">
        <f t="shared" si="9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I28" s="117">
        <f t="shared" si="4"/>
        <v>1.2E-2</v>
      </c>
      <c r="J28" s="117">
        <f t="shared" si="5"/>
        <v>1.2E-2</v>
      </c>
      <c r="K28" s="117">
        <f t="shared" si="6"/>
        <v>21</v>
      </c>
      <c r="L28" s="117">
        <f>+Mod_Inp_sheet_IND!K28</f>
        <v>0.87</v>
      </c>
      <c r="M28" s="117">
        <f>+Mod_Inp_sheet_IND!L28</f>
        <v>25</v>
      </c>
      <c r="N28" s="117">
        <f>+Mod_Inp_sheet_IND!M28</f>
        <v>350</v>
      </c>
      <c r="P28" s="117">
        <v>31.536000000000001</v>
      </c>
      <c r="Q28" s="117">
        <f t="shared" si="10"/>
        <v>0.24</v>
      </c>
      <c r="R28" s="117">
        <f>+Mod_Inp_sheet_IND!P28</f>
        <v>0.24199999999999999</v>
      </c>
      <c r="S28" s="117">
        <f>+Mod_Inp_sheet_IND!Q28</f>
        <v>0.1007</v>
      </c>
      <c r="T28" s="117">
        <v>5</v>
      </c>
      <c r="U28" s="117">
        <f>+Mod_Inp_sheet_IND!R28</f>
        <v>0.68500000000000005</v>
      </c>
      <c r="V28" s="117">
        <f t="shared" si="7"/>
        <v>0.48</v>
      </c>
      <c r="W28" s="125"/>
      <c r="X28" s="125"/>
      <c r="Z28" s="117">
        <v>0</v>
      </c>
      <c r="AA28" s="117">
        <v>5</v>
      </c>
      <c r="AD28" s="117">
        <f t="shared" si="0"/>
        <v>1.7225920000000061E-2</v>
      </c>
      <c r="AE28" s="117">
        <f t="shared" si="1"/>
        <v>0.15852592000000004</v>
      </c>
      <c r="AK28" s="117" t="s">
        <v>340</v>
      </c>
      <c r="AL28" s="117" t="s">
        <v>127</v>
      </c>
      <c r="AM28" s="117">
        <v>0.143799992550428</v>
      </c>
      <c r="AN28" s="131">
        <v>3.6200002001418298E-2</v>
      </c>
      <c r="AP28" s="117">
        <f t="shared" si="2"/>
        <v>0</v>
      </c>
      <c r="AQ28" s="130">
        <f t="shared" si="3"/>
        <v>0</v>
      </c>
      <c r="AR28" s="117" t="e">
        <f t="shared" si="8"/>
        <v>#DIV/0!</v>
      </c>
      <c r="AS28" s="117" t="e">
        <f t="shared" si="9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I29" s="117">
        <f t="shared" si="4"/>
        <v>8.0000000000000002E-3</v>
      </c>
      <c r="J29" s="117">
        <f t="shared" si="5"/>
        <v>8.0000000000000002E-3</v>
      </c>
      <c r="K29" s="117">
        <f t="shared" si="6"/>
        <v>6</v>
      </c>
      <c r="L29" s="117">
        <f>+Mod_Inp_sheet_IND!K29</f>
        <v>0.67500000000000004</v>
      </c>
      <c r="M29" s="117">
        <f>+Mod_Inp_sheet_IND!L29</f>
        <v>10</v>
      </c>
      <c r="N29" s="117">
        <f>+Mod_Inp_sheet_IND!M29</f>
        <v>280</v>
      </c>
      <c r="P29" s="117">
        <v>31.536000000000001</v>
      </c>
      <c r="Q29" s="117">
        <f t="shared" si="10"/>
        <v>0.12</v>
      </c>
      <c r="R29" s="117">
        <f>+Mod_Inp_sheet_IND!P29</f>
        <v>0.11849999999999999</v>
      </c>
      <c r="S29" s="117">
        <f>+Mod_Inp_sheet_IND!Q29</f>
        <v>4.9299999999999997E-2</v>
      </c>
      <c r="T29" s="117">
        <v>5</v>
      </c>
      <c r="U29" s="117">
        <f>+Mod_Inp_sheet_IND!R29</f>
        <v>0.5</v>
      </c>
      <c r="V29" s="117">
        <f t="shared" si="7"/>
        <v>0.35</v>
      </c>
      <c r="W29" s="125">
        <f t="shared" ref="W29:W34" si="13">+IF(SUMIF($E$8:$E$115,E29,$R$8:$R$115)=0,0.05,ROUNDUP(R29/SUMIF($E$8:$E$115,E29,$R$8:$R$115),3))</f>
        <v>1</v>
      </c>
      <c r="X29" s="125"/>
      <c r="Y29" s="117">
        <v>5</v>
      </c>
      <c r="Z29" s="117">
        <v>0</v>
      </c>
      <c r="AA29" s="117">
        <v>5</v>
      </c>
      <c r="AD29" s="117">
        <f t="shared" si="0"/>
        <v>7.6440000000000119E-3</v>
      </c>
      <c r="AE29" s="117">
        <f t="shared" si="1"/>
        <v>7.684400000000001E-2</v>
      </c>
      <c r="AK29" s="117" t="s">
        <v>341</v>
      </c>
      <c r="AL29" s="117" t="s">
        <v>127</v>
      </c>
      <c r="AM29" s="117">
        <v>0.90666666666666695</v>
      </c>
      <c r="AN29" s="117">
        <v>0.28000000000000003</v>
      </c>
      <c r="AP29" s="117">
        <f t="shared" si="2"/>
        <v>0</v>
      </c>
      <c r="AQ29" s="130">
        <f t="shared" si="3"/>
        <v>0</v>
      </c>
      <c r="AR29" s="117" t="e">
        <f t="shared" si="8"/>
        <v>#DIV/0!</v>
      </c>
      <c r="AS29" s="117" t="e">
        <f t="shared" si="9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I30" s="117">
        <f t="shared" si="4"/>
        <v>8.0000000000000002E-3</v>
      </c>
      <c r="J30" s="117">
        <f t="shared" si="5"/>
        <v>8.0000000000000002E-3</v>
      </c>
      <c r="K30" s="117">
        <f t="shared" si="6"/>
        <v>21</v>
      </c>
      <c r="L30" s="117">
        <f>+Mod_Inp_sheet_IND!K30</f>
        <v>1</v>
      </c>
      <c r="M30" s="117">
        <f>+Mod_Inp_sheet_IND!L30</f>
        <v>25</v>
      </c>
      <c r="N30" s="117">
        <f>+Mod_Inp_sheet_IND!M30</f>
        <v>0</v>
      </c>
      <c r="P30" s="117">
        <v>31.536000000000001</v>
      </c>
      <c r="Q30" s="117">
        <f t="shared" si="10"/>
        <v>0.16</v>
      </c>
      <c r="R30" s="117">
        <f>+Mod_Inp_sheet_IND!P30</f>
        <v>0.1588</v>
      </c>
      <c r="S30" s="117">
        <f>+Mod_Inp_sheet_IND!Q30</f>
        <v>6.6100000000000006E-2</v>
      </c>
      <c r="T30" s="117">
        <v>5</v>
      </c>
      <c r="U30" s="117">
        <f>+Mod_Inp_sheet_IND!R30</f>
        <v>0.68</v>
      </c>
      <c r="V30" s="117">
        <f t="shared" si="7"/>
        <v>0.48</v>
      </c>
      <c r="W30" s="125">
        <f t="shared" si="13"/>
        <v>1</v>
      </c>
      <c r="X30" s="125">
        <f>+IF(SUMIF($E$8:$E$115,E30,$S$8:$S$115)=0,0.05,ROUNDUP(S30/SUMIF($E$8:$E$115,E30,$S$8:$S$115),3))</f>
        <v>1</v>
      </c>
      <c r="Y30" s="117">
        <v>5</v>
      </c>
      <c r="Z30" s="117">
        <v>0</v>
      </c>
      <c r="AA30" s="117">
        <v>5</v>
      </c>
      <c r="AD30" s="117">
        <f t="shared" si="0"/>
        <v>1.2755840000000018E-2</v>
      </c>
      <c r="AE30" s="117">
        <f t="shared" si="1"/>
        <v>0.10545584000000001</v>
      </c>
      <c r="AK30" s="117" t="s">
        <v>342</v>
      </c>
      <c r="AL30" s="117" t="s">
        <v>127</v>
      </c>
      <c r="AM30" s="117">
        <v>0.35</v>
      </c>
      <c r="AN30" s="117">
        <v>0.11</v>
      </c>
      <c r="AP30" s="117">
        <f t="shared" si="2"/>
        <v>0</v>
      </c>
      <c r="AQ30" s="130">
        <f t="shared" si="3"/>
        <v>0</v>
      </c>
      <c r="AR30" s="117" t="e">
        <f t="shared" si="8"/>
        <v>#DIV/0!</v>
      </c>
      <c r="AS30" s="117" t="e">
        <f t="shared" si="9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I31" s="117">
        <f t="shared" si="4"/>
        <v>0</v>
      </c>
      <c r="J31" s="117">
        <f t="shared" si="5"/>
        <v>0</v>
      </c>
      <c r="K31" s="117">
        <f t="shared" si="6"/>
        <v>21</v>
      </c>
      <c r="L31" s="117">
        <f>+Mod_Inp_sheet_IND!K31</f>
        <v>0.8</v>
      </c>
      <c r="M31" s="117">
        <f>+Mod_Inp_sheet_IND!L31</f>
        <v>25</v>
      </c>
      <c r="N31" s="117">
        <f>+Mod_Inp_sheet_IND!M31</f>
        <v>750</v>
      </c>
      <c r="P31" s="117">
        <v>31.536000000000001</v>
      </c>
      <c r="Q31" s="117">
        <f t="shared" si="10"/>
        <v>0</v>
      </c>
      <c r="R31" s="117">
        <f>+Mod_Inp_sheet_IND!P31</f>
        <v>0</v>
      </c>
      <c r="S31" s="117">
        <f>+Mod_Inp_sheet_IND!Q31</f>
        <v>0.34010000000000001</v>
      </c>
      <c r="T31" s="117">
        <v>5</v>
      </c>
      <c r="U31" s="117">
        <f>+Mod_Inp_sheet_IND!R31</f>
        <v>0.68500000000000005</v>
      </c>
      <c r="V31" s="117">
        <f t="shared" si="7"/>
        <v>0.48</v>
      </c>
      <c r="W31" s="125">
        <f t="shared" si="13"/>
        <v>0</v>
      </c>
      <c r="X31" s="125"/>
      <c r="Y31" s="117">
        <v>5</v>
      </c>
      <c r="Z31" s="117">
        <v>0</v>
      </c>
      <c r="AA31" s="117">
        <v>5</v>
      </c>
      <c r="AD31" s="117">
        <f t="shared" si="0"/>
        <v>0</v>
      </c>
      <c r="AE31" s="117">
        <f t="shared" si="1"/>
        <v>-0.34010000000000001</v>
      </c>
      <c r="AK31" s="117" t="s">
        <v>343</v>
      </c>
      <c r="AL31" s="117" t="s">
        <v>127</v>
      </c>
      <c r="AM31" s="131">
        <v>3.3333333333333298E-2</v>
      </c>
      <c r="AN31" s="131">
        <v>2.2222222222222199E-2</v>
      </c>
      <c r="AP31" s="117">
        <f t="shared" si="2"/>
        <v>0</v>
      </c>
      <c r="AQ31" s="130">
        <f t="shared" si="3"/>
        <v>0</v>
      </c>
      <c r="AR31" s="117" t="e">
        <f t="shared" si="8"/>
        <v>#DIV/0!</v>
      </c>
      <c r="AS31" s="117" t="e">
        <f t="shared" si="9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I32" s="117">
        <f t="shared" si="4"/>
        <v>0.34899999999999998</v>
      </c>
      <c r="J32" s="117">
        <f t="shared" si="5"/>
        <v>0.34899999999999998</v>
      </c>
      <c r="K32" s="117">
        <f t="shared" si="6"/>
        <v>21</v>
      </c>
      <c r="L32" s="117">
        <f>+Mod_Inp_sheet_IND!K32</f>
        <v>0.87</v>
      </c>
      <c r="M32" s="117">
        <f>+Mod_Inp_sheet_IND!L32</f>
        <v>25</v>
      </c>
      <c r="N32" s="117">
        <f>+Mod_Inp_sheet_IND!M32</f>
        <v>250</v>
      </c>
      <c r="P32" s="117">
        <v>31.536000000000001</v>
      </c>
      <c r="Q32" s="117">
        <f t="shared" si="10"/>
        <v>7.54</v>
      </c>
      <c r="R32" s="117">
        <f>+Mod_Inp_sheet_IND!P32</f>
        <v>7.5357000000000003</v>
      </c>
      <c r="S32" s="117">
        <f>+Mod_Inp_sheet_IND!Q32</f>
        <v>0</v>
      </c>
      <c r="T32" s="117">
        <v>5</v>
      </c>
      <c r="U32" s="117">
        <f>+Mod_Inp_sheet_IND!R32</f>
        <v>0.68500000000000005</v>
      </c>
      <c r="V32" s="117">
        <f t="shared" si="7"/>
        <v>0.48</v>
      </c>
      <c r="W32" s="125">
        <f t="shared" si="13"/>
        <v>1</v>
      </c>
      <c r="X32" s="125">
        <f>+IF(SUMIF($E$8:$E$115,E32,$S$8:$S$115)=0,0.05,ROUNDUP(S32/SUMIF($E$8:$E$115,E32,$S$8:$S$115),3))</f>
        <v>0</v>
      </c>
      <c r="Y32" s="117">
        <v>5</v>
      </c>
      <c r="Z32" s="117">
        <v>0</v>
      </c>
      <c r="AA32" s="117">
        <v>5</v>
      </c>
      <c r="AD32" s="117">
        <f t="shared" si="0"/>
        <v>3.4538400000005964E-3</v>
      </c>
      <c r="AE32" s="117">
        <f t="shared" si="1"/>
        <v>7.5391538400000009</v>
      </c>
      <c r="AK32" s="117" t="s">
        <v>344</v>
      </c>
      <c r="AL32" s="117" t="s">
        <v>127</v>
      </c>
      <c r="AM32" s="131">
        <v>0.06</v>
      </c>
      <c r="AN32" s="117">
        <v>0.04</v>
      </c>
      <c r="AP32" s="117">
        <f t="shared" si="2"/>
        <v>0</v>
      </c>
      <c r="AQ32" s="130">
        <f t="shared" si="3"/>
        <v>0</v>
      </c>
      <c r="AR32" s="117" t="e">
        <f t="shared" si="8"/>
        <v>#DIV/0!</v>
      </c>
      <c r="AS32" s="117" t="e">
        <f t="shared" si="9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I33" s="117">
        <f t="shared" si="4"/>
        <v>0</v>
      </c>
      <c r="J33" s="117">
        <f t="shared" si="5"/>
        <v>0</v>
      </c>
      <c r="K33" s="117">
        <f t="shared" si="6"/>
        <v>6</v>
      </c>
      <c r="L33" s="117">
        <f>+Mod_Inp_sheet_IND!K33</f>
        <v>0.5</v>
      </c>
      <c r="M33" s="117">
        <f>+Mod_Inp_sheet_IND!L33</f>
        <v>10</v>
      </c>
      <c r="N33" s="117">
        <f>+Mod_Inp_sheet_IND!M33</f>
        <v>100</v>
      </c>
      <c r="P33" s="117">
        <v>31.536000000000001</v>
      </c>
      <c r="Q33" s="117">
        <f t="shared" si="10"/>
        <v>0</v>
      </c>
      <c r="R33" s="117">
        <f>+Mod_Inp_sheet_IND!P33</f>
        <v>0</v>
      </c>
      <c r="S33" s="117">
        <f>+Mod_Inp_sheet_IND!Q33</f>
        <v>5.1900000000000002E-2</v>
      </c>
      <c r="T33" s="117">
        <v>5</v>
      </c>
      <c r="U33" s="117">
        <f>+Mod_Inp_sheet_IND!R33</f>
        <v>0.9</v>
      </c>
      <c r="V33" s="117">
        <f t="shared" si="7"/>
        <v>0.63</v>
      </c>
      <c r="W33" s="125">
        <f t="shared" si="13"/>
        <v>0</v>
      </c>
      <c r="X33" s="125"/>
      <c r="Y33" s="117">
        <v>5</v>
      </c>
      <c r="Z33" s="117">
        <v>0</v>
      </c>
      <c r="AA33" s="117">
        <v>5</v>
      </c>
      <c r="AD33" s="117">
        <f t="shared" si="0"/>
        <v>0</v>
      </c>
      <c r="AE33" s="117">
        <f t="shared" si="1"/>
        <v>-5.1900000000000002E-2</v>
      </c>
      <c r="AK33" s="117" t="s">
        <v>345</v>
      </c>
      <c r="AL33" s="117" t="s">
        <v>127</v>
      </c>
      <c r="AM33" s="117">
        <v>0.37037037037037102</v>
      </c>
      <c r="AN33" s="117">
        <v>0.25185185422609202</v>
      </c>
      <c r="AP33" s="117">
        <f t="shared" si="2"/>
        <v>0</v>
      </c>
      <c r="AQ33" s="130">
        <f t="shared" si="3"/>
        <v>0</v>
      </c>
      <c r="AR33" s="117" t="e">
        <f t="shared" si="8"/>
        <v>#DIV/0!</v>
      </c>
      <c r="AS33" s="117" t="e">
        <f t="shared" si="9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I34" s="117">
        <f t="shared" si="4"/>
        <v>3.0000000000000001E-3</v>
      </c>
      <c r="J34" s="117">
        <f t="shared" si="5"/>
        <v>3.0000000000000001E-3</v>
      </c>
      <c r="K34" s="117">
        <f t="shared" si="6"/>
        <v>6</v>
      </c>
      <c r="L34" s="117">
        <f>+Mod_Inp_sheet_IND!K34</f>
        <v>0.5</v>
      </c>
      <c r="M34" s="117">
        <f>+Mod_Inp_sheet_IND!L34</f>
        <v>10</v>
      </c>
      <c r="N34" s="117">
        <f>+Mod_Inp_sheet_IND!M34</f>
        <v>100</v>
      </c>
      <c r="P34" s="117">
        <v>31.536000000000001</v>
      </c>
      <c r="Q34" s="117">
        <f t="shared" si="10"/>
        <v>7.0000000000000007E-2</v>
      </c>
      <c r="R34" s="117">
        <f>+Mod_Inp_sheet_IND!P34</f>
        <v>7.4800000000000005E-2</v>
      </c>
      <c r="S34" s="117">
        <f>+Mod_Inp_sheet_IND!Q34</f>
        <v>2.3400000000000001E-2</v>
      </c>
      <c r="T34" s="117">
        <v>5</v>
      </c>
      <c r="U34" s="117">
        <f>+Mod_Inp_sheet_IND!R34</f>
        <v>0.9</v>
      </c>
      <c r="V34" s="117">
        <f t="shared" si="7"/>
        <v>0.63</v>
      </c>
      <c r="W34" s="125">
        <f t="shared" si="13"/>
        <v>5.6000000000000001E-2</v>
      </c>
      <c r="X34" s="125">
        <f>+IF(SUMIF($E$8:$E$115,E34,$S$8:$S$115)=0,0.05,ROUNDUP(S34/SUMIF($E$8:$E$115,E34,$S$8:$S$115),3))</f>
        <v>0.311</v>
      </c>
      <c r="Y34" s="117">
        <v>5</v>
      </c>
      <c r="Z34" s="117">
        <v>0</v>
      </c>
      <c r="AA34" s="117">
        <v>5</v>
      </c>
      <c r="AD34" s="117">
        <f t="shared" si="0"/>
        <v>1.0347200000000001E-2</v>
      </c>
      <c r="AE34" s="117">
        <f t="shared" si="1"/>
        <v>6.1747200000000002E-2</v>
      </c>
      <c r="AK34" s="117" t="s">
        <v>346</v>
      </c>
      <c r="AL34" s="117" t="s">
        <v>127</v>
      </c>
      <c r="AM34" s="117">
        <v>1.1599999999999999</v>
      </c>
      <c r="AN34" s="117">
        <v>0.77</v>
      </c>
      <c r="AP34" s="117">
        <f t="shared" si="2"/>
        <v>0</v>
      </c>
      <c r="AQ34" s="130">
        <f t="shared" si="3"/>
        <v>0</v>
      </c>
      <c r="AR34" s="117" t="e">
        <f t="shared" si="8"/>
        <v>#DIV/0!</v>
      </c>
      <c r="AS34" s="117" t="e">
        <f t="shared" si="9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I35" s="117">
        <f t="shared" si="4"/>
        <v>4.4999999999999998E-2</v>
      </c>
      <c r="J35" s="117">
        <f t="shared" si="5"/>
        <v>4.4999999999999998E-2</v>
      </c>
      <c r="K35" s="117">
        <f t="shared" si="6"/>
        <v>6</v>
      </c>
      <c r="L35" s="117">
        <f>+Mod_Inp_sheet_IND!K35</f>
        <v>0.5</v>
      </c>
      <c r="M35" s="117">
        <f>+Mod_Inp_sheet_IND!L35</f>
        <v>10</v>
      </c>
      <c r="N35" s="117">
        <f>+Mod_Inp_sheet_IND!M35</f>
        <v>100</v>
      </c>
      <c r="P35" s="117">
        <v>31.536000000000001</v>
      </c>
      <c r="Q35" s="117">
        <f t="shared" si="10"/>
        <v>1.26</v>
      </c>
      <c r="R35" s="117">
        <f>+Mod_Inp_sheet_IND!P35</f>
        <v>1.2639</v>
      </c>
      <c r="S35" s="117">
        <f>+Mod_Inp_sheet_IND!Q35</f>
        <v>0</v>
      </c>
      <c r="T35" s="117">
        <v>5</v>
      </c>
      <c r="U35" s="117">
        <f>+Mod_Inp_sheet_IND!R35</f>
        <v>0.9</v>
      </c>
      <c r="V35" s="117">
        <f t="shared" si="7"/>
        <v>0.63</v>
      </c>
      <c r="W35" s="125"/>
      <c r="X35" s="125"/>
      <c r="Z35" s="117">
        <v>0</v>
      </c>
      <c r="AA35" s="117">
        <v>5</v>
      </c>
      <c r="AD35" s="117">
        <f t="shared" si="0"/>
        <v>1.3307999999999875E-2</v>
      </c>
      <c r="AE35" s="117">
        <f t="shared" si="1"/>
        <v>1.2772079999999999</v>
      </c>
      <c r="AK35" s="117" t="s">
        <v>347</v>
      </c>
      <c r="AL35" s="117" t="s">
        <v>127</v>
      </c>
      <c r="AM35" s="131">
        <v>3.3333333333333301E-3</v>
      </c>
      <c r="AN35" s="131">
        <v>6.6666666666666697E-4</v>
      </c>
      <c r="AP35" s="117">
        <f t="shared" si="2"/>
        <v>0</v>
      </c>
      <c r="AQ35" s="130">
        <f t="shared" si="3"/>
        <v>0</v>
      </c>
      <c r="AR35" s="117" t="e">
        <f t="shared" si="8"/>
        <v>#DIV/0!</v>
      </c>
      <c r="AS35" s="117" t="e">
        <f t="shared" si="9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I36" s="117">
        <f t="shared" si="4"/>
        <v>4.3999999999999997E-2</v>
      </c>
      <c r="J36" s="117">
        <f t="shared" si="5"/>
        <v>4.3999999999999997E-2</v>
      </c>
      <c r="K36" s="117">
        <f t="shared" si="6"/>
        <v>6</v>
      </c>
      <c r="L36" s="117">
        <f>+Mod_Inp_sheet_IND!K36</f>
        <v>0.75</v>
      </c>
      <c r="M36" s="117">
        <f>+Mod_Inp_sheet_IND!L36</f>
        <v>10</v>
      </c>
      <c r="N36" s="117">
        <f>+Mod_Inp_sheet_IND!M36</f>
        <v>2308</v>
      </c>
      <c r="P36" s="117">
        <v>31.536000000000001</v>
      </c>
      <c r="Q36" s="117">
        <f t="shared" si="10"/>
        <v>0.69</v>
      </c>
      <c r="R36" s="117">
        <f>+Mod_Inp_sheet_IND!P36</f>
        <v>0.69099999999999995</v>
      </c>
      <c r="S36" s="117">
        <f>+Mod_Inp_sheet_IND!Q36</f>
        <v>0.21659999999999999</v>
      </c>
      <c r="T36" s="117">
        <v>5</v>
      </c>
      <c r="U36" s="117">
        <f>+Mod_Inp_sheet_IND!R36</f>
        <v>0.5</v>
      </c>
      <c r="V36" s="117">
        <f t="shared" si="7"/>
        <v>0.35</v>
      </c>
      <c r="W36" s="125"/>
      <c r="X36" s="125"/>
      <c r="Z36" s="117">
        <v>0</v>
      </c>
      <c r="AA36" s="117">
        <v>5</v>
      </c>
      <c r="AD36" s="117">
        <f t="shared" si="0"/>
        <v>2.7920000000000167E-3</v>
      </c>
      <c r="AE36" s="117">
        <f t="shared" si="1"/>
        <v>0.47719199999999995</v>
      </c>
      <c r="AK36" s="117" t="s">
        <v>348</v>
      </c>
      <c r="AL36" s="117" t="s">
        <v>127</v>
      </c>
      <c r="AM36" s="117">
        <v>1.7185185185185201</v>
      </c>
      <c r="AN36" s="117">
        <v>0.444444446818827</v>
      </c>
      <c r="AP36" s="117">
        <f t="shared" si="2"/>
        <v>0</v>
      </c>
      <c r="AQ36" s="130">
        <f t="shared" si="3"/>
        <v>0</v>
      </c>
      <c r="AR36" s="117" t="e">
        <f t="shared" si="8"/>
        <v>#DIV/0!</v>
      </c>
      <c r="AS36" s="117" t="e">
        <f t="shared" si="9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I37" s="117">
        <f t="shared" si="4"/>
        <v>2.8000000000000001E-2</v>
      </c>
      <c r="J37" s="117">
        <f t="shared" si="5"/>
        <v>2.8000000000000001E-2</v>
      </c>
      <c r="K37" s="117">
        <f t="shared" si="6"/>
        <v>6</v>
      </c>
      <c r="L37" s="117">
        <f>+Mod_Inp_sheet_IND!K37</f>
        <v>0.67500000000000004</v>
      </c>
      <c r="M37" s="117">
        <f>+Mod_Inp_sheet_IND!L37</f>
        <v>10</v>
      </c>
      <c r="N37" s="117">
        <f>+Mod_Inp_sheet_IND!M37</f>
        <v>280</v>
      </c>
      <c r="P37" s="117">
        <v>31.536000000000001</v>
      </c>
      <c r="Q37" s="117">
        <f t="shared" si="10"/>
        <v>0.44</v>
      </c>
      <c r="R37" s="117">
        <f>+Mod_Inp_sheet_IND!P37</f>
        <v>0.43790000000000001</v>
      </c>
      <c r="S37" s="117">
        <f>+Mod_Inp_sheet_IND!Q37</f>
        <v>0.13730000000000001</v>
      </c>
      <c r="T37" s="117">
        <v>5</v>
      </c>
      <c r="U37" s="117">
        <f>+Mod_Inp_sheet_IND!R37</f>
        <v>0.5</v>
      </c>
      <c r="V37" s="117">
        <f t="shared" si="7"/>
        <v>0.35</v>
      </c>
      <c r="W37" s="125"/>
      <c r="X37" s="125"/>
      <c r="Z37" s="117">
        <v>0</v>
      </c>
      <c r="AA37" s="117">
        <v>5</v>
      </c>
      <c r="AD37" s="117">
        <f t="shared" si="0"/>
        <v>3.6039999999999961E-3</v>
      </c>
      <c r="AE37" s="117">
        <f t="shared" si="1"/>
        <v>0.30420400000000003</v>
      </c>
      <c r="AK37" s="117" t="s">
        <v>349</v>
      </c>
      <c r="AL37" s="117" t="s">
        <v>127</v>
      </c>
      <c r="AM37" s="117">
        <v>2.9508750025641599</v>
      </c>
      <c r="AN37" s="117">
        <v>0.762500002452424</v>
      </c>
      <c r="AP37" s="117">
        <f t="shared" si="2"/>
        <v>0</v>
      </c>
      <c r="AQ37" s="130">
        <f t="shared" si="3"/>
        <v>0</v>
      </c>
      <c r="AR37" s="117" t="e">
        <f t="shared" si="8"/>
        <v>#DIV/0!</v>
      </c>
      <c r="AS37" s="117" t="e">
        <f t="shared" si="9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I38" s="117">
        <f>+ROUNDUP(Q38/P38/U38,3)*10</f>
        <v>0.12</v>
      </c>
      <c r="J38" s="117">
        <f t="shared" si="5"/>
        <v>1.2E-2</v>
      </c>
      <c r="K38" s="117">
        <f t="shared" si="6"/>
        <v>5</v>
      </c>
      <c r="L38" s="117">
        <f>+Mod_Inp_sheet_IND!K38</f>
        <v>1</v>
      </c>
      <c r="M38" s="117">
        <v>5</v>
      </c>
      <c r="N38" s="117">
        <f>+Mod_Inp_sheet_IND!M38</f>
        <v>0</v>
      </c>
      <c r="P38" s="117">
        <v>31.536000000000001</v>
      </c>
      <c r="Q38" s="117">
        <f t="shared" si="10"/>
        <v>0.35</v>
      </c>
      <c r="R38" s="117">
        <f>+Mod_Inp_sheet_IND!P38</f>
        <v>0.35370000000000001</v>
      </c>
      <c r="S38" s="117">
        <f>+Mod_Inp_sheet_IND!Q38</f>
        <v>0.1109</v>
      </c>
      <c r="T38" s="117">
        <v>5</v>
      </c>
      <c r="U38" s="117">
        <f>+Mod_Inp_sheet_IND!R38</f>
        <v>1</v>
      </c>
      <c r="V38" s="117">
        <f t="shared" si="7"/>
        <v>0.7</v>
      </c>
      <c r="W38" s="125"/>
      <c r="X38" s="125"/>
      <c r="Z38" s="117">
        <v>0</v>
      </c>
      <c r="AA38" s="117">
        <v>5</v>
      </c>
      <c r="AD38" s="117">
        <f t="shared" si="0"/>
        <v>3.4306200000000002</v>
      </c>
      <c r="AE38" s="117">
        <f t="shared" si="1"/>
        <v>0.26753200000000005</v>
      </c>
      <c r="AK38" s="117" t="s">
        <v>350</v>
      </c>
      <c r="AL38" s="117" t="s">
        <v>127</v>
      </c>
      <c r="AM38" s="131">
        <v>1.3333333333333299E-2</v>
      </c>
      <c r="AN38" s="131">
        <v>1.97333333333333E-3</v>
      </c>
      <c r="AP38" s="117">
        <f t="shared" si="2"/>
        <v>0</v>
      </c>
      <c r="AQ38" s="130">
        <f t="shared" si="3"/>
        <v>0</v>
      </c>
      <c r="AR38" s="117" t="e">
        <f t="shared" si="8"/>
        <v>#DIV/0!</v>
      </c>
      <c r="AS38" s="117" t="e">
        <f t="shared" si="9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I39" s="117">
        <f t="shared" si="4"/>
        <v>3.0000000000000001E-3</v>
      </c>
      <c r="J39" s="117">
        <f t="shared" si="5"/>
        <v>3.0000000000000001E-3</v>
      </c>
      <c r="K39" s="117">
        <f t="shared" si="6"/>
        <v>3</v>
      </c>
      <c r="L39" s="117">
        <f>+Mod_Inp_sheet_IND!K39</f>
        <v>0.99970008997300808</v>
      </c>
      <c r="M39" s="117">
        <f>+Mod_Inp_sheet_IND!L39</f>
        <v>3</v>
      </c>
      <c r="N39" s="117">
        <f>+Mod_Inp_sheet_IND!M39</f>
        <v>80</v>
      </c>
      <c r="P39" s="117">
        <v>31.536000000000001</v>
      </c>
      <c r="Q39" s="117">
        <f t="shared" si="10"/>
        <v>0.06</v>
      </c>
      <c r="R39" s="117">
        <f>+Mod_Inp_sheet_IND!P39</f>
        <v>6.4000000000000001E-2</v>
      </c>
      <c r="S39" s="117">
        <f>+Mod_Inp_sheet_IND!Q39</f>
        <v>2.01E-2</v>
      </c>
      <c r="T39" s="117">
        <v>5</v>
      </c>
      <c r="U39" s="117">
        <f>+Mod_Inp_sheet_IND!R39</f>
        <v>0.9</v>
      </c>
      <c r="V39" s="117">
        <f t="shared" si="7"/>
        <v>0.63</v>
      </c>
      <c r="W39" s="125"/>
      <c r="X39" s="125"/>
      <c r="Z39" s="117">
        <v>0</v>
      </c>
      <c r="AA39" s="117">
        <v>5</v>
      </c>
      <c r="AD39" s="117">
        <f t="shared" si="0"/>
        <v>2.1147200000000005E-2</v>
      </c>
      <c r="AE39" s="117">
        <f t="shared" si="1"/>
        <v>6.5047199999999999E-2</v>
      </c>
      <c r="AK39" s="117" t="s">
        <v>351</v>
      </c>
      <c r="AL39" s="117" t="s">
        <v>127</v>
      </c>
      <c r="AM39" s="131">
        <v>2.2222222222222199E-2</v>
      </c>
      <c r="AP39" s="117">
        <f t="shared" si="2"/>
        <v>0</v>
      </c>
      <c r="AQ39" s="130">
        <f t="shared" si="3"/>
        <v>0</v>
      </c>
      <c r="AR39" s="117" t="e">
        <f t="shared" si="8"/>
        <v>#DIV/0!</v>
      </c>
      <c r="AS39" s="117" t="e">
        <f t="shared" si="9"/>
        <v>#DIV/0!</v>
      </c>
    </row>
    <row r="40" spans="3:45">
      <c r="C40" s="117" t="str">
        <f>+Mod_Inp_sheet_IND!C40</f>
        <v>IIS-FDSTCK-COA-_15</v>
      </c>
      <c r="D40" s="117" t="s">
        <v>40</v>
      </c>
      <c r="E40" s="117" t="str">
        <f>+Mod_Inp_sheet_IND!E40</f>
        <v>IIS-FDSTCK</v>
      </c>
      <c r="I40" s="117">
        <f t="shared" si="4"/>
        <v>0.65200000000000002</v>
      </c>
      <c r="J40" s="117">
        <f t="shared" si="5"/>
        <v>0.65200000000000002</v>
      </c>
      <c r="K40" s="117">
        <f t="shared" si="6"/>
        <v>96</v>
      </c>
      <c r="L40" s="117">
        <f>+Mod_Inp_sheet_IND!K40</f>
        <v>1</v>
      </c>
      <c r="M40" s="117">
        <f>+Mod_Inp_sheet_IND!L40</f>
        <v>100</v>
      </c>
      <c r="N40" s="117">
        <f>+Mod_Inp_sheet_IND!M40</f>
        <v>0</v>
      </c>
      <c r="P40" s="117">
        <v>31.536000000000001</v>
      </c>
      <c r="Q40" s="117">
        <f t="shared" si="10"/>
        <v>18.5</v>
      </c>
      <c r="R40" s="117">
        <f>+Mod_Inp_sheet_IND!P40</f>
        <v>18.5</v>
      </c>
      <c r="S40" s="117">
        <f>+Mod_Inp_sheet_IND!Q40</f>
        <v>0</v>
      </c>
      <c r="T40" s="117">
        <v>5</v>
      </c>
      <c r="U40" s="117">
        <f>+Mod_Inp_sheet_IND!R40</f>
        <v>0.9</v>
      </c>
      <c r="V40" s="117">
        <f t="shared" si="7"/>
        <v>0.63</v>
      </c>
      <c r="W40" s="125"/>
      <c r="X40" s="125"/>
      <c r="Z40" s="117">
        <v>0</v>
      </c>
      <c r="AA40" s="117">
        <v>5</v>
      </c>
      <c r="AD40" s="117">
        <f t="shared" ref="AD40:AD71" si="14">+I40*$P40*$U40-R40</f>
        <v>5.3248000000039042E-3</v>
      </c>
      <c r="AE40" s="117">
        <f t="shared" ref="AE40:AE71" si="15">+J40*$P40*$U40-S40</f>
        <v>18.505324800000004</v>
      </c>
      <c r="AK40" s="117" t="s">
        <v>352</v>
      </c>
      <c r="AL40" s="117" t="s">
        <v>127</v>
      </c>
      <c r="AM40" s="131">
        <v>4.9333333333333299E-2</v>
      </c>
      <c r="AP40" s="117">
        <f t="shared" ref="AP40:AP69" si="16">+SUMIF($C$8:$C$115,AK40,$R$8:$R$115)</f>
        <v>0</v>
      </c>
      <c r="AQ40" s="130">
        <f t="shared" ref="AQ40:AQ69" si="17">+SUMIF($C$8:$C$115,AK40,$L$8:$L$115)</f>
        <v>0</v>
      </c>
      <c r="AR40" s="117" t="e">
        <f t="shared" si="8"/>
        <v>#DIV/0!</v>
      </c>
      <c r="AS40" s="117" t="e">
        <f t="shared" si="9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I41" s="117">
        <f t="shared" si="4"/>
        <v>5.8000000000000003E-2</v>
      </c>
      <c r="J41" s="117">
        <f t="shared" si="5"/>
        <v>5.8000000000000003E-2</v>
      </c>
      <c r="K41" s="117">
        <f t="shared" si="6"/>
        <v>21</v>
      </c>
      <c r="L41" s="117">
        <f>+Mod_Inp_sheet_IND!K41</f>
        <v>0.8</v>
      </c>
      <c r="M41" s="117">
        <f>+Mod_Inp_sheet_IND!L41</f>
        <v>25</v>
      </c>
      <c r="N41" s="117">
        <f>+Mod_Inp_sheet_IND!M41</f>
        <v>63</v>
      </c>
      <c r="P41" s="117">
        <v>31.536000000000001</v>
      </c>
      <c r="Q41" s="117">
        <f t="shared" si="10"/>
        <v>1.64</v>
      </c>
      <c r="R41" s="117">
        <f>+Mod_Inp_sheet_IND!P41</f>
        <v>1.6356999999999999</v>
      </c>
      <c r="S41" s="117">
        <f>+Mod_Inp_sheet_IND!Q41</f>
        <v>0</v>
      </c>
      <c r="T41" s="117">
        <v>5</v>
      </c>
      <c r="U41" s="117">
        <f>+Mod_Inp_sheet_IND!R41</f>
        <v>0.9</v>
      </c>
      <c r="V41" s="117">
        <f t="shared" si="7"/>
        <v>0.63</v>
      </c>
      <c r="W41" s="125">
        <f t="shared" ref="W41:W47" si="18">+IF(SUMIF($E$8:$E$115,E41,$R$8:$R$115)=0,0.05,ROUNDUP(R41/SUMIF($E$8:$E$115,E41,$R$8:$R$115),3))</f>
        <v>0.73799999999999999</v>
      </c>
      <c r="X41" s="125">
        <f t="shared" ref="X41:X47" si="19">+IF(SUMIF($E$8:$E$115,E41,$S$8:$S$115)=0,0.05,ROUNDUP(S41/SUMIF($E$8:$E$115,E41,$S$8:$S$115),3))</f>
        <v>0.05</v>
      </c>
      <c r="Y41" s="117">
        <v>5</v>
      </c>
      <c r="Z41" s="117">
        <v>0</v>
      </c>
      <c r="AA41" s="117">
        <v>5</v>
      </c>
      <c r="AD41" s="117">
        <f t="shared" si="14"/>
        <v>1.0479200000000244E-2</v>
      </c>
      <c r="AE41" s="117">
        <f t="shared" si="15"/>
        <v>1.6461792000000002</v>
      </c>
      <c r="AK41" s="117" t="s">
        <v>353</v>
      </c>
      <c r="AL41" s="117" t="s">
        <v>127</v>
      </c>
      <c r="AM41" s="117">
        <v>1.47007406951257</v>
      </c>
      <c r="AP41" s="117">
        <f t="shared" si="16"/>
        <v>0</v>
      </c>
      <c r="AQ41" s="130">
        <f t="shared" si="17"/>
        <v>0</v>
      </c>
      <c r="AR41" s="117" t="e">
        <f t="shared" si="8"/>
        <v>#DIV/0!</v>
      </c>
      <c r="AS41" s="117" t="e">
        <f t="shared" si="9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I42" s="117">
        <f t="shared" si="4"/>
        <v>2.1000000000000001E-2</v>
      </c>
      <c r="J42" s="117">
        <f t="shared" si="5"/>
        <v>2.1000000000000001E-2</v>
      </c>
      <c r="K42" s="117">
        <f t="shared" si="6"/>
        <v>21</v>
      </c>
      <c r="L42" s="117">
        <f>+Mod_Inp_sheet_IND!K42</f>
        <v>0.79999999999999993</v>
      </c>
      <c r="M42" s="117">
        <f>+Mod_Inp_sheet_IND!L42</f>
        <v>25</v>
      </c>
      <c r="N42" s="117">
        <f>+Mod_Inp_sheet_IND!M42</f>
        <v>63</v>
      </c>
      <c r="P42" s="117">
        <v>31.536000000000001</v>
      </c>
      <c r="Q42" s="117">
        <f t="shared" si="10"/>
        <v>0.57999999999999996</v>
      </c>
      <c r="R42" s="117">
        <f>+Mod_Inp_sheet_IND!P42</f>
        <v>0.58289999999999997</v>
      </c>
      <c r="S42" s="117">
        <f>+Mod_Inp_sheet_IND!Q42</f>
        <v>0</v>
      </c>
      <c r="T42" s="117">
        <v>5</v>
      </c>
      <c r="U42" s="117">
        <f>+Mod_Inp_sheet_IND!R42</f>
        <v>0.9</v>
      </c>
      <c r="V42" s="117">
        <f t="shared" si="7"/>
        <v>0.63</v>
      </c>
      <c r="W42" s="125">
        <f t="shared" si="18"/>
        <v>0.26300000000000001</v>
      </c>
      <c r="X42" s="125">
        <f t="shared" si="19"/>
        <v>0.05</v>
      </c>
      <c r="Y42" s="117">
        <v>5</v>
      </c>
      <c r="Z42" s="117">
        <v>0</v>
      </c>
      <c r="AA42" s="117">
        <v>5</v>
      </c>
      <c r="AD42" s="117">
        <f t="shared" si="14"/>
        <v>1.3130400000000098E-2</v>
      </c>
      <c r="AE42" s="117">
        <f t="shared" si="15"/>
        <v>0.59603040000000007</v>
      </c>
      <c r="AK42" s="117" t="s">
        <v>354</v>
      </c>
      <c r="AL42" s="117" t="s">
        <v>127</v>
      </c>
      <c r="AM42" s="117">
        <v>2E-3</v>
      </c>
      <c r="AP42" s="117">
        <f t="shared" si="16"/>
        <v>0</v>
      </c>
      <c r="AQ42" s="130">
        <f t="shared" si="17"/>
        <v>0</v>
      </c>
      <c r="AR42" s="117" t="e">
        <f t="shared" si="8"/>
        <v>#DIV/0!</v>
      </c>
      <c r="AS42" s="117" t="e">
        <f t="shared" si="9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I43" s="117">
        <f t="shared" si="4"/>
        <v>3.9E-2</v>
      </c>
      <c r="J43" s="117">
        <f t="shared" si="5"/>
        <v>3.9E-2</v>
      </c>
      <c r="K43" s="117">
        <f t="shared" si="6"/>
        <v>6</v>
      </c>
      <c r="L43" s="117">
        <f>+Mod_Inp_sheet_IND!K43</f>
        <v>0.67500000000000004</v>
      </c>
      <c r="M43" s="117">
        <f>+Mod_Inp_sheet_IND!L43</f>
        <v>10</v>
      </c>
      <c r="N43" s="117">
        <f>+Mod_Inp_sheet_IND!M43</f>
        <v>280</v>
      </c>
      <c r="P43" s="117">
        <v>31.536000000000001</v>
      </c>
      <c r="Q43" s="117">
        <f t="shared" si="10"/>
        <v>0.61</v>
      </c>
      <c r="R43" s="117">
        <f>+Mod_Inp_sheet_IND!P43</f>
        <v>0.60580000000000001</v>
      </c>
      <c r="S43" s="117">
        <f>+Mod_Inp_sheet_IND!Q43</f>
        <v>0</v>
      </c>
      <c r="T43" s="117">
        <v>5</v>
      </c>
      <c r="U43" s="117">
        <f>+Mod_Inp_sheet_IND!R43</f>
        <v>0.5</v>
      </c>
      <c r="V43" s="117">
        <f t="shared" si="7"/>
        <v>0.35</v>
      </c>
      <c r="W43" s="125">
        <f t="shared" si="18"/>
        <v>1</v>
      </c>
      <c r="X43" s="125">
        <f t="shared" si="19"/>
        <v>0.05</v>
      </c>
      <c r="Y43" s="117">
        <v>5</v>
      </c>
      <c r="Z43" s="117">
        <v>0</v>
      </c>
      <c r="AA43" s="117">
        <v>5</v>
      </c>
      <c r="AD43" s="117">
        <f t="shared" si="14"/>
        <v>9.152000000000049E-3</v>
      </c>
      <c r="AE43" s="117">
        <f t="shared" si="15"/>
        <v>0.61495200000000005</v>
      </c>
      <c r="AK43" s="117" t="s">
        <v>355</v>
      </c>
      <c r="AL43" s="117" t="s">
        <v>127</v>
      </c>
      <c r="AM43" s="117">
        <v>0.75555555555555698</v>
      </c>
      <c r="AP43" s="117">
        <f t="shared" si="16"/>
        <v>0</v>
      </c>
      <c r="AQ43" s="130">
        <f t="shared" si="17"/>
        <v>0</v>
      </c>
      <c r="AR43" s="117" t="e">
        <f t="shared" si="8"/>
        <v>#DIV/0!</v>
      </c>
      <c r="AS43" s="117" t="e">
        <f t="shared" si="9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I44" s="117">
        <f t="shared" si="4"/>
        <v>0.06</v>
      </c>
      <c r="J44" s="117">
        <f t="shared" si="5"/>
        <v>0.06</v>
      </c>
      <c r="K44" s="117">
        <f t="shared" si="6"/>
        <v>16</v>
      </c>
      <c r="L44" s="117">
        <f>+Mod_Inp_sheet_IND!K44</f>
        <v>0.8</v>
      </c>
      <c r="M44" s="117">
        <f>+Mod_Inp_sheet_IND!L44</f>
        <v>20</v>
      </c>
      <c r="N44" s="117">
        <f>+Mod_Inp_sheet_IND!M44</f>
        <v>750</v>
      </c>
      <c r="P44" s="117">
        <v>31.536000000000001</v>
      </c>
      <c r="Q44" s="117">
        <f t="shared" si="10"/>
        <v>0.65</v>
      </c>
      <c r="R44" s="117">
        <f>+Mod_Inp_sheet_IND!P44</f>
        <v>0.64600000000000002</v>
      </c>
      <c r="S44" s="117">
        <f>+Mod_Inp_sheet_IND!Q44</f>
        <v>0.77969999999999995</v>
      </c>
      <c r="T44" s="117">
        <v>5</v>
      </c>
      <c r="U44" s="117">
        <f>+Mod_Inp_sheet_IND!R44</f>
        <v>0.34300000000000003</v>
      </c>
      <c r="V44" s="117">
        <f t="shared" si="7"/>
        <v>0.24</v>
      </c>
      <c r="W44" s="125">
        <f t="shared" si="18"/>
        <v>0.33200000000000002</v>
      </c>
      <c r="X44" s="125">
        <f t="shared" si="19"/>
        <v>0.96199999999999997</v>
      </c>
      <c r="Y44" s="117">
        <v>5</v>
      </c>
      <c r="Z44" s="117">
        <v>0</v>
      </c>
      <c r="AA44" s="117">
        <v>5</v>
      </c>
      <c r="AD44" s="117">
        <f t="shared" si="14"/>
        <v>3.0108800000000491E-3</v>
      </c>
      <c r="AE44" s="117">
        <f t="shared" si="15"/>
        <v>-0.13068911999999988</v>
      </c>
      <c r="AK44" s="117" t="s">
        <v>356</v>
      </c>
      <c r="AL44" s="117" t="s">
        <v>127</v>
      </c>
      <c r="AM44" s="117">
        <v>0.169999992605113</v>
      </c>
      <c r="AP44" s="117">
        <f t="shared" si="16"/>
        <v>0</v>
      </c>
      <c r="AQ44" s="130">
        <f t="shared" si="17"/>
        <v>0</v>
      </c>
      <c r="AR44" s="117" t="e">
        <f t="shared" si="8"/>
        <v>#DIV/0!</v>
      </c>
      <c r="AS44" s="117" t="e">
        <f t="shared" si="9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I45" s="117">
        <f t="shared" si="4"/>
        <v>0.11899999999999999</v>
      </c>
      <c r="J45" s="117">
        <f t="shared" si="5"/>
        <v>0.11899999999999999</v>
      </c>
      <c r="K45" s="117">
        <f t="shared" si="6"/>
        <v>21</v>
      </c>
      <c r="L45" s="117">
        <f>+Mod_Inp_sheet_IND!K45</f>
        <v>0.86999999999999988</v>
      </c>
      <c r="M45" s="117">
        <f>+Mod_Inp_sheet_IND!L45</f>
        <v>25</v>
      </c>
      <c r="N45" s="117">
        <f>+Mod_Inp_sheet_IND!M45</f>
        <v>250</v>
      </c>
      <c r="P45" s="117">
        <v>31.536000000000001</v>
      </c>
      <c r="Q45" s="117">
        <f t="shared" si="10"/>
        <v>1.28</v>
      </c>
      <c r="R45" s="117">
        <f>+Mod_Inp_sheet_IND!P45</f>
        <v>1.2767999999999999</v>
      </c>
      <c r="S45" s="117">
        <f>+Mod_Inp_sheet_IND!Q45</f>
        <v>0</v>
      </c>
      <c r="T45" s="117">
        <v>5</v>
      </c>
      <c r="U45" s="117">
        <f>+Mod_Inp_sheet_IND!R45</f>
        <v>0.34300000000000003</v>
      </c>
      <c r="V45" s="117">
        <f t="shared" si="7"/>
        <v>0.24</v>
      </c>
      <c r="W45" s="125">
        <f t="shared" si="18"/>
        <v>0.65600000000000003</v>
      </c>
      <c r="X45" s="125">
        <f t="shared" si="19"/>
        <v>0</v>
      </c>
      <c r="Y45" s="117">
        <v>5</v>
      </c>
      <c r="Z45" s="117">
        <v>0</v>
      </c>
      <c r="AA45" s="117">
        <v>5</v>
      </c>
      <c r="AD45" s="117">
        <f t="shared" si="14"/>
        <v>1.0404912000000266E-2</v>
      </c>
      <c r="AE45" s="117">
        <f t="shared" si="15"/>
        <v>1.2872049120000002</v>
      </c>
      <c r="AK45" s="117" t="s">
        <v>357</v>
      </c>
      <c r="AL45" s="117" t="s">
        <v>127</v>
      </c>
      <c r="AM45" s="117">
        <v>3.2000000000000002E-3</v>
      </c>
      <c r="AP45" s="117">
        <f t="shared" si="16"/>
        <v>0</v>
      </c>
      <c r="AQ45" s="130">
        <f t="shared" si="17"/>
        <v>0</v>
      </c>
      <c r="AR45" s="117" t="e">
        <f t="shared" si="8"/>
        <v>#DIV/0!</v>
      </c>
      <c r="AS45" s="117" t="e">
        <f t="shared" si="9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I46" s="117">
        <f t="shared" si="4"/>
        <v>2E-3</v>
      </c>
      <c r="J46" s="117">
        <f t="shared" si="5"/>
        <v>2E-3</v>
      </c>
      <c r="K46" s="117">
        <f t="shared" si="6"/>
        <v>21</v>
      </c>
      <c r="L46" s="117">
        <f>+Mod_Inp_sheet_IND!K46</f>
        <v>0.85</v>
      </c>
      <c r="M46" s="117">
        <f>+Mod_Inp_sheet_IND!L46</f>
        <v>25</v>
      </c>
      <c r="N46" s="117">
        <f>+Mod_Inp_sheet_IND!M46</f>
        <v>2000</v>
      </c>
      <c r="P46" s="117">
        <v>31.536000000000001</v>
      </c>
      <c r="Q46" s="117">
        <f t="shared" si="10"/>
        <v>0.03</v>
      </c>
      <c r="R46" s="117">
        <f>+Mod_Inp_sheet_IND!P46</f>
        <v>2.6100000000000002E-2</v>
      </c>
      <c r="S46" s="117">
        <f>+Mod_Inp_sheet_IND!Q46</f>
        <v>3.15E-2</v>
      </c>
      <c r="T46" s="117">
        <v>5</v>
      </c>
      <c r="U46" s="117">
        <f>+Mod_Inp_sheet_IND!R46</f>
        <v>0.5</v>
      </c>
      <c r="V46" s="117">
        <f t="shared" si="7"/>
        <v>0.35</v>
      </c>
      <c r="W46" s="125">
        <f t="shared" si="18"/>
        <v>1.3999999999999999E-2</v>
      </c>
      <c r="X46" s="125">
        <f t="shared" si="19"/>
        <v>3.9E-2</v>
      </c>
      <c r="Y46" s="117">
        <v>5</v>
      </c>
      <c r="Z46" s="117">
        <v>0</v>
      </c>
      <c r="AA46" s="117">
        <v>5</v>
      </c>
      <c r="AD46" s="117">
        <f t="shared" si="14"/>
        <v>5.4359999999999999E-3</v>
      </c>
      <c r="AE46" s="117">
        <f t="shared" si="15"/>
        <v>3.6000000000001309E-5</v>
      </c>
      <c r="AK46" s="117" t="s">
        <v>358</v>
      </c>
      <c r="AL46" s="117" t="s">
        <v>127</v>
      </c>
      <c r="AM46" s="131">
        <v>2.2222222222222199E-2</v>
      </c>
      <c r="AN46" s="131">
        <v>3.8666666666666702E-3</v>
      </c>
      <c r="AP46" s="117">
        <f t="shared" si="16"/>
        <v>0</v>
      </c>
      <c r="AQ46" s="130">
        <f t="shared" si="17"/>
        <v>0</v>
      </c>
      <c r="AR46" s="117" t="e">
        <f t="shared" si="8"/>
        <v>#DIV/0!</v>
      </c>
      <c r="AS46" s="117" t="e">
        <f t="shared" si="9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I47" s="117">
        <f t="shared" si="4"/>
        <v>2E-3</v>
      </c>
      <c r="J47" s="117">
        <f t="shared" si="5"/>
        <v>2E-3</v>
      </c>
      <c r="K47" s="117">
        <f t="shared" si="6"/>
        <v>3</v>
      </c>
      <c r="L47" s="117">
        <f>+Mod_Inp_sheet_IND!K47</f>
        <v>0.99970008997300808</v>
      </c>
      <c r="M47" s="117">
        <f>+Mod_Inp_sheet_IND!L47</f>
        <v>3</v>
      </c>
      <c r="N47" s="117">
        <f>+Mod_Inp_sheet_IND!M47</f>
        <v>80</v>
      </c>
      <c r="P47" s="117">
        <v>31.536000000000001</v>
      </c>
      <c r="Q47" s="117">
        <f t="shared" si="10"/>
        <v>0.03</v>
      </c>
      <c r="R47" s="117">
        <f>+Mod_Inp_sheet_IND!P47</f>
        <v>3.2399999999999998E-2</v>
      </c>
      <c r="S47" s="117">
        <f>+Mod_Inp_sheet_IND!Q47</f>
        <v>1.35E-2</v>
      </c>
      <c r="T47" s="117">
        <v>5</v>
      </c>
      <c r="U47" s="117">
        <f>+Mod_Inp_sheet_IND!R47</f>
        <v>0.9</v>
      </c>
      <c r="V47" s="117">
        <f t="shared" si="7"/>
        <v>0.63</v>
      </c>
      <c r="W47" s="125">
        <f t="shared" si="18"/>
        <v>1</v>
      </c>
      <c r="X47" s="125">
        <f t="shared" si="19"/>
        <v>1</v>
      </c>
      <c r="Y47" s="117">
        <v>5</v>
      </c>
      <c r="Z47" s="117">
        <v>0</v>
      </c>
      <c r="AA47" s="117">
        <v>5</v>
      </c>
      <c r="AD47" s="117">
        <f t="shared" si="14"/>
        <v>2.4364800000000006E-2</v>
      </c>
      <c r="AE47" s="117">
        <f t="shared" si="15"/>
        <v>4.3264800000000006E-2</v>
      </c>
      <c r="AK47" s="117" t="s">
        <v>359</v>
      </c>
      <c r="AL47" s="117" t="s">
        <v>127</v>
      </c>
      <c r="AM47" s="131">
        <v>5.3999999999999999E-2</v>
      </c>
      <c r="AN47" s="131">
        <v>1.6666666666666701E-2</v>
      </c>
      <c r="AP47" s="117">
        <f t="shared" si="16"/>
        <v>0</v>
      </c>
      <c r="AQ47" s="130">
        <f t="shared" si="17"/>
        <v>0</v>
      </c>
      <c r="AR47" s="117" t="e">
        <f t="shared" si="8"/>
        <v>#DIV/0!</v>
      </c>
      <c r="AS47" s="117" t="e">
        <f t="shared" si="9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I48" s="117">
        <f t="shared" si="4"/>
        <v>3.7999999999999999E-2</v>
      </c>
      <c r="J48" s="117">
        <f t="shared" si="5"/>
        <v>3.7999999999999999E-2</v>
      </c>
      <c r="K48" s="117">
        <f t="shared" si="6"/>
        <v>5</v>
      </c>
      <c r="L48" s="117">
        <f>+Mod_Inp_sheet_IND!K48</f>
        <v>1</v>
      </c>
      <c r="M48" s="117">
        <v>5</v>
      </c>
      <c r="N48" s="117">
        <f>+Mod_Inp_sheet_IND!M48</f>
        <v>0</v>
      </c>
      <c r="P48" s="117">
        <v>31.536000000000001</v>
      </c>
      <c r="Q48" s="117">
        <f t="shared" si="10"/>
        <v>1.17</v>
      </c>
      <c r="R48" s="117">
        <f>+Mod_Inp_sheet_IND!P48</f>
        <v>1.1698999999999999</v>
      </c>
      <c r="S48" s="117">
        <f>+Mod_Inp_sheet_IND!Q48</f>
        <v>0.4869</v>
      </c>
      <c r="T48" s="117">
        <v>5</v>
      </c>
      <c r="U48" s="117">
        <f>+Mod_Inp_sheet_IND!R48</f>
        <v>1</v>
      </c>
      <c r="V48" s="117">
        <f t="shared" si="7"/>
        <v>0.7</v>
      </c>
      <c r="W48" s="125"/>
      <c r="X48" s="125"/>
      <c r="Z48" s="117">
        <v>0</v>
      </c>
      <c r="AA48" s="117">
        <v>5</v>
      </c>
      <c r="AD48" s="117">
        <f t="shared" si="14"/>
        <v>2.846800000000016E-2</v>
      </c>
      <c r="AE48" s="117">
        <f t="shared" si="15"/>
        <v>0.7114680000000001</v>
      </c>
      <c r="AK48" s="117" t="s">
        <v>360</v>
      </c>
      <c r="AL48" s="117" t="s">
        <v>127</v>
      </c>
      <c r="AM48" s="117">
        <v>1.2148148148148099</v>
      </c>
      <c r="AN48" s="117">
        <v>0.37037037284955898</v>
      </c>
      <c r="AP48" s="117">
        <f t="shared" si="16"/>
        <v>0</v>
      </c>
      <c r="AQ48" s="130">
        <f t="shared" si="17"/>
        <v>0</v>
      </c>
      <c r="AR48" s="117" t="e">
        <f t="shared" si="8"/>
        <v>#DIV/0!</v>
      </c>
      <c r="AS48" s="117" t="e">
        <f t="shared" si="9"/>
        <v>#DIV/0!</v>
      </c>
    </row>
    <row r="49" spans="3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I49" s="117">
        <f t="shared" si="4"/>
        <v>3.2000000000000001E-2</v>
      </c>
      <c r="J49" s="117">
        <f t="shared" si="5"/>
        <v>3.2000000000000001E-2</v>
      </c>
      <c r="K49" s="117">
        <f t="shared" si="6"/>
        <v>6</v>
      </c>
      <c r="L49" s="117">
        <f>+Mod_Inp_sheet_IND!K49</f>
        <v>0.67500000000000004</v>
      </c>
      <c r="M49" s="117">
        <f>+Mod_Inp_sheet_IND!L49</f>
        <v>10</v>
      </c>
      <c r="N49" s="117">
        <f>+Mod_Inp_sheet_IND!M49</f>
        <v>280</v>
      </c>
      <c r="P49" s="117">
        <v>31.536000000000001</v>
      </c>
      <c r="Q49" s="117">
        <f t="shared" si="10"/>
        <v>0.5</v>
      </c>
      <c r="R49" s="117">
        <f>+Mod_Inp_sheet_IND!P49</f>
        <v>0.49590000000000001</v>
      </c>
      <c r="S49" s="117">
        <f>+Mod_Inp_sheet_IND!Q49</f>
        <v>0.2064</v>
      </c>
      <c r="T49" s="117">
        <v>5</v>
      </c>
      <c r="U49" s="117">
        <f>+Mod_Inp_sheet_IND!R49</f>
        <v>0.5</v>
      </c>
      <c r="V49" s="117">
        <f t="shared" si="7"/>
        <v>0.35</v>
      </c>
      <c r="W49" s="125"/>
      <c r="X49" s="125"/>
      <c r="Z49" s="117">
        <v>0</v>
      </c>
      <c r="AA49" s="117">
        <v>5</v>
      </c>
      <c r="AD49" s="117">
        <f t="shared" si="14"/>
        <v>8.676000000000017E-3</v>
      </c>
      <c r="AE49" s="117">
        <f t="shared" si="15"/>
        <v>0.298176</v>
      </c>
      <c r="AK49" s="117" t="s">
        <v>361</v>
      </c>
      <c r="AL49" s="117" t="s">
        <v>127</v>
      </c>
      <c r="AM49" s="117">
        <v>0.08</v>
      </c>
      <c r="AN49" s="117">
        <v>0.02</v>
      </c>
      <c r="AP49" s="117">
        <f t="shared" si="16"/>
        <v>0</v>
      </c>
      <c r="AQ49" s="130">
        <f t="shared" si="17"/>
        <v>0</v>
      </c>
      <c r="AR49" s="117" t="e">
        <f t="shared" si="8"/>
        <v>#DIV/0!</v>
      </c>
      <c r="AS49" s="117" t="e">
        <f t="shared" si="9"/>
        <v>#DIV/0!</v>
      </c>
    </row>
    <row r="50" spans="3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I50" s="117">
        <f t="shared" si="4"/>
        <v>2E-3</v>
      </c>
      <c r="J50" s="117">
        <f t="shared" si="5"/>
        <v>2E-3</v>
      </c>
      <c r="K50" s="117">
        <f t="shared" si="6"/>
        <v>21</v>
      </c>
      <c r="L50" s="117">
        <f>+Mod_Inp_sheet_IND!K50</f>
        <v>0.80000000000000016</v>
      </c>
      <c r="M50" s="117">
        <f>+Mod_Inp_sheet_IND!L50</f>
        <v>25</v>
      </c>
      <c r="N50" s="117">
        <f>+Mod_Inp_sheet_IND!M50</f>
        <v>63</v>
      </c>
      <c r="P50" s="117">
        <v>31.536000000000001</v>
      </c>
      <c r="Q50" s="117">
        <f t="shared" si="10"/>
        <v>0.05</v>
      </c>
      <c r="R50" s="117">
        <f>+Mod_Inp_sheet_IND!P50</f>
        <v>5.0599999999999999E-2</v>
      </c>
      <c r="S50" s="117">
        <f>+Mod_Inp_sheet_IND!Q50</f>
        <v>1.2500000000000001E-2</v>
      </c>
      <c r="T50" s="117">
        <v>5</v>
      </c>
      <c r="U50" s="117">
        <f>+Mod_Inp_sheet_IND!R50</f>
        <v>0.9</v>
      </c>
      <c r="V50" s="117">
        <f t="shared" si="7"/>
        <v>0.63</v>
      </c>
      <c r="W50" s="125">
        <f>+IF(SUMIF($E$8:$E$115,E50,$R$8:$R$115)=0,0.05,ROUNDUP(R50/SUMIF($E$8:$E$115,E50,$R$8:$R$115),3))</f>
        <v>3.1E-2</v>
      </c>
      <c r="X50" s="125">
        <f>+IF(SUMIF($E$8:$E$115,E50,$S$8:$S$115)=0,0.05,ROUNDUP(S50/SUMIF($E$8:$E$115,E50,$S$8:$S$115),3))</f>
        <v>4.4999999999999998E-2</v>
      </c>
      <c r="Y50" s="117">
        <v>5</v>
      </c>
      <c r="Z50" s="117">
        <v>0</v>
      </c>
      <c r="AA50" s="117">
        <v>5</v>
      </c>
      <c r="AD50" s="117">
        <f t="shared" si="14"/>
        <v>6.164800000000005E-3</v>
      </c>
      <c r="AE50" s="117">
        <f t="shared" si="15"/>
        <v>4.4264800000000007E-2</v>
      </c>
      <c r="AK50" s="117" t="s">
        <v>362</v>
      </c>
      <c r="AL50" s="117" t="s">
        <v>127</v>
      </c>
      <c r="AM50" s="117">
        <v>0.103999997483984</v>
      </c>
      <c r="AN50" s="131">
        <v>2.5000002479193099E-2</v>
      </c>
      <c r="AP50" s="117">
        <f t="shared" si="16"/>
        <v>0</v>
      </c>
      <c r="AQ50" s="130">
        <f t="shared" si="17"/>
        <v>0</v>
      </c>
      <c r="AR50" s="117" t="e">
        <f t="shared" si="8"/>
        <v>#DIV/0!</v>
      </c>
      <c r="AS50" s="117" t="e">
        <f t="shared" si="9"/>
        <v>#DIV/0!</v>
      </c>
    </row>
    <row r="51" spans="3:45"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I51" s="117">
        <f t="shared" si="4"/>
        <v>2E-3</v>
      </c>
      <c r="J51" s="117">
        <f t="shared" si="5"/>
        <v>2E-3</v>
      </c>
      <c r="K51" s="117">
        <f t="shared" si="6"/>
        <v>21</v>
      </c>
      <c r="L51" s="117">
        <f>+Mod_Inp_sheet_IND!K51</f>
        <v>0.80000000000000016</v>
      </c>
      <c r="M51" s="117">
        <f>+Mod_Inp_sheet_IND!L51</f>
        <v>25</v>
      </c>
      <c r="N51" s="117">
        <f>+Mod_Inp_sheet_IND!M51</f>
        <v>63</v>
      </c>
      <c r="P51" s="117">
        <v>31.536000000000001</v>
      </c>
      <c r="Q51" s="117">
        <f t="shared" si="10"/>
        <v>0.04</v>
      </c>
      <c r="R51" s="117">
        <f>+Mod_Inp_sheet_IND!P51</f>
        <v>4.19E-2</v>
      </c>
      <c r="S51" s="117">
        <f>+Mod_Inp_sheet_IND!Q51</f>
        <v>0.26719999999999999</v>
      </c>
      <c r="T51" s="117">
        <v>5</v>
      </c>
      <c r="U51" s="117">
        <f>+Mod_Inp_sheet_IND!R51</f>
        <v>0.9</v>
      </c>
      <c r="V51" s="117">
        <f t="shared" si="7"/>
        <v>0.63</v>
      </c>
      <c r="W51" s="125"/>
      <c r="X51" s="125">
        <f>+IF(SUMIF($E$8:$E$115,E51,$S$8:$S$115)=0,0.05,ROUNDUP(S51/SUMIF($E$8:$E$115,E51,$S$8:$S$115),3))</f>
        <v>0.95599999999999996</v>
      </c>
      <c r="Y51" s="117">
        <v>5</v>
      </c>
      <c r="Z51" s="117">
        <v>0</v>
      </c>
      <c r="AA51" s="117">
        <v>5</v>
      </c>
      <c r="AD51" s="117">
        <f t="shared" si="14"/>
        <v>1.4864800000000004E-2</v>
      </c>
      <c r="AE51" s="117">
        <f t="shared" si="15"/>
        <v>-0.21043519999999999</v>
      </c>
      <c r="AK51" s="117" t="s">
        <v>363</v>
      </c>
      <c r="AL51" s="117" t="s">
        <v>127</v>
      </c>
      <c r="AM51" s="117">
        <v>0.97333333333333305</v>
      </c>
      <c r="AN51" s="117">
        <v>0.72</v>
      </c>
      <c r="AP51" s="117">
        <f t="shared" si="16"/>
        <v>0</v>
      </c>
      <c r="AQ51" s="130">
        <f t="shared" si="17"/>
        <v>0</v>
      </c>
      <c r="AR51" s="117" t="e">
        <f t="shared" si="8"/>
        <v>#DIV/0!</v>
      </c>
      <c r="AS51" s="117" t="e">
        <f t="shared" si="9"/>
        <v>#DIV/0!</v>
      </c>
    </row>
    <row r="52" spans="3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I52" s="117">
        <f t="shared" si="4"/>
        <v>5.5E-2</v>
      </c>
      <c r="J52" s="117">
        <f t="shared" si="5"/>
        <v>5.5E-2</v>
      </c>
      <c r="K52" s="117">
        <f t="shared" si="6"/>
        <v>21</v>
      </c>
      <c r="L52" s="117">
        <f>+Mod_Inp_sheet_IND!K52</f>
        <v>0.8</v>
      </c>
      <c r="M52" s="117">
        <f>+Mod_Inp_sheet_IND!L52</f>
        <v>25</v>
      </c>
      <c r="N52" s="117">
        <f>+Mod_Inp_sheet_IND!M52</f>
        <v>63</v>
      </c>
      <c r="P52" s="117">
        <v>31.536000000000001</v>
      </c>
      <c r="Q52" s="117">
        <f t="shared" si="10"/>
        <v>1.54</v>
      </c>
      <c r="R52" s="117">
        <f>+Mod_Inp_sheet_IND!P52</f>
        <v>1.542</v>
      </c>
      <c r="S52" s="117">
        <f>+Mod_Inp_sheet_IND!Q52</f>
        <v>0</v>
      </c>
      <c r="T52" s="117">
        <v>5</v>
      </c>
      <c r="U52" s="117">
        <f>+Mod_Inp_sheet_IND!R52</f>
        <v>0.9</v>
      </c>
      <c r="V52" s="117">
        <f t="shared" si="7"/>
        <v>0.63</v>
      </c>
      <c r="W52" s="125"/>
      <c r="X52" s="125"/>
      <c r="Z52" s="117">
        <v>0</v>
      </c>
      <c r="AA52" s="117">
        <v>5</v>
      </c>
      <c r="AD52" s="117">
        <f t="shared" si="14"/>
        <v>1.9031999999999938E-2</v>
      </c>
      <c r="AE52" s="117">
        <f t="shared" si="15"/>
        <v>1.561032</v>
      </c>
      <c r="AK52" s="117" t="s">
        <v>364</v>
      </c>
      <c r="AL52" s="117" t="s">
        <v>127</v>
      </c>
      <c r="AM52" s="117">
        <v>1.4899998212231E-2</v>
      </c>
      <c r="AP52" s="117">
        <f t="shared" si="16"/>
        <v>0</v>
      </c>
      <c r="AQ52" s="130">
        <f t="shared" si="17"/>
        <v>0</v>
      </c>
      <c r="AR52" s="117" t="e">
        <f t="shared" si="8"/>
        <v>#DIV/0!</v>
      </c>
      <c r="AS52" s="117" t="e">
        <f t="shared" si="9"/>
        <v>#DIV/0!</v>
      </c>
    </row>
    <row r="53" spans="3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I53" s="117">
        <f>+ROUNDUP(Q53/P53/U53,3)*10</f>
        <v>0.53</v>
      </c>
      <c r="J53" s="117">
        <f t="shared" si="5"/>
        <v>5.2999999999999999E-2</v>
      </c>
      <c r="K53" s="117">
        <f t="shared" si="6"/>
        <v>6</v>
      </c>
      <c r="L53" s="117">
        <f>+Mod_Inp_sheet_IND!K53</f>
        <v>0.67500000000000016</v>
      </c>
      <c r="M53" s="117">
        <f>+Mod_Inp_sheet_IND!L53</f>
        <v>10</v>
      </c>
      <c r="N53" s="117">
        <f>+Mod_Inp_sheet_IND!M53</f>
        <v>280</v>
      </c>
      <c r="P53" s="117">
        <v>31.536000000000001</v>
      </c>
      <c r="Q53" s="117">
        <f t="shared" si="10"/>
        <v>0.83</v>
      </c>
      <c r="R53" s="117">
        <f>+Mod_Inp_sheet_IND!P53</f>
        <v>0.83430000000000004</v>
      </c>
      <c r="S53" s="117">
        <f>+Mod_Inp_sheet_IND!Q53</f>
        <v>0.20519999999999999</v>
      </c>
      <c r="T53" s="117">
        <v>5</v>
      </c>
      <c r="U53" s="117">
        <f>+Mod_Inp_sheet_IND!R53</f>
        <v>0.5</v>
      </c>
      <c r="V53" s="117">
        <f t="shared" si="7"/>
        <v>0.35</v>
      </c>
      <c r="W53" s="125"/>
      <c r="X53" s="125"/>
      <c r="Z53" s="117">
        <v>0</v>
      </c>
      <c r="AA53" s="117">
        <v>5</v>
      </c>
      <c r="AD53" s="117">
        <f t="shared" si="14"/>
        <v>7.5227400000000015</v>
      </c>
      <c r="AE53" s="117">
        <f t="shared" si="15"/>
        <v>0.63050399999999995</v>
      </c>
      <c r="AK53" s="117" t="s">
        <v>365</v>
      </c>
      <c r="AL53" s="117" t="s">
        <v>127</v>
      </c>
      <c r="AM53" s="131">
        <v>1.1111111111111099E-2</v>
      </c>
      <c r="AP53" s="117">
        <f t="shared" si="16"/>
        <v>0</v>
      </c>
      <c r="AQ53" s="130">
        <f t="shared" si="17"/>
        <v>0</v>
      </c>
      <c r="AR53" s="117" t="e">
        <f t="shared" si="8"/>
        <v>#DIV/0!</v>
      </c>
      <c r="AS53" s="117" t="e">
        <f t="shared" si="9"/>
        <v>#DIV/0!</v>
      </c>
    </row>
    <row r="54" spans="3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I54" s="117">
        <f t="shared" si="4"/>
        <v>7.0000000000000001E-3</v>
      </c>
      <c r="J54" s="117">
        <f t="shared" si="5"/>
        <v>7.0000000000000001E-3</v>
      </c>
      <c r="K54" s="117">
        <f t="shared" si="6"/>
        <v>5</v>
      </c>
      <c r="L54" s="117">
        <f>+Mod_Inp_sheet_IND!K54</f>
        <v>1</v>
      </c>
      <c r="M54" s="117">
        <v>5</v>
      </c>
      <c r="N54" s="117">
        <f>+Mod_Inp_sheet_IND!M54</f>
        <v>0</v>
      </c>
      <c r="P54" s="117">
        <v>31.536000000000001</v>
      </c>
      <c r="Q54" s="117">
        <f t="shared" si="10"/>
        <v>0.22</v>
      </c>
      <c r="R54" s="117">
        <f>+Mod_Inp_sheet_IND!P54</f>
        <v>0.21740000000000001</v>
      </c>
      <c r="S54" s="117">
        <f>+Mod_Inp_sheet_IND!Q54</f>
        <v>5.3499999999999999E-2</v>
      </c>
      <c r="T54" s="117">
        <v>5</v>
      </c>
      <c r="U54" s="117">
        <f>+Mod_Inp_sheet_IND!R54</f>
        <v>1</v>
      </c>
      <c r="V54" s="117">
        <f t="shared" si="7"/>
        <v>0.7</v>
      </c>
      <c r="W54" s="125"/>
      <c r="X54" s="125"/>
      <c r="Z54" s="117">
        <v>0</v>
      </c>
      <c r="AA54" s="117">
        <v>5</v>
      </c>
      <c r="AD54" s="117">
        <f t="shared" si="14"/>
        <v>3.3519999999999939E-3</v>
      </c>
      <c r="AE54" s="117">
        <f t="shared" si="15"/>
        <v>0.16725200000000001</v>
      </c>
      <c r="AK54" s="117" t="s">
        <v>366</v>
      </c>
      <c r="AL54" s="117" t="s">
        <v>127</v>
      </c>
      <c r="AM54" s="117">
        <v>2.1999999999999999E-2</v>
      </c>
      <c r="AP54" s="117">
        <f t="shared" si="16"/>
        <v>0</v>
      </c>
      <c r="AQ54" s="130">
        <f t="shared" si="17"/>
        <v>0</v>
      </c>
      <c r="AR54" s="117" t="e">
        <f t="shared" si="8"/>
        <v>#DIV/0!</v>
      </c>
      <c r="AS54" s="117" t="e">
        <f t="shared" si="9"/>
        <v>#DIV/0!</v>
      </c>
    </row>
    <row r="55" spans="3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I55" s="117">
        <f t="shared" si="4"/>
        <v>2E-3</v>
      </c>
      <c r="J55" s="117">
        <f t="shared" si="5"/>
        <v>2E-3</v>
      </c>
      <c r="K55" s="117">
        <f t="shared" si="6"/>
        <v>9</v>
      </c>
      <c r="L55" s="117">
        <f>+Mod_Inp_sheet_IND!K55</f>
        <v>0.80000000000000016</v>
      </c>
      <c r="M55" s="117">
        <f>+Mod_Inp_sheet_IND!L55</f>
        <v>13</v>
      </c>
      <c r="N55" s="117">
        <f>+Mod_Inp_sheet_IND!M55</f>
        <v>313</v>
      </c>
      <c r="P55" s="117">
        <v>31.536000000000001</v>
      </c>
      <c r="Q55" s="117">
        <f t="shared" si="10"/>
        <v>0.03</v>
      </c>
      <c r="R55" s="117">
        <f>+Mod_Inp_sheet_IND!P55</f>
        <v>3.2199999999999999E-2</v>
      </c>
      <c r="S55" s="117">
        <f>+Mod_Inp_sheet_IND!Q55</f>
        <v>0</v>
      </c>
      <c r="T55" s="117">
        <v>5</v>
      </c>
      <c r="U55" s="117">
        <f>+Mod_Inp_sheet_IND!R55</f>
        <v>0.9</v>
      </c>
      <c r="V55" s="117">
        <f t="shared" si="7"/>
        <v>0.63</v>
      </c>
      <c r="W55" s="125">
        <f>+IF(SUMIF($E$8:$E$115,E55,$R$8:$R$115)=0,0.05,ROUNDUP(R55/SUMIF($E$8:$E$115,E55,$R$8:$R$115),3))</f>
        <v>1</v>
      </c>
      <c r="X55" s="125"/>
      <c r="Y55" s="117">
        <v>5</v>
      </c>
      <c r="Z55" s="117">
        <v>0</v>
      </c>
      <c r="AA55" s="117">
        <v>5</v>
      </c>
      <c r="AD55" s="117">
        <f t="shared" si="14"/>
        <v>2.4564800000000005E-2</v>
      </c>
      <c r="AE55" s="117">
        <f t="shared" si="15"/>
        <v>5.6764800000000004E-2</v>
      </c>
      <c r="AK55" s="117" t="s">
        <v>367</v>
      </c>
      <c r="AL55" s="117" t="s">
        <v>127</v>
      </c>
      <c r="AM55" s="117">
        <v>3.7185185185185201</v>
      </c>
      <c r="AN55" s="131">
        <v>2.1925950716039301E-3</v>
      </c>
      <c r="AP55" s="117">
        <f t="shared" si="16"/>
        <v>0</v>
      </c>
      <c r="AQ55" s="130">
        <f t="shared" si="17"/>
        <v>0</v>
      </c>
      <c r="AR55" s="117" t="e">
        <f t="shared" si="8"/>
        <v>#DIV/0!</v>
      </c>
      <c r="AS55" s="117" t="e">
        <f t="shared" si="9"/>
        <v>#DIV/0!</v>
      </c>
    </row>
    <row r="56" spans="3:45">
      <c r="C56" s="117" t="str">
        <f>+Mod_Inp_sheet_IND!C56</f>
        <v>MTHOL-FDSTCK-NGA-FDSTCK15</v>
      </c>
      <c r="D56" s="117" t="s">
        <v>573</v>
      </c>
      <c r="E56" s="117" t="str">
        <f>+Mod_Inp_sheet_IND!E56</f>
        <v>MTHOL-FDSTCK</v>
      </c>
      <c r="I56" s="117">
        <f t="shared" si="4"/>
        <v>1.4469999999999998</v>
      </c>
      <c r="J56" s="117">
        <f t="shared" si="5"/>
        <v>1.4469999999999998</v>
      </c>
      <c r="K56" s="117">
        <f t="shared" si="6"/>
        <v>96</v>
      </c>
      <c r="L56" s="117">
        <f>+Mod_Inp_sheet_IND!K56</f>
        <v>1</v>
      </c>
      <c r="M56" s="117">
        <f>+Mod_Inp_sheet_IND!L56</f>
        <v>100</v>
      </c>
      <c r="N56" s="117">
        <f>+Mod_Inp_sheet_IND!M56</f>
        <v>0</v>
      </c>
      <c r="P56" s="117">
        <v>31.536000000000001</v>
      </c>
      <c r="Q56" s="117">
        <f t="shared" si="10"/>
        <v>41.07</v>
      </c>
      <c r="R56" s="117">
        <f>+Mod_Inp_sheet_IND!P56</f>
        <v>41.068899999999999</v>
      </c>
      <c r="S56" s="117">
        <f>+Mod_Inp_sheet_IND!Q56</f>
        <v>0</v>
      </c>
      <c r="T56" s="117">
        <v>5</v>
      </c>
      <c r="U56" s="117">
        <f>+Mod_Inp_sheet_IND!R56</f>
        <v>0.9</v>
      </c>
      <c r="V56" s="117">
        <f t="shared" si="7"/>
        <v>0.63</v>
      </c>
      <c r="W56" s="125">
        <f>+IF(SUMIF($E$8:$E$115,E56,$R$8:$R$115)=0,0.05,ROUNDUP(R56/SUMIF($E$8:$E$115,E56,$R$8:$R$115),3))</f>
        <v>1</v>
      </c>
      <c r="X56" s="125">
        <f>+IF(SUMIF($E$8:$E$115,E56,$S$8:$S$115)=0,0.05,ROUNDUP(S56/SUMIF($E$8:$E$115,E56,$S$8:$S$115),3))</f>
        <v>0.05</v>
      </c>
      <c r="Y56" s="117">
        <v>5</v>
      </c>
      <c r="Z56" s="117">
        <v>0</v>
      </c>
      <c r="AA56" s="117">
        <v>5</v>
      </c>
      <c r="AD56" s="117">
        <f t="shared" si="14"/>
        <v>4.3279999999867869E-4</v>
      </c>
      <c r="AE56" s="117">
        <f t="shared" si="15"/>
        <v>41.069332799999998</v>
      </c>
      <c r="AK56" s="117" t="s">
        <v>368</v>
      </c>
      <c r="AL56" s="117" t="s">
        <v>127</v>
      </c>
      <c r="AM56" s="131">
        <v>3.2999927314763299E-3</v>
      </c>
      <c r="AP56" s="117">
        <f t="shared" si="16"/>
        <v>0</v>
      </c>
      <c r="AQ56" s="130">
        <f t="shared" si="17"/>
        <v>0</v>
      </c>
      <c r="AR56" s="117" t="e">
        <f t="shared" si="8"/>
        <v>#DIV/0!</v>
      </c>
      <c r="AS56" s="117" t="e">
        <f t="shared" si="9"/>
        <v>#DIV/0!</v>
      </c>
    </row>
    <row r="57" spans="3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I57" s="117">
        <f t="shared" si="4"/>
        <v>1.0449999999999999</v>
      </c>
      <c r="J57" s="117">
        <f t="shared" si="5"/>
        <v>1.0449999999999999</v>
      </c>
      <c r="K57" s="117">
        <f t="shared" si="6"/>
        <v>21</v>
      </c>
      <c r="L57" s="117">
        <f>+Mod_Inp_sheet_IND!K57</f>
        <v>1</v>
      </c>
      <c r="M57" s="117">
        <f>+Mod_Inp_sheet_IND!L57</f>
        <v>25</v>
      </c>
      <c r="N57" s="117">
        <f>+Mod_Inp_sheet_IND!M57</f>
        <v>0</v>
      </c>
      <c r="P57" s="117">
        <v>31.536000000000001</v>
      </c>
      <c r="Q57" s="117">
        <f t="shared" si="10"/>
        <v>16.46</v>
      </c>
      <c r="R57" s="117">
        <f>+Mod_Inp_sheet_IND!P57</f>
        <v>16.4618</v>
      </c>
      <c r="S57" s="117">
        <f>+Mod_Inp_sheet_IND!Q57</f>
        <v>0</v>
      </c>
      <c r="T57" s="117">
        <v>5</v>
      </c>
      <c r="U57" s="117">
        <f>+Mod_Inp_sheet_IND!R57</f>
        <v>0.5</v>
      </c>
      <c r="V57" s="117">
        <f t="shared" si="7"/>
        <v>0.35</v>
      </c>
      <c r="W57" s="125">
        <f>+IF(SUMIF($E$8:$E$115,E57,$R$8:$R$115)=0,0.05,ROUNDUP(R57/SUMIF($E$8:$E$115,E57,$R$8:$R$115),3))</f>
        <v>1</v>
      </c>
      <c r="X57" s="125"/>
      <c r="Y57" s="117">
        <v>5</v>
      </c>
      <c r="Z57" s="117">
        <v>0</v>
      </c>
      <c r="AA57" s="117">
        <v>5</v>
      </c>
      <c r="AD57" s="117">
        <f t="shared" si="14"/>
        <v>1.5760000000000218E-2</v>
      </c>
      <c r="AE57" s="117">
        <f t="shared" si="15"/>
        <v>16.47756</v>
      </c>
      <c r="AK57" s="117" t="s">
        <v>369</v>
      </c>
      <c r="AL57" s="117" t="s">
        <v>127</v>
      </c>
      <c r="AM57" s="117">
        <v>0.44</v>
      </c>
      <c r="AN57" s="131">
        <v>2.66666666666667E-4</v>
      </c>
      <c r="AP57" s="117">
        <f t="shared" si="16"/>
        <v>0</v>
      </c>
      <c r="AQ57" s="130">
        <f t="shared" si="17"/>
        <v>0</v>
      </c>
      <c r="AR57" s="117" t="e">
        <f t="shared" si="8"/>
        <v>#DIV/0!</v>
      </c>
      <c r="AS57" s="117" t="e">
        <f t="shared" si="9"/>
        <v>#DIV/0!</v>
      </c>
    </row>
    <row r="58" spans="3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I58" s="117">
        <f t="shared" si="4"/>
        <v>7.2999999999999995E-2</v>
      </c>
      <c r="J58" s="117">
        <f t="shared" si="5"/>
        <v>7.2999999999999995E-2</v>
      </c>
      <c r="K58" s="117">
        <f t="shared" si="6"/>
        <v>21</v>
      </c>
      <c r="L58" s="117">
        <f>+Mod_Inp_sheet_IND!K58</f>
        <v>0.7</v>
      </c>
      <c r="M58" s="117">
        <f>+Mod_Inp_sheet_IND!L58</f>
        <v>25</v>
      </c>
      <c r="N58" s="117">
        <f>+Mod_Inp_sheet_IND!M58</f>
        <v>63</v>
      </c>
      <c r="P58" s="117">
        <v>31.536000000000001</v>
      </c>
      <c r="Q58" s="117">
        <f t="shared" si="10"/>
        <v>2.0699999999999998</v>
      </c>
      <c r="R58" s="117">
        <f>+Mod_Inp_sheet_IND!P58</f>
        <v>2.0653999999999999</v>
      </c>
      <c r="S58" s="117">
        <f>+Mod_Inp_sheet_IND!Q58</f>
        <v>0</v>
      </c>
      <c r="T58" s="117">
        <v>5</v>
      </c>
      <c r="U58" s="117">
        <f>+Mod_Inp_sheet_IND!R58</f>
        <v>0.9</v>
      </c>
      <c r="V58" s="117">
        <f t="shared" si="7"/>
        <v>0.63</v>
      </c>
      <c r="W58" s="125">
        <f>+IF(SUMIF($E$8:$E$115,E58,$R$8:$R$115)=0,0.05,ROUNDUP(R58/SUMIF($E$8:$E$115,E58,$R$8:$R$115),3))</f>
        <v>0.51900000000000002</v>
      </c>
      <c r="X58" s="125">
        <f>+IF(SUMIF($E$8:$E$115,E58,$S$8:$S$115)=0,0.05,ROUNDUP(S58/SUMIF($E$8:$E$115,E58,$S$8:$S$115),3))</f>
        <v>0.05</v>
      </c>
      <c r="Y58" s="117">
        <v>5</v>
      </c>
      <c r="Z58" s="117">
        <v>0</v>
      </c>
      <c r="AA58" s="117">
        <v>5</v>
      </c>
      <c r="AD58" s="117">
        <f t="shared" si="14"/>
        <v>6.5152000000003873E-3</v>
      </c>
      <c r="AE58" s="117">
        <f t="shared" si="15"/>
        <v>2.0719152000000003</v>
      </c>
      <c r="AK58" s="117" t="s">
        <v>370</v>
      </c>
      <c r="AL58" s="117" t="s">
        <v>127</v>
      </c>
      <c r="AM58" s="131">
        <v>2.2199992614376201E-2</v>
      </c>
      <c r="AP58" s="117">
        <f t="shared" si="16"/>
        <v>0</v>
      </c>
      <c r="AQ58" s="130">
        <f t="shared" si="17"/>
        <v>0</v>
      </c>
      <c r="AR58" s="117" t="e">
        <f t="shared" si="8"/>
        <v>#DIV/0!</v>
      </c>
      <c r="AS58" s="117" t="e">
        <f t="shared" si="9"/>
        <v>#DIV/0!</v>
      </c>
    </row>
    <row r="59" spans="3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I59" s="117">
        <f t="shared" si="4"/>
        <v>5.0000000000000001E-3</v>
      </c>
      <c r="J59" s="117">
        <f t="shared" si="5"/>
        <v>5.0000000000000001E-3</v>
      </c>
      <c r="K59" s="117">
        <f t="shared" si="6"/>
        <v>21</v>
      </c>
      <c r="L59" s="117">
        <f>+Mod_Inp_sheet_IND!K59</f>
        <v>0.8</v>
      </c>
      <c r="M59" s="117">
        <f>+Mod_Inp_sheet_IND!L59</f>
        <v>25</v>
      </c>
      <c r="N59" s="117">
        <f>+Mod_Inp_sheet_IND!M59</f>
        <v>63</v>
      </c>
      <c r="P59" s="117">
        <v>31.536000000000001</v>
      </c>
      <c r="Q59" s="117">
        <f t="shared" si="10"/>
        <v>0.14000000000000001</v>
      </c>
      <c r="R59" s="117">
        <f>+Mod_Inp_sheet_IND!P59</f>
        <v>0.13919999999999999</v>
      </c>
      <c r="S59" s="117">
        <f>+Mod_Inp_sheet_IND!Q59</f>
        <v>0</v>
      </c>
      <c r="T59" s="117">
        <v>5</v>
      </c>
      <c r="U59" s="117">
        <f>+Mod_Inp_sheet_IND!R59</f>
        <v>0.9</v>
      </c>
      <c r="V59" s="117">
        <f t="shared" si="7"/>
        <v>0.63</v>
      </c>
      <c r="W59" s="125"/>
      <c r="X59" s="125"/>
      <c r="Z59" s="117">
        <v>0</v>
      </c>
      <c r="AA59" s="117">
        <v>5</v>
      </c>
      <c r="AD59" s="117">
        <f t="shared" si="14"/>
        <v>2.71200000000002E-3</v>
      </c>
      <c r="AE59" s="117">
        <f t="shared" si="15"/>
        <v>0.14191200000000001</v>
      </c>
      <c r="AK59" s="117" t="s">
        <v>371</v>
      </c>
      <c r="AL59" s="117" t="s">
        <v>127</v>
      </c>
      <c r="AM59" s="117">
        <v>0.45925925925925898</v>
      </c>
      <c r="AP59" s="117">
        <f t="shared" si="16"/>
        <v>0</v>
      </c>
      <c r="AQ59" s="130">
        <f t="shared" si="17"/>
        <v>0</v>
      </c>
      <c r="AR59" s="117" t="e">
        <f t="shared" si="8"/>
        <v>#DIV/0!</v>
      </c>
      <c r="AS59" s="117" t="e">
        <f t="shared" si="9"/>
        <v>#DIV/0!</v>
      </c>
    </row>
    <row r="60" spans="3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I60" s="117">
        <f>+ROUNDUP(S60/P60/U60,3)*10</f>
        <v>0</v>
      </c>
      <c r="J60" s="117">
        <f t="shared" si="5"/>
        <v>4.9000000000000002E-2</v>
      </c>
      <c r="K60" s="117">
        <f t="shared" si="6"/>
        <v>21</v>
      </c>
      <c r="L60" s="117">
        <f>+Mod_Inp_sheet_IND!K60</f>
        <v>0.8</v>
      </c>
      <c r="M60" s="117">
        <f>+Mod_Inp_sheet_IND!L60</f>
        <v>25</v>
      </c>
      <c r="N60" s="117">
        <f>+Mod_Inp_sheet_IND!M60</f>
        <v>63</v>
      </c>
      <c r="P60" s="117">
        <v>31.536000000000001</v>
      </c>
      <c r="Q60" s="117">
        <f t="shared" si="10"/>
        <v>1.36</v>
      </c>
      <c r="R60" s="117">
        <f>+Mod_Inp_sheet_IND!P60</f>
        <v>1.3640000000000001</v>
      </c>
      <c r="S60" s="117">
        <f>+Mod_Inp_sheet_IND!Q60</f>
        <v>0</v>
      </c>
      <c r="T60" s="117">
        <v>5</v>
      </c>
      <c r="U60" s="117">
        <f>+Mod_Inp_sheet_IND!R60</f>
        <v>0.9</v>
      </c>
      <c r="V60" s="117">
        <f t="shared" si="7"/>
        <v>0.63</v>
      </c>
      <c r="W60" s="125"/>
      <c r="X60" s="125"/>
      <c r="Z60" s="117">
        <v>0</v>
      </c>
      <c r="AA60" s="117">
        <v>5</v>
      </c>
      <c r="AD60" s="117">
        <f t="shared" si="14"/>
        <v>-1.3640000000000001</v>
      </c>
      <c r="AE60" s="117">
        <f t="shared" si="15"/>
        <v>1.3907376000000002</v>
      </c>
      <c r="AK60" s="117" t="s">
        <v>372</v>
      </c>
      <c r="AL60" s="117" t="s">
        <v>127</v>
      </c>
      <c r="AM60" s="117">
        <v>0.16</v>
      </c>
      <c r="AP60" s="117">
        <f t="shared" si="16"/>
        <v>0</v>
      </c>
      <c r="AQ60" s="130">
        <f t="shared" si="17"/>
        <v>0</v>
      </c>
      <c r="AR60" s="117" t="e">
        <f t="shared" si="8"/>
        <v>#DIV/0!</v>
      </c>
      <c r="AS60" s="117" t="e">
        <f t="shared" si="9"/>
        <v>#DIV/0!</v>
      </c>
    </row>
    <row r="61" spans="3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I61" s="117">
        <f t="shared" si="4"/>
        <v>1.4999999999999999E-2</v>
      </c>
      <c r="J61" s="117">
        <f t="shared" si="5"/>
        <v>1.4999999999999999E-2</v>
      </c>
      <c r="K61" s="117">
        <f t="shared" si="6"/>
        <v>21</v>
      </c>
      <c r="L61" s="117">
        <f>+Mod_Inp_sheet_IND!K61</f>
        <v>0.7</v>
      </c>
      <c r="M61" s="117">
        <f>+Mod_Inp_sheet_IND!L61</f>
        <v>25</v>
      </c>
      <c r="N61" s="117">
        <f>+Mod_Inp_sheet_IND!M61</f>
        <v>63</v>
      </c>
      <c r="P61" s="117">
        <v>31.536000000000001</v>
      </c>
      <c r="Q61" s="117">
        <f t="shared" si="10"/>
        <v>0.42</v>
      </c>
      <c r="R61" s="117">
        <f>+Mod_Inp_sheet_IND!P61</f>
        <v>0.41520000000000001</v>
      </c>
      <c r="S61" s="117">
        <f>+Mod_Inp_sheet_IND!Q61</f>
        <v>0</v>
      </c>
      <c r="T61" s="117">
        <v>5</v>
      </c>
      <c r="U61" s="117">
        <f>+Mod_Inp_sheet_IND!R61</f>
        <v>0.9</v>
      </c>
      <c r="V61" s="117">
        <f t="shared" si="7"/>
        <v>0.63</v>
      </c>
      <c r="W61" s="125"/>
      <c r="X61" s="125"/>
      <c r="Z61" s="117">
        <v>0</v>
      </c>
      <c r="AA61" s="117">
        <v>5</v>
      </c>
      <c r="AD61" s="117">
        <f t="shared" si="14"/>
        <v>1.053599999999999E-2</v>
      </c>
      <c r="AE61" s="117">
        <f t="shared" si="15"/>
        <v>0.425736</v>
      </c>
      <c r="AK61" s="117" t="s">
        <v>373</v>
      </c>
      <c r="AL61" s="117" t="s">
        <v>127</v>
      </c>
      <c r="AM61" s="117">
        <v>0.45333333333333298</v>
      </c>
      <c r="AP61" s="117">
        <f t="shared" si="16"/>
        <v>0</v>
      </c>
      <c r="AQ61" s="130">
        <f t="shared" si="17"/>
        <v>0</v>
      </c>
      <c r="AR61" s="117" t="e">
        <f t="shared" si="8"/>
        <v>#DIV/0!</v>
      </c>
      <c r="AS61" s="117" t="e">
        <f t="shared" si="9"/>
        <v>#DIV/0!</v>
      </c>
    </row>
    <row r="62" spans="3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I62" s="117">
        <f t="shared" si="4"/>
        <v>3.3000000000000002E-2</v>
      </c>
      <c r="J62" s="117">
        <f t="shared" si="5"/>
        <v>3.3000000000000002E-2</v>
      </c>
      <c r="K62" s="117">
        <f t="shared" si="6"/>
        <v>6</v>
      </c>
      <c r="L62" s="117">
        <f>+Mod_Inp_sheet_IND!K62</f>
        <v>0.67500000000000004</v>
      </c>
      <c r="M62" s="117">
        <f>+Mod_Inp_sheet_IND!L62</f>
        <v>10</v>
      </c>
      <c r="N62" s="117">
        <f>+Mod_Inp_sheet_IND!M62</f>
        <v>280</v>
      </c>
      <c r="P62" s="117">
        <v>31.536000000000001</v>
      </c>
      <c r="Q62" s="117">
        <f t="shared" si="10"/>
        <v>0.52</v>
      </c>
      <c r="R62" s="117">
        <f>+Mod_Inp_sheet_IND!P62</f>
        <v>0.51580000000000004</v>
      </c>
      <c r="S62" s="117">
        <f>+Mod_Inp_sheet_IND!Q62</f>
        <v>0</v>
      </c>
      <c r="T62" s="117">
        <v>5</v>
      </c>
      <c r="U62" s="117">
        <f>+Mod_Inp_sheet_IND!R62</f>
        <v>0.5</v>
      </c>
      <c r="V62" s="117">
        <f t="shared" si="7"/>
        <v>0.35</v>
      </c>
      <c r="W62" s="125">
        <f>+IF(SUMIF($E$8:$E$115,E62,$R$8:$R$115)=0,0.05,ROUNDUP(R62/SUMIF($E$8:$E$115,E62,$R$8:$R$115),3))</f>
        <v>1</v>
      </c>
      <c r="X62" s="125"/>
      <c r="Y62" s="117">
        <v>5</v>
      </c>
      <c r="Z62" s="117">
        <v>0</v>
      </c>
      <c r="AA62" s="117">
        <v>5</v>
      </c>
      <c r="AD62" s="117">
        <f t="shared" si="14"/>
        <v>4.5439999999999925E-3</v>
      </c>
      <c r="AE62" s="117">
        <f t="shared" si="15"/>
        <v>0.52034400000000003</v>
      </c>
      <c r="AK62" s="117" t="s">
        <v>374</v>
      </c>
      <c r="AL62" s="117" t="s">
        <v>127</v>
      </c>
      <c r="AM62" s="131">
        <v>8.8888888888889002E-5</v>
      </c>
      <c r="AP62" s="117">
        <f t="shared" si="16"/>
        <v>0</v>
      </c>
      <c r="AQ62" s="130">
        <f t="shared" si="17"/>
        <v>0</v>
      </c>
      <c r="AR62" s="117" t="e">
        <f t="shared" si="8"/>
        <v>#DIV/0!</v>
      </c>
      <c r="AS62" s="117" t="e">
        <f t="shared" si="9"/>
        <v>#DIV/0!</v>
      </c>
    </row>
    <row r="63" spans="3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I63" s="117">
        <f t="shared" si="4"/>
        <v>2.8000000000000001E-2</v>
      </c>
      <c r="J63" s="117">
        <f t="shared" si="5"/>
        <v>2.8000000000000001E-2</v>
      </c>
      <c r="K63" s="117">
        <f t="shared" si="6"/>
        <v>21</v>
      </c>
      <c r="L63" s="117">
        <f>+Mod_Inp_sheet_IND!K63</f>
        <v>0.87</v>
      </c>
      <c r="M63" s="117">
        <f>+Mod_Inp_sheet_IND!L63</f>
        <v>25</v>
      </c>
      <c r="N63" s="117">
        <f>+Mod_Inp_sheet_IND!M63</f>
        <v>350</v>
      </c>
      <c r="P63" s="117">
        <v>31.536000000000001</v>
      </c>
      <c r="Q63" s="117">
        <f t="shared" si="10"/>
        <v>0.43</v>
      </c>
      <c r="R63" s="117">
        <f>+Mod_Inp_sheet_IND!P63</f>
        <v>0.43159999999999998</v>
      </c>
      <c r="S63" s="117">
        <f>+Mod_Inp_sheet_IND!Q63</f>
        <v>0</v>
      </c>
      <c r="T63" s="117">
        <v>5</v>
      </c>
      <c r="U63" s="117">
        <f>+Mod_Inp_sheet_IND!R63</f>
        <v>0.5</v>
      </c>
      <c r="V63" s="117">
        <f t="shared" si="7"/>
        <v>0.35</v>
      </c>
      <c r="W63" s="125">
        <f>+IF(SUMIF($E$8:$E$115,E63,$R$8:$R$115)=0,0.05,ROUNDUP(R63/SUMIF($E$8:$E$115,E63,$R$8:$R$115),3))</f>
        <v>1</v>
      </c>
      <c r="X63" s="125">
        <f>+IF(SUMIF($E$8:$E$115,E63,$S$8:$S$115)=0,0.05,ROUNDUP(S63/SUMIF($E$8:$E$115,E63,$S$8:$S$115),3))</f>
        <v>0.05</v>
      </c>
      <c r="Y63" s="117">
        <v>5</v>
      </c>
      <c r="Z63" s="117">
        <v>0</v>
      </c>
      <c r="AA63" s="117">
        <v>5</v>
      </c>
      <c r="AD63" s="117">
        <f t="shared" si="14"/>
        <v>9.9040000000000239E-3</v>
      </c>
      <c r="AE63" s="117">
        <f t="shared" si="15"/>
        <v>0.44150400000000001</v>
      </c>
      <c r="AK63" s="117" t="s">
        <v>375</v>
      </c>
      <c r="AL63" s="117" t="s">
        <v>127</v>
      </c>
      <c r="AM63" s="117">
        <v>2E-3</v>
      </c>
      <c r="AP63" s="117">
        <f t="shared" si="16"/>
        <v>0</v>
      </c>
      <c r="AQ63" s="130">
        <f t="shared" si="17"/>
        <v>0</v>
      </c>
      <c r="AR63" s="117" t="e">
        <f t="shared" si="8"/>
        <v>#DIV/0!</v>
      </c>
      <c r="AS63" s="117" t="e">
        <f t="shared" si="9"/>
        <v>#DIV/0!</v>
      </c>
    </row>
    <row r="64" spans="3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I64" s="117">
        <f t="shared" si="4"/>
        <v>0.22600000000000001</v>
      </c>
      <c r="J64" s="117">
        <f t="shared" si="5"/>
        <v>0.22600000000000001</v>
      </c>
      <c r="K64" s="117">
        <f t="shared" si="6"/>
        <v>16</v>
      </c>
      <c r="L64" s="117">
        <f>+Mod_Inp_sheet_IND!K64</f>
        <v>0.18</v>
      </c>
      <c r="M64" s="117">
        <f>+Mod_Inp_sheet_IND!L64</f>
        <v>20</v>
      </c>
      <c r="N64" s="117">
        <f>+Mod_Inp_sheet_IND!M64</f>
        <v>2388</v>
      </c>
      <c r="P64" s="117">
        <v>31.536000000000001</v>
      </c>
      <c r="Q64" s="117">
        <f t="shared" si="10"/>
        <v>0.64</v>
      </c>
      <c r="R64" s="117">
        <f>+Mod_Inp_sheet_IND!P64</f>
        <v>0.64090000000000003</v>
      </c>
      <c r="S64" s="117">
        <f>+Mod_Inp_sheet_IND!Q64</f>
        <v>0</v>
      </c>
      <c r="T64" s="117">
        <v>5</v>
      </c>
      <c r="U64" s="117">
        <f>+Mod_Inp_sheet_IND!R64</f>
        <v>0.09</v>
      </c>
      <c r="V64" s="117">
        <f t="shared" si="7"/>
        <v>0.06</v>
      </c>
      <c r="W64" s="125"/>
      <c r="X64" s="125">
        <f>+IF(SUMIF($E$8:$E$115,E64,$S$8:$S$115)=0,0.05,ROUNDUP(S64/SUMIF($E$8:$E$115,E64,$S$8:$S$115),3))</f>
        <v>0.05</v>
      </c>
      <c r="Y64" s="117">
        <v>5</v>
      </c>
      <c r="Z64" s="117">
        <v>0</v>
      </c>
      <c r="AA64" s="117">
        <v>5</v>
      </c>
      <c r="AD64" s="117">
        <f t="shared" si="14"/>
        <v>5.4223999999991612E-4</v>
      </c>
      <c r="AE64" s="117">
        <f t="shared" si="15"/>
        <v>0.64144223999999994</v>
      </c>
      <c r="AK64" s="117" t="s">
        <v>376</v>
      </c>
      <c r="AL64" s="117" t="s">
        <v>127</v>
      </c>
      <c r="AM64" s="117">
        <v>0.10370370370370401</v>
      </c>
      <c r="AP64" s="117">
        <f t="shared" si="16"/>
        <v>0</v>
      </c>
      <c r="AQ64" s="130">
        <f t="shared" si="17"/>
        <v>0</v>
      </c>
      <c r="AR64" s="117" t="e">
        <f t="shared" si="8"/>
        <v>#DIV/0!</v>
      </c>
      <c r="AS64" s="117" t="e">
        <f t="shared" si="9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I65" s="117">
        <f t="shared" si="4"/>
        <v>6.3E-2</v>
      </c>
      <c r="J65" s="117">
        <f t="shared" si="5"/>
        <v>6.3E-2</v>
      </c>
      <c r="K65" s="117">
        <f t="shared" si="6"/>
        <v>6</v>
      </c>
      <c r="L65" s="117">
        <f>+Mod_Inp_sheet_IND!K65</f>
        <v>0.67500000000000004</v>
      </c>
      <c r="M65" s="117">
        <f>+Mod_Inp_sheet_IND!L65</f>
        <v>10</v>
      </c>
      <c r="N65" s="117">
        <f>+Mod_Inp_sheet_IND!M65</f>
        <v>280</v>
      </c>
      <c r="P65" s="117">
        <v>31.536000000000001</v>
      </c>
      <c r="Q65" s="117">
        <f t="shared" si="10"/>
        <v>0.99</v>
      </c>
      <c r="R65" s="117">
        <f>+Mod_Inp_sheet_IND!P65</f>
        <v>0.99119999999999997</v>
      </c>
      <c r="S65" s="117">
        <f>+Mod_Inp_sheet_IND!Q65</f>
        <v>0</v>
      </c>
      <c r="T65" s="117">
        <v>5</v>
      </c>
      <c r="U65" s="117">
        <f>+Mod_Inp_sheet_IND!R65</f>
        <v>0.5</v>
      </c>
      <c r="V65" s="117">
        <f t="shared" si="7"/>
        <v>0.35</v>
      </c>
      <c r="W65" s="125"/>
      <c r="X65" s="125"/>
      <c r="Z65" s="117">
        <v>0</v>
      </c>
      <c r="AA65" s="117">
        <v>5</v>
      </c>
      <c r="AD65" s="117">
        <f t="shared" si="14"/>
        <v>2.1840000000000748E-3</v>
      </c>
      <c r="AE65" s="117">
        <f t="shared" si="15"/>
        <v>0.99338400000000004</v>
      </c>
      <c r="AK65" s="117" t="s">
        <v>377</v>
      </c>
      <c r="AL65" s="117" t="s">
        <v>127</v>
      </c>
      <c r="AM65" s="131">
        <v>2.8571689482440098E-4</v>
      </c>
      <c r="AP65" s="117">
        <f t="shared" si="16"/>
        <v>0</v>
      </c>
      <c r="AQ65" s="130">
        <f t="shared" si="17"/>
        <v>0</v>
      </c>
      <c r="AR65" s="117" t="e">
        <f t="shared" si="8"/>
        <v>#DIV/0!</v>
      </c>
      <c r="AS65" s="117" t="e">
        <f t="shared" si="9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I66" s="126">
        <f>+ROUNDUP(Q66/P66/U66,3)</f>
        <v>7.8E-2</v>
      </c>
      <c r="J66" s="117">
        <f t="shared" si="5"/>
        <v>6.0000000000000001E-3</v>
      </c>
      <c r="K66" s="117">
        <f t="shared" si="6"/>
        <v>16</v>
      </c>
      <c r="L66" s="117">
        <f>+Mod_Inp_sheet_IND!K66</f>
        <v>0.22</v>
      </c>
      <c r="M66" s="117">
        <f>+Mod_Inp_sheet_IND!L66</f>
        <v>20</v>
      </c>
      <c r="N66" s="117">
        <f>+Mod_Inp_sheet_IND!M66</f>
        <v>455</v>
      </c>
      <c r="P66" s="117">
        <v>31.536000000000001</v>
      </c>
      <c r="Q66" s="126">
        <f>+ROUND(R66,2)+5.12*L66</f>
        <v>1.2164000000000001</v>
      </c>
      <c r="R66" s="117">
        <f>+Mod_Inp_sheet_IND!P66</f>
        <v>8.9700000000000002E-2</v>
      </c>
      <c r="S66" s="117">
        <f>+Mod_Inp_sheet_IND!Q66</f>
        <v>0</v>
      </c>
      <c r="T66" s="117">
        <v>5</v>
      </c>
      <c r="U66" s="117">
        <f>+Mod_Inp_sheet_IND!R66</f>
        <v>0.5</v>
      </c>
      <c r="V66" s="117">
        <f t="shared" si="7"/>
        <v>0.35</v>
      </c>
      <c r="W66" s="125"/>
      <c r="X66" s="125">
        <f t="shared" ref="X66:X82" si="20">+IF(SUMIF($E$8:$E$115,E66,$S$8:$S$115)=0,0.05,ROUNDUP(S66/SUMIF($E$8:$E$115,E66,$S$8:$S$115),3))</f>
        <v>0.05</v>
      </c>
      <c r="Y66" s="117">
        <v>5</v>
      </c>
      <c r="Z66" s="117">
        <v>0</v>
      </c>
      <c r="AA66" s="117">
        <v>5</v>
      </c>
      <c r="AD66" s="117">
        <f t="shared" si="14"/>
        <v>1.1402040000000002</v>
      </c>
      <c r="AE66" s="117">
        <f t="shared" si="15"/>
        <v>9.4608000000000012E-2</v>
      </c>
      <c r="AK66" s="117" t="s">
        <v>378</v>
      </c>
      <c r="AL66" s="117" t="s">
        <v>127</v>
      </c>
      <c r="AM66" s="131">
        <v>2.8666666666666701E-2</v>
      </c>
      <c r="AN66" s="131">
        <v>8.6666666666666697E-3</v>
      </c>
      <c r="AP66" s="117">
        <f t="shared" si="16"/>
        <v>0</v>
      </c>
      <c r="AQ66" s="130">
        <f t="shared" si="17"/>
        <v>0</v>
      </c>
      <c r="AR66" s="117" t="e">
        <f t="shared" si="8"/>
        <v>#DIV/0!</v>
      </c>
      <c r="AS66" s="117" t="e">
        <f t="shared" si="9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I67" s="117">
        <f>+ROUNDUP(Q67/P67/U67,3)</f>
        <v>0.11</v>
      </c>
      <c r="J67" s="117">
        <f t="shared" si="5"/>
        <v>2E-3</v>
      </c>
      <c r="K67" s="117">
        <f t="shared" si="6"/>
        <v>21</v>
      </c>
      <c r="L67" s="117">
        <f>+Mod_Inp_sheet_IND!K67</f>
        <v>0.85</v>
      </c>
      <c r="M67" s="117">
        <f>+Mod_Inp_sheet_IND!L67</f>
        <v>25</v>
      </c>
      <c r="N67" s="117">
        <f>+Mod_Inp_sheet_IND!M67</f>
        <v>300</v>
      </c>
      <c r="P67" s="117">
        <v>31.536000000000001</v>
      </c>
      <c r="Q67" s="129">
        <f>+ROUND(R67,2)+2*L67</f>
        <v>1.73</v>
      </c>
      <c r="R67" s="117">
        <f>+Mod_Inp_sheet_IND!P67</f>
        <v>2.5600000000000001E-2</v>
      </c>
      <c r="S67" s="117">
        <f>+Mod_Inp_sheet_IND!Q67</f>
        <v>0</v>
      </c>
      <c r="T67" s="117">
        <v>5</v>
      </c>
      <c r="U67" s="117">
        <f>+Mod_Inp_sheet_IND!R67</f>
        <v>0.5</v>
      </c>
      <c r="V67" s="117">
        <f t="shared" si="7"/>
        <v>0.35</v>
      </c>
      <c r="W67" s="125"/>
      <c r="X67" s="125">
        <f t="shared" si="20"/>
        <v>0.05</v>
      </c>
      <c r="Y67" s="117">
        <v>5</v>
      </c>
      <c r="Z67" s="117">
        <v>0</v>
      </c>
      <c r="AA67" s="117">
        <v>5</v>
      </c>
      <c r="AD67" s="117">
        <f t="shared" si="14"/>
        <v>1.70888</v>
      </c>
      <c r="AE67" s="117">
        <f t="shared" si="15"/>
        <v>3.1536000000000002E-2</v>
      </c>
      <c r="AK67" s="117" t="s">
        <v>379</v>
      </c>
      <c r="AL67" s="117" t="s">
        <v>127</v>
      </c>
      <c r="AM67" s="117">
        <v>3.1555555555555599</v>
      </c>
      <c r="AN67" s="117">
        <v>0.97777778025712903</v>
      </c>
      <c r="AP67" s="117">
        <f t="shared" si="16"/>
        <v>0</v>
      </c>
      <c r="AQ67" s="130">
        <f t="shared" si="17"/>
        <v>0</v>
      </c>
      <c r="AR67" s="117" t="e">
        <f t="shared" si="8"/>
        <v>#DIV/0!</v>
      </c>
      <c r="AS67" s="117" t="e">
        <f t="shared" si="9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I68" s="117">
        <f>+ROUNDUP(R68/P68/U68,3)*10</f>
        <v>9.0000000000000011E-2</v>
      </c>
      <c r="J68" s="117">
        <f t="shared" si="5"/>
        <v>9.0000000000000011E-3</v>
      </c>
      <c r="K68" s="117">
        <f t="shared" si="6"/>
        <v>21</v>
      </c>
      <c r="L68" s="117">
        <f>+Mod_Inp_sheet_IND!K68</f>
        <v>0.87</v>
      </c>
      <c r="M68" s="117">
        <f>+Mod_Inp_sheet_IND!L68</f>
        <v>25</v>
      </c>
      <c r="N68" s="117">
        <f>+Mod_Inp_sheet_IND!M68</f>
        <v>350</v>
      </c>
      <c r="P68" s="117">
        <v>31.536000000000001</v>
      </c>
      <c r="Q68" s="117">
        <f t="shared" si="10"/>
        <v>0.14000000000000001</v>
      </c>
      <c r="R68" s="117">
        <f>+Mod_Inp_sheet_IND!P68</f>
        <v>0.13880000000000001</v>
      </c>
      <c r="S68" s="117">
        <f>+Mod_Inp_sheet_IND!Q68</f>
        <v>0</v>
      </c>
      <c r="T68" s="117">
        <v>5</v>
      </c>
      <c r="U68" s="117">
        <f>+Mod_Inp_sheet_IND!R68</f>
        <v>0.5</v>
      </c>
      <c r="V68" s="117">
        <f t="shared" si="7"/>
        <v>0.35</v>
      </c>
      <c r="W68" s="125"/>
      <c r="X68" s="125">
        <f t="shared" si="20"/>
        <v>0.05</v>
      </c>
      <c r="Y68" s="117">
        <v>5</v>
      </c>
      <c r="Z68" s="117">
        <v>0</v>
      </c>
      <c r="AA68" s="117">
        <v>5</v>
      </c>
      <c r="AD68" s="117">
        <f t="shared" si="14"/>
        <v>1.2803200000000001</v>
      </c>
      <c r="AE68" s="117">
        <f t="shared" si="15"/>
        <v>0.14191200000000001</v>
      </c>
      <c r="AK68" s="117" t="s">
        <v>380</v>
      </c>
      <c r="AL68" s="117" t="s">
        <v>127</v>
      </c>
      <c r="AM68" s="117">
        <v>0.54948571733387097</v>
      </c>
      <c r="AN68" s="117">
        <v>0.171542859824733</v>
      </c>
      <c r="AP68" s="117">
        <f t="shared" si="16"/>
        <v>0</v>
      </c>
      <c r="AQ68" s="130">
        <f t="shared" si="17"/>
        <v>0</v>
      </c>
      <c r="AR68" s="117" t="e">
        <f t="shared" si="8"/>
        <v>#DIV/0!</v>
      </c>
      <c r="AS68" s="117" t="e">
        <f t="shared" si="9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I69" s="117">
        <f t="shared" si="4"/>
        <v>0.25900000000000001</v>
      </c>
      <c r="J69" s="117">
        <f t="shared" si="5"/>
        <v>0.25900000000000001</v>
      </c>
      <c r="K69" s="117">
        <f t="shared" si="6"/>
        <v>1</v>
      </c>
      <c r="L69" s="117">
        <f>+Mod_Inp_sheet_IND!K69</f>
        <v>1</v>
      </c>
      <c r="M69" s="117">
        <f>+Mod_Inp_sheet_IND!L69</f>
        <v>1</v>
      </c>
      <c r="N69" s="117">
        <f>+Mod_Inp_sheet_IND!M69</f>
        <v>0</v>
      </c>
      <c r="P69" s="117">
        <v>31.536000000000001</v>
      </c>
      <c r="Q69" s="117">
        <f t="shared" si="10"/>
        <v>4.08</v>
      </c>
      <c r="R69" s="117">
        <f>+Mod_Inp_sheet_IND!P69</f>
        <v>4.0838000000000001</v>
      </c>
      <c r="S69" s="117">
        <f>+Mod_Inp_sheet_IND!Q69</f>
        <v>1.3937999999999999</v>
      </c>
      <c r="T69" s="117">
        <v>5</v>
      </c>
      <c r="U69" s="117">
        <f>+Mod_Inp_sheet_IND!R69</f>
        <v>0.5</v>
      </c>
      <c r="V69" s="117">
        <f t="shared" si="7"/>
        <v>0.35</v>
      </c>
      <c r="W69" s="125"/>
      <c r="X69" s="125">
        <f t="shared" si="20"/>
        <v>1</v>
      </c>
      <c r="Y69" s="117">
        <v>5</v>
      </c>
      <c r="Z69" s="117">
        <v>0</v>
      </c>
      <c r="AA69" s="117">
        <v>5</v>
      </c>
      <c r="AD69" s="117">
        <f t="shared" si="14"/>
        <v>1.120000000005561E-4</v>
      </c>
      <c r="AE69" s="117">
        <f t="shared" si="15"/>
        <v>2.6901120000000009</v>
      </c>
      <c r="AK69" s="117" t="s">
        <v>381</v>
      </c>
      <c r="AL69" s="117" t="s">
        <v>127</v>
      </c>
      <c r="AM69" s="117">
        <v>0.24</v>
      </c>
      <c r="AN69" s="131">
        <v>6.6666666666666693E-2</v>
      </c>
      <c r="AP69" s="117">
        <f t="shared" si="16"/>
        <v>0</v>
      </c>
      <c r="AQ69" s="130">
        <f t="shared" si="17"/>
        <v>0</v>
      </c>
      <c r="AR69" s="117" t="e">
        <f t="shared" si="8"/>
        <v>#DIV/0!</v>
      </c>
      <c r="AS69" s="117" t="e">
        <f t="shared" si="9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I70" s="117">
        <f t="shared" si="4"/>
        <v>0.25700000000000001</v>
      </c>
      <c r="J70" s="117">
        <f t="shared" si="5"/>
        <v>0.25700000000000001</v>
      </c>
      <c r="K70" s="117">
        <f t="shared" si="6"/>
        <v>1</v>
      </c>
      <c r="L70" s="117">
        <f>+Mod_Inp_sheet_IND!K70</f>
        <v>1</v>
      </c>
      <c r="M70" s="117">
        <f>+Mod_Inp_sheet_IND!L70</f>
        <v>1</v>
      </c>
      <c r="N70" s="117">
        <f>+Mod_Inp_sheet_IND!M70</f>
        <v>0</v>
      </c>
      <c r="P70" s="117">
        <v>31.536000000000001</v>
      </c>
      <c r="Q70" s="117">
        <f t="shared" si="10"/>
        <v>4.04</v>
      </c>
      <c r="R70" s="117">
        <f>+Mod_Inp_sheet_IND!P70</f>
        <v>4.0376000000000003</v>
      </c>
      <c r="S70" s="117">
        <f>+Mod_Inp_sheet_IND!Q70</f>
        <v>1.3781000000000001</v>
      </c>
      <c r="T70" s="117">
        <v>5</v>
      </c>
      <c r="U70" s="117">
        <f>+Mod_Inp_sheet_IND!R70</f>
        <v>0.5</v>
      </c>
      <c r="V70" s="117">
        <f t="shared" si="7"/>
        <v>0.35</v>
      </c>
      <c r="W70" s="125">
        <f>+IF(SUMIF($E$8:$E$115,E70,$R$8:$R$115)=0,0.05,ROUNDUP(R70/SUMIF($E$8:$E$115,E70,$R$8:$R$115),3))</f>
        <v>1</v>
      </c>
      <c r="X70" s="125">
        <f t="shared" si="20"/>
        <v>1</v>
      </c>
      <c r="Y70" s="117">
        <v>5</v>
      </c>
      <c r="Z70" s="117">
        <v>0</v>
      </c>
      <c r="AA70" s="117">
        <v>5</v>
      </c>
      <c r="AD70" s="117">
        <f t="shared" si="14"/>
        <v>1.4776000000000344E-2</v>
      </c>
      <c r="AE70" s="117">
        <f t="shared" si="15"/>
        <v>2.6742760000000008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I71" s="117">
        <f t="shared" si="4"/>
        <v>0.16900000000000001</v>
      </c>
      <c r="J71" s="117">
        <f t="shared" si="5"/>
        <v>0.16900000000000001</v>
      </c>
      <c r="K71" s="117">
        <f t="shared" si="6"/>
        <v>21</v>
      </c>
      <c r="L71" s="117">
        <f>+Mod_Inp_sheet_IND!K71</f>
        <v>1</v>
      </c>
      <c r="M71" s="117">
        <f>+Mod_Inp_sheet_IND!L71</f>
        <v>25</v>
      </c>
      <c r="N71" s="117">
        <f>+Mod_Inp_sheet_IND!M71</f>
        <v>0</v>
      </c>
      <c r="P71" s="117">
        <v>31.536000000000001</v>
      </c>
      <c r="Q71" s="117">
        <f t="shared" si="10"/>
        <v>2.65</v>
      </c>
      <c r="R71" s="117">
        <f>+Mod_Inp_sheet_IND!P71</f>
        <v>2.6537999999999999</v>
      </c>
      <c r="S71" s="117">
        <f>+Mod_Inp_sheet_IND!Q71</f>
        <v>0.90580000000000005</v>
      </c>
      <c r="T71" s="117">
        <v>5</v>
      </c>
      <c r="U71" s="117">
        <f>+Mod_Inp_sheet_IND!R71</f>
        <v>0.5</v>
      </c>
      <c r="V71" s="117">
        <f t="shared" si="7"/>
        <v>0.35</v>
      </c>
      <c r="W71" s="125">
        <f>+IF(SUMIF($E$8:$E$115,E71,$R$8:$R$115)=0,0.05,ROUNDUP(R71/SUMIF($E$8:$E$115,E71,$R$8:$R$115),3))</f>
        <v>1</v>
      </c>
      <c r="X71" s="125">
        <f t="shared" si="20"/>
        <v>1</v>
      </c>
      <c r="Y71" s="117">
        <v>5</v>
      </c>
      <c r="Z71" s="117">
        <v>0</v>
      </c>
      <c r="AA71" s="117">
        <v>5</v>
      </c>
      <c r="AD71" s="117">
        <f t="shared" si="14"/>
        <v>1.0992000000000335E-2</v>
      </c>
      <c r="AE71" s="117">
        <f t="shared" si="15"/>
        <v>1.7589920000000001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I72" s="117">
        <f t="shared" si="4"/>
        <v>6.4000000000000001E-2</v>
      </c>
      <c r="J72" s="117">
        <f t="shared" si="5"/>
        <v>6.4000000000000001E-2</v>
      </c>
      <c r="K72" s="117">
        <f t="shared" si="6"/>
        <v>1</v>
      </c>
      <c r="L72" s="117">
        <f>+Mod_Inp_sheet_IND!K72</f>
        <v>1</v>
      </c>
      <c r="M72" s="117">
        <f>+Mod_Inp_sheet_IND!L72</f>
        <v>1</v>
      </c>
      <c r="N72" s="117">
        <f>+Mod_Inp_sheet_IND!M72</f>
        <v>0</v>
      </c>
      <c r="P72" s="117">
        <v>31.536000000000001</v>
      </c>
      <c r="Q72" s="117">
        <f t="shared" si="10"/>
        <v>1</v>
      </c>
      <c r="R72" s="117">
        <f>+Mod_Inp_sheet_IND!P72</f>
        <v>1.0025999999999999</v>
      </c>
      <c r="S72" s="117">
        <f>+Mod_Inp_sheet_IND!Q72</f>
        <v>0.3422</v>
      </c>
      <c r="T72" s="117">
        <v>5</v>
      </c>
      <c r="U72" s="117">
        <f>+Mod_Inp_sheet_IND!R72</f>
        <v>0.5</v>
      </c>
      <c r="V72" s="117">
        <f t="shared" si="7"/>
        <v>0.35</v>
      </c>
      <c r="W72" s="125"/>
      <c r="X72" s="125">
        <f t="shared" si="20"/>
        <v>1</v>
      </c>
      <c r="Y72" s="117">
        <v>5</v>
      </c>
      <c r="Z72" s="117">
        <v>0</v>
      </c>
      <c r="AA72" s="117">
        <v>5</v>
      </c>
      <c r="AD72" s="117">
        <f t="shared" ref="AD72:AD104" si="21">+I72*$P72*$U72-R72</f>
        <v>6.5520000000001133E-3</v>
      </c>
      <c r="AE72" s="117">
        <f t="shared" ref="AE72:AE104" si="22">+J72*$P72*$U72-S72</f>
        <v>0.66695199999999999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I73" s="117">
        <f t="shared" ref="I73:I114" si="23">+ROUNDUP(R73/P73/U73,3)</f>
        <v>6.7000000000000004E-2</v>
      </c>
      <c r="J73" s="117">
        <f t="shared" ref="J73:J115" si="24">+ROUNDUP(R73/P73/U73,3)</f>
        <v>6.7000000000000004E-2</v>
      </c>
      <c r="K73" s="117">
        <f t="shared" ref="K73:K115" si="25">+IF(M73&gt;5,M73-4,M73)</f>
        <v>1</v>
      </c>
      <c r="L73" s="117">
        <f>+Mod_Inp_sheet_IND!K73</f>
        <v>1</v>
      </c>
      <c r="M73" s="117">
        <f>+Mod_Inp_sheet_IND!L73</f>
        <v>1</v>
      </c>
      <c r="N73" s="117">
        <f>+Mod_Inp_sheet_IND!M73</f>
        <v>0</v>
      </c>
      <c r="P73" s="117">
        <v>31.536000000000001</v>
      </c>
      <c r="Q73" s="117">
        <f t="shared" ref="Q73:Q110" si="26">+ROUND(R73,2)</f>
        <v>1.06</v>
      </c>
      <c r="R73" s="117">
        <f>+Mod_Inp_sheet_IND!P73</f>
        <v>1.0553999999999999</v>
      </c>
      <c r="S73" s="117">
        <f>+Mod_Inp_sheet_IND!Q73</f>
        <v>0</v>
      </c>
      <c r="T73" s="117">
        <v>5</v>
      </c>
      <c r="U73" s="117">
        <f>+Mod_Inp_sheet_IND!R73</f>
        <v>0.5</v>
      </c>
      <c r="V73" s="117">
        <f t="shared" ref="V73:V115" si="27">+ROUND(U73*0.7,2)</f>
        <v>0.35</v>
      </c>
      <c r="W73" s="125"/>
      <c r="X73" s="125">
        <f t="shared" si="20"/>
        <v>0.05</v>
      </c>
      <c r="Y73" s="117">
        <v>5</v>
      </c>
      <c r="Z73" s="117">
        <v>0</v>
      </c>
      <c r="AA73" s="117">
        <v>5</v>
      </c>
      <c r="AD73" s="117">
        <f t="shared" si="21"/>
        <v>1.0560000000001679E-3</v>
      </c>
      <c r="AE73" s="117">
        <f t="shared" si="22"/>
        <v>1.0564560000000001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I74" s="117">
        <f t="shared" si="23"/>
        <v>4.0000000000000001E-3</v>
      </c>
      <c r="J74" s="117">
        <f t="shared" si="24"/>
        <v>4.0000000000000001E-3</v>
      </c>
      <c r="K74" s="117">
        <f t="shared" si="25"/>
        <v>1</v>
      </c>
      <c r="L74" s="117">
        <f>+Mod_Inp_sheet_IND!K74</f>
        <v>1</v>
      </c>
      <c r="M74" s="117">
        <f>+Mod_Inp_sheet_IND!L74</f>
        <v>1</v>
      </c>
      <c r="N74" s="117">
        <f>+Mod_Inp_sheet_IND!M74</f>
        <v>0</v>
      </c>
      <c r="P74" s="117">
        <v>31.536000000000001</v>
      </c>
      <c r="Q74" s="117">
        <f t="shared" si="26"/>
        <v>0.05</v>
      </c>
      <c r="R74" s="117">
        <f>+Mod_Inp_sheet_IND!P74</f>
        <v>5.0099999999999999E-2</v>
      </c>
      <c r="S74" s="117">
        <f>+Mod_Inp_sheet_IND!Q74</f>
        <v>1.7100000000000001E-2</v>
      </c>
      <c r="T74" s="117">
        <v>5</v>
      </c>
      <c r="U74" s="117">
        <f>+Mod_Inp_sheet_IND!R74</f>
        <v>0.5</v>
      </c>
      <c r="V74" s="117">
        <f t="shared" si="27"/>
        <v>0.35</v>
      </c>
      <c r="W74" s="125"/>
      <c r="X74" s="125">
        <f t="shared" si="20"/>
        <v>1</v>
      </c>
      <c r="Y74" s="117">
        <v>5</v>
      </c>
      <c r="Z74" s="117">
        <v>0</v>
      </c>
      <c r="AA74" s="117">
        <v>5</v>
      </c>
      <c r="AD74" s="117">
        <f t="shared" si="21"/>
        <v>1.2972000000000004E-2</v>
      </c>
      <c r="AE74" s="117">
        <f t="shared" si="22"/>
        <v>4.5971999999999999E-2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I75" s="117">
        <f>+ROUNDUP(Q75/P75/U75,3)*10</f>
        <v>0.03</v>
      </c>
      <c r="J75" s="117">
        <f t="shared" si="24"/>
        <v>3.0000000000000001E-3</v>
      </c>
      <c r="K75" s="117">
        <f t="shared" si="25"/>
        <v>21</v>
      </c>
      <c r="L75" s="117">
        <f>+Mod_Inp_sheet_IND!K75</f>
        <v>1</v>
      </c>
      <c r="M75" s="117">
        <f>+Mod_Inp_sheet_IND!L75</f>
        <v>25</v>
      </c>
      <c r="N75" s="117">
        <f>+Mod_Inp_sheet_IND!M75</f>
        <v>0</v>
      </c>
      <c r="P75" s="117">
        <v>31.536000000000001</v>
      </c>
      <c r="Q75" s="117">
        <f t="shared" si="26"/>
        <v>0.04</v>
      </c>
      <c r="R75" s="117">
        <f>+Mod_Inp_sheet_IND!P75</f>
        <v>3.9699999999999999E-2</v>
      </c>
      <c r="S75" s="117">
        <f>+Mod_Inp_sheet_IND!Q75</f>
        <v>1.3599999999999999E-2</v>
      </c>
      <c r="T75" s="117">
        <v>5</v>
      </c>
      <c r="U75" s="117">
        <f>+Mod_Inp_sheet_IND!R75</f>
        <v>0.5</v>
      </c>
      <c r="V75" s="117">
        <f t="shared" si="27"/>
        <v>0.35</v>
      </c>
      <c r="W75" s="125"/>
      <c r="X75" s="125">
        <f t="shared" si="20"/>
        <v>1</v>
      </c>
      <c r="Y75" s="117">
        <v>5</v>
      </c>
      <c r="Z75" s="117">
        <v>0</v>
      </c>
      <c r="AA75" s="117">
        <v>5</v>
      </c>
      <c r="AD75" s="117">
        <f t="shared" si="21"/>
        <v>0.43334</v>
      </c>
      <c r="AE75" s="117">
        <f t="shared" si="22"/>
        <v>3.3704000000000005E-2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I76" s="117">
        <f t="shared" si="23"/>
        <v>1E-3</v>
      </c>
      <c r="J76" s="117">
        <f t="shared" si="24"/>
        <v>1E-3</v>
      </c>
      <c r="K76" s="117">
        <f t="shared" si="25"/>
        <v>21</v>
      </c>
      <c r="L76" s="117">
        <f>+Mod_Inp_sheet_IND!K76</f>
        <v>1</v>
      </c>
      <c r="M76" s="117">
        <f>+Mod_Inp_sheet_IND!L76</f>
        <v>25</v>
      </c>
      <c r="N76" s="117">
        <f>+Mod_Inp_sheet_IND!M76</f>
        <v>0</v>
      </c>
      <c r="P76" s="117">
        <v>31.536000000000001</v>
      </c>
      <c r="Q76" s="117">
        <f t="shared" si="26"/>
        <v>0.01</v>
      </c>
      <c r="R76" s="117">
        <f>+Mod_Inp_sheet_IND!P76</f>
        <v>8.3000000000000001E-3</v>
      </c>
      <c r="S76" s="117">
        <f>+Mod_Inp_sheet_IND!Q76</f>
        <v>2.8E-3</v>
      </c>
      <c r="T76" s="117">
        <v>5</v>
      </c>
      <c r="U76" s="117">
        <f>+Mod_Inp_sheet_IND!R76</f>
        <v>0.5</v>
      </c>
      <c r="V76" s="117">
        <f t="shared" si="27"/>
        <v>0.35</v>
      </c>
      <c r="W76" s="125"/>
      <c r="X76" s="125">
        <f t="shared" si="20"/>
        <v>1</v>
      </c>
      <c r="Y76" s="117">
        <v>5</v>
      </c>
      <c r="Z76" s="117">
        <v>0</v>
      </c>
      <c r="AA76" s="117">
        <v>5</v>
      </c>
      <c r="AD76" s="117">
        <f t="shared" si="21"/>
        <v>7.4680000000000007E-3</v>
      </c>
      <c r="AE76" s="117">
        <f t="shared" si="22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I77" s="117">
        <f t="shared" si="23"/>
        <v>1.3000000000000001E-2</v>
      </c>
      <c r="J77" s="117">
        <f t="shared" si="24"/>
        <v>1.3000000000000001E-2</v>
      </c>
      <c r="K77" s="117">
        <f t="shared" si="25"/>
        <v>21</v>
      </c>
      <c r="L77" s="117">
        <f>+Mod_Inp_sheet_IND!K77</f>
        <v>0.85</v>
      </c>
      <c r="M77" s="117">
        <f>+Mod_Inp_sheet_IND!L77</f>
        <v>25</v>
      </c>
      <c r="N77" s="117">
        <f>+Mod_Inp_sheet_IND!M77</f>
        <v>300</v>
      </c>
      <c r="P77" s="117">
        <v>31.536000000000001</v>
      </c>
      <c r="Q77" s="117">
        <f t="shared" si="26"/>
        <v>0.2</v>
      </c>
      <c r="R77" s="117">
        <f>+Mod_Inp_sheet_IND!P77</f>
        <v>0.19719999999999999</v>
      </c>
      <c r="S77" s="117">
        <f>+Mod_Inp_sheet_IND!Q77</f>
        <v>0</v>
      </c>
      <c r="T77" s="117">
        <v>5</v>
      </c>
      <c r="U77" s="117">
        <f>+Mod_Inp_sheet_IND!R77</f>
        <v>0.5</v>
      </c>
      <c r="V77" s="117">
        <f t="shared" si="27"/>
        <v>0.35</v>
      </c>
      <c r="W77" s="125">
        <f t="shared" ref="W77:W82" si="28">+IF(SUMIF($E$8:$E$115,E77,$R$8:$R$115)=0,0.05,ROUNDUP(R77/SUMIF($E$8:$E$115,E77,$R$8:$R$115),3))</f>
        <v>4.2000000000000003E-2</v>
      </c>
      <c r="X77" s="125">
        <f t="shared" si="20"/>
        <v>0.05</v>
      </c>
      <c r="Y77" s="117">
        <v>5</v>
      </c>
      <c r="Z77" s="117">
        <v>0</v>
      </c>
      <c r="AA77" s="117">
        <v>5</v>
      </c>
      <c r="AD77" s="117">
        <f t="shared" si="21"/>
        <v>7.7840000000000409E-3</v>
      </c>
      <c r="AE77" s="117">
        <f t="shared" si="22"/>
        <v>0.20498400000000003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I78" s="117">
        <f t="shared" si="23"/>
        <v>0.28899999999999998</v>
      </c>
      <c r="J78" s="117">
        <f t="shared" si="24"/>
        <v>0.28899999999999998</v>
      </c>
      <c r="K78" s="117">
        <f t="shared" si="25"/>
        <v>21</v>
      </c>
      <c r="L78" s="117">
        <f>+Mod_Inp_sheet_IND!K78</f>
        <v>0.86999999999999988</v>
      </c>
      <c r="M78" s="117">
        <f>+Mod_Inp_sheet_IND!L78</f>
        <v>25</v>
      </c>
      <c r="N78" s="117">
        <f>+Mod_Inp_sheet_IND!M78</f>
        <v>350</v>
      </c>
      <c r="P78" s="117">
        <v>31.536000000000001</v>
      </c>
      <c r="Q78" s="117">
        <f t="shared" si="26"/>
        <v>4.5599999999999996</v>
      </c>
      <c r="R78" s="117">
        <f>+Mod_Inp_sheet_IND!P78</f>
        <v>4.5553999999999997</v>
      </c>
      <c r="S78" s="117">
        <f>+Mod_Inp_sheet_IND!Q78</f>
        <v>0</v>
      </c>
      <c r="T78" s="117">
        <v>5</v>
      </c>
      <c r="U78" s="117">
        <f>+Mod_Inp_sheet_IND!R78</f>
        <v>0.5</v>
      </c>
      <c r="V78" s="117">
        <f t="shared" si="27"/>
        <v>0.35</v>
      </c>
      <c r="W78" s="125">
        <f t="shared" si="28"/>
        <v>0.95899999999999996</v>
      </c>
      <c r="X78" s="125">
        <f t="shared" si="20"/>
        <v>0.05</v>
      </c>
      <c r="Y78" s="117">
        <v>5</v>
      </c>
      <c r="Z78" s="117">
        <v>0</v>
      </c>
      <c r="AA78" s="117">
        <v>5</v>
      </c>
      <c r="AD78" s="117">
        <f t="shared" si="21"/>
        <v>1.5520000000002199E-3</v>
      </c>
      <c r="AE78" s="117">
        <f t="shared" si="22"/>
        <v>4.5569519999999999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I79" s="117">
        <f t="shared" si="23"/>
        <v>6.7000000000000004E-2</v>
      </c>
      <c r="J79" s="117">
        <f t="shared" si="24"/>
        <v>6.7000000000000004E-2</v>
      </c>
      <c r="K79" s="117">
        <f t="shared" si="25"/>
        <v>6</v>
      </c>
      <c r="L79" s="117">
        <f>+Mod_Inp_sheet_IND!K79</f>
        <v>0.67499999999999993</v>
      </c>
      <c r="M79" s="117">
        <f>+Mod_Inp_sheet_IND!L79</f>
        <v>10</v>
      </c>
      <c r="N79" s="117">
        <f>+Mod_Inp_sheet_IND!M79</f>
        <v>280</v>
      </c>
      <c r="P79" s="117">
        <v>31.536000000000001</v>
      </c>
      <c r="Q79" s="117">
        <f t="shared" si="26"/>
        <v>1.05</v>
      </c>
      <c r="R79" s="117">
        <f>+Mod_Inp_sheet_IND!P79</f>
        <v>1.0479000000000001</v>
      </c>
      <c r="S79" s="117">
        <f>+Mod_Inp_sheet_IND!Q79</f>
        <v>0</v>
      </c>
      <c r="T79" s="117">
        <v>5</v>
      </c>
      <c r="U79" s="117">
        <f>+Mod_Inp_sheet_IND!R79</f>
        <v>0.5</v>
      </c>
      <c r="V79" s="117">
        <f t="shared" si="27"/>
        <v>0.35</v>
      </c>
      <c r="W79" s="125">
        <f t="shared" si="28"/>
        <v>0.91</v>
      </c>
      <c r="X79" s="125">
        <f t="shared" si="20"/>
        <v>0.05</v>
      </c>
      <c r="Y79" s="117">
        <v>5</v>
      </c>
      <c r="Z79" s="117">
        <v>0</v>
      </c>
      <c r="AA79" s="117">
        <v>5</v>
      </c>
      <c r="AD79" s="117">
        <f t="shared" si="21"/>
        <v>8.556000000000008E-3</v>
      </c>
      <c r="AE79" s="117">
        <f t="shared" si="22"/>
        <v>1.0564560000000001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I80" s="117">
        <f t="shared" si="23"/>
        <v>7.0000000000000001E-3</v>
      </c>
      <c r="J80" s="117">
        <f t="shared" si="24"/>
        <v>7.0000000000000001E-3</v>
      </c>
      <c r="K80" s="117">
        <f t="shared" si="25"/>
        <v>6</v>
      </c>
      <c r="L80" s="117">
        <f>+Mod_Inp_sheet_IND!K80</f>
        <v>0.1</v>
      </c>
      <c r="M80" s="117">
        <f>+Mod_Inp_sheet_IND!L80</f>
        <v>10</v>
      </c>
      <c r="N80" s="117">
        <f>+Mod_Inp_sheet_IND!M80</f>
        <v>462</v>
      </c>
      <c r="P80" s="117">
        <v>31.536000000000001</v>
      </c>
      <c r="Q80" s="117">
        <f t="shared" si="26"/>
        <v>0.1</v>
      </c>
      <c r="R80" s="117">
        <f>+Mod_Inp_sheet_IND!P80</f>
        <v>0.1038</v>
      </c>
      <c r="S80" s="117">
        <f>+Mod_Inp_sheet_IND!Q80</f>
        <v>0</v>
      </c>
      <c r="T80" s="117">
        <v>5</v>
      </c>
      <c r="U80" s="117">
        <f>+Mod_Inp_sheet_IND!R80</f>
        <v>0.5</v>
      </c>
      <c r="V80" s="117">
        <f t="shared" si="27"/>
        <v>0.35</v>
      </c>
      <c r="W80" s="125">
        <f t="shared" si="28"/>
        <v>9.0999999999999998E-2</v>
      </c>
      <c r="X80" s="125">
        <f t="shared" si="20"/>
        <v>0.05</v>
      </c>
      <c r="Y80" s="117">
        <v>5</v>
      </c>
      <c r="Z80" s="117">
        <v>0</v>
      </c>
      <c r="AA80" s="117">
        <v>5</v>
      </c>
      <c r="AD80" s="117">
        <f t="shared" si="21"/>
        <v>6.5759999999999985E-3</v>
      </c>
      <c r="AE80" s="117">
        <f t="shared" si="22"/>
        <v>0.110376</v>
      </c>
    </row>
    <row r="81" spans="3:31">
      <c r="C81" s="117" t="str">
        <f>+Mod_Inp_sheet_IND!C81</f>
        <v>CHMCL-PH-REFRM-NGA-REFRM15</v>
      </c>
      <c r="D81" s="117" t="str">
        <f>+Mod_Inp_sheet_IND!D81</f>
        <v>INDNGA</v>
      </c>
      <c r="E81" s="117" t="str">
        <f>+Mod_Inp_sheet_IND!E81</f>
        <v>CHMCL-PH-REFRM</v>
      </c>
      <c r="I81" s="117">
        <f t="shared" si="23"/>
        <v>9.6000000000000002E-2</v>
      </c>
      <c r="J81" s="117">
        <f t="shared" si="24"/>
        <v>9.6000000000000002E-2</v>
      </c>
      <c r="K81" s="117">
        <f t="shared" si="25"/>
        <v>21</v>
      </c>
      <c r="L81" s="117">
        <f>+Mod_Inp_sheet_IND!K81</f>
        <v>1</v>
      </c>
      <c r="M81" s="117">
        <f>+Mod_Inp_sheet_IND!L81</f>
        <v>25</v>
      </c>
      <c r="N81" s="117">
        <f>+Mod_Inp_sheet_IND!M81</f>
        <v>0</v>
      </c>
      <c r="P81" s="117">
        <v>31.536000000000001</v>
      </c>
      <c r="Q81" s="117">
        <f t="shared" si="26"/>
        <v>1.51</v>
      </c>
      <c r="R81" s="117">
        <f>+Mod_Inp_sheet_IND!P81</f>
        <v>1.5106999999999999</v>
      </c>
      <c r="S81" s="117">
        <f>+Mod_Inp_sheet_IND!Q81</f>
        <v>0</v>
      </c>
      <c r="T81" s="117">
        <v>5</v>
      </c>
      <c r="U81" s="117">
        <f>+Mod_Inp_sheet_IND!R81</f>
        <v>0.5</v>
      </c>
      <c r="V81" s="117">
        <f t="shared" si="27"/>
        <v>0.35</v>
      </c>
      <c r="W81" s="125">
        <f t="shared" si="28"/>
        <v>1</v>
      </c>
      <c r="X81" s="125">
        <f t="shared" si="20"/>
        <v>0.05</v>
      </c>
      <c r="Y81" s="117">
        <v>5</v>
      </c>
      <c r="Z81" s="117">
        <v>0</v>
      </c>
      <c r="AA81" s="117">
        <v>5</v>
      </c>
      <c r="AD81" s="117">
        <f t="shared" si="21"/>
        <v>3.0280000000002527E-3</v>
      </c>
      <c r="AE81" s="117">
        <f t="shared" si="22"/>
        <v>1.5137280000000002</v>
      </c>
    </row>
    <row r="82" spans="3:31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I82" s="117">
        <f t="shared" si="23"/>
        <v>9.0000000000000011E-3</v>
      </c>
      <c r="J82" s="117">
        <f t="shared" si="24"/>
        <v>9.0000000000000011E-3</v>
      </c>
      <c r="K82" s="117">
        <f t="shared" si="25"/>
        <v>9</v>
      </c>
      <c r="L82" s="117">
        <f>+Mod_Inp_sheet_IND!K82</f>
        <v>0.8</v>
      </c>
      <c r="M82" s="117">
        <f>+Mod_Inp_sheet_IND!L82</f>
        <v>13</v>
      </c>
      <c r="N82" s="117">
        <f>+Mod_Inp_sheet_IND!M82</f>
        <v>313</v>
      </c>
      <c r="P82" s="117">
        <v>31.536000000000001</v>
      </c>
      <c r="Q82" s="117">
        <f t="shared" si="26"/>
        <v>0.23</v>
      </c>
      <c r="R82" s="117">
        <f>+Mod_Inp_sheet_IND!P82</f>
        <v>0.23019999999999999</v>
      </c>
      <c r="S82" s="117">
        <f>+Mod_Inp_sheet_IND!Q82</f>
        <v>0</v>
      </c>
      <c r="T82" s="117">
        <v>5</v>
      </c>
      <c r="U82" s="117">
        <f>+Mod_Inp_sheet_IND!R82</f>
        <v>0.9</v>
      </c>
      <c r="V82" s="117">
        <f t="shared" si="27"/>
        <v>0.63</v>
      </c>
      <c r="W82" s="125">
        <f t="shared" si="28"/>
        <v>0.45300000000000001</v>
      </c>
      <c r="X82" s="125">
        <f t="shared" si="20"/>
        <v>0.05</v>
      </c>
      <c r="Y82" s="117">
        <v>5</v>
      </c>
      <c r="Z82" s="117">
        <v>0</v>
      </c>
      <c r="AA82" s="117">
        <v>5</v>
      </c>
      <c r="AD82" s="117">
        <f t="shared" si="21"/>
        <v>2.5241600000000058E-2</v>
      </c>
      <c r="AE82" s="117">
        <f t="shared" si="22"/>
        <v>0.25544160000000005</v>
      </c>
    </row>
    <row r="83" spans="3:31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I83" s="117">
        <f t="shared" si="23"/>
        <v>9.9999999999999985E-3</v>
      </c>
      <c r="J83" s="117">
        <f t="shared" si="24"/>
        <v>9.9999999999999985E-3</v>
      </c>
      <c r="K83" s="117">
        <f t="shared" si="25"/>
        <v>3</v>
      </c>
      <c r="L83" s="117">
        <f>+Mod_Inp_sheet_IND!K83</f>
        <v>0.99970008997300808</v>
      </c>
      <c r="M83" s="117">
        <f>+Mod_Inp_sheet_IND!L83</f>
        <v>3</v>
      </c>
      <c r="N83" s="117">
        <f>+Mod_Inp_sheet_IND!M83</f>
        <v>80</v>
      </c>
      <c r="P83" s="117">
        <v>31.536000000000001</v>
      </c>
      <c r="Q83" s="117">
        <f t="shared" si="26"/>
        <v>0.28000000000000003</v>
      </c>
      <c r="R83" s="117">
        <f>+Mod_Inp_sheet_IND!P83</f>
        <v>0.27850000000000003</v>
      </c>
      <c r="S83" s="117">
        <f>+Mod_Inp_sheet_IND!Q83</f>
        <v>0</v>
      </c>
      <c r="T83" s="117">
        <v>5</v>
      </c>
      <c r="U83" s="117">
        <f>+Mod_Inp_sheet_IND!R83</f>
        <v>0.9</v>
      </c>
      <c r="V83" s="117">
        <f t="shared" si="27"/>
        <v>0.63</v>
      </c>
      <c r="W83" s="125"/>
      <c r="X83" s="125"/>
      <c r="Z83" s="117">
        <v>0</v>
      </c>
      <c r="AA83" s="117">
        <v>5</v>
      </c>
      <c r="AD83" s="117">
        <f t="shared" si="21"/>
        <v>5.3239999999999399E-3</v>
      </c>
      <c r="AE83" s="117">
        <f t="shared" si="22"/>
        <v>0.28382399999999997</v>
      </c>
    </row>
    <row r="84" spans="3:31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I84" s="117">
        <f>+ROUNDUP(Q84/P84/U84,3)*10</f>
        <v>0.04</v>
      </c>
      <c r="J84" s="117">
        <f t="shared" si="24"/>
        <v>4.0000000000000001E-3</v>
      </c>
      <c r="K84" s="117">
        <f t="shared" si="25"/>
        <v>21</v>
      </c>
      <c r="L84" s="117">
        <f>+Mod_Inp_sheet_IND!K84</f>
        <v>0.8</v>
      </c>
      <c r="M84" s="117">
        <f>+Mod_Inp_sheet_IND!L84</f>
        <v>25</v>
      </c>
      <c r="N84" s="117">
        <f>+Mod_Inp_sheet_IND!M84</f>
        <v>63</v>
      </c>
      <c r="P84" s="117">
        <v>31.536000000000001</v>
      </c>
      <c r="Q84" s="117">
        <f t="shared" si="26"/>
        <v>0.11</v>
      </c>
      <c r="R84" s="117">
        <f>+Mod_Inp_sheet_IND!P84</f>
        <v>0.1055</v>
      </c>
      <c r="S84" s="117">
        <f>+Mod_Inp_sheet_IND!Q84</f>
        <v>0</v>
      </c>
      <c r="T84" s="117">
        <v>5</v>
      </c>
      <c r="U84" s="117">
        <f>+Mod_Inp_sheet_IND!R84</f>
        <v>0.9</v>
      </c>
      <c r="V84" s="117">
        <f t="shared" si="27"/>
        <v>0.63</v>
      </c>
      <c r="W84" s="125"/>
      <c r="X84" s="125"/>
      <c r="Z84" s="117">
        <v>0</v>
      </c>
      <c r="AA84" s="117">
        <v>5</v>
      </c>
      <c r="AD84" s="117">
        <f t="shared" si="21"/>
        <v>1.0297960000000002</v>
      </c>
      <c r="AE84" s="117">
        <f t="shared" si="22"/>
        <v>0.11352960000000001</v>
      </c>
    </row>
    <row r="85" spans="3:31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I85" s="117">
        <f t="shared" si="23"/>
        <v>9.0000000000000011E-3</v>
      </c>
      <c r="J85" s="117">
        <f t="shared" si="24"/>
        <v>9.0000000000000011E-3</v>
      </c>
      <c r="K85" s="117">
        <f t="shared" si="25"/>
        <v>21</v>
      </c>
      <c r="L85" s="117">
        <f>+Mod_Inp_sheet_IND!K85</f>
        <v>0.8</v>
      </c>
      <c r="M85" s="117">
        <f>+Mod_Inp_sheet_IND!L85</f>
        <v>25</v>
      </c>
      <c r="N85" s="117">
        <f>+Mod_Inp_sheet_IND!M85</f>
        <v>63</v>
      </c>
      <c r="P85" s="117">
        <v>31.536000000000001</v>
      </c>
      <c r="Q85" s="117">
        <f t="shared" si="26"/>
        <v>0.23</v>
      </c>
      <c r="R85" s="117">
        <f>+Mod_Inp_sheet_IND!P85</f>
        <v>0.2296</v>
      </c>
      <c r="S85" s="117">
        <f>+Mod_Inp_sheet_IND!Q85</f>
        <v>0</v>
      </c>
      <c r="T85" s="117">
        <v>5</v>
      </c>
      <c r="U85" s="117">
        <f>+Mod_Inp_sheet_IND!R85</f>
        <v>0.9</v>
      </c>
      <c r="V85" s="117">
        <f t="shared" si="27"/>
        <v>0.63</v>
      </c>
      <c r="W85" s="125"/>
      <c r="X85" s="125"/>
      <c r="Z85" s="117">
        <v>0</v>
      </c>
      <c r="AA85" s="117">
        <v>5</v>
      </c>
      <c r="AD85" s="117">
        <f t="shared" si="21"/>
        <v>2.5841600000000048E-2</v>
      </c>
      <c r="AE85" s="117">
        <f t="shared" si="22"/>
        <v>0.25544160000000005</v>
      </c>
    </row>
    <row r="86" spans="3:31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I86" s="117">
        <f t="shared" si="23"/>
        <v>8.2000000000000003E-2</v>
      </c>
      <c r="J86" s="117">
        <f t="shared" si="24"/>
        <v>8.2000000000000003E-2</v>
      </c>
      <c r="K86" s="117">
        <f t="shared" si="25"/>
        <v>21</v>
      </c>
      <c r="L86" s="117">
        <f>+Mod_Inp_sheet_IND!K86</f>
        <v>0.8</v>
      </c>
      <c r="M86" s="117">
        <f>+Mod_Inp_sheet_IND!L86</f>
        <v>25</v>
      </c>
      <c r="N86" s="117">
        <f>+Mod_Inp_sheet_IND!M86</f>
        <v>63</v>
      </c>
      <c r="P86" s="117">
        <v>31.536000000000001</v>
      </c>
      <c r="Q86" s="117">
        <f t="shared" si="26"/>
        <v>2.31</v>
      </c>
      <c r="R86" s="117">
        <f>+Mod_Inp_sheet_IND!P86</f>
        <v>2.3136000000000001</v>
      </c>
      <c r="S86" s="117">
        <f>+Mod_Inp_sheet_IND!Q86</f>
        <v>0</v>
      </c>
      <c r="T86" s="117">
        <v>5</v>
      </c>
      <c r="U86" s="117">
        <f>+Mod_Inp_sheet_IND!R86</f>
        <v>0.9</v>
      </c>
      <c r="V86" s="117">
        <f t="shared" si="27"/>
        <v>0.63</v>
      </c>
      <c r="W86" s="125"/>
      <c r="X86" s="125"/>
      <c r="Z86" s="117">
        <v>0</v>
      </c>
      <c r="AA86" s="117">
        <v>5</v>
      </c>
      <c r="AD86" s="117">
        <f t="shared" si="21"/>
        <v>1.3756800000000347E-2</v>
      </c>
      <c r="AE86" s="117">
        <f t="shared" si="22"/>
        <v>2.3273568000000004</v>
      </c>
    </row>
    <row r="87" spans="3:31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I87" s="117">
        <f t="shared" si="23"/>
        <v>0.04</v>
      </c>
      <c r="J87" s="117">
        <f t="shared" si="24"/>
        <v>0.04</v>
      </c>
      <c r="K87" s="117">
        <f t="shared" si="25"/>
        <v>6</v>
      </c>
      <c r="L87" s="117">
        <f>+Mod_Inp_sheet_IND!K87</f>
        <v>0.67500000000000004</v>
      </c>
      <c r="M87" s="117">
        <f>+Mod_Inp_sheet_IND!L87</f>
        <v>10</v>
      </c>
      <c r="N87" s="117">
        <f>+Mod_Inp_sheet_IND!M87</f>
        <v>280</v>
      </c>
      <c r="P87" s="117">
        <v>31.536000000000001</v>
      </c>
      <c r="Q87" s="117">
        <f t="shared" si="26"/>
        <v>0.63</v>
      </c>
      <c r="R87" s="117">
        <f>+Mod_Inp_sheet_IND!P87</f>
        <v>0.626</v>
      </c>
      <c r="S87" s="117">
        <f>+Mod_Inp_sheet_IND!Q87</f>
        <v>0</v>
      </c>
      <c r="T87" s="117">
        <v>5</v>
      </c>
      <c r="U87" s="117">
        <f>+Mod_Inp_sheet_IND!R87</f>
        <v>0.5</v>
      </c>
      <c r="V87" s="117">
        <f t="shared" si="27"/>
        <v>0.35</v>
      </c>
      <c r="W87" s="125">
        <f t="shared" ref="W87:W94" si="29">+IF(SUMIF($E$8:$E$115,E87,$R$8:$R$115)=0,0.05,ROUNDUP(R87/SUMIF($E$8:$E$115,E87,$R$8:$R$115),3))</f>
        <v>1</v>
      </c>
      <c r="X87" s="125"/>
      <c r="Y87" s="117">
        <v>5</v>
      </c>
      <c r="Z87" s="117">
        <v>0</v>
      </c>
      <c r="AA87" s="117">
        <v>5</v>
      </c>
      <c r="AD87" s="117">
        <f t="shared" si="21"/>
        <v>4.7200000000000575E-3</v>
      </c>
      <c r="AE87" s="117">
        <f t="shared" si="22"/>
        <v>0.63072000000000006</v>
      </c>
    </row>
    <row r="88" spans="3:31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I88" s="117">
        <f t="shared" si="23"/>
        <v>2.7E-2</v>
      </c>
      <c r="J88" s="117">
        <f t="shared" si="24"/>
        <v>2.7E-2</v>
      </c>
      <c r="K88" s="117">
        <f t="shared" si="25"/>
        <v>21</v>
      </c>
      <c r="L88" s="117">
        <f>+Mod_Inp_sheet_IND!K88</f>
        <v>0.87</v>
      </c>
      <c r="M88" s="117">
        <f>+Mod_Inp_sheet_IND!L88</f>
        <v>25</v>
      </c>
      <c r="N88" s="117">
        <f>+Mod_Inp_sheet_IND!M88</f>
        <v>350</v>
      </c>
      <c r="P88" s="117">
        <v>31.536000000000001</v>
      </c>
      <c r="Q88" s="117">
        <f t="shared" si="26"/>
        <v>0.42</v>
      </c>
      <c r="R88" s="117">
        <f>+Mod_Inp_sheet_IND!P88</f>
        <v>0.41760000000000003</v>
      </c>
      <c r="S88" s="117">
        <f>+Mod_Inp_sheet_IND!Q88</f>
        <v>0</v>
      </c>
      <c r="T88" s="117">
        <v>5</v>
      </c>
      <c r="U88" s="117">
        <f>+Mod_Inp_sheet_IND!R88</f>
        <v>0.5</v>
      </c>
      <c r="V88" s="117">
        <f t="shared" si="27"/>
        <v>0.35</v>
      </c>
      <c r="W88" s="125">
        <f t="shared" si="29"/>
        <v>1</v>
      </c>
      <c r="X88" s="125">
        <f t="shared" ref="X88:X94" si="30">+IF(SUMIF($E$8:$E$115,E88,$S$8:$S$115)=0,0.05,ROUNDUP(S88/SUMIF($E$8:$E$115,E88,$S$8:$S$115),3))</f>
        <v>0.05</v>
      </c>
      <c r="Y88" s="117">
        <v>5</v>
      </c>
      <c r="Z88" s="117">
        <v>0</v>
      </c>
      <c r="AA88" s="117">
        <v>5</v>
      </c>
      <c r="AD88" s="117">
        <f t="shared" si="21"/>
        <v>8.1359999999999766E-3</v>
      </c>
      <c r="AE88" s="117">
        <f t="shared" si="22"/>
        <v>0.425736</v>
      </c>
    </row>
    <row r="89" spans="3:31">
      <c r="C89" s="117" t="str">
        <f>+Mod_Inp_sheet_IND!C89</f>
        <v>UREA-FDSTCK-NGA-FDSTCK15</v>
      </c>
      <c r="D89" s="117" t="s">
        <v>573</v>
      </c>
      <c r="E89" s="117" t="str">
        <f>+Mod_Inp_sheet_IND!E89</f>
        <v>UREA-FDSTCK</v>
      </c>
      <c r="I89" s="117">
        <f t="shared" si="23"/>
        <v>0.14100000000000001</v>
      </c>
      <c r="J89" s="117">
        <f t="shared" si="24"/>
        <v>0.14100000000000001</v>
      </c>
      <c r="K89" s="117">
        <f t="shared" si="25"/>
        <v>96</v>
      </c>
      <c r="L89" s="117">
        <f>+Mod_Inp_sheet_IND!K89</f>
        <v>1</v>
      </c>
      <c r="M89" s="117">
        <f>+Mod_Inp_sheet_IND!L89</f>
        <v>100</v>
      </c>
      <c r="N89" s="117">
        <f>+Mod_Inp_sheet_IND!M89</f>
        <v>0</v>
      </c>
      <c r="P89" s="117">
        <v>31.536000000000001</v>
      </c>
      <c r="Q89" s="117">
        <f t="shared" si="26"/>
        <v>3.99</v>
      </c>
      <c r="R89" s="117">
        <f>+Mod_Inp_sheet_IND!P89</f>
        <v>3.9925999999999999</v>
      </c>
      <c r="S89" s="117">
        <f>+Mod_Inp_sheet_IND!Q89</f>
        <v>0</v>
      </c>
      <c r="T89" s="117">
        <v>5</v>
      </c>
      <c r="U89" s="117">
        <f>+Mod_Inp_sheet_IND!R89</f>
        <v>0.9</v>
      </c>
      <c r="V89" s="117">
        <f t="shared" si="27"/>
        <v>0.63</v>
      </c>
      <c r="W89" s="125">
        <f t="shared" si="29"/>
        <v>1</v>
      </c>
      <c r="X89" s="125">
        <f t="shared" si="30"/>
        <v>0.05</v>
      </c>
      <c r="Y89" s="117">
        <v>5</v>
      </c>
      <c r="Z89" s="117">
        <v>0</v>
      </c>
      <c r="AA89" s="117">
        <v>5</v>
      </c>
      <c r="AD89" s="117">
        <f t="shared" si="21"/>
        <v>9.318400000000171E-3</v>
      </c>
      <c r="AE89" s="117">
        <f t="shared" si="22"/>
        <v>4.0019184000000001</v>
      </c>
    </row>
    <row r="90" spans="3:31">
      <c r="C90" s="117" t="s">
        <v>594</v>
      </c>
      <c r="D90" s="117" t="s">
        <v>64</v>
      </c>
      <c r="E90" s="117" t="s">
        <v>593</v>
      </c>
      <c r="I90" s="117">
        <f t="shared" si="23"/>
        <v>0.124</v>
      </c>
      <c r="J90" s="117">
        <f t="shared" si="24"/>
        <v>0.124</v>
      </c>
      <c r="L90" s="117">
        <v>1</v>
      </c>
      <c r="M90" s="117">
        <v>100</v>
      </c>
      <c r="N90" s="117">
        <v>0</v>
      </c>
      <c r="P90" s="117">
        <v>31.536000000000001</v>
      </c>
      <c r="R90" s="117">
        <v>3.5</v>
      </c>
      <c r="S90" s="117">
        <v>0</v>
      </c>
      <c r="T90" s="117">
        <v>5</v>
      </c>
      <c r="U90" s="117">
        <v>0.9</v>
      </c>
      <c r="W90" s="125"/>
      <c r="X90" s="125"/>
      <c r="Z90" s="117">
        <v>0</v>
      </c>
      <c r="AA90" s="117">
        <v>5</v>
      </c>
    </row>
    <row r="91" spans="3:31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I91" s="117">
        <f t="shared" si="23"/>
        <v>9.0000000000000011E-3</v>
      </c>
      <c r="J91" s="117">
        <f t="shared" si="24"/>
        <v>9.0000000000000011E-3</v>
      </c>
      <c r="K91" s="117">
        <f t="shared" si="25"/>
        <v>16</v>
      </c>
      <c r="L91" s="117">
        <f>+Mod_Inp_sheet_IND!K90</f>
        <v>0.8</v>
      </c>
      <c r="M91" s="117">
        <f>+Mod_Inp_sheet_IND!L90</f>
        <v>20</v>
      </c>
      <c r="N91" s="117">
        <f>+Mod_Inp_sheet_IND!M90</f>
        <v>750</v>
      </c>
      <c r="P91" s="117">
        <v>31.536000000000001</v>
      </c>
      <c r="Q91" s="117">
        <f t="shared" si="26"/>
        <v>0.14000000000000001</v>
      </c>
      <c r="R91" s="117">
        <f>+Mod_Inp_sheet_IND!P90</f>
        <v>0.13838107930260049</v>
      </c>
      <c r="S91" s="117">
        <f>+Mod_Inp_sheet_IND!Q90</f>
        <v>4.4018920697399516E-2</v>
      </c>
      <c r="T91" s="117">
        <v>5</v>
      </c>
      <c r="U91" s="117">
        <f>+Mod_Inp_sheet_IND!R90</f>
        <v>0.5</v>
      </c>
      <c r="V91" s="117">
        <f t="shared" si="27"/>
        <v>0.35</v>
      </c>
      <c r="W91" s="125">
        <f t="shared" si="29"/>
        <v>1.3000000000000001E-2</v>
      </c>
      <c r="X91" s="125">
        <f t="shared" si="30"/>
        <v>1.4999999999999999E-2</v>
      </c>
      <c r="Y91" s="117">
        <v>5</v>
      </c>
      <c r="Z91" s="117">
        <v>0</v>
      </c>
      <c r="AA91" s="117">
        <v>5</v>
      </c>
      <c r="AD91" s="117">
        <f t="shared" si="21"/>
        <v>3.53092069739952E-3</v>
      </c>
      <c r="AE91" s="117">
        <f t="shared" si="22"/>
        <v>9.7893079302600494E-2</v>
      </c>
    </row>
    <row r="92" spans="3:31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I92" s="117">
        <f t="shared" si="23"/>
        <v>2E-3</v>
      </c>
      <c r="J92" s="117">
        <f t="shared" si="24"/>
        <v>2E-3</v>
      </c>
      <c r="K92" s="117">
        <f t="shared" si="25"/>
        <v>21</v>
      </c>
      <c r="L92" s="117">
        <f>+Mod_Inp_sheet_IND!K91</f>
        <v>0.85</v>
      </c>
      <c r="M92" s="117">
        <f>+Mod_Inp_sheet_IND!L91</f>
        <v>25</v>
      </c>
      <c r="N92" s="117">
        <f>+Mod_Inp_sheet_IND!M91</f>
        <v>300</v>
      </c>
      <c r="P92" s="117">
        <v>31.536000000000001</v>
      </c>
      <c r="Q92" s="117">
        <f t="shared" si="26"/>
        <v>0.03</v>
      </c>
      <c r="R92" s="117">
        <f>+Mod_Inp_sheet_IND!P91</f>
        <v>3.0953662475581692E-2</v>
      </c>
      <c r="S92" s="117">
        <f>+Mod_Inp_sheet_IND!Q91</f>
        <v>9.846337524418311E-3</v>
      </c>
      <c r="T92" s="117">
        <v>5</v>
      </c>
      <c r="U92" s="117">
        <f>+Mod_Inp_sheet_IND!R91</f>
        <v>0.5</v>
      </c>
      <c r="V92" s="117">
        <f t="shared" si="27"/>
        <v>0.35</v>
      </c>
      <c r="W92" s="125">
        <f t="shared" si="29"/>
        <v>3.0000000000000001E-3</v>
      </c>
      <c r="X92" s="125">
        <f t="shared" si="30"/>
        <v>4.0000000000000001E-3</v>
      </c>
      <c r="Y92" s="117">
        <v>5</v>
      </c>
      <c r="Z92" s="117">
        <v>0</v>
      </c>
      <c r="AA92" s="117">
        <v>5</v>
      </c>
      <c r="AD92" s="117">
        <f t="shared" si="21"/>
        <v>5.823375244183096E-4</v>
      </c>
      <c r="AE92" s="117">
        <f t="shared" si="22"/>
        <v>2.1689662475581691E-2</v>
      </c>
    </row>
    <row r="93" spans="3:31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I93" s="117">
        <f t="shared" si="23"/>
        <v>2E-3</v>
      </c>
      <c r="J93" s="117">
        <f t="shared" si="24"/>
        <v>2E-3</v>
      </c>
      <c r="K93" s="117">
        <f t="shared" si="25"/>
        <v>21</v>
      </c>
      <c r="L93" s="117">
        <f>+Mod_Inp_sheet_IND!K92</f>
        <v>0.98999999999999988</v>
      </c>
      <c r="M93" s="117">
        <f>+Mod_Inp_sheet_IND!L92</f>
        <v>25</v>
      </c>
      <c r="N93" s="117">
        <f>+Mod_Inp_sheet_IND!M92</f>
        <v>3750</v>
      </c>
      <c r="P93" s="117">
        <v>31.536000000000001</v>
      </c>
      <c r="Q93" s="117">
        <f t="shared" si="26"/>
        <v>0.02</v>
      </c>
      <c r="R93" s="117">
        <f>+Mod_Inp_sheet_IND!P92</f>
        <v>1.684243399406651E-2</v>
      </c>
      <c r="S93" s="117">
        <f>+Mod_Inp_sheet_IND!Q92</f>
        <v>5.3575660059334909E-3</v>
      </c>
      <c r="T93" s="117">
        <v>5</v>
      </c>
      <c r="U93" s="117">
        <f>+Mod_Inp_sheet_IND!R92</f>
        <v>0.5</v>
      </c>
      <c r="V93" s="117">
        <f t="shared" si="27"/>
        <v>0.35</v>
      </c>
      <c r="W93" s="125">
        <f t="shared" si="29"/>
        <v>2E-3</v>
      </c>
      <c r="X93" s="125">
        <f t="shared" si="30"/>
        <v>2E-3</v>
      </c>
      <c r="Y93" s="117">
        <v>5</v>
      </c>
      <c r="Z93" s="117">
        <v>0</v>
      </c>
      <c r="AA93" s="117">
        <v>5</v>
      </c>
      <c r="AD93" s="117">
        <f t="shared" si="21"/>
        <v>1.4693566005933491E-2</v>
      </c>
      <c r="AE93" s="117">
        <f t="shared" si="22"/>
        <v>2.6178433994066511E-2</v>
      </c>
    </row>
    <row r="94" spans="3:31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I94" s="117">
        <f t="shared" si="23"/>
        <v>2E-3</v>
      </c>
      <c r="J94" s="117">
        <f t="shared" si="24"/>
        <v>2E-3</v>
      </c>
      <c r="K94" s="117">
        <f t="shared" si="25"/>
        <v>21</v>
      </c>
      <c r="L94" s="117">
        <f>+Mod_Inp_sheet_IND!K93</f>
        <v>0.85</v>
      </c>
      <c r="M94" s="117">
        <f>+Mod_Inp_sheet_IND!L93</f>
        <v>25</v>
      </c>
      <c r="N94" s="117">
        <f>+Mod_Inp_sheet_IND!M93</f>
        <v>300</v>
      </c>
      <c r="P94" s="117">
        <v>31.536000000000001</v>
      </c>
      <c r="Q94" s="126">
        <f>+ROUND(R94,2)</f>
        <v>0.02</v>
      </c>
      <c r="R94" s="117">
        <f>+Mod_Inp_sheet_IND!P93</f>
        <v>2.2456578658755343E-2</v>
      </c>
      <c r="S94" s="117">
        <f>+Mod_Inp_sheet_IND!Q93</f>
        <v>7.143421341244658E-3</v>
      </c>
      <c r="T94" s="117">
        <v>5</v>
      </c>
      <c r="U94" s="117">
        <f>+Mod_Inp_sheet_IND!R93</f>
        <v>0.5</v>
      </c>
      <c r="V94" s="117">
        <f t="shared" si="27"/>
        <v>0.35</v>
      </c>
      <c r="W94" s="125">
        <f t="shared" si="29"/>
        <v>3.0000000000000001E-3</v>
      </c>
      <c r="X94" s="125">
        <f t="shared" si="30"/>
        <v>3.0000000000000001E-3</v>
      </c>
      <c r="Y94" s="117">
        <v>5</v>
      </c>
      <c r="Z94" s="117">
        <v>0</v>
      </c>
      <c r="AA94" s="117">
        <v>5</v>
      </c>
      <c r="AD94" s="117">
        <f t="shared" si="21"/>
        <v>9.0794213412446582E-3</v>
      </c>
      <c r="AE94" s="117">
        <f t="shared" si="22"/>
        <v>2.4392578658755344E-2</v>
      </c>
    </row>
    <row r="95" spans="3:31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I95" s="117">
        <f>+ROUNDUP(Q95/P95/U95,3)</f>
        <v>3.5000000000000003E-2</v>
      </c>
      <c r="J95" s="117">
        <f t="shared" si="24"/>
        <v>3.5000000000000003E-2</v>
      </c>
      <c r="K95" s="117">
        <f t="shared" si="25"/>
        <v>6</v>
      </c>
      <c r="L95" s="117">
        <f>+Mod_Inp_sheet_IND!K94</f>
        <v>0.97012399999999976</v>
      </c>
      <c r="M95" s="117">
        <f>+Mod_Inp_sheet_IND!L94</f>
        <v>10</v>
      </c>
      <c r="N95" s="117">
        <f>+Mod_Inp_sheet_IND!M94</f>
        <v>100</v>
      </c>
      <c r="P95" s="117">
        <v>31.536000000000001</v>
      </c>
      <c r="Q95" s="117">
        <f>+ROUND(R95,2)</f>
        <v>0.54</v>
      </c>
      <c r="R95" s="117">
        <f>+Mod_Inp_sheet_IND!P94</f>
        <v>0.54420000000000002</v>
      </c>
      <c r="S95" s="117">
        <f>+Mod_Inp_sheet_IND!Q94</f>
        <v>0</v>
      </c>
      <c r="T95" s="117">
        <v>5</v>
      </c>
      <c r="U95" s="117">
        <f>+Mod_Inp_sheet_IND!R94</f>
        <v>0.5</v>
      </c>
      <c r="V95" s="117">
        <f t="shared" si="27"/>
        <v>0.35</v>
      </c>
      <c r="W95" s="125"/>
      <c r="X95" s="125"/>
      <c r="Z95" s="117">
        <v>0</v>
      </c>
      <c r="AA95" s="117">
        <v>5</v>
      </c>
      <c r="AD95" s="117">
        <f t="shared" si="21"/>
        <v>7.6800000000000201E-3</v>
      </c>
      <c r="AE95" s="117">
        <f>+J95*$P95*$U95-S95</f>
        <v>0.55188000000000004</v>
      </c>
    </row>
    <row r="96" spans="3:31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I96" s="117">
        <f t="shared" si="23"/>
        <v>3.1E-2</v>
      </c>
      <c r="J96" s="117">
        <f t="shared" si="24"/>
        <v>3.1E-2</v>
      </c>
      <c r="K96" s="117">
        <f t="shared" si="25"/>
        <v>21</v>
      </c>
      <c r="L96" s="117">
        <f>+Mod_Inp_sheet_IND!K95</f>
        <v>0.87</v>
      </c>
      <c r="M96" s="117">
        <f>+Mod_Inp_sheet_IND!L95</f>
        <v>25</v>
      </c>
      <c r="N96" s="117">
        <f>+Mod_Inp_sheet_IND!M95</f>
        <v>350</v>
      </c>
      <c r="P96" s="117">
        <v>31.536000000000001</v>
      </c>
      <c r="Q96" s="117">
        <f t="shared" si="26"/>
        <v>0.47</v>
      </c>
      <c r="R96" s="117">
        <f>+Mod_Inp_sheet_IND!P95</f>
        <v>0.47439999999999999</v>
      </c>
      <c r="S96" s="117">
        <f>+Mod_Inp_sheet_IND!Q95</f>
        <v>0</v>
      </c>
      <c r="T96" s="117">
        <v>5</v>
      </c>
      <c r="U96" s="117">
        <f>+Mod_Inp_sheet_IND!R95</f>
        <v>0.5</v>
      </c>
      <c r="V96" s="117">
        <f t="shared" si="27"/>
        <v>0.35</v>
      </c>
      <c r="W96" s="125">
        <f>+IF(SUMIF($E$8:$E$115,E96,$R$8:$R$115)=0,0.05,ROUNDUP(R96/SUMIF($E$8:$E$115,E96,$R$8:$R$115),3))</f>
        <v>4.3999999999999997E-2</v>
      </c>
      <c r="X96" s="125">
        <f t="shared" ref="X96:X115" si="31">+IF(SUMIF($E$8:$E$115,E96,$S$8:$S$115)=0,0.05,ROUNDUP(S96/SUMIF($E$8:$E$115,E96,$S$8:$S$115),3))</f>
        <v>0</v>
      </c>
      <c r="Y96" s="117">
        <v>5</v>
      </c>
      <c r="Z96" s="117">
        <v>0</v>
      </c>
      <c r="AA96" s="117">
        <v>5</v>
      </c>
      <c r="AD96" s="117">
        <f t="shared" si="21"/>
        <v>1.4408000000000032E-2</v>
      </c>
      <c r="AE96" s="117">
        <f t="shared" si="22"/>
        <v>0.48880800000000002</v>
      </c>
    </row>
    <row r="97" spans="3:31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I97" s="117">
        <f>+ROUNDUP(Q97/P97/U97,3)</f>
        <v>0.64900000000000002</v>
      </c>
      <c r="J97" s="117">
        <f t="shared" si="24"/>
        <v>0.61399999999999999</v>
      </c>
      <c r="K97" s="117">
        <f t="shared" si="25"/>
        <v>21</v>
      </c>
      <c r="L97" s="117">
        <f>+Mod_Inp_sheet_IND!K96</f>
        <v>0.85</v>
      </c>
      <c r="M97" s="117">
        <f>+Mod_Inp_sheet_IND!L96</f>
        <v>25</v>
      </c>
      <c r="N97" s="117">
        <f>+Mod_Inp_sheet_IND!M96</f>
        <v>2000</v>
      </c>
      <c r="P97" s="117">
        <v>31.536000000000001</v>
      </c>
      <c r="Q97" s="126">
        <f>+ROUND(R97,2)+0.65*L97</f>
        <v>10.2225</v>
      </c>
      <c r="R97" s="117">
        <f>+Mod_Inp_sheet_IND!P96</f>
        <v>9.6686192480712787</v>
      </c>
      <c r="S97" s="117">
        <f>+Mod_Inp_sheet_IND!Q96</f>
        <v>3.0755807519287206</v>
      </c>
      <c r="T97" s="117">
        <v>5</v>
      </c>
      <c r="U97" s="117">
        <f>+Mod_Inp_sheet_IND!R96</f>
        <v>0.5</v>
      </c>
      <c r="V97" s="117">
        <f t="shared" si="27"/>
        <v>0.35</v>
      </c>
      <c r="W97" s="125">
        <f>+IF(SUMIF($E$8:$E$115,E97,$R$8:$R$115)=0,0.05,ROUNDUP(R97/SUMIF($E$8:$E$115,E97,$R$8:$R$115),3))</f>
        <v>0.88800000000000001</v>
      </c>
      <c r="X97" s="125">
        <f t="shared" si="31"/>
        <v>0.97899999999999998</v>
      </c>
      <c r="Y97" s="117">
        <v>5</v>
      </c>
      <c r="Z97" s="117">
        <v>0</v>
      </c>
      <c r="AA97" s="117">
        <v>5</v>
      </c>
      <c r="AD97" s="117">
        <f t="shared" si="21"/>
        <v>0.56481275192872182</v>
      </c>
      <c r="AE97" s="117">
        <f t="shared" si="22"/>
        <v>6.6059712480712793</v>
      </c>
    </row>
    <row r="98" spans="3:31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I98" s="126">
        <f>+ROUNDUP(Q98/P98/U98,3)</f>
        <v>8.2080000000000002</v>
      </c>
      <c r="J98" s="117">
        <f t="shared" si="24"/>
        <v>4.5720000000000001</v>
      </c>
      <c r="K98" s="117">
        <f t="shared" si="25"/>
        <v>5</v>
      </c>
      <c r="L98" s="117">
        <f>+Mod_Inp_sheet_IND!K97</f>
        <v>43.433917555665673</v>
      </c>
      <c r="M98" s="117">
        <v>5</v>
      </c>
      <c r="N98" s="117">
        <f>+Mod_Inp_sheet_IND!M97/L98</f>
        <v>404.59164148566924</v>
      </c>
      <c r="P98" s="117">
        <v>31.536000000000001</v>
      </c>
      <c r="Q98" s="126">
        <f>+ROUND(R98,2)+1.32*L98</f>
        <v>129.42277117347868</v>
      </c>
      <c r="R98" s="117">
        <f>+Mod_Inp_sheet_IND!P97</f>
        <v>72.08637616280258</v>
      </c>
      <c r="S98" s="117">
        <f>+Mod_Inp_sheet_IND!Q97</f>
        <v>22.930623837197416</v>
      </c>
      <c r="T98" s="117">
        <v>5</v>
      </c>
      <c r="U98" s="117">
        <f>+Mod_Inp_sheet_IND!R97</f>
        <v>0.5</v>
      </c>
      <c r="V98" s="117">
        <f t="shared" si="27"/>
        <v>0.35</v>
      </c>
      <c r="W98" s="125">
        <f>+IF(SUMIF($E$8:$E$115,E98,$R$8:$R$115)=0,0.05,ROUNDUP(R98/SUMIF($E$8:$E$115,E98,$R$8:$R$115),3))</f>
        <v>1</v>
      </c>
      <c r="X98" s="125">
        <f t="shared" si="31"/>
        <v>1</v>
      </c>
      <c r="Y98" s="117">
        <v>5</v>
      </c>
      <c r="Z98" s="117">
        <v>0</v>
      </c>
      <c r="AA98" s="117">
        <v>5</v>
      </c>
      <c r="AD98" s="117">
        <f t="shared" si="21"/>
        <v>57.337367837197419</v>
      </c>
      <c r="AE98" s="117">
        <f t="shared" si="22"/>
        <v>49.160672162802584</v>
      </c>
    </row>
    <row r="99" spans="3:31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I99" s="117">
        <f t="shared" si="23"/>
        <v>4.8000000000000001E-2</v>
      </c>
      <c r="J99" s="117">
        <f t="shared" si="24"/>
        <v>4.8000000000000001E-2</v>
      </c>
      <c r="K99" s="117">
        <f t="shared" si="25"/>
        <v>6</v>
      </c>
      <c r="L99" s="117">
        <f>+Mod_Inp_sheet_IND!K98</f>
        <v>0.67500000000000004</v>
      </c>
      <c r="M99" s="117">
        <f>+Mod_Inp_sheet_IND!L98</f>
        <v>10</v>
      </c>
      <c r="N99" s="117">
        <f>+Mod_Inp_sheet_IND!M98</f>
        <v>280</v>
      </c>
      <c r="P99" s="117">
        <v>31.536000000000001</v>
      </c>
      <c r="Q99" s="117">
        <f t="shared" si="26"/>
        <v>0.75</v>
      </c>
      <c r="R99" s="117">
        <f>+Mod_Inp_sheet_IND!P98</f>
        <v>0.74964004637554571</v>
      </c>
      <c r="S99" s="117">
        <f>+Mod_Inp_sheet_IND!Q98</f>
        <v>0.23845995362445427</v>
      </c>
      <c r="T99" s="117">
        <v>5</v>
      </c>
      <c r="U99" s="117">
        <f>+Mod_Inp_sheet_IND!R98</f>
        <v>0.5</v>
      </c>
      <c r="V99" s="117">
        <f t="shared" si="27"/>
        <v>0.35</v>
      </c>
      <c r="W99" s="125">
        <f>+IF(SUMIF($E$8:$E$115,E99,$R$8:$R$115)=0,0.05,ROUNDUP(R99/SUMIF($E$8:$E$115,E99,$R$8:$R$115),3))</f>
        <v>1</v>
      </c>
      <c r="X99" s="125">
        <f t="shared" si="31"/>
        <v>1</v>
      </c>
      <c r="Y99" s="117">
        <v>5</v>
      </c>
      <c r="Z99" s="117">
        <v>0</v>
      </c>
      <c r="AA99" s="117">
        <v>5</v>
      </c>
      <c r="AD99" s="117">
        <f t="shared" si="21"/>
        <v>7.2239536244543823E-3</v>
      </c>
      <c r="AE99" s="117">
        <f t="shared" si="22"/>
        <v>0.51840404637554582</v>
      </c>
    </row>
    <row r="100" spans="3:31" s="146" customFormat="1">
      <c r="C100" s="146" t="str">
        <f>+Mod_Inp_sheet_IND!C99</f>
        <v>WOOD-Refin-ELC-Refinery15</v>
      </c>
      <c r="D100" s="146" t="str">
        <f>+Mod_Inp_sheet_IND!D99</f>
        <v>INDELC</v>
      </c>
      <c r="E100" s="146" t="str">
        <f>+Mod_Inp_sheet_IND!E99</f>
        <v>WOOD-Refin</v>
      </c>
      <c r="I100" s="147">
        <f>+ROUNDUP(Q100/P100/U100,3)</f>
        <v>2.3E-2</v>
      </c>
      <c r="J100" s="146">
        <f t="shared" si="24"/>
        <v>1.2E-2</v>
      </c>
      <c r="K100" s="146">
        <f t="shared" si="25"/>
        <v>6</v>
      </c>
      <c r="L100" s="146">
        <f>+Mod_Inp_sheet_IND!K99</f>
        <v>1</v>
      </c>
      <c r="M100" s="146">
        <f>+Mod_Inp_sheet_IND!L99</f>
        <v>10</v>
      </c>
      <c r="N100" s="146">
        <f>+Mod_Inp_sheet_IND!M99</f>
        <v>0</v>
      </c>
      <c r="P100" s="146">
        <v>31.536000000000001</v>
      </c>
      <c r="Q100" s="147">
        <f>+ROUND(R100,2)+0.35*L100</f>
        <v>0.72</v>
      </c>
      <c r="R100" s="146">
        <f>+Mod_Inp_sheet_IND!P99</f>
        <v>0.36969901285173917</v>
      </c>
      <c r="S100" s="146">
        <f>+Mod_Inp_sheet_IND!Q99</f>
        <v>0.11760098714826084</v>
      </c>
      <c r="T100" s="146">
        <v>5</v>
      </c>
      <c r="U100" s="146">
        <f>+Mod_Inp_sheet_IND!R99</f>
        <v>1</v>
      </c>
      <c r="V100" s="146">
        <f t="shared" si="27"/>
        <v>0.7</v>
      </c>
      <c r="W100" s="148">
        <f>+IF(SUMIF($E$8:$E$115,E100,$R$8:$R$115)=0,0.05,ROUNDUP(R100/SUMIF($E$8:$E$115,E100,$R$8:$R$115),3))</f>
        <v>1</v>
      </c>
      <c r="X100" s="148">
        <f t="shared" si="31"/>
        <v>1</v>
      </c>
      <c r="Y100" s="146">
        <v>5</v>
      </c>
      <c r="Z100" s="146">
        <v>0</v>
      </c>
      <c r="AA100" s="146">
        <v>5</v>
      </c>
      <c r="AD100" s="146">
        <f t="shared" si="21"/>
        <v>0.3556289871482608</v>
      </c>
      <c r="AE100" s="146">
        <f t="shared" si="22"/>
        <v>0.26083101285173921</v>
      </c>
    </row>
    <row r="101" spans="3:31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I101" s="117">
        <f t="shared" si="23"/>
        <v>1.4999999999999999E-2</v>
      </c>
      <c r="J101" s="117">
        <f t="shared" si="24"/>
        <v>1.4999999999999999E-2</v>
      </c>
      <c r="K101" s="117">
        <f t="shared" si="25"/>
        <v>6</v>
      </c>
      <c r="L101" s="117">
        <f>+Mod_Inp_sheet_IND!K100</f>
        <v>0.75000000000000011</v>
      </c>
      <c r="M101" s="117">
        <f>+Mod_Inp_sheet_IND!L100</f>
        <v>10</v>
      </c>
      <c r="N101" s="117">
        <f>+Mod_Inp_sheet_IND!M100</f>
        <v>2308</v>
      </c>
      <c r="P101" s="117">
        <v>31.536000000000001</v>
      </c>
      <c r="Q101" s="117">
        <f t="shared" si="26"/>
        <v>0.23</v>
      </c>
      <c r="R101" s="117">
        <f>+Mod_Inp_sheet_IND!P100</f>
        <v>0.23495954089920706</v>
      </c>
      <c r="S101" s="117">
        <f>+Mod_Inp_sheet_IND!Q100</f>
        <v>7.4740459100792911E-2</v>
      </c>
      <c r="T101" s="117">
        <v>5</v>
      </c>
      <c r="U101" s="117">
        <f>+Mod_Inp_sheet_IND!R100</f>
        <v>0.5</v>
      </c>
      <c r="V101" s="117">
        <f t="shared" si="27"/>
        <v>0.35</v>
      </c>
      <c r="W101" s="125"/>
      <c r="X101" s="125">
        <f t="shared" si="31"/>
        <v>1</v>
      </c>
      <c r="Y101" s="117">
        <v>5</v>
      </c>
      <c r="Z101" s="117">
        <v>0</v>
      </c>
      <c r="AA101" s="117">
        <v>5</v>
      </c>
      <c r="AD101" s="117">
        <f t="shared" si="21"/>
        <v>1.5604591007929436E-3</v>
      </c>
      <c r="AE101" s="117">
        <f t="shared" si="22"/>
        <v>0.1617795408992071</v>
      </c>
    </row>
    <row r="102" spans="3:31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I102" s="117">
        <f>+ROUNDUP(Q102/P102/U102,3)*10</f>
        <v>0.08</v>
      </c>
      <c r="J102" s="117">
        <f t="shared" si="24"/>
        <v>8.0000000000000002E-3</v>
      </c>
      <c r="K102" s="117">
        <f t="shared" si="25"/>
        <v>21</v>
      </c>
      <c r="L102" s="117">
        <f>+Mod_Inp_sheet_IND!K101</f>
        <v>0.8</v>
      </c>
      <c r="M102" s="117">
        <f>+Mod_Inp_sheet_IND!L101</f>
        <v>25</v>
      </c>
      <c r="N102" s="117">
        <f>+Mod_Inp_sheet_IND!M101</f>
        <v>63</v>
      </c>
      <c r="P102" s="117">
        <v>31.536000000000001</v>
      </c>
      <c r="Q102" s="117">
        <f t="shared" si="26"/>
        <v>0.22</v>
      </c>
      <c r="R102" s="117">
        <f>+Mod_Inp_sheet_IND!P101</f>
        <v>0.21940000000000001</v>
      </c>
      <c r="S102" s="117">
        <f>+Mod_Inp_sheet_IND!Q101</f>
        <v>0</v>
      </c>
      <c r="T102" s="117">
        <v>5</v>
      </c>
      <c r="U102" s="117">
        <f>+Mod_Inp_sheet_IND!R101</f>
        <v>0.9</v>
      </c>
      <c r="V102" s="117">
        <f t="shared" si="27"/>
        <v>0.63</v>
      </c>
      <c r="W102" s="125"/>
      <c r="X102" s="125">
        <f t="shared" si="31"/>
        <v>0.05</v>
      </c>
      <c r="Y102" s="117">
        <v>5</v>
      </c>
      <c r="Z102" s="117">
        <v>0</v>
      </c>
      <c r="AA102" s="117">
        <v>5</v>
      </c>
      <c r="AD102" s="117">
        <f t="shared" si="21"/>
        <v>2.0511920000000003</v>
      </c>
      <c r="AE102" s="117">
        <f t="shared" si="22"/>
        <v>0.22705920000000002</v>
      </c>
    </row>
    <row r="103" spans="3:31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I103" s="117">
        <f t="shared" si="23"/>
        <v>9.0000000000000011E-3</v>
      </c>
      <c r="J103" s="117">
        <f t="shared" si="24"/>
        <v>9.0000000000000011E-3</v>
      </c>
      <c r="K103" s="117">
        <f t="shared" si="25"/>
        <v>21</v>
      </c>
      <c r="L103" s="117">
        <f>+Mod_Inp_sheet_IND!K102</f>
        <v>1</v>
      </c>
      <c r="M103" s="117">
        <f>+Mod_Inp_sheet_IND!L102</f>
        <v>25</v>
      </c>
      <c r="N103" s="117">
        <f>+Mod_Inp_sheet_IND!M102</f>
        <v>0</v>
      </c>
      <c r="P103" s="117">
        <v>31.536000000000001</v>
      </c>
      <c r="Q103" s="117">
        <f t="shared" si="26"/>
        <v>0.19</v>
      </c>
      <c r="R103" s="117">
        <f>+Mod_Inp_sheet_IND!P102</f>
        <v>0.18708757760976583</v>
      </c>
      <c r="S103" s="117">
        <f>+Mod_Inp_sheet_IND!Q102</f>
        <v>5.9512422390234188E-2</v>
      </c>
      <c r="T103" s="117">
        <v>5</v>
      </c>
      <c r="U103" s="117">
        <f>+Mod_Inp_sheet_IND!R102</f>
        <v>0.68</v>
      </c>
      <c r="V103" s="117">
        <f t="shared" si="27"/>
        <v>0.48</v>
      </c>
      <c r="W103" s="125"/>
      <c r="X103" s="125">
        <f t="shared" si="31"/>
        <v>1</v>
      </c>
      <c r="Y103" s="117">
        <v>5</v>
      </c>
      <c r="Z103" s="117">
        <v>0</v>
      </c>
      <c r="AA103" s="117">
        <v>5</v>
      </c>
      <c r="AD103" s="117">
        <f t="shared" si="21"/>
        <v>5.9127423902342047E-3</v>
      </c>
      <c r="AE103" s="117">
        <f t="shared" si="22"/>
        <v>0.13348789760976584</v>
      </c>
    </row>
    <row r="104" spans="3:31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I104" s="117">
        <f t="shared" si="23"/>
        <v>9.0000000000000011E-3</v>
      </c>
      <c r="J104" s="117">
        <f t="shared" si="24"/>
        <v>9.0000000000000011E-3</v>
      </c>
      <c r="K104" s="117">
        <f t="shared" si="25"/>
        <v>16</v>
      </c>
      <c r="L104" s="117">
        <f>+Mod_Inp_sheet_IND!K103</f>
        <v>0.8</v>
      </c>
      <c r="M104" s="117">
        <f>+Mod_Inp_sheet_IND!L103</f>
        <v>20</v>
      </c>
      <c r="N104" s="117">
        <f>+Mod_Inp_sheet_IND!M103</f>
        <v>750</v>
      </c>
      <c r="P104" s="117">
        <v>31.536000000000001</v>
      </c>
      <c r="Q104" s="117">
        <f t="shared" si="26"/>
        <v>0.13</v>
      </c>
      <c r="R104" s="117">
        <f>+Mod_Inp_sheet_IND!P103</f>
        <v>0.13289999999999999</v>
      </c>
      <c r="S104" s="117">
        <f>+Mod_Inp_sheet_IND!Q103</f>
        <v>1.9400000000000001E-2</v>
      </c>
      <c r="T104" s="117">
        <v>5</v>
      </c>
      <c r="U104" s="117">
        <f>+Mod_Inp_sheet_IND!R103</f>
        <v>0.5</v>
      </c>
      <c r="V104" s="117">
        <f t="shared" si="27"/>
        <v>0.35</v>
      </c>
      <c r="W104" s="125"/>
      <c r="X104" s="125">
        <f t="shared" si="31"/>
        <v>0.86699999999999999</v>
      </c>
      <c r="Y104" s="117">
        <v>5</v>
      </c>
      <c r="Z104" s="117">
        <v>0</v>
      </c>
      <c r="AA104" s="117">
        <v>5</v>
      </c>
      <c r="AD104" s="117">
        <f t="shared" si="21"/>
        <v>9.01200000000002E-3</v>
      </c>
      <c r="AE104" s="117">
        <f t="shared" si="22"/>
        <v>0.12251200000000001</v>
      </c>
    </row>
    <row r="105" spans="3:31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I105" s="117">
        <f t="shared" si="23"/>
        <v>7.0000000000000001E-3</v>
      </c>
      <c r="J105" s="117">
        <f t="shared" si="24"/>
        <v>7.0000000000000001E-3</v>
      </c>
      <c r="K105" s="117">
        <f t="shared" si="25"/>
        <v>21</v>
      </c>
      <c r="L105" s="117">
        <f>+Mod_Inp_sheet_IND!K104</f>
        <v>0.85</v>
      </c>
      <c r="M105" s="117">
        <f>+Mod_Inp_sheet_IND!L104</f>
        <v>25</v>
      </c>
      <c r="N105" s="117">
        <f>+Mod_Inp_sheet_IND!M104</f>
        <v>300</v>
      </c>
      <c r="P105" s="117">
        <v>31.536000000000001</v>
      </c>
      <c r="Q105" s="117">
        <f t="shared" si="26"/>
        <v>0.1</v>
      </c>
      <c r="R105" s="117">
        <f>+Mod_Inp_sheet_IND!P104</f>
        <v>9.7100000000000006E-2</v>
      </c>
      <c r="S105" s="117">
        <f>+Mod_Inp_sheet_IND!Q104</f>
        <v>3.0000000000000001E-3</v>
      </c>
      <c r="T105" s="117">
        <v>5</v>
      </c>
      <c r="U105" s="117">
        <f>+Mod_Inp_sheet_IND!R104</f>
        <v>0.5</v>
      </c>
      <c r="V105" s="117">
        <f t="shared" si="27"/>
        <v>0.35</v>
      </c>
      <c r="W105" s="125">
        <f>+IF(SUMIF($E$8:$E$115,E105,$R$8:$R$115)=0,0.05,ROUNDUP(R105/SUMIF($E$8:$E$115,E105,$R$8:$R$115),3))</f>
        <v>4.0000000000000001E-3</v>
      </c>
      <c r="X105" s="125">
        <f t="shared" si="31"/>
        <v>0.13400000000000001</v>
      </c>
      <c r="Y105" s="117">
        <v>5</v>
      </c>
      <c r="Z105" s="117">
        <v>0</v>
      </c>
      <c r="AA105" s="117">
        <v>5</v>
      </c>
      <c r="AD105" s="117">
        <f t="shared" ref="AD105:AD115" si="32">+I105*$P105*$U105-R105</f>
        <v>1.3275999999999996E-2</v>
      </c>
      <c r="AE105" s="117">
        <f t="shared" ref="AE105:AE115" si="33">+J105*$P105*$U105-S105</f>
        <v>0.107376</v>
      </c>
    </row>
    <row r="106" spans="3:31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I106" s="126">
        <f>+ROUNDUP(Q106/P106/U106,3)</f>
        <v>0.36599999999999999</v>
      </c>
      <c r="J106" s="117">
        <f t="shared" si="24"/>
        <v>0.24299999999999999</v>
      </c>
      <c r="K106" s="117">
        <f t="shared" si="25"/>
        <v>6</v>
      </c>
      <c r="L106" s="117">
        <f>+Mod_Inp_sheet_IND!K105</f>
        <v>0.97012399999999988</v>
      </c>
      <c r="M106" s="117">
        <f>+Mod_Inp_sheet_IND!L105</f>
        <v>10</v>
      </c>
      <c r="N106" s="117">
        <f>+Mod_Inp_sheet_IND!M105</f>
        <v>100</v>
      </c>
      <c r="P106" s="117">
        <v>31.536000000000001</v>
      </c>
      <c r="Q106" s="126">
        <f>+ROUND(R106,2)+2*L106</f>
        <v>5.7602479999999998</v>
      </c>
      <c r="R106" s="117">
        <f>+Mod_Inp_sheet_IND!P105</f>
        <v>3.8233999999999999</v>
      </c>
      <c r="S106" s="117">
        <f>+Mod_Inp_sheet_IND!Q105</f>
        <v>0</v>
      </c>
      <c r="T106" s="117">
        <v>5</v>
      </c>
      <c r="U106" s="117">
        <f>+Mod_Inp_sheet_IND!R105</f>
        <v>0.5</v>
      </c>
      <c r="V106" s="117">
        <f t="shared" si="27"/>
        <v>0.35</v>
      </c>
      <c r="W106" s="125">
        <f>+IF(SUMIF($E$8:$E$115,E106,$R$8:$R$115)=0,0.05,ROUNDUP(R106/SUMIF($E$8:$E$115,E106,$R$8:$R$115),3))</f>
        <v>0.125</v>
      </c>
      <c r="X106" s="125">
        <f t="shared" si="31"/>
        <v>0</v>
      </c>
      <c r="Y106" s="117">
        <v>5</v>
      </c>
      <c r="Z106" s="117">
        <v>0</v>
      </c>
      <c r="AA106" s="117">
        <v>5</v>
      </c>
      <c r="AD106" s="117">
        <f t="shared" si="32"/>
        <v>1.9476879999999999</v>
      </c>
      <c r="AE106" s="117">
        <f t="shared" si="33"/>
        <v>3.8316240000000001</v>
      </c>
    </row>
    <row r="107" spans="3:31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I107" s="117">
        <f t="shared" si="23"/>
        <v>0.151</v>
      </c>
      <c r="J107" s="117">
        <f t="shared" si="24"/>
        <v>0.151</v>
      </c>
      <c r="K107" s="117">
        <f t="shared" si="25"/>
        <v>21</v>
      </c>
      <c r="L107" s="117">
        <f>+Mod_Inp_sheet_IND!K106</f>
        <v>0.87</v>
      </c>
      <c r="M107" s="117">
        <f>+Mod_Inp_sheet_IND!L106</f>
        <v>25</v>
      </c>
      <c r="N107" s="117">
        <f>+Mod_Inp_sheet_IND!M106</f>
        <v>350</v>
      </c>
      <c r="P107" s="117">
        <v>31.536000000000001</v>
      </c>
      <c r="Q107" s="117">
        <f t="shared" si="26"/>
        <v>2.37</v>
      </c>
      <c r="R107" s="117">
        <f>+Mod_Inp_sheet_IND!P106</f>
        <v>2.3671000000000002</v>
      </c>
      <c r="S107" s="117">
        <f>+Mod_Inp_sheet_IND!Q106</f>
        <v>0</v>
      </c>
      <c r="T107" s="117">
        <v>5</v>
      </c>
      <c r="U107" s="117">
        <f>+Mod_Inp_sheet_IND!R106</f>
        <v>0.5</v>
      </c>
      <c r="V107" s="117">
        <f t="shared" si="27"/>
        <v>0.35</v>
      </c>
      <c r="W107" s="125"/>
      <c r="X107" s="125">
        <f t="shared" si="31"/>
        <v>0</v>
      </c>
      <c r="Y107" s="117">
        <v>5</v>
      </c>
      <c r="Z107" s="117">
        <v>0</v>
      </c>
      <c r="AA107" s="117">
        <v>5</v>
      </c>
      <c r="AD107" s="117">
        <f t="shared" si="32"/>
        <v>1.3867999999999991E-2</v>
      </c>
      <c r="AE107" s="117">
        <f t="shared" si="33"/>
        <v>2.3809680000000002</v>
      </c>
    </row>
    <row r="108" spans="3:31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I108" s="117">
        <f t="shared" si="23"/>
        <v>1.5479999999999998</v>
      </c>
      <c r="J108" s="117">
        <f t="shared" si="24"/>
        <v>1.5479999999999998</v>
      </c>
      <c r="K108" s="117">
        <f t="shared" si="25"/>
        <v>21</v>
      </c>
      <c r="L108" s="117">
        <f>+Mod_Inp_sheet_IND!K107</f>
        <v>0.84999999999999987</v>
      </c>
      <c r="M108" s="117">
        <f>+Mod_Inp_sheet_IND!L107</f>
        <v>25</v>
      </c>
      <c r="N108" s="117">
        <f>+Mod_Inp_sheet_IND!M107</f>
        <v>2000</v>
      </c>
      <c r="P108" s="117">
        <v>31.536000000000001</v>
      </c>
      <c r="Q108" s="117">
        <f t="shared" si="26"/>
        <v>24.4</v>
      </c>
      <c r="R108" s="117">
        <f>+Mod_Inp_sheet_IND!P107</f>
        <v>24.4038</v>
      </c>
      <c r="S108" s="117">
        <f>+Mod_Inp_sheet_IND!Q107</f>
        <v>0</v>
      </c>
      <c r="T108" s="117">
        <v>5</v>
      </c>
      <c r="U108" s="117">
        <f>+Mod_Inp_sheet_IND!R107</f>
        <v>0.5</v>
      </c>
      <c r="V108" s="117">
        <f t="shared" si="27"/>
        <v>0.35</v>
      </c>
      <c r="W108" s="125"/>
      <c r="X108" s="125">
        <f t="shared" si="31"/>
        <v>0</v>
      </c>
      <c r="Y108" s="117">
        <v>5</v>
      </c>
      <c r="Z108" s="117">
        <v>0</v>
      </c>
      <c r="AA108" s="117">
        <v>5</v>
      </c>
      <c r="AD108" s="117">
        <f t="shared" si="32"/>
        <v>5.0639999999972929E-3</v>
      </c>
      <c r="AE108" s="117">
        <f t="shared" si="33"/>
        <v>24.408863999999998</v>
      </c>
    </row>
    <row r="109" spans="3:31" s="146" customFormat="1">
      <c r="C109" s="146" t="str">
        <f>+Mod_Inp_sheet_IND!C108</f>
        <v>PLPPPR-Refin-ELC-REF15</v>
      </c>
      <c r="D109" s="146" t="str">
        <f>+Mod_Inp_sheet_IND!D108</f>
        <v>INDELC</v>
      </c>
      <c r="E109" s="146" t="str">
        <f>+Mod_Inp_sheet_IND!E108</f>
        <v>PLPPPR-Refin</v>
      </c>
      <c r="I109" s="146">
        <f>+ROUNDUP(R109/P109/U109,3)</f>
        <v>7.2999999999999995E-2</v>
      </c>
      <c r="J109" s="146">
        <f t="shared" si="24"/>
        <v>7.2999999999999995E-2</v>
      </c>
      <c r="K109" s="146">
        <f t="shared" si="25"/>
        <v>6</v>
      </c>
      <c r="L109" s="146">
        <f>+Mod_Inp_sheet_IND!K108</f>
        <v>1</v>
      </c>
      <c r="M109" s="146">
        <f>+Mod_Inp_sheet_IND!L108</f>
        <v>10</v>
      </c>
      <c r="N109" s="146">
        <f>+Mod_Inp_sheet_IND!M108</f>
        <v>0</v>
      </c>
      <c r="P109" s="146">
        <v>31.536000000000001</v>
      </c>
      <c r="Q109" s="146">
        <f t="shared" si="26"/>
        <v>2.27</v>
      </c>
      <c r="R109" s="146">
        <f>+Mod_Inp_sheet_IND!P108</f>
        <v>2.2726999999999999</v>
      </c>
      <c r="S109" s="146">
        <f>+Mod_Inp_sheet_IND!Q108</f>
        <v>3.3E-3</v>
      </c>
      <c r="T109" s="146">
        <v>5</v>
      </c>
      <c r="U109" s="146">
        <f>+Mod_Inp_sheet_IND!R108</f>
        <v>1</v>
      </c>
      <c r="V109" s="146">
        <f t="shared" si="27"/>
        <v>0.7</v>
      </c>
      <c r="W109" s="148"/>
      <c r="X109" s="148">
        <f t="shared" si="31"/>
        <v>1</v>
      </c>
      <c r="Y109" s="146">
        <v>5</v>
      </c>
      <c r="Z109" s="146">
        <v>0</v>
      </c>
      <c r="AA109" s="146">
        <v>5</v>
      </c>
      <c r="AD109" s="146">
        <f t="shared" si="32"/>
        <v>2.9428000000000232E-2</v>
      </c>
      <c r="AE109" s="146">
        <f t="shared" si="33"/>
        <v>2.2988280000000003</v>
      </c>
    </row>
    <row r="110" spans="3:31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I110" s="117">
        <f t="shared" si="23"/>
        <v>2.8000000000000001E-2</v>
      </c>
      <c r="J110" s="117">
        <f t="shared" si="24"/>
        <v>2.8000000000000001E-2</v>
      </c>
      <c r="K110" s="117">
        <f t="shared" si="25"/>
        <v>21</v>
      </c>
      <c r="L110" s="117">
        <f>+Mod_Inp_sheet_IND!K109</f>
        <v>0.8</v>
      </c>
      <c r="M110" s="117">
        <f>+Mod_Inp_sheet_IND!L109</f>
        <v>25</v>
      </c>
      <c r="N110" s="117">
        <f>+Mod_Inp_sheet_IND!M109</f>
        <v>63</v>
      </c>
      <c r="P110" s="117">
        <v>31.536000000000001</v>
      </c>
      <c r="Q110" s="117">
        <f t="shared" si="26"/>
        <v>0.78</v>
      </c>
      <c r="R110" s="117">
        <f>+Mod_Inp_sheet_IND!P109</f>
        <v>0.77749999999999997</v>
      </c>
      <c r="S110" s="117">
        <f>+Mod_Inp_sheet_IND!Q109</f>
        <v>0</v>
      </c>
      <c r="T110" s="117">
        <v>5</v>
      </c>
      <c r="U110" s="117">
        <f>+Mod_Inp_sheet_IND!R109</f>
        <v>0.9</v>
      </c>
      <c r="V110" s="117">
        <f t="shared" si="27"/>
        <v>0.63</v>
      </c>
      <c r="W110" s="125"/>
      <c r="X110" s="125">
        <f t="shared" si="31"/>
        <v>0.05</v>
      </c>
      <c r="Y110" s="117">
        <v>5</v>
      </c>
      <c r="Z110" s="117">
        <v>0</v>
      </c>
      <c r="AA110" s="117">
        <v>5</v>
      </c>
      <c r="AD110" s="117">
        <f t="shared" si="32"/>
        <v>1.7207200000000089E-2</v>
      </c>
      <c r="AE110" s="117">
        <f t="shared" si="33"/>
        <v>0.79470720000000006</v>
      </c>
    </row>
    <row r="111" spans="3:31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I111" s="126">
        <f>+ROUNDUP(Q111/P111/U111,3)</f>
        <v>0.14000000000000001</v>
      </c>
      <c r="J111" s="117">
        <f t="shared" si="24"/>
        <v>0.04</v>
      </c>
      <c r="K111" s="117">
        <f t="shared" si="25"/>
        <v>6</v>
      </c>
      <c r="L111" s="117">
        <f>+Mod_Inp_sheet_IND!K110</f>
        <v>0.75</v>
      </c>
      <c r="M111" s="117">
        <f>+Mod_Inp_sheet_IND!L110</f>
        <v>10</v>
      </c>
      <c r="N111" s="117">
        <f>+Mod_Inp_sheet_IND!M110</f>
        <v>2308</v>
      </c>
      <c r="P111" s="117">
        <v>31.536000000000001</v>
      </c>
      <c r="Q111" s="126">
        <f>+ROUND(R111,2)+2.11*L111</f>
        <v>2.2025000000000001</v>
      </c>
      <c r="R111" s="117">
        <f>+Mod_Inp_sheet_IND!P110</f>
        <v>0.62360000000000004</v>
      </c>
      <c r="S111" s="117">
        <f>+Mod_Inp_sheet_IND!Q110</f>
        <v>8.9999999999999998E-4</v>
      </c>
      <c r="T111" s="117">
        <v>5</v>
      </c>
      <c r="U111" s="117">
        <f>+Mod_Inp_sheet_IND!R110</f>
        <v>0.5</v>
      </c>
      <c r="V111" s="117">
        <f t="shared" si="27"/>
        <v>0.35</v>
      </c>
      <c r="W111" s="125"/>
      <c r="X111" s="125">
        <f t="shared" si="31"/>
        <v>1</v>
      </c>
      <c r="Y111" s="117">
        <v>5</v>
      </c>
      <c r="Z111" s="117">
        <v>0</v>
      </c>
      <c r="AA111" s="117">
        <v>5</v>
      </c>
      <c r="AD111" s="117">
        <f t="shared" si="32"/>
        <v>1.58392</v>
      </c>
      <c r="AE111" s="117">
        <f t="shared" si="33"/>
        <v>0.62982000000000005</v>
      </c>
    </row>
    <row r="112" spans="3:31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I112" s="117">
        <f t="shared" si="23"/>
        <v>2.9000000000000001E-2</v>
      </c>
      <c r="J112" s="117">
        <f t="shared" si="24"/>
        <v>2.9000000000000001E-2</v>
      </c>
      <c r="K112" s="117">
        <f t="shared" si="25"/>
        <v>6</v>
      </c>
      <c r="L112" s="117">
        <f>+Mod_Inp_sheet_IND!K111</f>
        <v>0.67500000000000004</v>
      </c>
      <c r="M112" s="117">
        <f>+Mod_Inp_sheet_IND!L111</f>
        <v>10</v>
      </c>
      <c r="N112" s="117">
        <f>+Mod_Inp_sheet_IND!M111</f>
        <v>280</v>
      </c>
      <c r="P112" s="117">
        <v>31.536000000000001</v>
      </c>
      <c r="Q112" s="117">
        <f t="shared" ref="Q112:Q115" si="34">+ROUND(R112,3)</f>
        <v>0.45</v>
      </c>
      <c r="R112" s="117">
        <f>+Mod_Inp_sheet_IND!P111</f>
        <v>0.45040000000000002</v>
      </c>
      <c r="S112" s="117">
        <f>+Mod_Inp_sheet_IND!Q111</f>
        <v>6.9999999999999999E-4</v>
      </c>
      <c r="T112" s="117">
        <v>5</v>
      </c>
      <c r="U112" s="117">
        <f>+Mod_Inp_sheet_IND!R111</f>
        <v>0.5</v>
      </c>
      <c r="V112" s="117">
        <f t="shared" si="27"/>
        <v>0.35</v>
      </c>
      <c r="W112" s="125"/>
      <c r="X112" s="125">
        <f t="shared" si="31"/>
        <v>1</v>
      </c>
      <c r="Y112" s="117">
        <v>5</v>
      </c>
      <c r="Z112" s="117">
        <v>0</v>
      </c>
      <c r="AA112" s="117">
        <v>5</v>
      </c>
      <c r="AD112" s="117">
        <f t="shared" si="32"/>
        <v>6.8720000000000447E-3</v>
      </c>
      <c r="AE112" s="117">
        <f t="shared" si="33"/>
        <v>0.45657200000000009</v>
      </c>
    </row>
    <row r="113" spans="3:31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I113" s="117">
        <f t="shared" si="23"/>
        <v>0.621</v>
      </c>
      <c r="J113" s="117">
        <f>+ROUNDUP(R113/P113/U113,3)</f>
        <v>0.621</v>
      </c>
      <c r="K113" s="117">
        <f t="shared" si="25"/>
        <v>5</v>
      </c>
      <c r="L113" s="117">
        <f>+Mod_Inp_sheet_IND!K112</f>
        <v>43.433917555665673</v>
      </c>
      <c r="M113" s="117">
        <v>5</v>
      </c>
      <c r="N113" s="117">
        <f>+Mod_Inp_sheet_IND!M112/L113</f>
        <v>404.59164148566924</v>
      </c>
      <c r="P113" s="117">
        <v>31.536000000000001</v>
      </c>
      <c r="Q113" s="117">
        <f t="shared" si="34"/>
        <v>9.782</v>
      </c>
      <c r="R113" s="117">
        <f>+Mod_Inp_sheet_IND!P112</f>
        <v>9.7815999999999992</v>
      </c>
      <c r="S113" s="117">
        <f>+Mod_Inp_sheet_IND!Q112</f>
        <v>1.4200000000000001E-2</v>
      </c>
      <c r="T113" s="117">
        <v>5</v>
      </c>
      <c r="U113" s="117">
        <f>+Mod_Inp_sheet_IND!R112</f>
        <v>0.5</v>
      </c>
      <c r="V113" s="117">
        <f t="shared" si="27"/>
        <v>0.35</v>
      </c>
      <c r="W113" s="125"/>
      <c r="X113" s="125">
        <f t="shared" si="31"/>
        <v>1</v>
      </c>
      <c r="Y113" s="117">
        <v>5</v>
      </c>
      <c r="Z113" s="117">
        <v>0</v>
      </c>
      <c r="AA113" s="117">
        <v>5</v>
      </c>
      <c r="AD113" s="117">
        <f t="shared" si="32"/>
        <v>1.0328000000001225E-2</v>
      </c>
      <c r="AE113" s="117">
        <f t="shared" si="33"/>
        <v>9.7777279999999998</v>
      </c>
    </row>
    <row r="114" spans="3:31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I114" s="117">
        <f t="shared" si="23"/>
        <v>6.0000000000000001E-3</v>
      </c>
      <c r="J114" s="117">
        <f t="shared" si="24"/>
        <v>6.0000000000000001E-3</v>
      </c>
      <c r="K114" s="117">
        <f t="shared" si="25"/>
        <v>9</v>
      </c>
      <c r="L114" s="117">
        <f>+Mod_Inp_sheet_IND!K113</f>
        <v>0.8</v>
      </c>
      <c r="M114" s="117">
        <f>+Mod_Inp_sheet_IND!L113</f>
        <v>13</v>
      </c>
      <c r="N114" s="117">
        <f>+Mod_Inp_sheet_IND!M113</f>
        <v>313</v>
      </c>
      <c r="P114" s="117">
        <v>31.536000000000001</v>
      </c>
      <c r="Q114" s="117">
        <f t="shared" si="34"/>
        <v>0.154</v>
      </c>
      <c r="R114" s="117">
        <f>+Mod_Inp_sheet_IND!P113</f>
        <v>0.154</v>
      </c>
      <c r="S114" s="117">
        <f>+Mod_Inp_sheet_IND!Q113</f>
        <v>0</v>
      </c>
      <c r="T114" s="117">
        <v>5</v>
      </c>
      <c r="U114" s="117">
        <f>+Mod_Inp_sheet_IND!R113</f>
        <v>0.9</v>
      </c>
      <c r="V114" s="117">
        <f t="shared" si="27"/>
        <v>0.63</v>
      </c>
      <c r="W114" s="125"/>
      <c r="X114" s="125">
        <f t="shared" si="31"/>
        <v>0.05</v>
      </c>
      <c r="Y114" s="117">
        <v>5</v>
      </c>
      <c r="Z114" s="117">
        <v>0</v>
      </c>
      <c r="AA114" s="117">
        <v>5</v>
      </c>
      <c r="AD114" s="117">
        <f t="shared" si="32"/>
        <v>1.6294400000000014E-2</v>
      </c>
      <c r="AE114" s="117">
        <f t="shared" si="33"/>
        <v>0.17029440000000001</v>
      </c>
    </row>
    <row r="115" spans="3:31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I115" s="117">
        <f>+ROUNDUP(R115/P115/U115,3)*10</f>
        <v>0.04</v>
      </c>
      <c r="J115" s="117">
        <f t="shared" si="24"/>
        <v>4.0000000000000001E-3</v>
      </c>
      <c r="K115" s="117">
        <f t="shared" si="25"/>
        <v>21</v>
      </c>
      <c r="L115" s="117">
        <f>+Mod_Inp_sheet_IND!K114</f>
        <v>1</v>
      </c>
      <c r="M115" s="117">
        <f>+Mod_Inp_sheet_IND!L114</f>
        <v>25</v>
      </c>
      <c r="N115" s="117">
        <f>+Mod_Inp_sheet_IND!M114</f>
        <v>0</v>
      </c>
      <c r="P115" s="117">
        <v>31.536000000000001</v>
      </c>
      <c r="Q115" s="117">
        <f t="shared" si="34"/>
        <v>6.8000000000000005E-2</v>
      </c>
      <c r="R115" s="117">
        <f>+Mod_Inp_sheet_IND!P114</f>
        <v>6.8000000000000005E-2</v>
      </c>
      <c r="S115" s="117">
        <f>+Mod_Inp_sheet_IND!Q114</f>
        <v>1E-4</v>
      </c>
      <c r="T115" s="117">
        <v>5</v>
      </c>
      <c r="U115" s="117">
        <f>+Mod_Inp_sheet_IND!R114</f>
        <v>0.68</v>
      </c>
      <c r="V115" s="117">
        <f t="shared" si="27"/>
        <v>0.48</v>
      </c>
      <c r="W115" s="125"/>
      <c r="X115" s="125">
        <f t="shared" si="31"/>
        <v>1</v>
      </c>
      <c r="Y115" s="117">
        <v>5</v>
      </c>
      <c r="Z115" s="117">
        <v>0</v>
      </c>
      <c r="AA115" s="117">
        <v>5</v>
      </c>
      <c r="AD115" s="117">
        <f t="shared" si="32"/>
        <v>0.78977920000000013</v>
      </c>
      <c r="AE115" s="117">
        <f t="shared" si="33"/>
        <v>8.5677920000000005E-2</v>
      </c>
    </row>
  </sheetData>
  <conditionalFormatting sqref="AD8:AE115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topLeftCell="E1" workbookViewId="0">
      <pane ySplit="7" topLeftCell="A8" activePane="bottomLeft" state="frozen"/>
      <selection activeCell="C1" sqref="C1"/>
      <selection pane="bottomLeft" activeCell="U5" sqref="U5"/>
    </sheetView>
  </sheetViews>
  <sheetFormatPr defaultColWidth="9.140625" defaultRowHeight="14.25"/>
  <cols>
    <col min="1" max="2" width="9.140625" style="117"/>
    <col min="3" max="3" width="24" style="117" bestFit="1" customWidth="1"/>
    <col min="4" max="4" width="10.28515625" style="117" customWidth="1"/>
    <col min="5" max="5" width="10.42578125" style="117" customWidth="1"/>
    <col min="6" max="6" width="10.7109375" style="117" customWidth="1"/>
    <col min="7" max="16384" width="9.140625" style="117"/>
  </cols>
  <sheetData>
    <row r="4" spans="3:24">
      <c r="C4" s="122"/>
      <c r="D4" s="122"/>
      <c r="E4" s="139" t="s">
        <v>466</v>
      </c>
      <c r="F4" s="132"/>
      <c r="G4" s="132"/>
      <c r="H4" s="122"/>
      <c r="I4" s="122"/>
      <c r="J4" s="122"/>
      <c r="K4" s="122"/>
      <c r="L4" s="122"/>
      <c r="M4" s="122"/>
      <c r="N4" s="122"/>
      <c r="O4" s="122"/>
    </row>
    <row r="5" spans="3:24" ht="38.25">
      <c r="C5" s="133" t="s">
        <v>1</v>
      </c>
      <c r="D5" s="133" t="s">
        <v>5</v>
      </c>
      <c r="E5" s="133" t="s">
        <v>6</v>
      </c>
      <c r="F5" s="16" t="s">
        <v>179</v>
      </c>
      <c r="G5" s="16" t="s">
        <v>219</v>
      </c>
      <c r="H5" s="16" t="s">
        <v>180</v>
      </c>
      <c r="I5" s="16" t="s">
        <v>383</v>
      </c>
      <c r="J5" s="16" t="s">
        <v>384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282</v>
      </c>
      <c r="Q5" s="16" t="s">
        <v>385</v>
      </c>
      <c r="R5" s="134" t="s">
        <v>283</v>
      </c>
      <c r="S5" s="134" t="s">
        <v>386</v>
      </c>
      <c r="T5" s="134" t="s">
        <v>387</v>
      </c>
      <c r="U5" s="134" t="s">
        <v>388</v>
      </c>
    </row>
    <row r="6" spans="3:24" ht="48">
      <c r="C6" s="135" t="s">
        <v>35</v>
      </c>
      <c r="D6" s="135" t="s">
        <v>30</v>
      </c>
      <c r="E6" s="135" t="s">
        <v>31</v>
      </c>
      <c r="F6" s="135" t="s">
        <v>60</v>
      </c>
      <c r="G6" s="135" t="s">
        <v>60</v>
      </c>
      <c r="H6" s="135" t="s">
        <v>60</v>
      </c>
      <c r="I6" s="135" t="s">
        <v>32</v>
      </c>
      <c r="J6" s="135" t="s">
        <v>32</v>
      </c>
      <c r="K6" s="135" t="s">
        <v>50</v>
      </c>
      <c r="L6" s="135" t="s">
        <v>62</v>
      </c>
      <c r="M6" s="135" t="s">
        <v>284</v>
      </c>
      <c r="N6" s="135" t="s">
        <v>285</v>
      </c>
      <c r="O6" s="135" t="s">
        <v>286</v>
      </c>
      <c r="P6" s="135" t="s">
        <v>287</v>
      </c>
      <c r="Q6" s="135" t="s">
        <v>287</v>
      </c>
      <c r="R6" s="136" t="s">
        <v>288</v>
      </c>
      <c r="S6" s="136" t="s">
        <v>289</v>
      </c>
      <c r="T6" s="136" t="s">
        <v>289</v>
      </c>
      <c r="U6" s="136" t="s">
        <v>289</v>
      </c>
    </row>
    <row r="7" spans="3:24" ht="48">
      <c r="C7" s="135" t="s">
        <v>51</v>
      </c>
      <c r="D7" s="135"/>
      <c r="E7" s="135"/>
      <c r="F7" s="135"/>
      <c r="G7" s="135"/>
      <c r="H7" s="135"/>
      <c r="I7" s="135" t="s">
        <v>290</v>
      </c>
      <c r="J7" s="135" t="s">
        <v>290</v>
      </c>
      <c r="K7" s="135" t="s">
        <v>291</v>
      </c>
      <c r="L7" s="135" t="s">
        <v>52</v>
      </c>
      <c r="M7" s="135" t="s">
        <v>292</v>
      </c>
      <c r="N7" s="135" t="s">
        <v>208</v>
      </c>
      <c r="O7" s="135"/>
      <c r="P7" s="135" t="s">
        <v>293</v>
      </c>
      <c r="Q7" s="135" t="s">
        <v>293</v>
      </c>
      <c r="R7" s="136" t="s">
        <v>291</v>
      </c>
      <c r="S7" s="136" t="s">
        <v>291</v>
      </c>
      <c r="T7" s="136" t="s">
        <v>291</v>
      </c>
      <c r="U7" s="136" t="s">
        <v>294</v>
      </c>
      <c r="W7" s="136" t="s">
        <v>295</v>
      </c>
      <c r="X7" s="136" t="s">
        <v>295</v>
      </c>
    </row>
    <row r="8" spans="3:24">
      <c r="C8" s="117" t="s">
        <v>467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7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3:24">
      <c r="C9" s="117" t="s">
        <v>523</v>
      </c>
      <c r="D9" s="117" t="s">
        <v>114</v>
      </c>
      <c r="E9" s="117" t="s">
        <v>301</v>
      </c>
      <c r="I9" s="117">
        <f t="shared" ref="I9:I72" si="0">+ROUNDUP(P9/O9/R9,3)</f>
        <v>0.40500000000000003</v>
      </c>
      <c r="J9" s="117">
        <f t="shared" ref="J9:J72" si="1">+ROUNDUP(Q9/O9/R9,3)</f>
        <v>0</v>
      </c>
      <c r="K9" s="117">
        <v>0.18000000000000002</v>
      </c>
      <c r="L9" s="117">
        <v>20</v>
      </c>
      <c r="M9" s="137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2">+IF(SUMIF($E$8:$E$142,E9,$P$8:$P$142)=0,0.05,ROUNDUP(P9/SUMIF($E$8:$E$142,E9,$P$8:$P$142),3))</f>
        <v>0.94799999999999995</v>
      </c>
      <c r="T9" s="125">
        <f t="shared" ref="T9:T72" si="3">+IF(SUMIF($E$8:$E$142,E9,$Q$8:$Q$142)=0,0.05,ROUNDUP(Q9/SUMIF($E$8:$E$142,E9,$Q$8:$Q$142),3))</f>
        <v>0.05</v>
      </c>
      <c r="U9" s="117">
        <v>5</v>
      </c>
      <c r="W9" s="117">
        <f t="shared" ref="W9:X72" si="4">+I9*$O9*$R9-P9</f>
        <v>3.8720000000003196E-4</v>
      </c>
      <c r="X9" s="117">
        <f t="shared" si="4"/>
        <v>0</v>
      </c>
    </row>
    <row r="10" spans="3:24">
      <c r="C10" s="117" t="s">
        <v>524</v>
      </c>
      <c r="D10" s="117" t="s">
        <v>64</v>
      </c>
      <c r="E10" s="117" t="s">
        <v>301</v>
      </c>
      <c r="I10" s="117">
        <f t="shared" si="0"/>
        <v>2.3E-2</v>
      </c>
      <c r="J10" s="117">
        <f t="shared" si="1"/>
        <v>0</v>
      </c>
      <c r="K10" s="117">
        <v>0.13</v>
      </c>
      <c r="L10" s="117">
        <v>20</v>
      </c>
      <c r="M10" s="137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2"/>
        <v>5.2999999999999999E-2</v>
      </c>
      <c r="T10" s="125">
        <f t="shared" si="3"/>
        <v>0.05</v>
      </c>
      <c r="U10" s="117">
        <v>5</v>
      </c>
      <c r="W10" s="117">
        <f t="shared" si="4"/>
        <v>2.0795199999999875E-3</v>
      </c>
      <c r="X10" s="117">
        <f t="shared" si="4"/>
        <v>0</v>
      </c>
    </row>
    <row r="11" spans="3:24">
      <c r="C11" s="117" t="s">
        <v>525</v>
      </c>
      <c r="D11" s="117" t="s">
        <v>127</v>
      </c>
      <c r="E11" s="117" t="s">
        <v>302</v>
      </c>
      <c r="I11" s="117">
        <f t="shared" si="0"/>
        <v>2.3E-2</v>
      </c>
      <c r="J11" s="117">
        <f t="shared" si="1"/>
        <v>9.9999999999999985E-3</v>
      </c>
      <c r="K11" s="117">
        <v>0.67500000000000004</v>
      </c>
      <c r="L11" s="117">
        <v>10</v>
      </c>
      <c r="M11" s="137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2"/>
        <v>0.68</v>
      </c>
      <c r="T11" s="125">
        <f t="shared" si="3"/>
        <v>1</v>
      </c>
      <c r="U11" s="117">
        <v>5</v>
      </c>
      <c r="W11" s="117">
        <f t="shared" si="4"/>
        <v>4.164000000000001E-3</v>
      </c>
      <c r="X11" s="117">
        <f t="shared" si="4"/>
        <v>2.9799999999999827E-3</v>
      </c>
    </row>
    <row r="12" spans="3:24">
      <c r="C12" s="117" t="s">
        <v>526</v>
      </c>
      <c r="D12" s="117" t="s">
        <v>114</v>
      </c>
      <c r="E12" s="117" t="s">
        <v>302</v>
      </c>
      <c r="I12" s="117">
        <f t="shared" si="0"/>
        <v>1.0999999999999999E-2</v>
      </c>
      <c r="J12" s="117">
        <f t="shared" si="1"/>
        <v>0</v>
      </c>
      <c r="K12" s="117">
        <v>0.22</v>
      </c>
      <c r="L12" s="117">
        <v>20</v>
      </c>
      <c r="M12" s="137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2"/>
        <v>0.32100000000000001</v>
      </c>
      <c r="T12" s="125">
        <f t="shared" si="3"/>
        <v>0</v>
      </c>
      <c r="U12" s="117">
        <v>5</v>
      </c>
      <c r="W12" s="117">
        <f t="shared" si="4"/>
        <v>4.047999999999996E-3</v>
      </c>
      <c r="X12" s="117">
        <f t="shared" si="4"/>
        <v>0</v>
      </c>
    </row>
    <row r="13" spans="3:24">
      <c r="C13" s="117" t="s">
        <v>527</v>
      </c>
      <c r="D13" s="117" t="s">
        <v>63</v>
      </c>
      <c r="E13" s="117" t="s">
        <v>391</v>
      </c>
      <c r="I13" s="117">
        <f t="shared" si="0"/>
        <v>0.18</v>
      </c>
      <c r="J13" s="117">
        <f t="shared" si="1"/>
        <v>0.128</v>
      </c>
      <c r="K13" s="117">
        <v>0.8</v>
      </c>
      <c r="L13" s="117">
        <v>20</v>
      </c>
      <c r="M13" s="137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2"/>
        <v>0.58899999999999997</v>
      </c>
      <c r="T13" s="125">
        <f t="shared" si="3"/>
        <v>1</v>
      </c>
      <c r="U13" s="117">
        <v>5</v>
      </c>
      <c r="W13" s="117">
        <f t="shared" si="4"/>
        <v>3.8887999999999145E-3</v>
      </c>
      <c r="X13" s="117">
        <f t="shared" si="4"/>
        <v>1.7476480000000461E-2</v>
      </c>
    </row>
    <row r="14" spans="3:24">
      <c r="C14" s="117" t="s">
        <v>528</v>
      </c>
      <c r="D14" s="117" t="s">
        <v>64</v>
      </c>
      <c r="E14" s="117" t="s">
        <v>391</v>
      </c>
      <c r="I14" s="117">
        <f t="shared" si="0"/>
        <v>0.126</v>
      </c>
      <c r="J14" s="117">
        <f t="shared" si="1"/>
        <v>0</v>
      </c>
      <c r="K14" s="117">
        <v>0.87</v>
      </c>
      <c r="L14" s="117">
        <v>25</v>
      </c>
      <c r="M14" s="137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2"/>
        <v>0.41199999999999998</v>
      </c>
      <c r="T14" s="125">
        <f t="shared" si="3"/>
        <v>0</v>
      </c>
      <c r="U14" s="117">
        <v>5</v>
      </c>
      <c r="W14" s="117">
        <f t="shared" si="4"/>
        <v>4.9721600000003363E-3</v>
      </c>
      <c r="X14" s="117">
        <f t="shared" si="4"/>
        <v>0</v>
      </c>
    </row>
    <row r="15" spans="3:24">
      <c r="C15" s="117" t="s">
        <v>529</v>
      </c>
      <c r="D15" s="117" t="s">
        <v>63</v>
      </c>
      <c r="E15" s="117" t="s">
        <v>393</v>
      </c>
      <c r="I15" s="117">
        <f t="shared" si="0"/>
        <v>4.9000000000000002E-2</v>
      </c>
      <c r="J15" s="117">
        <f t="shared" si="1"/>
        <v>3.5000000000000003E-2</v>
      </c>
      <c r="K15" s="117">
        <v>0.8</v>
      </c>
      <c r="L15" s="117">
        <v>20</v>
      </c>
      <c r="M15" s="137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2"/>
        <v>0.58899999999999997</v>
      </c>
      <c r="T15" s="125">
        <f t="shared" si="3"/>
        <v>1</v>
      </c>
      <c r="U15" s="117">
        <v>5</v>
      </c>
      <c r="W15" s="117">
        <f t="shared" si="4"/>
        <v>1.9805840000000297E-2</v>
      </c>
      <c r="X15" s="117">
        <f t="shared" si="4"/>
        <v>2.137560000000005E-2</v>
      </c>
    </row>
    <row r="16" spans="3:24">
      <c r="C16" s="117" t="s">
        <v>530</v>
      </c>
      <c r="D16" s="117" t="s">
        <v>64</v>
      </c>
      <c r="E16" s="117" t="s">
        <v>393</v>
      </c>
      <c r="I16" s="117">
        <f t="shared" si="0"/>
        <v>3.4000000000000002E-2</v>
      </c>
      <c r="J16" s="117">
        <f t="shared" si="1"/>
        <v>0</v>
      </c>
      <c r="K16" s="117">
        <v>0.87</v>
      </c>
      <c r="L16" s="117">
        <v>25</v>
      </c>
      <c r="M16" s="137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2"/>
        <v>0.41199999999999998</v>
      </c>
      <c r="T16" s="125">
        <f t="shared" si="3"/>
        <v>0</v>
      </c>
      <c r="U16" s="117">
        <v>5</v>
      </c>
      <c r="W16" s="117">
        <f t="shared" si="4"/>
        <v>8.0734400000000983E-3</v>
      </c>
      <c r="X16" s="117">
        <f t="shared" si="4"/>
        <v>0</v>
      </c>
    </row>
    <row r="17" spans="3:24">
      <c r="C17" s="117" t="s">
        <v>531</v>
      </c>
      <c r="D17" s="117" t="s">
        <v>63</v>
      </c>
      <c r="E17" s="117" t="s">
        <v>395</v>
      </c>
      <c r="I17" s="117">
        <f t="shared" si="0"/>
        <v>0.04</v>
      </c>
      <c r="J17" s="117">
        <f t="shared" si="1"/>
        <v>2.9000000000000001E-2</v>
      </c>
      <c r="K17" s="117">
        <v>0.8</v>
      </c>
      <c r="L17" s="117">
        <v>20</v>
      </c>
      <c r="M17" s="137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2"/>
        <v>0.58899999999999997</v>
      </c>
      <c r="T17" s="125">
        <f t="shared" si="3"/>
        <v>1</v>
      </c>
      <c r="U17" s="117">
        <v>5</v>
      </c>
      <c r="W17" s="117">
        <f t="shared" si="4"/>
        <v>3.8640000000011998E-4</v>
      </c>
      <c r="X17" s="117">
        <f t="shared" si="4"/>
        <v>1.5562640000000183E-2</v>
      </c>
    </row>
    <row r="18" spans="3:24">
      <c r="C18" s="117" t="s">
        <v>532</v>
      </c>
      <c r="D18" s="117" t="s">
        <v>64</v>
      </c>
      <c r="E18" s="117" t="s">
        <v>395</v>
      </c>
      <c r="I18" s="117">
        <f t="shared" si="0"/>
        <v>2.8000000000000001E-2</v>
      </c>
      <c r="J18" s="117">
        <f t="shared" si="1"/>
        <v>0</v>
      </c>
      <c r="K18" s="117">
        <v>0.87000000000000011</v>
      </c>
      <c r="L18" s="117">
        <v>25</v>
      </c>
      <c r="M18" s="137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2"/>
        <v>0.41199999999999998</v>
      </c>
      <c r="T18" s="125">
        <f t="shared" si="3"/>
        <v>0</v>
      </c>
      <c r="U18" s="117">
        <v>5</v>
      </c>
      <c r="W18" s="117">
        <f t="shared" si="4"/>
        <v>7.6048000000006333E-4</v>
      </c>
      <c r="X18" s="117">
        <f t="shared" si="4"/>
        <v>0</v>
      </c>
    </row>
    <row r="19" spans="3:24">
      <c r="C19" s="117" t="s">
        <v>533</v>
      </c>
      <c r="D19" s="117" t="s">
        <v>63</v>
      </c>
      <c r="E19" s="117" t="s">
        <v>397</v>
      </c>
      <c r="I19" s="117">
        <f t="shared" si="0"/>
        <v>3.9E-2</v>
      </c>
      <c r="J19" s="117">
        <f t="shared" si="1"/>
        <v>2.8000000000000001E-2</v>
      </c>
      <c r="K19" s="117">
        <v>0.8</v>
      </c>
      <c r="L19" s="117">
        <v>20</v>
      </c>
      <c r="M19" s="137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2"/>
        <v>0.58899999999999997</v>
      </c>
      <c r="T19" s="125">
        <f t="shared" si="3"/>
        <v>1</v>
      </c>
      <c r="U19" s="117">
        <v>5</v>
      </c>
      <c r="W19" s="117">
        <f t="shared" si="4"/>
        <v>2.3842400000001485E-3</v>
      </c>
      <c r="X19" s="117">
        <f t="shared" si="4"/>
        <v>1.0660480000000083E-2</v>
      </c>
    </row>
    <row r="20" spans="3:24">
      <c r="C20" s="117" t="s">
        <v>534</v>
      </c>
      <c r="D20" s="117" t="s">
        <v>64</v>
      </c>
      <c r="E20" s="117" t="s">
        <v>397</v>
      </c>
      <c r="I20" s="117">
        <f t="shared" si="0"/>
        <v>2.8000000000000001E-2</v>
      </c>
      <c r="J20" s="117">
        <f t="shared" si="1"/>
        <v>0</v>
      </c>
      <c r="K20" s="117">
        <v>0.87</v>
      </c>
      <c r="L20" s="117">
        <v>25</v>
      </c>
      <c r="M20" s="137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2"/>
        <v>0.41199999999999998</v>
      </c>
      <c r="T20" s="125">
        <f t="shared" si="3"/>
        <v>0</v>
      </c>
      <c r="U20" s="117">
        <v>5</v>
      </c>
      <c r="W20" s="117">
        <f t="shared" si="4"/>
        <v>1.7260480000000022E-2</v>
      </c>
      <c r="X20" s="117">
        <f t="shared" si="4"/>
        <v>0</v>
      </c>
    </row>
    <row r="21" spans="3:24">
      <c r="C21" s="117" t="s">
        <v>535</v>
      </c>
      <c r="D21" s="117" t="s">
        <v>63</v>
      </c>
      <c r="E21" s="117" t="s">
        <v>399</v>
      </c>
      <c r="I21" s="117">
        <f t="shared" si="0"/>
        <v>1.9E-2</v>
      </c>
      <c r="J21" s="117">
        <f t="shared" si="1"/>
        <v>1.3999999999999999E-2</v>
      </c>
      <c r="K21" s="117">
        <v>0.8</v>
      </c>
      <c r="L21" s="117">
        <v>20</v>
      </c>
      <c r="M21" s="137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2"/>
        <v>0.58899999999999997</v>
      </c>
      <c r="T21" s="125">
        <f t="shared" si="3"/>
        <v>1</v>
      </c>
      <c r="U21" s="117">
        <v>5</v>
      </c>
      <c r="W21" s="117">
        <f t="shared" si="4"/>
        <v>1.7410400000000825E-3</v>
      </c>
      <c r="X21" s="117">
        <f t="shared" si="4"/>
        <v>1.3330239999999993E-2</v>
      </c>
    </row>
    <row r="22" spans="3:24">
      <c r="C22" s="117" t="s">
        <v>536</v>
      </c>
      <c r="D22" s="117" t="s">
        <v>64</v>
      </c>
      <c r="E22" s="117" t="s">
        <v>399</v>
      </c>
      <c r="I22" s="117">
        <f t="shared" si="0"/>
        <v>1.3999999999999999E-2</v>
      </c>
      <c r="J22" s="117">
        <f t="shared" si="1"/>
        <v>0</v>
      </c>
      <c r="K22" s="117">
        <v>0.87000000000000011</v>
      </c>
      <c r="L22" s="117">
        <v>25</v>
      </c>
      <c r="M22" s="137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2"/>
        <v>0.41199999999999998</v>
      </c>
      <c r="T22" s="125">
        <f t="shared" si="3"/>
        <v>0</v>
      </c>
      <c r="U22" s="117">
        <v>5</v>
      </c>
      <c r="W22" s="117">
        <f t="shared" si="4"/>
        <v>1.6530240000000029E-2</v>
      </c>
      <c r="X22" s="117">
        <f t="shared" si="4"/>
        <v>0</v>
      </c>
    </row>
    <row r="23" spans="3:24">
      <c r="C23" s="117" t="s">
        <v>468</v>
      </c>
      <c r="D23" s="117" t="s">
        <v>127</v>
      </c>
      <c r="E23" s="117" t="s">
        <v>401</v>
      </c>
      <c r="I23" s="117">
        <f t="shared" si="0"/>
        <v>1.6869999999999998</v>
      </c>
      <c r="J23" s="117">
        <f t="shared" si="1"/>
        <v>0.70299999999999996</v>
      </c>
      <c r="K23" s="126">
        <v>43.433917555665673</v>
      </c>
      <c r="L23" s="117">
        <v>25</v>
      </c>
      <c r="M23" s="137">
        <v>17573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2"/>
        <v>1</v>
      </c>
      <c r="T23" s="125">
        <f t="shared" si="3"/>
        <v>1</v>
      </c>
      <c r="U23" s="117">
        <v>5</v>
      </c>
      <c r="W23" s="117">
        <f t="shared" si="4"/>
        <v>3.5439199999984794E-3</v>
      </c>
      <c r="X23" s="117">
        <f t="shared" si="4"/>
        <v>1.9518480000000338E-2</v>
      </c>
    </row>
    <row r="24" spans="3:24">
      <c r="C24" s="117" t="s">
        <v>469</v>
      </c>
      <c r="D24" s="117" t="s">
        <v>127</v>
      </c>
      <c r="E24" s="117" t="s">
        <v>299</v>
      </c>
      <c r="I24" s="117">
        <f t="shared" si="0"/>
        <v>3.6000000000000004E-2</v>
      </c>
      <c r="J24" s="117">
        <f t="shared" si="1"/>
        <v>1.4999999999999999E-2</v>
      </c>
      <c r="K24" s="117">
        <v>0.75</v>
      </c>
      <c r="L24" s="117">
        <v>10</v>
      </c>
      <c r="M24" s="137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2"/>
        <v>1</v>
      </c>
      <c r="T24" s="125">
        <f t="shared" si="3"/>
        <v>1</v>
      </c>
      <c r="U24" s="117">
        <v>5</v>
      </c>
      <c r="W24" s="117">
        <f t="shared" si="4"/>
        <v>7.7480000000000881E-3</v>
      </c>
      <c r="X24" s="117">
        <f t="shared" si="4"/>
        <v>3.5199999999999954E-3</v>
      </c>
    </row>
    <row r="25" spans="3:24">
      <c r="C25" s="117" t="s">
        <v>470</v>
      </c>
      <c r="D25" s="117" t="s">
        <v>127</v>
      </c>
      <c r="E25" s="117" t="s">
        <v>300</v>
      </c>
      <c r="I25" s="117">
        <f t="shared" si="0"/>
        <v>2.2000000000000002E-2</v>
      </c>
      <c r="J25" s="117">
        <f t="shared" si="1"/>
        <v>9.0000000000000011E-3</v>
      </c>
      <c r="K25" s="117">
        <v>1</v>
      </c>
      <c r="L25" s="117">
        <v>1</v>
      </c>
      <c r="M25" s="137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2"/>
        <v>1</v>
      </c>
      <c r="T25" s="125">
        <f t="shared" si="3"/>
        <v>1</v>
      </c>
      <c r="U25" s="117">
        <v>5</v>
      </c>
      <c r="W25" s="117">
        <f t="shared" si="4"/>
        <v>2.5892000000000026E-2</v>
      </c>
      <c r="X25" s="117">
        <f t="shared" si="4"/>
        <v>5.8239999999999958E-3</v>
      </c>
    </row>
    <row r="26" spans="3:24">
      <c r="C26" s="117" t="s">
        <v>537</v>
      </c>
      <c r="D26" s="117" t="s">
        <v>114</v>
      </c>
      <c r="E26" s="117" t="s">
        <v>403</v>
      </c>
      <c r="I26" s="117">
        <f t="shared" si="0"/>
        <v>4.0000000000000001E-3</v>
      </c>
      <c r="J26" s="117">
        <f t="shared" si="1"/>
        <v>2E-3</v>
      </c>
      <c r="K26" s="117">
        <v>0.85</v>
      </c>
      <c r="L26" s="117">
        <v>25</v>
      </c>
      <c r="M26" s="137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2"/>
        <v>0.152</v>
      </c>
      <c r="T26" s="125">
        <f t="shared" si="3"/>
        <v>0.152</v>
      </c>
      <c r="U26" s="117">
        <v>5</v>
      </c>
      <c r="W26" s="117">
        <f t="shared" si="4"/>
        <v>1.5508640000000004E-2</v>
      </c>
      <c r="X26" s="117">
        <f t="shared" si="4"/>
        <v>1.3704320000000006E-2</v>
      </c>
    </row>
    <row r="27" spans="3:24">
      <c r="C27" s="117" t="s">
        <v>471</v>
      </c>
      <c r="D27" s="117" t="s">
        <v>65</v>
      </c>
      <c r="E27" s="117" t="s">
        <v>403</v>
      </c>
      <c r="I27" s="117">
        <f t="shared" si="0"/>
        <v>8.0000000000000002E-3</v>
      </c>
      <c r="J27" s="117">
        <f t="shared" si="1"/>
        <v>3.0000000000000001E-3</v>
      </c>
      <c r="K27" s="117">
        <v>0.97012399999999988</v>
      </c>
      <c r="L27" s="117">
        <v>10</v>
      </c>
      <c r="M27" s="137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2"/>
        <v>0.33100000000000002</v>
      </c>
      <c r="T27" s="125">
        <f t="shared" si="3"/>
        <v>0.33100000000000002</v>
      </c>
      <c r="U27" s="117">
        <v>5</v>
      </c>
      <c r="W27" s="117">
        <f t="shared" si="4"/>
        <v>1.8617280000000014E-2</v>
      </c>
      <c r="X27" s="117">
        <f t="shared" si="4"/>
        <v>6.0648000000002034E-4</v>
      </c>
    </row>
    <row r="28" spans="3:24">
      <c r="C28" s="117" t="s">
        <v>538</v>
      </c>
      <c r="D28" s="117" t="s">
        <v>115</v>
      </c>
      <c r="E28" s="117" t="s">
        <v>403</v>
      </c>
      <c r="I28" s="117">
        <f t="shared" si="0"/>
        <v>1.2E-2</v>
      </c>
      <c r="J28" s="117">
        <f t="shared" si="1"/>
        <v>5.0000000000000001E-3</v>
      </c>
      <c r="K28" s="117">
        <v>0.87</v>
      </c>
      <c r="L28" s="117">
        <v>25</v>
      </c>
      <c r="M28" s="137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2"/>
        <v>0.51900000000000002</v>
      </c>
      <c r="T28" s="125">
        <f t="shared" si="3"/>
        <v>0.51900000000000002</v>
      </c>
      <c r="U28" s="117">
        <v>5</v>
      </c>
      <c r="W28" s="117">
        <f t="shared" si="4"/>
        <v>1.7225920000000061E-2</v>
      </c>
      <c r="X28" s="117">
        <f t="shared" si="4"/>
        <v>7.3108000000000201E-3</v>
      </c>
    </row>
    <row r="29" spans="3:24">
      <c r="C29" s="117" t="s">
        <v>539</v>
      </c>
      <c r="D29" s="117" t="s">
        <v>127</v>
      </c>
      <c r="E29" s="117" t="s">
        <v>298</v>
      </c>
      <c r="I29" s="117">
        <f t="shared" si="0"/>
        <v>8.0000000000000002E-3</v>
      </c>
      <c r="J29" s="117">
        <f t="shared" si="1"/>
        <v>4.0000000000000001E-3</v>
      </c>
      <c r="K29" s="117">
        <v>0.67500000000000004</v>
      </c>
      <c r="L29" s="117">
        <v>10</v>
      </c>
      <c r="M29" s="137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2"/>
        <v>1</v>
      </c>
      <c r="T29" s="125">
        <f t="shared" si="3"/>
        <v>1</v>
      </c>
      <c r="U29" s="117">
        <v>5</v>
      </c>
      <c r="W29" s="117">
        <f t="shared" si="4"/>
        <v>7.6440000000000119E-3</v>
      </c>
      <c r="X29" s="117">
        <f t="shared" si="4"/>
        <v>1.3772000000000006E-2</v>
      </c>
    </row>
    <row r="30" spans="3:24">
      <c r="C30" s="117" t="s">
        <v>472</v>
      </c>
      <c r="D30" s="117" t="s">
        <v>127</v>
      </c>
      <c r="E30" s="117" t="s">
        <v>389</v>
      </c>
      <c r="I30" s="117">
        <f t="shared" si="0"/>
        <v>8.0000000000000002E-3</v>
      </c>
      <c r="J30" s="117">
        <f t="shared" si="1"/>
        <v>4.0000000000000001E-3</v>
      </c>
      <c r="K30" s="117">
        <v>1</v>
      </c>
      <c r="L30" s="117">
        <v>25</v>
      </c>
      <c r="M30" s="137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2"/>
        <v>1</v>
      </c>
      <c r="T30" s="125">
        <f t="shared" si="3"/>
        <v>1</v>
      </c>
      <c r="U30" s="117">
        <v>5</v>
      </c>
      <c r="W30" s="117">
        <f t="shared" si="4"/>
        <v>1.2755840000000018E-2</v>
      </c>
      <c r="X30" s="117">
        <f t="shared" si="4"/>
        <v>1.9677920000000002E-2</v>
      </c>
    </row>
    <row r="31" spans="3:24">
      <c r="C31" s="117" t="s">
        <v>540</v>
      </c>
      <c r="D31" s="117" t="s">
        <v>63</v>
      </c>
      <c r="E31" s="117" t="s">
        <v>407</v>
      </c>
      <c r="I31" s="117">
        <f t="shared" si="0"/>
        <v>0</v>
      </c>
      <c r="J31" s="117">
        <f t="shared" si="1"/>
        <v>1.6E-2</v>
      </c>
      <c r="K31" s="117">
        <v>0.8</v>
      </c>
      <c r="L31" s="117">
        <v>25</v>
      </c>
      <c r="M31" s="137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2"/>
        <v>0</v>
      </c>
      <c r="T31" s="125">
        <f t="shared" si="3"/>
        <v>1</v>
      </c>
      <c r="U31" s="117">
        <v>5</v>
      </c>
      <c r="W31" s="117">
        <f t="shared" si="4"/>
        <v>0</v>
      </c>
      <c r="X31" s="117">
        <f t="shared" si="4"/>
        <v>5.5345600000000217E-3</v>
      </c>
    </row>
    <row r="32" spans="3:24">
      <c r="C32" s="117" t="s">
        <v>541</v>
      </c>
      <c r="D32" s="117" t="s">
        <v>64</v>
      </c>
      <c r="E32" s="117" t="s">
        <v>407</v>
      </c>
      <c r="I32" s="117">
        <f t="shared" si="0"/>
        <v>0.34899999999999998</v>
      </c>
      <c r="J32" s="117">
        <f t="shared" si="1"/>
        <v>0</v>
      </c>
      <c r="K32" s="117">
        <v>0.87</v>
      </c>
      <c r="L32" s="117">
        <v>25</v>
      </c>
      <c r="M32" s="137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2"/>
        <v>1</v>
      </c>
      <c r="T32" s="125">
        <f t="shared" si="3"/>
        <v>0</v>
      </c>
      <c r="U32" s="117">
        <v>5</v>
      </c>
      <c r="W32" s="117">
        <f t="shared" si="4"/>
        <v>3.4538400000005964E-3</v>
      </c>
      <c r="X32" s="117">
        <f t="shared" si="4"/>
        <v>0</v>
      </c>
    </row>
    <row r="33" spans="3:24">
      <c r="C33" s="117" t="s">
        <v>473</v>
      </c>
      <c r="D33" s="117" t="s">
        <v>63</v>
      </c>
      <c r="E33" s="117" t="s">
        <v>405</v>
      </c>
      <c r="I33" s="117">
        <f t="shared" si="0"/>
        <v>0</v>
      </c>
      <c r="J33" s="117">
        <f t="shared" si="1"/>
        <v>2E-3</v>
      </c>
      <c r="K33" s="117">
        <v>0.5</v>
      </c>
      <c r="L33" s="117">
        <v>10</v>
      </c>
      <c r="M33" s="137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2"/>
        <v>0</v>
      </c>
      <c r="T33" s="125">
        <f t="shared" si="3"/>
        <v>0.69</v>
      </c>
      <c r="U33" s="117">
        <v>5</v>
      </c>
      <c r="W33" s="117">
        <f t="shared" si="4"/>
        <v>0</v>
      </c>
      <c r="X33" s="117">
        <f t="shared" si="4"/>
        <v>4.8648000000000025E-3</v>
      </c>
    </row>
    <row r="34" spans="3:24">
      <c r="C34" s="117" t="s">
        <v>474</v>
      </c>
      <c r="D34" s="117" t="s">
        <v>127</v>
      </c>
      <c r="E34" s="117" t="s">
        <v>405</v>
      </c>
      <c r="I34" s="117">
        <f t="shared" si="0"/>
        <v>3.0000000000000001E-3</v>
      </c>
      <c r="J34" s="117">
        <f t="shared" si="1"/>
        <v>1E-3</v>
      </c>
      <c r="K34" s="117">
        <v>0.5</v>
      </c>
      <c r="L34" s="117">
        <v>10</v>
      </c>
      <c r="M34" s="137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2"/>
        <v>5.6000000000000001E-2</v>
      </c>
      <c r="T34" s="125">
        <f t="shared" si="3"/>
        <v>0.311</v>
      </c>
      <c r="U34" s="117">
        <v>5</v>
      </c>
      <c r="W34" s="117">
        <f t="shared" si="4"/>
        <v>1.0347200000000001E-2</v>
      </c>
      <c r="X34" s="117">
        <f t="shared" si="4"/>
        <v>4.9824000000000014E-3</v>
      </c>
    </row>
    <row r="35" spans="3:24">
      <c r="C35" s="117" t="s">
        <v>475</v>
      </c>
      <c r="D35" s="117" t="s">
        <v>64</v>
      </c>
      <c r="E35" s="117" t="s">
        <v>405</v>
      </c>
      <c r="I35" s="117">
        <f t="shared" si="0"/>
        <v>4.4999999999999998E-2</v>
      </c>
      <c r="J35" s="117">
        <f t="shared" si="1"/>
        <v>0</v>
      </c>
      <c r="K35" s="117">
        <v>0.5</v>
      </c>
      <c r="L35" s="117">
        <v>10</v>
      </c>
      <c r="M35" s="137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2"/>
        <v>0.94499999999999995</v>
      </c>
      <c r="T35" s="125">
        <f t="shared" si="3"/>
        <v>0</v>
      </c>
      <c r="U35" s="117">
        <v>5</v>
      </c>
      <c r="W35" s="117">
        <f t="shared" si="4"/>
        <v>1.3307999999999875E-2</v>
      </c>
      <c r="X35" s="117">
        <f t="shared" si="4"/>
        <v>0</v>
      </c>
    </row>
    <row r="36" spans="3:24">
      <c r="C36" s="117" t="s">
        <v>476</v>
      </c>
      <c r="D36" s="117" t="s">
        <v>127</v>
      </c>
      <c r="E36" s="117" t="s">
        <v>232</v>
      </c>
      <c r="I36" s="117">
        <f t="shared" si="0"/>
        <v>4.3999999999999997E-2</v>
      </c>
      <c r="J36" s="117">
        <f t="shared" si="1"/>
        <v>1.3999999999999999E-2</v>
      </c>
      <c r="K36" s="117">
        <v>0.75</v>
      </c>
      <c r="L36" s="117">
        <v>10</v>
      </c>
      <c r="M36" s="137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2"/>
        <v>1</v>
      </c>
      <c r="T36" s="125">
        <f t="shared" si="3"/>
        <v>1</v>
      </c>
      <c r="U36" s="117">
        <v>5</v>
      </c>
      <c r="W36" s="117">
        <f t="shared" si="4"/>
        <v>2.7920000000000167E-3</v>
      </c>
      <c r="X36" s="117">
        <f t="shared" si="4"/>
        <v>4.151999999999989E-3</v>
      </c>
    </row>
    <row r="37" spans="3:24">
      <c r="C37" s="117" t="s">
        <v>542</v>
      </c>
      <c r="D37" s="117" t="s">
        <v>127</v>
      </c>
      <c r="E37" s="117" t="s">
        <v>228</v>
      </c>
      <c r="I37" s="117">
        <f t="shared" si="0"/>
        <v>2.8000000000000001E-2</v>
      </c>
      <c r="J37" s="117">
        <f t="shared" si="1"/>
        <v>9.0000000000000011E-3</v>
      </c>
      <c r="K37" s="117">
        <v>0.67500000000000004</v>
      </c>
      <c r="L37" s="117">
        <v>10</v>
      </c>
      <c r="M37" s="137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2"/>
        <v>1</v>
      </c>
      <c r="T37" s="125">
        <f t="shared" si="3"/>
        <v>1</v>
      </c>
      <c r="U37" s="117">
        <v>5</v>
      </c>
      <c r="W37" s="117">
        <f t="shared" si="4"/>
        <v>3.6039999999999961E-3</v>
      </c>
      <c r="X37" s="117">
        <f t="shared" si="4"/>
        <v>4.612000000000005E-3</v>
      </c>
    </row>
    <row r="38" spans="3:24">
      <c r="C38" s="117" t="s">
        <v>477</v>
      </c>
      <c r="D38" s="117" t="s">
        <v>127</v>
      </c>
      <c r="E38" s="117" t="s">
        <v>234</v>
      </c>
      <c r="I38" s="117">
        <f t="shared" si="0"/>
        <v>1.2E-2</v>
      </c>
      <c r="J38" s="117">
        <f t="shared" si="1"/>
        <v>4.0000000000000001E-3</v>
      </c>
      <c r="K38" s="117">
        <v>1</v>
      </c>
      <c r="L38" s="117">
        <v>1</v>
      </c>
      <c r="M38" s="137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2"/>
        <v>1</v>
      </c>
      <c r="T38" s="125">
        <f t="shared" si="3"/>
        <v>1</v>
      </c>
      <c r="U38" s="117">
        <v>5</v>
      </c>
      <c r="W38" s="117">
        <f t="shared" si="4"/>
        <v>2.4732000000000032E-2</v>
      </c>
      <c r="X38" s="117">
        <f t="shared" si="4"/>
        <v>1.5244000000000008E-2</v>
      </c>
    </row>
    <row r="39" spans="3:24">
      <c r="C39" s="117" t="s">
        <v>478</v>
      </c>
      <c r="D39" s="117" t="s">
        <v>127</v>
      </c>
      <c r="E39" s="117" t="s">
        <v>230</v>
      </c>
      <c r="I39" s="117">
        <f t="shared" si="0"/>
        <v>3.0000000000000001E-3</v>
      </c>
      <c r="J39" s="117">
        <f t="shared" si="1"/>
        <v>1E-3</v>
      </c>
      <c r="K39" s="117">
        <v>0.99970008997300808</v>
      </c>
      <c r="L39" s="117">
        <v>3</v>
      </c>
      <c r="M39" s="137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2"/>
        <v>1</v>
      </c>
      <c r="T39" s="125">
        <f t="shared" si="3"/>
        <v>1</v>
      </c>
      <c r="U39" s="117">
        <v>5</v>
      </c>
      <c r="W39" s="117">
        <f t="shared" si="4"/>
        <v>2.1147200000000005E-2</v>
      </c>
      <c r="X39" s="117">
        <f t="shared" si="4"/>
        <v>8.2824000000000023E-3</v>
      </c>
    </row>
    <row r="40" spans="3:24">
      <c r="C40" s="117" t="s">
        <v>479</v>
      </c>
      <c r="D40" s="117" t="s">
        <v>40</v>
      </c>
      <c r="E40" s="117" t="s">
        <v>409</v>
      </c>
      <c r="I40" s="117">
        <f t="shared" si="0"/>
        <v>0.65200000000000002</v>
      </c>
      <c r="J40" s="117">
        <f t="shared" si="1"/>
        <v>0</v>
      </c>
      <c r="K40" s="117">
        <v>1</v>
      </c>
      <c r="L40" s="117">
        <v>100</v>
      </c>
      <c r="M40" s="137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2"/>
        <v>1</v>
      </c>
      <c r="T40" s="125">
        <f t="shared" si="3"/>
        <v>0.05</v>
      </c>
      <c r="U40" s="117">
        <v>5</v>
      </c>
      <c r="W40" s="117">
        <f t="shared" si="4"/>
        <v>5.3248000000039042E-3</v>
      </c>
      <c r="X40" s="117">
        <f t="shared" si="4"/>
        <v>0</v>
      </c>
    </row>
    <row r="41" spans="3:24">
      <c r="C41" s="117" t="s">
        <v>480</v>
      </c>
      <c r="D41" s="117" t="s">
        <v>127</v>
      </c>
      <c r="E41" s="117" t="s">
        <v>236</v>
      </c>
      <c r="I41" s="117">
        <f t="shared" si="0"/>
        <v>5.8000000000000003E-2</v>
      </c>
      <c r="J41" s="117">
        <f t="shared" si="1"/>
        <v>0</v>
      </c>
      <c r="K41" s="117">
        <v>0.8</v>
      </c>
      <c r="L41" s="117">
        <v>25</v>
      </c>
      <c r="M41" s="137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2"/>
        <v>0.73799999999999999</v>
      </c>
      <c r="T41" s="125">
        <f t="shared" si="3"/>
        <v>0.05</v>
      </c>
      <c r="U41" s="117">
        <v>5</v>
      </c>
      <c r="W41" s="117">
        <f t="shared" si="4"/>
        <v>1.0479200000000244E-2</v>
      </c>
      <c r="X41" s="117">
        <f t="shared" si="4"/>
        <v>0</v>
      </c>
    </row>
    <row r="42" spans="3:24">
      <c r="C42" s="117" t="s">
        <v>481</v>
      </c>
      <c r="D42" s="117" t="s">
        <v>64</v>
      </c>
      <c r="E42" s="117" t="s">
        <v>236</v>
      </c>
      <c r="I42" s="117">
        <f t="shared" si="0"/>
        <v>2.1000000000000001E-2</v>
      </c>
      <c r="J42" s="117">
        <f t="shared" si="1"/>
        <v>0</v>
      </c>
      <c r="K42" s="117">
        <v>0.79999999999999993</v>
      </c>
      <c r="L42" s="117">
        <v>25</v>
      </c>
      <c r="M42" s="137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2"/>
        <v>0.26300000000000001</v>
      </c>
      <c r="T42" s="125">
        <f t="shared" si="3"/>
        <v>0.05</v>
      </c>
      <c r="U42" s="117">
        <v>5</v>
      </c>
      <c r="W42" s="117">
        <f t="shared" si="4"/>
        <v>1.3130400000000098E-2</v>
      </c>
      <c r="X42" s="117">
        <f t="shared" si="4"/>
        <v>0</v>
      </c>
    </row>
    <row r="43" spans="3:24">
      <c r="C43" s="117" t="s">
        <v>543</v>
      </c>
      <c r="D43" s="117" t="s">
        <v>127</v>
      </c>
      <c r="E43" s="117" t="s">
        <v>411</v>
      </c>
      <c r="I43" s="117">
        <f t="shared" si="0"/>
        <v>3.9E-2</v>
      </c>
      <c r="J43" s="117">
        <f t="shared" si="1"/>
        <v>0</v>
      </c>
      <c r="K43" s="117">
        <v>0.67500000000000004</v>
      </c>
      <c r="L43" s="117">
        <v>10</v>
      </c>
      <c r="M43" s="137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2"/>
        <v>1</v>
      </c>
      <c r="T43" s="125">
        <f t="shared" si="3"/>
        <v>0.05</v>
      </c>
      <c r="U43" s="117">
        <v>5</v>
      </c>
      <c r="W43" s="117">
        <f t="shared" si="4"/>
        <v>9.152000000000049E-3</v>
      </c>
      <c r="X43" s="117">
        <f t="shared" si="4"/>
        <v>0</v>
      </c>
    </row>
    <row r="44" spans="3:24">
      <c r="C44" s="117" t="s">
        <v>544</v>
      </c>
      <c r="D44" s="117" t="s">
        <v>63</v>
      </c>
      <c r="E44" s="117" t="s">
        <v>413</v>
      </c>
      <c r="I44" s="117">
        <f t="shared" si="0"/>
        <v>0.06</v>
      </c>
      <c r="J44" s="117">
        <f t="shared" si="1"/>
        <v>7.2999999999999995E-2</v>
      </c>
      <c r="K44" s="117">
        <v>0.8</v>
      </c>
      <c r="L44" s="117">
        <v>20</v>
      </c>
      <c r="M44" s="137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2"/>
        <v>0.33200000000000002</v>
      </c>
      <c r="T44" s="125">
        <f t="shared" si="3"/>
        <v>0.96199999999999997</v>
      </c>
      <c r="U44" s="117">
        <v>5</v>
      </c>
      <c r="W44" s="117">
        <f t="shared" si="4"/>
        <v>3.0108800000000491E-3</v>
      </c>
      <c r="X44" s="117">
        <f t="shared" si="4"/>
        <v>9.9299040000001559E-3</v>
      </c>
    </row>
    <row r="45" spans="3:24">
      <c r="C45" s="117" t="s">
        <v>545</v>
      </c>
      <c r="D45" s="117" t="s">
        <v>64</v>
      </c>
      <c r="E45" s="117" t="s">
        <v>413</v>
      </c>
      <c r="I45" s="117">
        <f t="shared" si="0"/>
        <v>0.11899999999999999</v>
      </c>
      <c r="J45" s="117">
        <f t="shared" si="1"/>
        <v>0</v>
      </c>
      <c r="K45" s="117">
        <v>0.86999999999999988</v>
      </c>
      <c r="L45" s="117">
        <v>25</v>
      </c>
      <c r="M45" s="137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2"/>
        <v>0.65600000000000003</v>
      </c>
      <c r="T45" s="125">
        <f t="shared" si="3"/>
        <v>0</v>
      </c>
      <c r="U45" s="117">
        <v>5</v>
      </c>
      <c r="W45" s="117">
        <f t="shared" si="4"/>
        <v>1.0404912000000266E-2</v>
      </c>
      <c r="X45" s="117">
        <f t="shared" si="4"/>
        <v>0</v>
      </c>
    </row>
    <row r="46" spans="3:24">
      <c r="C46" s="117" t="s">
        <v>546</v>
      </c>
      <c r="D46" s="117" t="s">
        <v>67</v>
      </c>
      <c r="E46" s="117" t="s">
        <v>413</v>
      </c>
      <c r="I46" s="117">
        <f t="shared" si="0"/>
        <v>2E-3</v>
      </c>
      <c r="J46" s="117">
        <f t="shared" si="1"/>
        <v>2E-3</v>
      </c>
      <c r="K46" s="117">
        <v>0.85</v>
      </c>
      <c r="L46" s="117">
        <v>25</v>
      </c>
      <c r="M46" s="137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2"/>
        <v>1.3999999999999999E-2</v>
      </c>
      <c r="T46" s="125">
        <f t="shared" si="3"/>
        <v>3.9E-2</v>
      </c>
      <c r="U46" s="117">
        <v>5</v>
      </c>
      <c r="W46" s="117">
        <f t="shared" si="4"/>
        <v>5.4359999999999999E-3</v>
      </c>
      <c r="X46" s="117">
        <f t="shared" si="4"/>
        <v>3.6000000000001309E-5</v>
      </c>
    </row>
    <row r="47" spans="3:24">
      <c r="C47" s="117" t="s">
        <v>482</v>
      </c>
      <c r="D47" s="117" t="s">
        <v>127</v>
      </c>
      <c r="E47" s="117" t="s">
        <v>415</v>
      </c>
      <c r="I47" s="117">
        <f t="shared" si="0"/>
        <v>2E-3</v>
      </c>
      <c r="J47" s="117">
        <f t="shared" si="1"/>
        <v>1E-3</v>
      </c>
      <c r="K47" s="117">
        <v>0.99970008997300808</v>
      </c>
      <c r="L47" s="117">
        <v>3</v>
      </c>
      <c r="M47" s="137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2"/>
        <v>1</v>
      </c>
      <c r="T47" s="125">
        <f t="shared" si="3"/>
        <v>1</v>
      </c>
      <c r="U47" s="117">
        <v>5</v>
      </c>
      <c r="W47" s="117">
        <f t="shared" si="4"/>
        <v>2.4364800000000006E-2</v>
      </c>
      <c r="X47" s="117">
        <f t="shared" si="4"/>
        <v>1.4882400000000002E-2</v>
      </c>
    </row>
    <row r="48" spans="3:24">
      <c r="C48" s="117" t="s">
        <v>483</v>
      </c>
      <c r="D48" s="117" t="s">
        <v>127</v>
      </c>
      <c r="E48" s="117" t="s">
        <v>240</v>
      </c>
      <c r="I48" s="117">
        <f t="shared" si="0"/>
        <v>3.7999999999999999E-2</v>
      </c>
      <c r="J48" s="117">
        <f t="shared" si="1"/>
        <v>1.6E-2</v>
      </c>
      <c r="K48" s="117">
        <v>1</v>
      </c>
      <c r="L48" s="117">
        <v>1</v>
      </c>
      <c r="M48" s="137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2"/>
        <v>1</v>
      </c>
      <c r="T48" s="125">
        <f t="shared" si="3"/>
        <v>1</v>
      </c>
      <c r="U48" s="117">
        <v>5</v>
      </c>
      <c r="W48" s="117">
        <f t="shared" si="4"/>
        <v>2.846800000000016E-2</v>
      </c>
      <c r="X48" s="117">
        <f t="shared" si="4"/>
        <v>1.7676000000000025E-2</v>
      </c>
    </row>
    <row r="49" spans="3:24">
      <c r="C49" s="117" t="s">
        <v>547</v>
      </c>
      <c r="D49" s="117" t="s">
        <v>127</v>
      </c>
      <c r="E49" s="117" t="s">
        <v>238</v>
      </c>
      <c r="I49" s="117">
        <f t="shared" si="0"/>
        <v>3.2000000000000001E-2</v>
      </c>
      <c r="J49" s="117">
        <f t="shared" si="1"/>
        <v>1.3999999999999999E-2</v>
      </c>
      <c r="K49" s="117">
        <v>0.67500000000000004</v>
      </c>
      <c r="L49" s="117">
        <v>10</v>
      </c>
      <c r="M49" s="137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2"/>
        <v>1</v>
      </c>
      <c r="T49" s="125">
        <f t="shared" si="3"/>
        <v>1</v>
      </c>
      <c r="U49" s="117">
        <v>5</v>
      </c>
      <c r="W49" s="117">
        <f t="shared" si="4"/>
        <v>8.676000000000017E-3</v>
      </c>
      <c r="X49" s="117">
        <f t="shared" si="4"/>
        <v>1.4351999999999976E-2</v>
      </c>
    </row>
    <row r="50" spans="3:24">
      <c r="C50" s="117" t="s">
        <v>484</v>
      </c>
      <c r="D50" s="117" t="s">
        <v>127</v>
      </c>
      <c r="E50" s="117" t="s">
        <v>244</v>
      </c>
      <c r="I50" s="117">
        <f t="shared" si="0"/>
        <v>2E-3</v>
      </c>
      <c r="J50" s="117">
        <f t="shared" si="1"/>
        <v>1E-3</v>
      </c>
      <c r="K50" s="117">
        <v>0.80000000000000016</v>
      </c>
      <c r="L50" s="117">
        <v>25</v>
      </c>
      <c r="M50" s="137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2"/>
        <v>3.1E-2</v>
      </c>
      <c r="T50" s="125">
        <f t="shared" si="3"/>
        <v>4.4999999999999998E-2</v>
      </c>
      <c r="U50" s="117">
        <v>5</v>
      </c>
      <c r="W50" s="117">
        <f t="shared" si="4"/>
        <v>6.164800000000005E-3</v>
      </c>
      <c r="X50" s="117">
        <f t="shared" si="4"/>
        <v>1.5882400000000001E-2</v>
      </c>
    </row>
    <row r="51" spans="3:24">
      <c r="C51" s="117" t="s">
        <v>485</v>
      </c>
      <c r="D51" s="117" t="s">
        <v>116</v>
      </c>
      <c r="E51" s="117" t="s">
        <v>244</v>
      </c>
      <c r="I51" s="117">
        <f t="shared" si="0"/>
        <v>2E-3</v>
      </c>
      <c r="J51" s="117">
        <f t="shared" si="1"/>
        <v>9.9999999999999985E-3</v>
      </c>
      <c r="K51" s="117">
        <v>0.80000000000000016</v>
      </c>
      <c r="L51" s="117">
        <v>25</v>
      </c>
      <c r="M51" s="137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2"/>
        <v>2.6000000000000002E-2</v>
      </c>
      <c r="T51" s="125">
        <f t="shared" si="3"/>
        <v>0.95599999999999996</v>
      </c>
      <c r="U51" s="117">
        <v>5</v>
      </c>
      <c r="W51" s="117">
        <f t="shared" si="4"/>
        <v>1.4864800000000004E-2</v>
      </c>
      <c r="X51" s="117">
        <f t="shared" si="4"/>
        <v>1.6623999999999972E-2</v>
      </c>
    </row>
    <row r="52" spans="3:24">
      <c r="C52" s="117" t="s">
        <v>486</v>
      </c>
      <c r="D52" s="117" t="s">
        <v>64</v>
      </c>
      <c r="E52" s="117" t="s">
        <v>244</v>
      </c>
      <c r="I52" s="117">
        <f t="shared" si="0"/>
        <v>5.5E-2</v>
      </c>
      <c r="J52" s="117">
        <f t="shared" si="1"/>
        <v>0</v>
      </c>
      <c r="K52" s="117">
        <v>0.8</v>
      </c>
      <c r="L52" s="117">
        <v>25</v>
      </c>
      <c r="M52" s="137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2"/>
        <v>0.94399999999999995</v>
      </c>
      <c r="T52" s="125">
        <f t="shared" si="3"/>
        <v>0</v>
      </c>
      <c r="U52" s="117">
        <v>5</v>
      </c>
      <c r="W52" s="117">
        <f t="shared" si="4"/>
        <v>1.9031999999999938E-2</v>
      </c>
      <c r="X52" s="117">
        <f t="shared" si="4"/>
        <v>0</v>
      </c>
    </row>
    <row r="53" spans="3:24">
      <c r="C53" s="117" t="s">
        <v>548</v>
      </c>
      <c r="D53" s="117" t="s">
        <v>127</v>
      </c>
      <c r="E53" s="117" t="s">
        <v>242</v>
      </c>
      <c r="I53" s="117">
        <f t="shared" si="0"/>
        <v>5.2999999999999999E-2</v>
      </c>
      <c r="J53" s="117">
        <f t="shared" si="1"/>
        <v>1.3999999999999999E-2</v>
      </c>
      <c r="K53" s="117">
        <v>0.67500000000000016</v>
      </c>
      <c r="L53" s="117">
        <v>10</v>
      </c>
      <c r="M53" s="137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2"/>
        <v>1</v>
      </c>
      <c r="T53" s="125">
        <f t="shared" si="3"/>
        <v>1</v>
      </c>
      <c r="U53" s="117">
        <v>5</v>
      </c>
      <c r="W53" s="117">
        <f t="shared" si="4"/>
        <v>1.4039999999999608E-3</v>
      </c>
      <c r="X53" s="117">
        <f t="shared" si="4"/>
        <v>1.5551999999999983E-2</v>
      </c>
    </row>
    <row r="54" spans="3:24">
      <c r="C54" s="117" t="s">
        <v>487</v>
      </c>
      <c r="D54" s="117" t="s">
        <v>127</v>
      </c>
      <c r="E54" s="117" t="s">
        <v>417</v>
      </c>
      <c r="I54" s="117">
        <f t="shared" si="0"/>
        <v>7.0000000000000001E-3</v>
      </c>
      <c r="J54" s="117">
        <f t="shared" si="1"/>
        <v>2E-3</v>
      </c>
      <c r="K54" s="117">
        <v>1</v>
      </c>
      <c r="L54" s="117">
        <v>1</v>
      </c>
      <c r="M54" s="137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2"/>
        <v>1</v>
      </c>
      <c r="T54" s="125">
        <f t="shared" si="3"/>
        <v>1</v>
      </c>
      <c r="U54" s="117">
        <v>5</v>
      </c>
      <c r="W54" s="117">
        <f t="shared" si="4"/>
        <v>3.3519999999999939E-3</v>
      </c>
      <c r="X54" s="117">
        <f t="shared" si="4"/>
        <v>9.5720000000000041E-3</v>
      </c>
    </row>
    <row r="55" spans="3:24">
      <c r="C55" s="117" t="s">
        <v>488</v>
      </c>
      <c r="D55" s="117" t="s">
        <v>64</v>
      </c>
      <c r="E55" s="117" t="s">
        <v>419</v>
      </c>
      <c r="I55" s="117">
        <f t="shared" si="0"/>
        <v>2E-3</v>
      </c>
      <c r="J55" s="117">
        <f t="shared" si="1"/>
        <v>0</v>
      </c>
      <c r="K55" s="117">
        <v>0.80000000000000016</v>
      </c>
      <c r="L55" s="117">
        <v>13</v>
      </c>
      <c r="M55" s="137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2"/>
        <v>1</v>
      </c>
      <c r="T55" s="125">
        <f t="shared" si="3"/>
        <v>0.05</v>
      </c>
      <c r="U55" s="117">
        <v>5</v>
      </c>
      <c r="W55" s="117">
        <f t="shared" si="4"/>
        <v>2.4564800000000005E-2</v>
      </c>
      <c r="X55" s="117">
        <f t="shared" si="4"/>
        <v>0</v>
      </c>
    </row>
    <row r="56" spans="3:24">
      <c r="C56" s="117" t="s">
        <v>489</v>
      </c>
      <c r="D56" s="117" t="s">
        <v>573</v>
      </c>
      <c r="E56" s="117" t="s">
        <v>246</v>
      </c>
      <c r="I56" s="117">
        <f t="shared" si="0"/>
        <v>1.4469999999999998</v>
      </c>
      <c r="J56" s="117">
        <f t="shared" si="1"/>
        <v>0</v>
      </c>
      <c r="K56" s="117">
        <v>1</v>
      </c>
      <c r="L56" s="117">
        <v>100</v>
      </c>
      <c r="M56" s="137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2"/>
        <v>1</v>
      </c>
      <c r="T56" s="125">
        <f t="shared" si="3"/>
        <v>0.05</v>
      </c>
      <c r="U56" s="117">
        <v>5</v>
      </c>
      <c r="W56" s="117">
        <f t="shared" si="4"/>
        <v>4.3279999999867869E-4</v>
      </c>
      <c r="X56" s="117">
        <f t="shared" si="4"/>
        <v>0</v>
      </c>
    </row>
    <row r="57" spans="3:24">
      <c r="C57" s="117" t="s">
        <v>490</v>
      </c>
      <c r="D57" s="117" t="s">
        <v>64</v>
      </c>
      <c r="E57" s="117" t="s">
        <v>421</v>
      </c>
      <c r="I57" s="117">
        <f t="shared" si="0"/>
        <v>1.0449999999999999</v>
      </c>
      <c r="J57" s="117">
        <f t="shared" si="1"/>
        <v>0</v>
      </c>
      <c r="K57" s="117">
        <v>1</v>
      </c>
      <c r="L57" s="117">
        <v>25</v>
      </c>
      <c r="M57" s="137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2"/>
        <v>1</v>
      </c>
      <c r="T57" s="125">
        <f t="shared" si="3"/>
        <v>0.05</v>
      </c>
      <c r="U57" s="117">
        <v>5</v>
      </c>
      <c r="W57" s="117">
        <f t="shared" si="4"/>
        <v>1.5760000000000218E-2</v>
      </c>
      <c r="X57" s="117">
        <f t="shared" si="4"/>
        <v>0</v>
      </c>
    </row>
    <row r="58" spans="3:24">
      <c r="C58" s="117" t="s">
        <v>491</v>
      </c>
      <c r="D58" s="117" t="s">
        <v>63</v>
      </c>
      <c r="E58" s="117" t="s">
        <v>250</v>
      </c>
      <c r="I58" s="117">
        <f t="shared" si="0"/>
        <v>7.2999999999999995E-2</v>
      </c>
      <c r="J58" s="117">
        <f t="shared" si="1"/>
        <v>0</v>
      </c>
      <c r="K58" s="117">
        <v>0.7</v>
      </c>
      <c r="L58" s="117">
        <v>25</v>
      </c>
      <c r="M58" s="137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2"/>
        <v>0.51900000000000002</v>
      </c>
      <c r="T58" s="125">
        <f t="shared" si="3"/>
        <v>0.05</v>
      </c>
      <c r="U58" s="117">
        <v>5</v>
      </c>
      <c r="W58" s="117">
        <f t="shared" si="4"/>
        <v>6.5152000000003873E-3</v>
      </c>
      <c r="X58" s="117">
        <f t="shared" si="4"/>
        <v>0</v>
      </c>
    </row>
    <row r="59" spans="3:24">
      <c r="C59" s="117" t="s">
        <v>492</v>
      </c>
      <c r="D59" s="117" t="s">
        <v>127</v>
      </c>
      <c r="E59" s="117" t="s">
        <v>250</v>
      </c>
      <c r="I59" s="117">
        <f t="shared" si="0"/>
        <v>5.0000000000000001E-3</v>
      </c>
      <c r="J59" s="117">
        <f t="shared" si="1"/>
        <v>0</v>
      </c>
      <c r="K59" s="117">
        <v>0.8</v>
      </c>
      <c r="L59" s="117">
        <v>25</v>
      </c>
      <c r="M59" s="137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2"/>
        <v>3.5000000000000003E-2</v>
      </c>
      <c r="T59" s="125">
        <f t="shared" si="3"/>
        <v>0.05</v>
      </c>
      <c r="U59" s="117">
        <v>5</v>
      </c>
      <c r="W59" s="117">
        <f t="shared" si="4"/>
        <v>2.71200000000002E-3</v>
      </c>
      <c r="X59" s="117">
        <f t="shared" si="4"/>
        <v>0</v>
      </c>
    </row>
    <row r="60" spans="3:24">
      <c r="C60" s="117" t="s">
        <v>493</v>
      </c>
      <c r="D60" s="117" t="s">
        <v>64</v>
      </c>
      <c r="E60" s="117" t="s">
        <v>250</v>
      </c>
      <c r="I60" s="117">
        <f t="shared" si="0"/>
        <v>4.9000000000000002E-2</v>
      </c>
      <c r="J60" s="117">
        <f t="shared" si="1"/>
        <v>0</v>
      </c>
      <c r="K60" s="117">
        <v>0.8</v>
      </c>
      <c r="L60" s="117">
        <v>25</v>
      </c>
      <c r="M60" s="137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2"/>
        <v>0.34300000000000003</v>
      </c>
      <c r="T60" s="125">
        <f t="shared" si="3"/>
        <v>0.05</v>
      </c>
      <c r="U60" s="117">
        <v>5</v>
      </c>
      <c r="W60" s="117">
        <f t="shared" si="4"/>
        <v>2.6737600000000139E-2</v>
      </c>
      <c r="X60" s="117">
        <f t="shared" si="4"/>
        <v>0</v>
      </c>
    </row>
    <row r="61" spans="3:24">
      <c r="C61" s="117" t="s">
        <v>494</v>
      </c>
      <c r="D61" s="117" t="s">
        <v>67</v>
      </c>
      <c r="E61" s="117" t="s">
        <v>250</v>
      </c>
      <c r="I61" s="117">
        <f t="shared" si="0"/>
        <v>1.4999999999999999E-2</v>
      </c>
      <c r="J61" s="117">
        <f t="shared" si="1"/>
        <v>0</v>
      </c>
      <c r="K61" s="117">
        <v>0.7</v>
      </c>
      <c r="L61" s="117">
        <v>25</v>
      </c>
      <c r="M61" s="137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2"/>
        <v>0.105</v>
      </c>
      <c r="T61" s="125">
        <f t="shared" si="3"/>
        <v>0.05</v>
      </c>
      <c r="U61" s="117">
        <v>5</v>
      </c>
      <c r="W61" s="117">
        <f t="shared" si="4"/>
        <v>1.053599999999999E-2</v>
      </c>
      <c r="X61" s="117">
        <f t="shared" si="4"/>
        <v>0</v>
      </c>
    </row>
    <row r="62" spans="3:24">
      <c r="C62" s="117" t="s">
        <v>549</v>
      </c>
      <c r="D62" s="117" t="s">
        <v>127</v>
      </c>
      <c r="E62" s="117" t="s">
        <v>248</v>
      </c>
      <c r="I62" s="117">
        <f t="shared" si="0"/>
        <v>3.3000000000000002E-2</v>
      </c>
      <c r="J62" s="117">
        <f t="shared" si="1"/>
        <v>0</v>
      </c>
      <c r="K62" s="117">
        <v>0.67500000000000004</v>
      </c>
      <c r="L62" s="117">
        <v>10</v>
      </c>
      <c r="M62" s="137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2"/>
        <v>1</v>
      </c>
      <c r="T62" s="125">
        <f t="shared" si="3"/>
        <v>0.05</v>
      </c>
      <c r="U62" s="117">
        <v>5</v>
      </c>
      <c r="W62" s="117">
        <f t="shared" si="4"/>
        <v>4.5439999999999925E-3</v>
      </c>
      <c r="X62" s="117">
        <f t="shared" si="4"/>
        <v>0</v>
      </c>
    </row>
    <row r="63" spans="3:24">
      <c r="C63" s="117" t="s">
        <v>550</v>
      </c>
      <c r="D63" s="117" t="s">
        <v>64</v>
      </c>
      <c r="E63" s="117" t="s">
        <v>423</v>
      </c>
      <c r="I63" s="117">
        <f t="shared" si="0"/>
        <v>2.8000000000000001E-2</v>
      </c>
      <c r="J63" s="117">
        <f t="shared" si="1"/>
        <v>0</v>
      </c>
      <c r="K63" s="117">
        <v>0.87</v>
      </c>
      <c r="L63" s="117">
        <v>25</v>
      </c>
      <c r="M63" s="137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2"/>
        <v>1</v>
      </c>
      <c r="T63" s="125">
        <f t="shared" si="3"/>
        <v>0.05</v>
      </c>
      <c r="U63" s="117">
        <v>5</v>
      </c>
      <c r="W63" s="117">
        <f t="shared" si="4"/>
        <v>9.9040000000000239E-3</v>
      </c>
      <c r="X63" s="117">
        <f t="shared" si="4"/>
        <v>0</v>
      </c>
    </row>
    <row r="64" spans="3:24">
      <c r="C64" s="117" t="s">
        <v>551</v>
      </c>
      <c r="D64" s="117" t="s">
        <v>114</v>
      </c>
      <c r="E64" s="117" t="s">
        <v>252</v>
      </c>
      <c r="I64" s="117">
        <f t="shared" si="0"/>
        <v>0.22600000000000001</v>
      </c>
      <c r="J64" s="117">
        <f t="shared" si="1"/>
        <v>0</v>
      </c>
      <c r="K64" s="117">
        <v>0.18</v>
      </c>
      <c r="L64" s="117">
        <v>20</v>
      </c>
      <c r="M64" s="137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2"/>
        <v>1</v>
      </c>
      <c r="T64" s="125">
        <f t="shared" si="3"/>
        <v>0.05</v>
      </c>
      <c r="U64" s="117">
        <v>5</v>
      </c>
      <c r="W64" s="117">
        <f t="shared" si="4"/>
        <v>5.4223999999991612E-4</v>
      </c>
      <c r="X64" s="117">
        <f t="shared" si="4"/>
        <v>0</v>
      </c>
    </row>
    <row r="65" spans="3:24">
      <c r="C65" s="117" t="s">
        <v>552</v>
      </c>
      <c r="D65" s="117" t="s">
        <v>127</v>
      </c>
      <c r="E65" s="117" t="s">
        <v>254</v>
      </c>
      <c r="I65" s="117">
        <f t="shared" si="0"/>
        <v>6.3E-2</v>
      </c>
      <c r="J65" s="117">
        <f t="shared" si="1"/>
        <v>0</v>
      </c>
      <c r="K65" s="117">
        <v>0.67500000000000004</v>
      </c>
      <c r="L65" s="117">
        <v>10</v>
      </c>
      <c r="M65" s="137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2"/>
        <v>0.91800000000000004</v>
      </c>
      <c r="T65" s="125">
        <f t="shared" si="3"/>
        <v>0.05</v>
      </c>
      <c r="U65" s="117">
        <v>5</v>
      </c>
      <c r="W65" s="117">
        <f t="shared" si="4"/>
        <v>2.1840000000000748E-3</v>
      </c>
      <c r="X65" s="117">
        <f t="shared" si="4"/>
        <v>0</v>
      </c>
    </row>
    <row r="66" spans="3:24">
      <c r="C66" s="117" t="s">
        <v>553</v>
      </c>
      <c r="D66" s="117" t="s">
        <v>114</v>
      </c>
      <c r="E66" s="117" t="s">
        <v>254</v>
      </c>
      <c r="I66" s="117">
        <f t="shared" si="0"/>
        <v>6.0000000000000001E-3</v>
      </c>
      <c r="J66" s="117">
        <f t="shared" si="1"/>
        <v>0</v>
      </c>
      <c r="K66" s="117">
        <v>0.22</v>
      </c>
      <c r="L66" s="117">
        <v>20</v>
      </c>
      <c r="M66" s="137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2"/>
        <v>8.3000000000000004E-2</v>
      </c>
      <c r="T66" s="125">
        <f t="shared" si="3"/>
        <v>0.05</v>
      </c>
      <c r="U66" s="117">
        <v>5</v>
      </c>
      <c r="W66" s="117">
        <f t="shared" si="4"/>
        <v>4.9080000000000096E-3</v>
      </c>
      <c r="X66" s="117">
        <f t="shared" si="4"/>
        <v>0</v>
      </c>
    </row>
    <row r="67" spans="3:24">
      <c r="C67" s="117" t="s">
        <v>554</v>
      </c>
      <c r="D67" s="117" t="s">
        <v>116</v>
      </c>
      <c r="E67" s="117" t="s">
        <v>425</v>
      </c>
      <c r="I67" s="117">
        <f t="shared" si="0"/>
        <v>2E-3</v>
      </c>
      <c r="J67" s="117">
        <f t="shared" si="1"/>
        <v>0</v>
      </c>
      <c r="K67" s="117">
        <v>0.85</v>
      </c>
      <c r="L67" s="117">
        <v>25</v>
      </c>
      <c r="M67" s="137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2"/>
        <v>0.156</v>
      </c>
      <c r="T67" s="125">
        <f t="shared" si="3"/>
        <v>0.05</v>
      </c>
      <c r="U67" s="117">
        <v>5</v>
      </c>
      <c r="W67" s="117">
        <f t="shared" si="4"/>
        <v>5.9360000000000003E-3</v>
      </c>
      <c r="X67" s="117">
        <f t="shared" si="4"/>
        <v>0</v>
      </c>
    </row>
    <row r="68" spans="3:24">
      <c r="C68" s="117" t="s">
        <v>555</v>
      </c>
      <c r="D68" s="117" t="s">
        <v>64</v>
      </c>
      <c r="E68" s="117" t="s">
        <v>425</v>
      </c>
      <c r="I68" s="117">
        <f t="shared" si="0"/>
        <v>9.0000000000000011E-3</v>
      </c>
      <c r="J68" s="117">
        <f t="shared" si="1"/>
        <v>0</v>
      </c>
      <c r="K68" s="117">
        <v>0.87</v>
      </c>
      <c r="L68" s="117">
        <v>25</v>
      </c>
      <c r="M68" s="137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2"/>
        <v>0.84499999999999997</v>
      </c>
      <c r="T68" s="125">
        <f t="shared" si="3"/>
        <v>0.05</v>
      </c>
      <c r="U68" s="117">
        <v>5</v>
      </c>
      <c r="W68" s="117">
        <f t="shared" si="4"/>
        <v>3.1120000000000037E-3</v>
      </c>
      <c r="X68" s="117">
        <f t="shared" si="4"/>
        <v>0</v>
      </c>
    </row>
    <row r="69" spans="3:24">
      <c r="C69" s="117" t="s">
        <v>495</v>
      </c>
      <c r="D69" s="117" t="s">
        <v>127</v>
      </c>
      <c r="E69" s="117" t="s">
        <v>427</v>
      </c>
      <c r="I69" s="117">
        <f t="shared" si="0"/>
        <v>0.25900000000000001</v>
      </c>
      <c r="J69" s="117">
        <f t="shared" si="1"/>
        <v>8.8999999999999996E-2</v>
      </c>
      <c r="K69" s="117">
        <v>1</v>
      </c>
      <c r="L69" s="117">
        <v>1</v>
      </c>
      <c r="M69" s="137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2"/>
        <v>1</v>
      </c>
      <c r="T69" s="125">
        <f t="shared" si="3"/>
        <v>1</v>
      </c>
      <c r="U69" s="117">
        <v>5</v>
      </c>
      <c r="W69" s="117">
        <f t="shared" si="4"/>
        <v>1.120000000005561E-4</v>
      </c>
      <c r="X69" s="117">
        <f t="shared" si="4"/>
        <v>9.5520000000000049E-3</v>
      </c>
    </row>
    <row r="70" spans="3:24">
      <c r="C70" s="117" t="s">
        <v>496</v>
      </c>
      <c r="D70" s="117" t="s">
        <v>114</v>
      </c>
      <c r="E70" s="117" t="s">
        <v>429</v>
      </c>
      <c r="I70" s="117">
        <f t="shared" si="0"/>
        <v>0.25700000000000001</v>
      </c>
      <c r="J70" s="117">
        <f t="shared" si="1"/>
        <v>8.7999999999999995E-2</v>
      </c>
      <c r="K70" s="117">
        <v>1</v>
      </c>
      <c r="L70" s="117">
        <v>1</v>
      </c>
      <c r="M70" s="137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2"/>
        <v>1</v>
      </c>
      <c r="T70" s="125">
        <f t="shared" si="3"/>
        <v>1</v>
      </c>
      <c r="U70" s="117">
        <v>5</v>
      </c>
      <c r="W70" s="117">
        <f t="shared" si="4"/>
        <v>1.4776000000000344E-2</v>
      </c>
      <c r="X70" s="117">
        <f t="shared" si="4"/>
        <v>9.4839999999998259E-3</v>
      </c>
    </row>
    <row r="71" spans="3:24">
      <c r="C71" s="117" t="s">
        <v>497</v>
      </c>
      <c r="D71" s="117" t="s">
        <v>115</v>
      </c>
      <c r="E71" s="117" t="s">
        <v>431</v>
      </c>
      <c r="I71" s="117">
        <f t="shared" si="0"/>
        <v>0.16900000000000001</v>
      </c>
      <c r="J71" s="117">
        <f t="shared" si="1"/>
        <v>5.8000000000000003E-2</v>
      </c>
      <c r="K71" s="117">
        <v>1</v>
      </c>
      <c r="L71" s="117">
        <v>25</v>
      </c>
      <c r="M71" s="137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2"/>
        <v>1</v>
      </c>
      <c r="T71" s="125">
        <f t="shared" si="3"/>
        <v>1</v>
      </c>
      <c r="U71" s="117">
        <v>5</v>
      </c>
      <c r="W71" s="117">
        <f t="shared" si="4"/>
        <v>1.0992000000000335E-2</v>
      </c>
      <c r="X71" s="117">
        <f t="shared" si="4"/>
        <v>8.744000000000085E-3</v>
      </c>
    </row>
    <row r="72" spans="3:24">
      <c r="C72" s="117" t="s">
        <v>498</v>
      </c>
      <c r="D72" s="117" t="s">
        <v>63</v>
      </c>
      <c r="E72" s="117" t="s">
        <v>433</v>
      </c>
      <c r="I72" s="117">
        <f t="shared" si="0"/>
        <v>6.4000000000000001E-2</v>
      </c>
      <c r="J72" s="117">
        <f t="shared" si="1"/>
        <v>2.2000000000000002E-2</v>
      </c>
      <c r="K72" s="117">
        <v>1</v>
      </c>
      <c r="L72" s="117">
        <v>1</v>
      </c>
      <c r="M72" s="137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2"/>
        <v>1</v>
      </c>
      <c r="T72" s="125">
        <f t="shared" si="3"/>
        <v>1</v>
      </c>
      <c r="U72" s="117">
        <v>5</v>
      </c>
      <c r="W72" s="117">
        <f t="shared" si="4"/>
        <v>6.5520000000001133E-3</v>
      </c>
      <c r="X72" s="117">
        <f t="shared" si="4"/>
        <v>4.6960000000000335E-3</v>
      </c>
    </row>
    <row r="73" spans="3:24">
      <c r="C73" s="117" t="s">
        <v>499</v>
      </c>
      <c r="D73" s="117" t="s">
        <v>64</v>
      </c>
      <c r="E73" s="117" t="s">
        <v>435</v>
      </c>
      <c r="I73" s="117">
        <f t="shared" ref="I73:I114" si="5">+ROUNDUP(P73/O73/R73,3)</f>
        <v>6.7000000000000004E-2</v>
      </c>
      <c r="J73" s="117">
        <f t="shared" ref="J73:J114" si="6">+ROUNDUP(Q73/O73/R73,3)</f>
        <v>0</v>
      </c>
      <c r="K73" s="117">
        <v>1</v>
      </c>
      <c r="L73" s="117">
        <v>1</v>
      </c>
      <c r="M73" s="137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7">+IF(SUMIF($E$8:$E$142,E73,$P$8:$P$142)=0,0.05,ROUNDUP(P73/SUMIF($E$8:$E$142,E73,$P$8:$P$142),3))</f>
        <v>1</v>
      </c>
      <c r="T73" s="125">
        <f t="shared" ref="T73:T114" si="8">+IF(SUMIF($E$8:$E$142,E73,$Q$8:$Q$142)=0,0.05,ROUNDUP(Q73/SUMIF($E$8:$E$142,E73,$Q$8:$Q$142),3))</f>
        <v>0.05</v>
      </c>
      <c r="U73" s="117">
        <v>5</v>
      </c>
      <c r="W73" s="117">
        <f t="shared" ref="W73:X114" si="9">+I73*$O73*$R73-P73</f>
        <v>1.0560000000001679E-3</v>
      </c>
      <c r="X73" s="117">
        <f t="shared" si="9"/>
        <v>0</v>
      </c>
    </row>
    <row r="74" spans="3:24">
      <c r="C74" s="117" t="s">
        <v>500</v>
      </c>
      <c r="D74" s="117" t="s">
        <v>113</v>
      </c>
      <c r="E74" s="117" t="s">
        <v>437</v>
      </c>
      <c r="I74" s="117">
        <f t="shared" si="5"/>
        <v>4.0000000000000001E-3</v>
      </c>
      <c r="J74" s="117">
        <f t="shared" si="6"/>
        <v>2E-3</v>
      </c>
      <c r="K74" s="117">
        <v>1</v>
      </c>
      <c r="L74" s="117">
        <v>1</v>
      </c>
      <c r="M74" s="137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7"/>
        <v>1</v>
      </c>
      <c r="T74" s="125">
        <f t="shared" si="8"/>
        <v>1</v>
      </c>
      <c r="U74" s="117">
        <v>5</v>
      </c>
      <c r="W74" s="117">
        <f t="shared" si="9"/>
        <v>1.2972000000000004E-2</v>
      </c>
      <c r="X74" s="117">
        <f t="shared" si="9"/>
        <v>1.4436000000000001E-2</v>
      </c>
    </row>
    <row r="75" spans="3:24">
      <c r="C75" s="117" t="s">
        <v>501</v>
      </c>
      <c r="D75" s="117" t="s">
        <v>66</v>
      </c>
      <c r="E75" s="117" t="s">
        <v>439</v>
      </c>
      <c r="I75" s="117">
        <f t="shared" si="5"/>
        <v>3.0000000000000001E-3</v>
      </c>
      <c r="J75" s="117">
        <f t="shared" si="6"/>
        <v>1E-3</v>
      </c>
      <c r="K75" s="117">
        <v>1</v>
      </c>
      <c r="L75" s="117">
        <v>25</v>
      </c>
      <c r="M75" s="137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7"/>
        <v>1</v>
      </c>
      <c r="T75" s="125">
        <f t="shared" si="8"/>
        <v>1</v>
      </c>
      <c r="U75" s="117">
        <v>5</v>
      </c>
      <c r="W75" s="117">
        <f t="shared" si="9"/>
        <v>7.6040000000000066E-3</v>
      </c>
      <c r="X75" s="117">
        <f t="shared" si="9"/>
        <v>2.1680000000000015E-3</v>
      </c>
    </row>
    <row r="76" spans="3:24">
      <c r="C76" s="117" t="s">
        <v>502</v>
      </c>
      <c r="D76" s="117" t="s">
        <v>116</v>
      </c>
      <c r="E76" s="117" t="s">
        <v>441</v>
      </c>
      <c r="I76" s="117">
        <f t="shared" si="5"/>
        <v>1E-3</v>
      </c>
      <c r="J76" s="117">
        <f t="shared" si="6"/>
        <v>1E-3</v>
      </c>
      <c r="K76" s="117">
        <v>1</v>
      </c>
      <c r="L76" s="117">
        <v>25</v>
      </c>
      <c r="M76" s="137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7"/>
        <v>1</v>
      </c>
      <c r="T76" s="125">
        <f t="shared" si="8"/>
        <v>1</v>
      </c>
      <c r="U76" s="117">
        <v>5</v>
      </c>
      <c r="W76" s="117">
        <f t="shared" si="9"/>
        <v>7.4680000000000007E-3</v>
      </c>
      <c r="X76" s="117">
        <f t="shared" si="9"/>
        <v>1.2968E-2</v>
      </c>
    </row>
    <row r="77" spans="3:24">
      <c r="C77" s="117" t="s">
        <v>556</v>
      </c>
      <c r="D77" s="117" t="s">
        <v>116</v>
      </c>
      <c r="E77" s="117" t="s">
        <v>443</v>
      </c>
      <c r="I77" s="117">
        <f t="shared" si="5"/>
        <v>1.3000000000000001E-2</v>
      </c>
      <c r="J77" s="117">
        <f t="shared" si="6"/>
        <v>0</v>
      </c>
      <c r="K77" s="117">
        <v>0.85</v>
      </c>
      <c r="L77" s="117">
        <v>25</v>
      </c>
      <c r="M77" s="137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7"/>
        <v>4.2000000000000003E-2</v>
      </c>
      <c r="T77" s="125">
        <f t="shared" si="8"/>
        <v>0.05</v>
      </c>
      <c r="U77" s="117">
        <v>5</v>
      </c>
      <c r="W77" s="117">
        <f t="shared" si="9"/>
        <v>7.7840000000000409E-3</v>
      </c>
      <c r="X77" s="117">
        <f t="shared" si="9"/>
        <v>0</v>
      </c>
    </row>
    <row r="78" spans="3:24">
      <c r="C78" s="117" t="s">
        <v>557</v>
      </c>
      <c r="D78" s="117" t="s">
        <v>64</v>
      </c>
      <c r="E78" s="117" t="s">
        <v>443</v>
      </c>
      <c r="I78" s="117">
        <f t="shared" si="5"/>
        <v>0.28899999999999998</v>
      </c>
      <c r="J78" s="117">
        <f t="shared" si="6"/>
        <v>0</v>
      </c>
      <c r="K78" s="117">
        <v>0.86999999999999988</v>
      </c>
      <c r="L78" s="117">
        <v>25</v>
      </c>
      <c r="M78" s="137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7"/>
        <v>0.95899999999999996</v>
      </c>
      <c r="T78" s="125">
        <f t="shared" si="8"/>
        <v>0.05</v>
      </c>
      <c r="U78" s="117">
        <v>5</v>
      </c>
      <c r="W78" s="117">
        <f t="shared" si="9"/>
        <v>1.5520000000002199E-3</v>
      </c>
      <c r="X78" s="117">
        <f t="shared" si="9"/>
        <v>0</v>
      </c>
    </row>
    <row r="79" spans="3:24">
      <c r="C79" s="117" t="s">
        <v>558</v>
      </c>
      <c r="D79" s="117" t="s">
        <v>127</v>
      </c>
      <c r="E79" s="117" t="s">
        <v>256</v>
      </c>
      <c r="I79" s="117">
        <f t="shared" si="5"/>
        <v>6.7000000000000004E-2</v>
      </c>
      <c r="J79" s="117">
        <f t="shared" si="6"/>
        <v>0</v>
      </c>
      <c r="K79" s="117">
        <v>0.67499999999999993</v>
      </c>
      <c r="L79" s="117">
        <v>10</v>
      </c>
      <c r="M79" s="137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7"/>
        <v>0.91</v>
      </c>
      <c r="T79" s="125">
        <f t="shared" si="8"/>
        <v>0.05</v>
      </c>
      <c r="U79" s="117">
        <v>5</v>
      </c>
      <c r="W79" s="117">
        <f t="shared" si="9"/>
        <v>8.556000000000008E-3</v>
      </c>
      <c r="X79" s="117">
        <f t="shared" si="9"/>
        <v>0</v>
      </c>
    </row>
    <row r="80" spans="3:24">
      <c r="C80" s="117" t="s">
        <v>503</v>
      </c>
      <c r="D80" s="117" t="s">
        <v>64</v>
      </c>
      <c r="E80" s="117" t="s">
        <v>256</v>
      </c>
      <c r="I80" s="117">
        <f t="shared" si="5"/>
        <v>7.0000000000000001E-3</v>
      </c>
      <c r="J80" s="117">
        <f t="shared" si="6"/>
        <v>0</v>
      </c>
      <c r="K80" s="117">
        <v>0.1</v>
      </c>
      <c r="L80" s="117">
        <v>10</v>
      </c>
      <c r="M80" s="137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7"/>
        <v>9.0999999999999998E-2</v>
      </c>
      <c r="T80" s="125">
        <f t="shared" si="8"/>
        <v>0.05</v>
      </c>
      <c r="U80" s="117">
        <v>5</v>
      </c>
      <c r="W80" s="117">
        <f t="shared" si="9"/>
        <v>6.5759999999999985E-3</v>
      </c>
      <c r="X80" s="117">
        <f t="shared" si="9"/>
        <v>0</v>
      </c>
    </row>
    <row r="81" spans="3:27">
      <c r="C81" s="117" t="s">
        <v>574</v>
      </c>
      <c r="D81" s="117" t="s">
        <v>64</v>
      </c>
      <c r="E81" s="117" t="s">
        <v>575</v>
      </c>
      <c r="I81" s="117">
        <f t="shared" si="5"/>
        <v>9.6000000000000002E-2</v>
      </c>
      <c r="J81" s="117">
        <f t="shared" si="6"/>
        <v>0</v>
      </c>
      <c r="K81" s="117">
        <v>1</v>
      </c>
      <c r="L81" s="117">
        <v>25</v>
      </c>
      <c r="M81" s="137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7"/>
        <v>1</v>
      </c>
      <c r="T81" s="125">
        <f t="shared" si="8"/>
        <v>0.05</v>
      </c>
      <c r="U81" s="117">
        <v>5</v>
      </c>
      <c r="W81" s="117">
        <f t="shared" si="9"/>
        <v>3.0280000000002527E-3</v>
      </c>
      <c r="X81" s="117">
        <f t="shared" si="9"/>
        <v>0</v>
      </c>
    </row>
    <row r="82" spans="3:27">
      <c r="C82" s="117" t="s">
        <v>504</v>
      </c>
      <c r="D82" s="117" t="s">
        <v>64</v>
      </c>
      <c r="E82" s="117" t="s">
        <v>258</v>
      </c>
      <c r="I82" s="117">
        <f t="shared" si="5"/>
        <v>9.0000000000000011E-3</v>
      </c>
      <c r="J82" s="117">
        <f t="shared" si="6"/>
        <v>0</v>
      </c>
      <c r="K82" s="117">
        <v>0.8</v>
      </c>
      <c r="L82" s="117">
        <v>13</v>
      </c>
      <c r="M82" s="137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7"/>
        <v>0.45300000000000001</v>
      </c>
      <c r="T82" s="125">
        <f t="shared" si="8"/>
        <v>0.05</v>
      </c>
      <c r="U82" s="117">
        <v>5</v>
      </c>
      <c r="W82" s="117">
        <f t="shared" si="9"/>
        <v>2.5241600000000058E-2</v>
      </c>
      <c r="X82" s="117">
        <f t="shared" si="9"/>
        <v>0</v>
      </c>
    </row>
    <row r="83" spans="3:27">
      <c r="C83" s="117" t="s">
        <v>505</v>
      </c>
      <c r="D83" s="117" t="s">
        <v>127</v>
      </c>
      <c r="E83" s="117" t="s">
        <v>258</v>
      </c>
      <c r="I83" s="117">
        <f t="shared" si="5"/>
        <v>9.9999999999999985E-3</v>
      </c>
      <c r="J83" s="117">
        <f t="shared" si="6"/>
        <v>0</v>
      </c>
      <c r="K83" s="117">
        <v>0.99970008997300808</v>
      </c>
      <c r="L83" s="117">
        <v>3</v>
      </c>
      <c r="M83" s="137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7"/>
        <v>0.54800000000000004</v>
      </c>
      <c r="T83" s="125">
        <f t="shared" si="8"/>
        <v>0.05</v>
      </c>
      <c r="U83" s="117">
        <v>5</v>
      </c>
      <c r="W83" s="117">
        <f t="shared" si="9"/>
        <v>5.3239999999999399E-3</v>
      </c>
      <c r="X83" s="117">
        <f t="shared" si="9"/>
        <v>0</v>
      </c>
    </row>
    <row r="84" spans="3:27">
      <c r="C84" s="117" t="s">
        <v>506</v>
      </c>
      <c r="D84" s="117" t="s">
        <v>116</v>
      </c>
      <c r="E84" s="117" t="s">
        <v>446</v>
      </c>
      <c r="I84" s="117">
        <f t="shared" si="5"/>
        <v>4.0000000000000001E-3</v>
      </c>
      <c r="J84" s="117">
        <f t="shared" si="6"/>
        <v>0</v>
      </c>
      <c r="K84" s="117">
        <v>0.8</v>
      </c>
      <c r="L84" s="117">
        <v>25</v>
      </c>
      <c r="M84" s="137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7"/>
        <v>0.315</v>
      </c>
      <c r="T84" s="125">
        <f t="shared" si="8"/>
        <v>0.05</v>
      </c>
      <c r="U84" s="117">
        <v>5</v>
      </c>
      <c r="W84" s="117">
        <f t="shared" si="9"/>
        <v>8.0296000000000117E-3</v>
      </c>
      <c r="X84" s="117">
        <f t="shared" si="9"/>
        <v>0</v>
      </c>
    </row>
    <row r="85" spans="3:27">
      <c r="C85" s="117" t="s">
        <v>507</v>
      </c>
      <c r="D85" s="117" t="s">
        <v>64</v>
      </c>
      <c r="E85" s="117" t="s">
        <v>446</v>
      </c>
      <c r="I85" s="117">
        <f t="shared" si="5"/>
        <v>9.0000000000000011E-3</v>
      </c>
      <c r="J85" s="117">
        <f t="shared" si="6"/>
        <v>0</v>
      </c>
      <c r="K85" s="117">
        <v>0.8</v>
      </c>
      <c r="L85" s="117">
        <v>25</v>
      </c>
      <c r="M85" s="137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7"/>
        <v>0.68600000000000005</v>
      </c>
      <c r="T85" s="125">
        <f t="shared" si="8"/>
        <v>0.05</v>
      </c>
      <c r="U85" s="117">
        <v>5</v>
      </c>
      <c r="W85" s="117">
        <f t="shared" si="9"/>
        <v>2.5841600000000048E-2</v>
      </c>
      <c r="X85" s="117">
        <f t="shared" si="9"/>
        <v>0</v>
      </c>
    </row>
    <row r="86" spans="3:27">
      <c r="C86" s="117" t="s">
        <v>508</v>
      </c>
      <c r="D86" s="117" t="s">
        <v>64</v>
      </c>
      <c r="E86" s="117" t="s">
        <v>262</v>
      </c>
      <c r="I86" s="117">
        <f t="shared" si="5"/>
        <v>8.2000000000000003E-2</v>
      </c>
      <c r="J86" s="117">
        <f t="shared" si="6"/>
        <v>0</v>
      </c>
      <c r="K86" s="117">
        <v>0.8</v>
      </c>
      <c r="L86" s="117">
        <v>25</v>
      </c>
      <c r="M86" s="137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7"/>
        <v>1</v>
      </c>
      <c r="T86" s="125">
        <f t="shared" si="8"/>
        <v>0.05</v>
      </c>
      <c r="U86" s="117">
        <v>5</v>
      </c>
      <c r="W86" s="117">
        <f t="shared" si="9"/>
        <v>1.3756800000000347E-2</v>
      </c>
      <c r="X86" s="117">
        <f t="shared" si="9"/>
        <v>0</v>
      </c>
    </row>
    <row r="87" spans="3:27">
      <c r="C87" s="117" t="s">
        <v>559</v>
      </c>
      <c r="D87" s="117" t="s">
        <v>127</v>
      </c>
      <c r="E87" s="117" t="s">
        <v>260</v>
      </c>
      <c r="I87" s="117">
        <f t="shared" si="5"/>
        <v>0.04</v>
      </c>
      <c r="J87" s="117">
        <f t="shared" si="6"/>
        <v>0</v>
      </c>
      <c r="K87" s="117">
        <v>0.67500000000000004</v>
      </c>
      <c r="L87" s="117">
        <v>10</v>
      </c>
      <c r="M87" s="137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7"/>
        <v>1</v>
      </c>
      <c r="T87" s="125">
        <f t="shared" si="8"/>
        <v>0.05</v>
      </c>
      <c r="U87" s="117">
        <v>5</v>
      </c>
      <c r="W87" s="117">
        <f t="shared" si="9"/>
        <v>4.7200000000000575E-3</v>
      </c>
      <c r="X87" s="117">
        <f t="shared" si="9"/>
        <v>0</v>
      </c>
      <c r="Z87" s="117" t="s">
        <v>590</v>
      </c>
    </row>
    <row r="88" spans="3:27">
      <c r="C88" s="117" t="s">
        <v>560</v>
      </c>
      <c r="D88" s="117" t="s">
        <v>64</v>
      </c>
      <c r="E88" s="117" t="s">
        <v>448</v>
      </c>
      <c r="I88" s="117">
        <f t="shared" si="5"/>
        <v>2.7E-2</v>
      </c>
      <c r="J88" s="117">
        <f t="shared" si="6"/>
        <v>0</v>
      </c>
      <c r="K88" s="117">
        <v>0.87</v>
      </c>
      <c r="L88" s="117">
        <v>25</v>
      </c>
      <c r="M88" s="137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7"/>
        <v>1</v>
      </c>
      <c r="T88" s="125">
        <f t="shared" si="8"/>
        <v>0.05</v>
      </c>
      <c r="U88" s="117">
        <v>5</v>
      </c>
      <c r="W88" s="117">
        <f t="shared" si="9"/>
        <v>8.1359999999999766E-3</v>
      </c>
      <c r="X88" s="117">
        <f t="shared" si="9"/>
        <v>0</v>
      </c>
      <c r="Z88" s="117">
        <v>0.75866819793092377</v>
      </c>
      <c r="AA88" s="117">
        <v>0.24133180206907623</v>
      </c>
    </row>
    <row r="89" spans="3:27">
      <c r="C89" s="117" t="s">
        <v>509</v>
      </c>
      <c r="D89" s="117" t="s">
        <v>573</v>
      </c>
      <c r="E89" s="117" t="s">
        <v>264</v>
      </c>
      <c r="I89" s="117">
        <f t="shared" si="5"/>
        <v>0.14100000000000001</v>
      </c>
      <c r="J89" s="117">
        <f t="shared" si="6"/>
        <v>0</v>
      </c>
      <c r="K89" s="117">
        <v>1</v>
      </c>
      <c r="L89" s="117">
        <v>100</v>
      </c>
      <c r="M89" s="137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7"/>
        <v>1</v>
      </c>
      <c r="T89" s="125">
        <f t="shared" si="8"/>
        <v>0.05</v>
      </c>
      <c r="U89" s="117">
        <v>5</v>
      </c>
      <c r="W89" s="117">
        <f t="shared" si="9"/>
        <v>9.318400000000171E-3</v>
      </c>
      <c r="X89" s="117">
        <f t="shared" si="9"/>
        <v>0</v>
      </c>
    </row>
    <row r="90" spans="3:27">
      <c r="C90" s="117" t="s">
        <v>561</v>
      </c>
      <c r="D90" s="117" t="s">
        <v>63</v>
      </c>
      <c r="E90" s="117" t="s">
        <v>450</v>
      </c>
      <c r="I90" s="117">
        <f t="shared" si="5"/>
        <v>9.0000000000000011E-3</v>
      </c>
      <c r="J90" s="117">
        <f t="shared" si="6"/>
        <v>3.0000000000000001E-3</v>
      </c>
      <c r="K90" s="117">
        <v>0.8</v>
      </c>
      <c r="L90" s="117">
        <v>20</v>
      </c>
      <c r="M90" s="137">
        <v>750</v>
      </c>
      <c r="O90" s="117">
        <v>31.536000000000001</v>
      </c>
      <c r="P90" s="117">
        <f>Z90*$Z$88</f>
        <v>0.13838107930260049</v>
      </c>
      <c r="Q90" s="117">
        <f>Z90-P90</f>
        <v>4.4018920697399516E-2</v>
      </c>
      <c r="R90" s="117">
        <v>0.5</v>
      </c>
      <c r="S90" s="125">
        <f t="shared" si="7"/>
        <v>1.3000000000000001E-2</v>
      </c>
      <c r="T90" s="125">
        <f t="shared" si="8"/>
        <v>1.4999999999999999E-2</v>
      </c>
      <c r="U90" s="117">
        <v>5</v>
      </c>
      <c r="W90" s="117">
        <f t="shared" si="9"/>
        <v>3.53092069739952E-3</v>
      </c>
      <c r="X90" s="117">
        <f t="shared" si="9"/>
        <v>3.2850793026004896E-3</v>
      </c>
      <c r="Z90" s="117">
        <v>0.18240000000000001</v>
      </c>
    </row>
    <row r="91" spans="3:27">
      <c r="C91" s="117" t="s">
        <v>562</v>
      </c>
      <c r="D91" s="117" t="s">
        <v>114</v>
      </c>
      <c r="E91" s="117" t="s">
        <v>450</v>
      </c>
      <c r="I91" s="117">
        <f t="shared" si="5"/>
        <v>2E-3</v>
      </c>
      <c r="J91" s="117">
        <f t="shared" si="6"/>
        <v>1E-3</v>
      </c>
      <c r="K91" s="117">
        <v>0.85</v>
      </c>
      <c r="L91" s="117">
        <v>25</v>
      </c>
      <c r="M91" s="137">
        <v>300</v>
      </c>
      <c r="O91" s="117">
        <v>31.536000000000001</v>
      </c>
      <c r="P91" s="117">
        <f t="shared" ref="P91:P93" si="10">Z91*$Z$88</f>
        <v>3.0953662475581692E-2</v>
      </c>
      <c r="Q91" s="117">
        <f t="shared" ref="Q91:Q102" si="11">Z91-P91</f>
        <v>9.846337524418311E-3</v>
      </c>
      <c r="R91" s="117">
        <v>0.5</v>
      </c>
      <c r="S91" s="125">
        <f t="shared" si="7"/>
        <v>3.0000000000000001E-3</v>
      </c>
      <c r="T91" s="125">
        <f t="shared" si="8"/>
        <v>4.0000000000000001E-3</v>
      </c>
      <c r="U91" s="117">
        <v>5</v>
      </c>
      <c r="W91" s="117">
        <f t="shared" si="9"/>
        <v>5.823375244183096E-4</v>
      </c>
      <c r="X91" s="117">
        <f t="shared" si="9"/>
        <v>5.9216624755816898E-3</v>
      </c>
      <c r="Z91" s="117">
        <v>4.0800000000000003E-2</v>
      </c>
    </row>
    <row r="92" spans="3:27">
      <c r="C92" s="117" t="s">
        <v>563</v>
      </c>
      <c r="D92" s="117" t="s">
        <v>127</v>
      </c>
      <c r="E92" s="117" t="s">
        <v>450</v>
      </c>
      <c r="I92" s="117">
        <f t="shared" si="5"/>
        <v>2E-3</v>
      </c>
      <c r="J92" s="117">
        <f t="shared" si="6"/>
        <v>1E-3</v>
      </c>
      <c r="K92" s="117">
        <v>0.98999999999999988</v>
      </c>
      <c r="L92" s="117">
        <v>25</v>
      </c>
      <c r="M92" s="137">
        <v>3750</v>
      </c>
      <c r="O92" s="117">
        <v>31.536000000000001</v>
      </c>
      <c r="P92" s="117">
        <f t="shared" si="10"/>
        <v>1.684243399406651E-2</v>
      </c>
      <c r="Q92" s="117">
        <f t="shared" si="11"/>
        <v>5.3575660059334909E-3</v>
      </c>
      <c r="R92" s="117">
        <v>0.5</v>
      </c>
      <c r="S92" s="125">
        <f t="shared" si="7"/>
        <v>2E-3</v>
      </c>
      <c r="T92" s="125">
        <f t="shared" si="8"/>
        <v>2E-3</v>
      </c>
      <c r="U92" s="117">
        <v>5</v>
      </c>
      <c r="W92" s="117">
        <f t="shared" si="9"/>
        <v>1.4693566005933491E-2</v>
      </c>
      <c r="X92" s="117">
        <f t="shared" si="9"/>
        <v>1.041043399406651E-2</v>
      </c>
      <c r="Z92" s="117">
        <v>2.2200000000000001E-2</v>
      </c>
    </row>
    <row r="93" spans="3:27">
      <c r="C93" s="117" t="s">
        <v>564</v>
      </c>
      <c r="D93" s="117" t="s">
        <v>116</v>
      </c>
      <c r="E93" s="117" t="s">
        <v>450</v>
      </c>
      <c r="I93" s="117">
        <f t="shared" si="5"/>
        <v>2E-3</v>
      </c>
      <c r="J93" s="117">
        <f t="shared" si="6"/>
        <v>1E-3</v>
      </c>
      <c r="K93" s="117">
        <v>0.85</v>
      </c>
      <c r="L93" s="117">
        <v>25</v>
      </c>
      <c r="M93" s="137">
        <v>300</v>
      </c>
      <c r="O93" s="117">
        <v>31.536000000000001</v>
      </c>
      <c r="P93" s="117">
        <f t="shared" si="10"/>
        <v>2.2456578658755343E-2</v>
      </c>
      <c r="Q93" s="117">
        <f t="shared" si="11"/>
        <v>7.143421341244658E-3</v>
      </c>
      <c r="R93" s="117">
        <v>0.5</v>
      </c>
      <c r="S93" s="125">
        <f t="shared" si="7"/>
        <v>3.0000000000000001E-3</v>
      </c>
      <c r="T93" s="125">
        <f t="shared" si="8"/>
        <v>3.0000000000000001E-3</v>
      </c>
      <c r="U93" s="117">
        <v>5</v>
      </c>
      <c r="W93" s="117">
        <f t="shared" si="9"/>
        <v>9.0794213412446582E-3</v>
      </c>
      <c r="X93" s="117">
        <f t="shared" si="9"/>
        <v>8.6245786587553427E-3</v>
      </c>
      <c r="Z93" s="117">
        <v>2.9600000000000001E-2</v>
      </c>
    </row>
    <row r="94" spans="3:27">
      <c r="C94" s="117" t="s">
        <v>510</v>
      </c>
      <c r="D94" s="117" t="s">
        <v>65</v>
      </c>
      <c r="E94" s="117" t="s">
        <v>450</v>
      </c>
      <c r="I94" s="117">
        <f t="shared" si="5"/>
        <v>3.5000000000000003E-2</v>
      </c>
      <c r="J94" s="117">
        <f t="shared" si="6"/>
        <v>0</v>
      </c>
      <c r="K94" s="117">
        <v>0.97012399999999976</v>
      </c>
      <c r="L94" s="117">
        <v>10</v>
      </c>
      <c r="M94" s="137">
        <v>100</v>
      </c>
      <c r="O94" s="117">
        <v>31.536000000000001</v>
      </c>
      <c r="P94" s="117">
        <v>0.54420000000000002</v>
      </c>
      <c r="Q94" s="117">
        <f t="shared" si="11"/>
        <v>0</v>
      </c>
      <c r="R94" s="117">
        <v>0.5</v>
      </c>
      <c r="S94" s="125">
        <f t="shared" si="7"/>
        <v>0.05</v>
      </c>
      <c r="T94" s="125">
        <f t="shared" si="8"/>
        <v>0</v>
      </c>
      <c r="U94" s="117">
        <v>5</v>
      </c>
      <c r="W94" s="117">
        <f t="shared" si="9"/>
        <v>7.6800000000000201E-3</v>
      </c>
      <c r="X94" s="117">
        <f t="shared" si="9"/>
        <v>0</v>
      </c>
      <c r="Z94" s="117">
        <v>0.54420000000000002</v>
      </c>
    </row>
    <row r="95" spans="3:27">
      <c r="C95" s="117" t="s">
        <v>565</v>
      </c>
      <c r="D95" s="117" t="s">
        <v>64</v>
      </c>
      <c r="E95" s="117" t="s">
        <v>450</v>
      </c>
      <c r="I95" s="117">
        <f t="shared" si="5"/>
        <v>3.1E-2</v>
      </c>
      <c r="J95" s="117">
        <f t="shared" si="6"/>
        <v>0</v>
      </c>
      <c r="K95" s="117">
        <v>0.87</v>
      </c>
      <c r="L95" s="117">
        <v>25</v>
      </c>
      <c r="M95" s="137">
        <v>350</v>
      </c>
      <c r="O95" s="117">
        <v>31.536000000000001</v>
      </c>
      <c r="P95" s="117">
        <v>0.47439999999999999</v>
      </c>
      <c r="Q95" s="117">
        <f t="shared" si="11"/>
        <v>0</v>
      </c>
      <c r="R95" s="117">
        <v>0.5</v>
      </c>
      <c r="S95" s="125">
        <f t="shared" si="7"/>
        <v>4.3999999999999997E-2</v>
      </c>
      <c r="T95" s="125">
        <f t="shared" si="8"/>
        <v>0</v>
      </c>
      <c r="U95" s="117">
        <v>5</v>
      </c>
      <c r="W95" s="117">
        <f t="shared" si="9"/>
        <v>1.4408000000000032E-2</v>
      </c>
      <c r="X95" s="117">
        <f t="shared" si="9"/>
        <v>0</v>
      </c>
      <c r="Z95" s="117">
        <v>0.47439999999999999</v>
      </c>
    </row>
    <row r="96" spans="3:27">
      <c r="C96" s="117" t="s">
        <v>566</v>
      </c>
      <c r="D96" s="117" t="s">
        <v>67</v>
      </c>
      <c r="E96" s="117" t="s">
        <v>450</v>
      </c>
      <c r="I96" s="117">
        <f t="shared" si="5"/>
        <v>0.61399999999999999</v>
      </c>
      <c r="J96" s="117">
        <f t="shared" si="6"/>
        <v>0.19600000000000001</v>
      </c>
      <c r="K96" s="117">
        <v>0.85</v>
      </c>
      <c r="L96" s="117">
        <v>25</v>
      </c>
      <c r="M96" s="137">
        <v>2000</v>
      </c>
      <c r="O96" s="117">
        <v>31.536000000000001</v>
      </c>
      <c r="P96" s="117">
        <f>Z96*$Z$88</f>
        <v>9.6686192480712787</v>
      </c>
      <c r="Q96" s="117">
        <f t="shared" si="11"/>
        <v>3.0755807519287206</v>
      </c>
      <c r="R96" s="117">
        <v>0.5</v>
      </c>
      <c r="S96" s="125">
        <f t="shared" si="7"/>
        <v>0.88800000000000001</v>
      </c>
      <c r="T96" s="125">
        <f t="shared" si="8"/>
        <v>0.97899999999999998</v>
      </c>
      <c r="U96" s="117">
        <v>5</v>
      </c>
      <c r="W96" s="117">
        <f t="shared" si="9"/>
        <v>1.2932751928721231E-2</v>
      </c>
      <c r="X96" s="117">
        <f t="shared" si="9"/>
        <v>1.4947248071279784E-2</v>
      </c>
      <c r="Z96" s="117">
        <v>12.744199999999999</v>
      </c>
    </row>
    <row r="97" spans="3:26">
      <c r="C97" s="117" t="s">
        <v>511</v>
      </c>
      <c r="D97" s="117" t="s">
        <v>127</v>
      </c>
      <c r="E97" s="117" t="s">
        <v>452</v>
      </c>
      <c r="I97" s="117">
        <f t="shared" si="5"/>
        <v>4.5720000000000001</v>
      </c>
      <c r="J97" s="117">
        <f t="shared" si="6"/>
        <v>1.4549999999999998</v>
      </c>
      <c r="K97" s="117">
        <v>43.433917555665673</v>
      </c>
      <c r="L97" s="117">
        <v>1</v>
      </c>
      <c r="M97" s="137">
        <v>17573</v>
      </c>
      <c r="O97" s="117">
        <v>31.536000000000001</v>
      </c>
      <c r="P97" s="117">
        <f t="shared" ref="P97:P100" si="12">Z97*$Z$88</f>
        <v>72.08637616280258</v>
      </c>
      <c r="Q97" s="117">
        <f t="shared" si="11"/>
        <v>22.930623837197416</v>
      </c>
      <c r="R97" s="117">
        <v>0.5</v>
      </c>
      <c r="S97" s="125">
        <f t="shared" si="7"/>
        <v>1</v>
      </c>
      <c r="T97" s="125">
        <f t="shared" si="8"/>
        <v>1</v>
      </c>
      <c r="U97" s="117">
        <v>5</v>
      </c>
      <c r="W97" s="117">
        <f t="shared" si="9"/>
        <v>4.9198371974199517E-3</v>
      </c>
      <c r="X97" s="117">
        <f t="shared" si="9"/>
        <v>1.1816162802581687E-2</v>
      </c>
      <c r="Z97" s="117">
        <v>95.016999999999996</v>
      </c>
    </row>
    <row r="98" spans="3:26">
      <c r="C98" s="117" t="s">
        <v>567</v>
      </c>
      <c r="D98" s="117" t="s">
        <v>127</v>
      </c>
      <c r="E98" s="117" t="s">
        <v>266</v>
      </c>
      <c r="I98" s="117">
        <f t="shared" si="5"/>
        <v>4.8000000000000001E-2</v>
      </c>
      <c r="J98" s="117">
        <f t="shared" si="6"/>
        <v>1.6E-2</v>
      </c>
      <c r="K98" s="117">
        <v>0.67500000000000004</v>
      </c>
      <c r="L98" s="117">
        <v>10</v>
      </c>
      <c r="M98" s="137">
        <v>280</v>
      </c>
      <c r="O98" s="117">
        <v>31.536000000000001</v>
      </c>
      <c r="P98" s="117">
        <f t="shared" si="12"/>
        <v>0.74964004637554571</v>
      </c>
      <c r="Q98" s="117">
        <f t="shared" si="11"/>
        <v>0.23845995362445427</v>
      </c>
      <c r="R98" s="117">
        <v>0.5</v>
      </c>
      <c r="S98" s="125">
        <f t="shared" si="7"/>
        <v>1</v>
      </c>
      <c r="T98" s="125">
        <f t="shared" si="8"/>
        <v>1</v>
      </c>
      <c r="U98" s="117">
        <v>5</v>
      </c>
      <c r="W98" s="117">
        <f t="shared" si="9"/>
        <v>7.2239536244543823E-3</v>
      </c>
      <c r="X98" s="117">
        <f t="shared" si="9"/>
        <v>1.3828046375545744E-2</v>
      </c>
      <c r="Z98" s="117">
        <v>0.98809999999999998</v>
      </c>
    </row>
    <row r="99" spans="3:26" s="140" customFormat="1">
      <c r="C99" s="140" t="s">
        <v>512</v>
      </c>
      <c r="D99" s="140" t="s">
        <v>127</v>
      </c>
      <c r="E99" s="140" t="s">
        <v>454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42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1">
        <f t="shared" si="7"/>
        <v>1</v>
      </c>
      <c r="T99" s="141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17" t="s">
        <v>513</v>
      </c>
      <c r="D100" s="117" t="s">
        <v>127</v>
      </c>
      <c r="E100" s="117" t="s">
        <v>270</v>
      </c>
      <c r="I100" s="117">
        <f t="shared" si="5"/>
        <v>1.4999999999999999E-2</v>
      </c>
      <c r="J100" s="117">
        <f t="shared" si="6"/>
        <v>5.0000000000000001E-3</v>
      </c>
      <c r="K100" s="117">
        <v>0.75000000000000011</v>
      </c>
      <c r="L100" s="117">
        <v>10</v>
      </c>
      <c r="M100" s="137">
        <v>2308</v>
      </c>
      <c r="O100" s="117">
        <v>31.536000000000001</v>
      </c>
      <c r="P100" s="117">
        <f t="shared" si="12"/>
        <v>0.23495954089920706</v>
      </c>
      <c r="Q100" s="117">
        <f t="shared" si="11"/>
        <v>7.4740459100792911E-2</v>
      </c>
      <c r="R100" s="117">
        <v>0.5</v>
      </c>
      <c r="S100" s="125">
        <f t="shared" si="7"/>
        <v>1</v>
      </c>
      <c r="T100" s="125">
        <f t="shared" si="8"/>
        <v>1</v>
      </c>
      <c r="U100" s="117">
        <v>5</v>
      </c>
      <c r="W100" s="117">
        <f t="shared" si="9"/>
        <v>1.5604591007929436E-3</v>
      </c>
      <c r="X100" s="117">
        <f t="shared" si="9"/>
        <v>4.0995408992070964E-3</v>
      </c>
      <c r="Z100" s="117">
        <v>0.30969999999999998</v>
      </c>
    </row>
    <row r="101" spans="3:26">
      <c r="C101" s="117" t="s">
        <v>514</v>
      </c>
      <c r="D101" s="117" t="s">
        <v>64</v>
      </c>
      <c r="E101" s="117" t="s">
        <v>268</v>
      </c>
      <c r="I101" s="117">
        <f t="shared" si="5"/>
        <v>8.0000000000000002E-3</v>
      </c>
      <c r="J101" s="117">
        <f t="shared" si="6"/>
        <v>0</v>
      </c>
      <c r="K101" s="117">
        <v>0.8</v>
      </c>
      <c r="L101" s="117">
        <v>25</v>
      </c>
      <c r="M101" s="137">
        <v>63</v>
      </c>
      <c r="O101" s="117">
        <v>31.536000000000001</v>
      </c>
      <c r="P101" s="117">
        <v>0.21940000000000001</v>
      </c>
      <c r="Q101" s="117">
        <f t="shared" si="11"/>
        <v>0</v>
      </c>
      <c r="R101" s="117">
        <v>0.9</v>
      </c>
      <c r="S101" s="125">
        <f t="shared" si="7"/>
        <v>1</v>
      </c>
      <c r="T101" s="125">
        <f t="shared" si="8"/>
        <v>0.05</v>
      </c>
      <c r="U101" s="117">
        <v>5</v>
      </c>
      <c r="W101" s="117">
        <f t="shared" si="9"/>
        <v>7.6592000000000049E-3</v>
      </c>
      <c r="X101" s="117">
        <f t="shared" si="9"/>
        <v>0</v>
      </c>
      <c r="Z101" s="117">
        <v>0.21940000000000001</v>
      </c>
    </row>
    <row r="102" spans="3:26">
      <c r="C102" s="117" t="s">
        <v>515</v>
      </c>
      <c r="D102" s="117" t="s">
        <v>127</v>
      </c>
      <c r="E102" s="117" t="s">
        <v>456</v>
      </c>
      <c r="I102" s="117">
        <f t="shared" si="5"/>
        <v>9.0000000000000011E-3</v>
      </c>
      <c r="J102" s="117">
        <f t="shared" si="6"/>
        <v>3.0000000000000001E-3</v>
      </c>
      <c r="K102" s="117">
        <v>1</v>
      </c>
      <c r="L102" s="117">
        <v>25</v>
      </c>
      <c r="M102" s="137">
        <v>0</v>
      </c>
      <c r="O102" s="117">
        <v>31.536000000000001</v>
      </c>
      <c r="P102" s="117">
        <f>Z102*Z88</f>
        <v>0.18708757760976583</v>
      </c>
      <c r="Q102" s="117">
        <f t="shared" si="11"/>
        <v>5.9512422390234188E-2</v>
      </c>
      <c r="R102" s="117">
        <v>0.68</v>
      </c>
      <c r="S102" s="125">
        <f t="shared" si="7"/>
        <v>1</v>
      </c>
      <c r="T102" s="125">
        <f t="shared" si="8"/>
        <v>1</v>
      </c>
      <c r="U102" s="117">
        <v>5</v>
      </c>
      <c r="W102" s="117">
        <f t="shared" si="9"/>
        <v>5.9127423902342047E-3</v>
      </c>
      <c r="X102" s="117">
        <f t="shared" si="9"/>
        <v>4.8210176097658181E-3</v>
      </c>
      <c r="Z102" s="117">
        <v>0.24660000000000001</v>
      </c>
    </row>
    <row r="103" spans="3:26">
      <c r="C103" s="117" t="s">
        <v>568</v>
      </c>
      <c r="D103" s="117" t="s">
        <v>63</v>
      </c>
      <c r="E103" s="117" t="s">
        <v>458</v>
      </c>
      <c r="I103" s="117">
        <f t="shared" si="5"/>
        <v>9.0000000000000011E-3</v>
      </c>
      <c r="J103" s="117">
        <f t="shared" si="6"/>
        <v>2E-3</v>
      </c>
      <c r="K103" s="117">
        <v>0.8</v>
      </c>
      <c r="L103" s="117">
        <v>20</v>
      </c>
      <c r="M103" s="137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7"/>
        <v>5.0000000000000001E-3</v>
      </c>
      <c r="T103" s="125">
        <f t="shared" si="8"/>
        <v>0.86699999999999999</v>
      </c>
      <c r="U103" s="117">
        <v>5</v>
      </c>
      <c r="W103" s="117">
        <f t="shared" si="9"/>
        <v>9.01200000000002E-3</v>
      </c>
      <c r="X103" s="117">
        <f t="shared" si="9"/>
        <v>1.2136000000000001E-2</v>
      </c>
    </row>
    <row r="104" spans="3:26">
      <c r="C104" s="117" t="s">
        <v>569</v>
      </c>
      <c r="D104" s="117" t="s">
        <v>116</v>
      </c>
      <c r="E104" s="117" t="s">
        <v>458</v>
      </c>
      <c r="I104" s="117">
        <f t="shared" si="5"/>
        <v>7.0000000000000001E-3</v>
      </c>
      <c r="J104" s="117">
        <f t="shared" si="6"/>
        <v>1E-3</v>
      </c>
      <c r="K104" s="117">
        <v>0.85</v>
      </c>
      <c r="L104" s="117">
        <v>25</v>
      </c>
      <c r="M104" s="137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7"/>
        <v>4.0000000000000001E-3</v>
      </c>
      <c r="T104" s="125">
        <f t="shared" si="8"/>
        <v>0.13400000000000001</v>
      </c>
      <c r="U104" s="117">
        <v>5</v>
      </c>
      <c r="W104" s="117">
        <f t="shared" si="9"/>
        <v>1.3275999999999996E-2</v>
      </c>
      <c r="X104" s="117">
        <f t="shared" si="9"/>
        <v>1.2768000000000002E-2</v>
      </c>
    </row>
    <row r="105" spans="3:26">
      <c r="C105" s="117" t="s">
        <v>516</v>
      </c>
      <c r="D105" s="117" t="s">
        <v>65</v>
      </c>
      <c r="E105" s="117" t="s">
        <v>458</v>
      </c>
      <c r="I105" s="117">
        <f t="shared" si="5"/>
        <v>0.24299999999999999</v>
      </c>
      <c r="J105" s="117">
        <f t="shared" si="6"/>
        <v>0</v>
      </c>
      <c r="K105" s="117">
        <v>0.97012399999999988</v>
      </c>
      <c r="L105" s="117">
        <v>10</v>
      </c>
      <c r="M105" s="137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7"/>
        <v>0.125</v>
      </c>
      <c r="T105" s="125">
        <f t="shared" si="8"/>
        <v>0</v>
      </c>
      <c r="U105" s="117">
        <v>5</v>
      </c>
      <c r="W105" s="117">
        <f t="shared" si="9"/>
        <v>8.2240000000002311E-3</v>
      </c>
      <c r="X105" s="117">
        <f t="shared" si="9"/>
        <v>0</v>
      </c>
    </row>
    <row r="106" spans="3:26">
      <c r="C106" s="117" t="s">
        <v>570</v>
      </c>
      <c r="D106" s="117" t="s">
        <v>64</v>
      </c>
      <c r="E106" s="117" t="s">
        <v>458</v>
      </c>
      <c r="I106" s="117">
        <f t="shared" si="5"/>
        <v>0.151</v>
      </c>
      <c r="J106" s="117">
        <f t="shared" si="6"/>
        <v>0</v>
      </c>
      <c r="K106" s="117">
        <v>0.87</v>
      </c>
      <c r="L106" s="117">
        <v>25</v>
      </c>
      <c r="M106" s="137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7"/>
        <v>7.6999999999999999E-2</v>
      </c>
      <c r="T106" s="125">
        <f t="shared" si="8"/>
        <v>0</v>
      </c>
      <c r="U106" s="117">
        <v>5</v>
      </c>
      <c r="W106" s="117">
        <f t="shared" si="9"/>
        <v>1.3867999999999991E-2</v>
      </c>
      <c r="X106" s="117">
        <f t="shared" si="9"/>
        <v>0</v>
      </c>
    </row>
    <row r="107" spans="3:26">
      <c r="C107" s="117" t="s">
        <v>571</v>
      </c>
      <c r="D107" s="117" t="s">
        <v>67</v>
      </c>
      <c r="E107" s="117" t="s">
        <v>458</v>
      </c>
      <c r="I107" s="117">
        <f t="shared" si="5"/>
        <v>1.5479999999999998</v>
      </c>
      <c r="J107" s="117">
        <f t="shared" si="6"/>
        <v>0</v>
      </c>
      <c r="K107" s="117">
        <v>0.84999999999999987</v>
      </c>
      <c r="L107" s="117">
        <v>25</v>
      </c>
      <c r="M107" s="137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7"/>
        <v>0.79200000000000004</v>
      </c>
      <c r="T107" s="125">
        <f t="shared" si="8"/>
        <v>0</v>
      </c>
      <c r="U107" s="117">
        <v>5</v>
      </c>
      <c r="W107" s="117">
        <f t="shared" si="9"/>
        <v>5.0639999999972929E-3</v>
      </c>
      <c r="X107" s="117">
        <f t="shared" si="9"/>
        <v>0</v>
      </c>
    </row>
    <row r="108" spans="3:26" s="140" customFormat="1">
      <c r="C108" s="140" t="s">
        <v>517</v>
      </c>
      <c r="D108" s="140" t="s">
        <v>127</v>
      </c>
      <c r="E108" s="140" t="s">
        <v>462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42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1">
        <f t="shared" si="7"/>
        <v>1</v>
      </c>
      <c r="T108" s="141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17" t="s">
        <v>518</v>
      </c>
      <c r="D109" s="117" t="s">
        <v>64</v>
      </c>
      <c r="E109" s="117" t="s">
        <v>276</v>
      </c>
      <c r="I109" s="117">
        <f t="shared" si="5"/>
        <v>2.8000000000000001E-2</v>
      </c>
      <c r="J109" s="117">
        <f t="shared" si="6"/>
        <v>0</v>
      </c>
      <c r="K109" s="117">
        <v>0.8</v>
      </c>
      <c r="L109" s="117">
        <v>25</v>
      </c>
      <c r="M109" s="137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7"/>
        <v>1</v>
      </c>
      <c r="T109" s="125">
        <f t="shared" si="8"/>
        <v>0.05</v>
      </c>
      <c r="U109" s="117">
        <v>5</v>
      </c>
      <c r="W109" s="117">
        <f t="shared" si="9"/>
        <v>1.7207200000000089E-2</v>
      </c>
      <c r="X109" s="117">
        <f t="shared" si="9"/>
        <v>0</v>
      </c>
    </row>
    <row r="110" spans="3:26">
      <c r="C110" s="117" t="s">
        <v>519</v>
      </c>
      <c r="D110" s="117" t="s">
        <v>127</v>
      </c>
      <c r="E110" s="117" t="s">
        <v>278</v>
      </c>
      <c r="I110" s="117">
        <f t="shared" si="5"/>
        <v>0.04</v>
      </c>
      <c r="J110" s="117">
        <f t="shared" si="6"/>
        <v>1E-3</v>
      </c>
      <c r="K110" s="117">
        <v>0.75</v>
      </c>
      <c r="L110" s="117">
        <v>10</v>
      </c>
      <c r="M110" s="137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7"/>
        <v>1</v>
      </c>
      <c r="T110" s="125">
        <f t="shared" si="8"/>
        <v>1</v>
      </c>
      <c r="U110" s="117">
        <v>5</v>
      </c>
      <c r="W110" s="117">
        <f t="shared" si="9"/>
        <v>7.1200000000000152E-3</v>
      </c>
      <c r="X110" s="117">
        <f t="shared" si="9"/>
        <v>1.4868000000000001E-2</v>
      </c>
    </row>
    <row r="111" spans="3:26">
      <c r="C111" s="117" t="s">
        <v>572</v>
      </c>
      <c r="D111" s="117" t="s">
        <v>127</v>
      </c>
      <c r="E111" s="117" t="s">
        <v>272</v>
      </c>
      <c r="I111" s="117">
        <f t="shared" si="5"/>
        <v>2.9000000000000001E-2</v>
      </c>
      <c r="J111" s="117">
        <f t="shared" si="6"/>
        <v>1E-3</v>
      </c>
      <c r="K111" s="117">
        <v>0.67500000000000004</v>
      </c>
      <c r="L111" s="117">
        <v>10</v>
      </c>
      <c r="M111" s="137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7"/>
        <v>1</v>
      </c>
      <c r="T111" s="125">
        <f t="shared" si="8"/>
        <v>1</v>
      </c>
      <c r="U111" s="117">
        <v>5</v>
      </c>
      <c r="W111" s="117">
        <f t="shared" si="9"/>
        <v>6.8720000000000447E-3</v>
      </c>
      <c r="X111" s="117">
        <f t="shared" si="9"/>
        <v>1.5068000000000002E-2</v>
      </c>
    </row>
    <row r="112" spans="3:26">
      <c r="C112" s="117" t="s">
        <v>520</v>
      </c>
      <c r="D112" s="117" t="s">
        <v>127</v>
      </c>
      <c r="E112" s="117" t="s">
        <v>460</v>
      </c>
      <c r="I112" s="117">
        <f t="shared" si="5"/>
        <v>0.621</v>
      </c>
      <c r="J112" s="117">
        <f t="shared" si="6"/>
        <v>1E-3</v>
      </c>
      <c r="K112" s="117">
        <v>43.433917555665673</v>
      </c>
      <c r="L112" s="117">
        <v>1</v>
      </c>
      <c r="M112" s="137">
        <v>17573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7"/>
        <v>1</v>
      </c>
      <c r="T112" s="125">
        <f t="shared" si="8"/>
        <v>1</v>
      </c>
      <c r="U112" s="117">
        <v>5</v>
      </c>
      <c r="W112" s="117">
        <f t="shared" si="9"/>
        <v>1.0328000000001225E-2</v>
      </c>
      <c r="X112" s="117">
        <f t="shared" si="9"/>
        <v>1.5679999999999999E-3</v>
      </c>
    </row>
    <row r="113" spans="3:24">
      <c r="C113" s="117" t="s">
        <v>521</v>
      </c>
      <c r="D113" s="117" t="s">
        <v>64</v>
      </c>
      <c r="E113" s="117" t="s">
        <v>274</v>
      </c>
      <c r="I113" s="117">
        <f t="shared" si="5"/>
        <v>6.0000000000000001E-3</v>
      </c>
      <c r="J113" s="117">
        <f t="shared" si="6"/>
        <v>0</v>
      </c>
      <c r="K113" s="117">
        <v>0.8</v>
      </c>
      <c r="L113" s="117">
        <v>13</v>
      </c>
      <c r="M113" s="137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7"/>
        <v>1</v>
      </c>
      <c r="T113" s="125">
        <f t="shared" si="8"/>
        <v>0.05</v>
      </c>
      <c r="U113" s="117">
        <v>5</v>
      </c>
      <c r="W113" s="117">
        <f t="shared" si="9"/>
        <v>1.6294400000000014E-2</v>
      </c>
      <c r="X113" s="117">
        <f t="shared" si="9"/>
        <v>0</v>
      </c>
    </row>
    <row r="114" spans="3:24">
      <c r="C114" s="117" t="s">
        <v>522</v>
      </c>
      <c r="D114" s="117" t="s">
        <v>127</v>
      </c>
      <c r="E114" s="117" t="s">
        <v>464</v>
      </c>
      <c r="I114" s="117">
        <f t="shared" si="5"/>
        <v>4.0000000000000001E-3</v>
      </c>
      <c r="J114" s="117">
        <f t="shared" si="6"/>
        <v>1E-3</v>
      </c>
      <c r="K114" s="117">
        <v>1</v>
      </c>
      <c r="L114" s="117">
        <v>25</v>
      </c>
      <c r="M114" s="137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7"/>
        <v>1</v>
      </c>
      <c r="T114" s="125">
        <f t="shared" si="8"/>
        <v>1</v>
      </c>
      <c r="U114" s="117">
        <v>5</v>
      </c>
      <c r="W114" s="117">
        <f t="shared" si="9"/>
        <v>1.7777920000000003E-2</v>
      </c>
      <c r="X114" s="117">
        <f t="shared" si="9"/>
        <v>2.1344480000000002E-2</v>
      </c>
    </row>
    <row r="115" spans="3:24">
      <c r="M115" s="137"/>
      <c r="S115" s="125"/>
      <c r="T115" s="125"/>
    </row>
    <row r="116" spans="3:24">
      <c r="M116" s="137"/>
      <c r="S116" s="125"/>
      <c r="T116" s="125"/>
    </row>
    <row r="117" spans="3:24">
      <c r="M117" s="137"/>
      <c r="S117" s="125"/>
      <c r="T117" s="125"/>
    </row>
    <row r="118" spans="3:24">
      <c r="M118" s="137"/>
      <c r="S118" s="125"/>
      <c r="T118" s="125"/>
    </row>
    <row r="119" spans="3:24">
      <c r="M119" s="137"/>
      <c r="S119" s="125"/>
      <c r="T119" s="125"/>
    </row>
    <row r="120" spans="3:24">
      <c r="M120" s="137"/>
      <c r="S120" s="125"/>
      <c r="T120" s="125"/>
    </row>
    <row r="121" spans="3:24">
      <c r="M121" s="137"/>
      <c r="S121" s="125"/>
      <c r="T121" s="125"/>
    </row>
    <row r="122" spans="3:24">
      <c r="M122" s="137"/>
      <c r="S122" s="125"/>
      <c r="T122" s="125"/>
    </row>
    <row r="123" spans="3:24">
      <c r="M123" s="137"/>
      <c r="S123" s="125"/>
      <c r="T123" s="125"/>
    </row>
    <row r="124" spans="3:24">
      <c r="M124" s="137"/>
      <c r="S124" s="125"/>
      <c r="T124" s="125"/>
    </row>
    <row r="125" spans="3:24">
      <c r="M125" s="137"/>
      <c r="S125" s="125"/>
      <c r="T125" s="125"/>
    </row>
    <row r="126" spans="3:24">
      <c r="M126" s="137"/>
      <c r="S126" s="125"/>
      <c r="T126" s="125"/>
    </row>
    <row r="127" spans="3:24">
      <c r="M127" s="137"/>
      <c r="S127" s="125"/>
      <c r="T127" s="125"/>
    </row>
    <row r="128" spans="3:24">
      <c r="M128" s="137"/>
      <c r="S128" s="125"/>
      <c r="T128" s="125"/>
    </row>
    <row r="129" spans="13:20">
      <c r="M129" s="137"/>
      <c r="S129" s="125"/>
      <c r="T129" s="125"/>
    </row>
    <row r="130" spans="13:20">
      <c r="M130" s="137"/>
      <c r="S130" s="125"/>
      <c r="T130" s="125"/>
    </row>
    <row r="131" spans="13:20">
      <c r="M131" s="137"/>
      <c r="S131" s="125"/>
      <c r="T131" s="125"/>
    </row>
    <row r="132" spans="13:20">
      <c r="M132" s="137"/>
      <c r="S132" s="125"/>
      <c r="T132" s="125"/>
    </row>
    <row r="133" spans="13:20">
      <c r="M133" s="137"/>
      <c r="S133" s="125"/>
      <c r="T133" s="125"/>
    </row>
    <row r="134" spans="13:20">
      <c r="M134" s="137"/>
      <c r="S134" s="125"/>
      <c r="T134" s="125"/>
    </row>
    <row r="135" spans="13:20">
      <c r="M135" s="137"/>
      <c r="S135" s="125"/>
      <c r="T135" s="125"/>
    </row>
    <row r="136" spans="13:20">
      <c r="M136" s="137"/>
      <c r="S136" s="125"/>
      <c r="T136" s="125"/>
    </row>
    <row r="137" spans="13:20">
      <c r="M137" s="137"/>
      <c r="S137" s="125"/>
      <c r="T137" s="125"/>
    </row>
    <row r="138" spans="13:20">
      <c r="M138" s="137"/>
      <c r="S138" s="125"/>
      <c r="T138" s="125"/>
    </row>
    <row r="139" spans="13:20">
      <c r="M139" s="137"/>
      <c r="S139" s="125"/>
      <c r="T139" s="125"/>
    </row>
    <row r="140" spans="13:20">
      <c r="M140" s="137"/>
      <c r="S140" s="125"/>
      <c r="T140" s="125"/>
    </row>
    <row r="141" spans="13:20">
      <c r="M141" s="137"/>
      <c r="S141" s="125"/>
      <c r="T141" s="125"/>
    </row>
    <row r="142" spans="13:20">
      <c r="M142" s="137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5"/>
  <sheetViews>
    <sheetView tabSelected="1" topLeftCell="A31" workbookViewId="0">
      <selection activeCell="I37" sqref="I37"/>
    </sheetView>
  </sheetViews>
  <sheetFormatPr defaultRowHeight="12.75"/>
  <cols>
    <col min="3" max="3" width="22.42578125" customWidth="1"/>
    <col min="4" max="4" width="16" customWidth="1"/>
    <col min="5" max="5" width="16.140625" customWidth="1"/>
    <col min="6" max="6" width="11.710937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579</v>
      </c>
      <c r="E5" s="9" t="s">
        <v>580</v>
      </c>
      <c r="F5" s="9" t="s">
        <v>382</v>
      </c>
    </row>
    <row r="6" spans="3:6">
      <c r="C6" s="8" t="str">
        <f>+IND_PRC_COM!E8</f>
        <v>ALU-PH-FURN</v>
      </c>
      <c r="D6" s="127">
        <f>+ROUNDDOWN(SUMIF(IND!$E$8:$E$115,Demand!C6,IND!$Q$8:$Q$115),2)</f>
        <v>0</v>
      </c>
      <c r="E6">
        <f t="shared" ref="E6:E37" si="0">+IF(D6&lt;F6,D6,F6)</f>
        <v>0</v>
      </c>
      <c r="F6" s="127">
        <f>+ROUNDDOWN(SUMIF(IND!$E$8:$E$115,Demand!C6,IND!$R$8:$R$115),2)</f>
        <v>0</v>
      </c>
    </row>
    <row r="7" spans="3:6">
      <c r="C7" s="8" t="str">
        <f>+IND_PRC_COM!E9</f>
        <v>CNST-MoTP-Mob</v>
      </c>
      <c r="D7" s="127">
        <f>+ROUNDDOWN(SUMIF(IND!$E$8:$E$115,Demand!C7,IND!$Q$8:$Q$115),2)</f>
        <v>0.86</v>
      </c>
      <c r="E7">
        <f t="shared" si="0"/>
        <v>0.86</v>
      </c>
      <c r="F7" s="127">
        <f>+ROUNDDOWN(SUMIF(IND!$E$8:$E$115,Demand!C7,IND!$R$8:$R$115),2)</f>
        <v>0.86</v>
      </c>
    </row>
    <row r="8" spans="3:6">
      <c r="C8" s="8" t="str">
        <f>+IND_PRC_COM!E10</f>
        <v>CNST-MoTP-Stat</v>
      </c>
      <c r="D8" s="127">
        <f>+ROUNDDOWN(SUMIF(IND!$E$8:$E$115,Demand!C8,IND!$Q$8:$Q$115),2)</f>
        <v>0.53</v>
      </c>
      <c r="E8">
        <f t="shared" si="0"/>
        <v>0.52</v>
      </c>
      <c r="F8" s="127">
        <f>+ROUNDDOWN(SUMIF(IND!$E$8:$E$115,Demand!C8,IND!$R$8:$R$115),2)</f>
        <v>0.52</v>
      </c>
    </row>
    <row r="9" spans="3:6">
      <c r="C9" s="8" t="str">
        <f>+IND_PRC_COM!E11</f>
        <v>DARY-AIR</v>
      </c>
      <c r="D9" s="127">
        <f>+ROUNDDOWN(SUMIF(IND!$E$8:$E$115,Demand!C9,IND!$Q$8:$Q$115),2)</f>
        <v>0.16</v>
      </c>
      <c r="E9">
        <f t="shared" si="0"/>
        <v>0.15</v>
      </c>
      <c r="F9" s="127">
        <f>+ROUNDDOWN(SUMIF(IND!$E$8:$E$115,Demand!C9,IND!$R$8:$R$115),2)</f>
        <v>0.15</v>
      </c>
    </row>
    <row r="10" spans="3:6">
      <c r="C10" s="8" t="str">
        <f>+IND_PRC_COM!E12</f>
        <v>DARY-MoTP-Stat</v>
      </c>
      <c r="D10" s="127">
        <f>+ROUNDDOWN(SUMIF(IND!$E$8:$E$115,Demand!C10,IND!$Q$8:$Q$115),2)</f>
        <v>0.12</v>
      </c>
      <c r="E10">
        <f t="shared" si="0"/>
        <v>0.11</v>
      </c>
      <c r="F10" s="127">
        <f>+ROUNDDOWN(SUMIF(IND!$E$8:$E$115,Demand!C10,IND!$R$8:$R$115),2)</f>
        <v>0.11</v>
      </c>
    </row>
    <row r="11" spans="3:6">
      <c r="C11" s="8" t="str">
        <f>+IND_PRC_COM!E13</f>
        <v>DARY-PH-MVR_DRY</v>
      </c>
      <c r="D11" s="127">
        <f>+ROUNDDOWN(SUMIF(IND!$E$8:$E$115,Demand!C11,IND!$Q$8:$Q$115),2)</f>
        <v>6.6</v>
      </c>
      <c r="E11">
        <f t="shared" si="0"/>
        <v>6.6</v>
      </c>
      <c r="F11" s="127">
        <f>+ROUNDDOWN(SUMIF(IND!$E$8:$E$115,Demand!C11,IND!$R$8:$R$115),2)</f>
        <v>6.6</v>
      </c>
    </row>
    <row r="12" spans="3:6">
      <c r="C12" s="8" t="str">
        <f>+IND_PRC_COM!E14</f>
        <v>DARY-PH-MVR_PRE</v>
      </c>
      <c r="D12" s="127">
        <f>+ROUNDDOWN(SUMIF(IND!$E$8:$E$115,Demand!C12,IND!$Q$8:$Q$115),2)</f>
        <v>1.77</v>
      </c>
      <c r="E12">
        <f t="shared" si="0"/>
        <v>1.76</v>
      </c>
      <c r="F12" s="127">
        <f>+ROUNDDOWN(SUMIF(IND!$E$8:$E$115,Demand!C12,IND!$R$8:$R$115),2)</f>
        <v>1.76</v>
      </c>
    </row>
    <row r="13" spans="3:6">
      <c r="C13" s="8" t="str">
        <f>+IND_PRC_COM!E15</f>
        <v>DARY-PH-TVR_EVP</v>
      </c>
      <c r="D13" s="127">
        <f>+ROUNDDOWN(SUMIF(IND!$E$8:$E$115,Demand!C13,IND!$Q$8:$Q$115),2)</f>
        <v>1.46</v>
      </c>
      <c r="E13">
        <f t="shared" si="0"/>
        <v>1.46</v>
      </c>
      <c r="F13" s="127">
        <f>+ROUNDDOWN(SUMIF(IND!$E$8:$E$115,Demand!C13,IND!$R$8:$R$115),2)</f>
        <v>1.46</v>
      </c>
    </row>
    <row r="14" spans="3:6">
      <c r="C14" s="8" t="str">
        <f>+IND_PRC_COM!E16</f>
        <v>DARY-PH-TVR_DRY</v>
      </c>
      <c r="D14" s="127">
        <f>+ROUNDDOWN(SUMIF(IND!$E$8:$E$115,Demand!C14,IND!$Q$8:$Q$115),2)</f>
        <v>1.43</v>
      </c>
      <c r="E14">
        <f t="shared" si="0"/>
        <v>1.42</v>
      </c>
      <c r="F14" s="127">
        <f>+ROUNDDOWN(SUMIF(IND!$E$8:$E$115,Demand!C14,IND!$R$8:$R$115),2)</f>
        <v>1.42</v>
      </c>
    </row>
    <row r="15" spans="3:6">
      <c r="C15" s="8" t="str">
        <f>+IND_PRC_COM!E17</f>
        <v>DARY-PH-MVR_TVR</v>
      </c>
      <c r="D15" s="127">
        <f>+ROUNDDOWN(SUMIF(IND!$E$8:$E$115,Demand!C15,IND!$Q$8:$Q$115),2)</f>
        <v>0.7</v>
      </c>
      <c r="E15">
        <f t="shared" si="0"/>
        <v>0.69</v>
      </c>
      <c r="F15" s="127">
        <f>+ROUNDDOWN(SUMIF(IND!$E$8:$E$115,Demand!C15,IND!$R$8:$R$115),2)</f>
        <v>0.69</v>
      </c>
    </row>
    <row r="16" spans="3:6">
      <c r="C16" s="8" t="str">
        <f>+IND_PRC_COM!E18</f>
        <v>DARY-PH-MVR_Fan</v>
      </c>
      <c r="D16" s="127">
        <f>+ROUNDDOWN(SUMIF(IND!$E$8:$E$115,Demand!C16,IND!$Q$8:$Q$115),2)</f>
        <v>36.44</v>
      </c>
      <c r="E16">
        <f t="shared" si="0"/>
        <v>36.43</v>
      </c>
      <c r="F16" s="127">
        <f>+ROUNDDOWN(SUMIF(IND!$E$8:$E$115,Demand!C16,IND!$R$8:$R$115),2)</f>
        <v>36.43</v>
      </c>
    </row>
    <row r="17" spans="3:6">
      <c r="C17" s="8" t="str">
        <f>+IND_PRC_COM!E19</f>
        <v>DARY-PH-STM_HW</v>
      </c>
      <c r="D17" s="127">
        <f>+ROUNDDOWN(SUMIF(IND!$E$8:$E$115,Demand!C17,IND!$Q$8:$Q$115),2)</f>
        <v>0.46</v>
      </c>
      <c r="E17">
        <f t="shared" si="0"/>
        <v>0.46</v>
      </c>
      <c r="F17" s="127">
        <f>+ROUNDDOWN(SUMIF(IND!$E$8:$E$115,Demand!C17,IND!$R$8:$R$115),2)</f>
        <v>0.46</v>
      </c>
    </row>
    <row r="18" spans="3:6">
      <c r="C18" s="8" t="str">
        <f>+IND_PRC_COM!E20</f>
        <v>DARY-Pump</v>
      </c>
      <c r="D18" s="127">
        <f>+ROUNDDOWN(SUMIF(IND!$E$8:$E$115,Demand!C18,IND!$Q$8:$Q$115),2)</f>
        <v>0.56000000000000005</v>
      </c>
      <c r="E18">
        <f t="shared" si="0"/>
        <v>0.55000000000000004</v>
      </c>
      <c r="F18" s="127">
        <f>+ROUNDDOWN(SUMIF(IND!$E$8:$E$115,Demand!C18,IND!$R$8:$R$115),2)</f>
        <v>0.55000000000000004</v>
      </c>
    </row>
    <row r="19" spans="3:6">
      <c r="C19" s="8" t="str">
        <f>+IND_PRC_COM!E21</f>
        <v>DARY-RFGR</v>
      </c>
      <c r="D19" s="127">
        <f>+ROUNDDOWN(SUMIF(IND!$E$8:$E$115,Demand!C19,IND!$Q$8:$Q$115),2)</f>
        <v>0.67</v>
      </c>
      <c r="E19">
        <f t="shared" si="0"/>
        <v>0.66</v>
      </c>
      <c r="F19" s="127">
        <f>+ROUNDDOWN(SUMIF(IND!$E$8:$E$115,Demand!C19,IND!$R$8:$R$115),2)</f>
        <v>0.66</v>
      </c>
    </row>
    <row r="20" spans="3:6">
      <c r="C20" s="8" t="str">
        <f>+IND_PRC_COM!E22</f>
        <v>FOOD-MoTP-Stat</v>
      </c>
      <c r="D20" s="127">
        <f>+ROUNDDOWN(SUMIF(IND!$E$8:$E$115,Demand!C20,IND!$Q$8:$Q$115),2)</f>
        <v>0.44</v>
      </c>
      <c r="E20">
        <f t="shared" si="0"/>
        <v>0.43</v>
      </c>
      <c r="F20" s="127">
        <f>+ROUNDDOWN(SUMIF(IND!$E$8:$E$115,Demand!C20,IND!$R$8:$R$115),2)</f>
        <v>0.43</v>
      </c>
    </row>
    <row r="21" spans="3:6">
      <c r="C21" s="8" t="str">
        <f>+IND_PRC_COM!E23</f>
        <v>FOOD-PH-DirH</v>
      </c>
      <c r="D21" s="127">
        <f>+ROUNDDOWN(SUMIF(IND!$E$8:$E$115,Demand!C21,IND!$Q$8:$Q$115),2)</f>
        <v>0.06</v>
      </c>
      <c r="E21">
        <f t="shared" si="0"/>
        <v>0.06</v>
      </c>
      <c r="F21" s="127">
        <f>+ROUNDDOWN(SUMIF(IND!$E$8:$E$115,Demand!C21,IND!$R$8:$R$115),2)</f>
        <v>0.06</v>
      </c>
    </row>
    <row r="22" spans="3:6">
      <c r="C22" s="8" t="str">
        <f>+IND_PRC_COM!E24</f>
        <v>FOOD-PH-OVN</v>
      </c>
      <c r="D22" s="127">
        <f>+ROUNDDOWN(SUMIF(IND!$E$8:$E$115,Demand!C22,IND!$Q$8:$Q$115),2)</f>
        <v>1.33</v>
      </c>
      <c r="E22">
        <f t="shared" si="0"/>
        <v>1.33</v>
      </c>
      <c r="F22" s="127">
        <f>+ROUNDDOWN(SUMIF(IND!$E$8:$E$115,Demand!C22,IND!$R$8:$R$115),2)</f>
        <v>1.33</v>
      </c>
    </row>
    <row r="23" spans="3:6">
      <c r="C23" s="8" t="str">
        <f>+IND_PRC_COM!E25</f>
        <v>FOOD-PH-STM_HW</v>
      </c>
      <c r="D23" s="127">
        <f>+ROUNDDOWN(SUMIF(IND!$E$8:$E$115,Demand!C23,IND!$Q$8:$Q$115),2)</f>
        <v>7.54</v>
      </c>
      <c r="E23">
        <f t="shared" si="0"/>
        <v>7.53</v>
      </c>
      <c r="F23" s="127">
        <f>+ROUNDDOWN(SUMIF(IND!$E$8:$E$115,Demand!C23,IND!$R$8:$R$115),2)</f>
        <v>7.53</v>
      </c>
    </row>
    <row r="24" spans="3:6">
      <c r="C24" s="8" t="str">
        <f>+IND_PRC_COM!E26</f>
        <v>FOOD-Pump</v>
      </c>
      <c r="D24" s="127">
        <f>+ROUNDDOWN(SUMIF(IND!$E$8:$E$115,Demand!C24,IND!$Q$8:$Q$115),2)</f>
        <v>0.69</v>
      </c>
      <c r="E24">
        <f t="shared" si="0"/>
        <v>0.69</v>
      </c>
      <c r="F24" s="127">
        <f>+ROUNDDOWN(SUMIF(IND!$E$8:$E$115,Demand!C24,IND!$R$8:$R$115),2)</f>
        <v>0.69</v>
      </c>
    </row>
    <row r="25" spans="3:6">
      <c r="C25" s="8" t="str">
        <f>+IND_PRC_COM!E27</f>
        <v>FOOD-RFGR</v>
      </c>
      <c r="D25" s="127">
        <f>+ROUNDDOWN(SUMIF(IND!$E$8:$E$115,Demand!C25,IND!$Q$8:$Q$115),2)</f>
        <v>0.35</v>
      </c>
      <c r="E25">
        <f t="shared" si="0"/>
        <v>0.35</v>
      </c>
      <c r="F25" s="127">
        <f>+ROUNDDOWN(SUMIF(IND!$E$8:$E$115,Demand!C25,IND!$R$8:$R$115),2)</f>
        <v>0.35</v>
      </c>
    </row>
    <row r="26" spans="3:6">
      <c r="C26" s="8" t="str">
        <f>+IND_PRC_COM!E28</f>
        <v>IIS-FDSTCK</v>
      </c>
      <c r="D26" s="127">
        <f>+ROUNDDOWN(SUMIF(IND!$E$8:$E$115,Demand!C26,IND!$Q$8:$Q$115),2)</f>
        <v>18.5</v>
      </c>
      <c r="E26">
        <f t="shared" si="0"/>
        <v>18.5</v>
      </c>
      <c r="F26" s="127">
        <f>+ROUNDDOWN(SUMIF(IND!$E$8:$E$115,Demand!C26,IND!$R$8:$R$115),2)</f>
        <v>18.5</v>
      </c>
    </row>
    <row r="27" spans="3:6">
      <c r="C27" s="8" t="str">
        <f>+IND_PRC_COM!E29</f>
        <v>IIS-MoTP-Stat</v>
      </c>
      <c r="D27" s="127">
        <f>+ROUNDDOWN(SUMIF(IND!$E$8:$E$115,Demand!C27,IND!$Q$8:$Q$115),2)</f>
        <v>0.61</v>
      </c>
      <c r="E27">
        <f t="shared" si="0"/>
        <v>0.6</v>
      </c>
      <c r="F27" s="127">
        <f>+ROUNDDOWN(SUMIF(IND!$E$8:$E$115,Demand!C27,IND!$R$8:$R$115),2)</f>
        <v>0.6</v>
      </c>
    </row>
    <row r="28" spans="3:6">
      <c r="C28" s="8" t="str">
        <f>+IND_PRC_COM!E30</f>
        <v>IIS-PH-FURN</v>
      </c>
      <c r="D28" s="127">
        <f>+ROUNDDOWN(SUMIF(IND!$E$8:$E$115,Demand!C28,IND!$Q$8:$Q$115),2)</f>
        <v>2.2200000000000002</v>
      </c>
      <c r="E28">
        <f t="shared" si="0"/>
        <v>2.21</v>
      </c>
      <c r="F28" s="127">
        <f>+ROUNDDOWN(SUMIF(IND!$E$8:$E$115,Demand!C28,IND!$R$8:$R$115),2)</f>
        <v>2.21</v>
      </c>
    </row>
    <row r="29" spans="3:6">
      <c r="C29" s="8" t="str">
        <f>+IND_PRC_COM!E31</f>
        <v>MEAT-MoTP-Stat</v>
      </c>
      <c r="D29" s="127">
        <f>+ROUNDDOWN(SUMIF(IND!$E$8:$E$115,Demand!C29,IND!$Q$8:$Q$115),2)</f>
        <v>0.5</v>
      </c>
      <c r="E29">
        <f t="shared" si="0"/>
        <v>0.49</v>
      </c>
      <c r="F29" s="127">
        <f>+ROUNDDOWN(SUMIF(IND!$E$8:$E$115,Demand!C29,IND!$R$8:$R$115),2)</f>
        <v>0.49</v>
      </c>
    </row>
    <row r="30" spans="3:6">
      <c r="C30" s="8" t="str">
        <f>+IND_PRC_COM!E32</f>
        <v>MEAT-PH-STM_HW</v>
      </c>
      <c r="D30" s="127">
        <f>+ROUNDDOWN(SUMIF(IND!$E$8:$E$115,Demand!C30,IND!$Q$8:$Q$115),2)</f>
        <v>1.96</v>
      </c>
      <c r="E30">
        <f t="shared" si="0"/>
        <v>1.94</v>
      </c>
      <c r="F30" s="127">
        <f>+ROUNDDOWN(SUMIF(IND!$E$8:$E$115,Demand!C30,IND!$R$8:$R$115),2)</f>
        <v>1.94</v>
      </c>
    </row>
    <row r="31" spans="3:6">
      <c r="C31" s="8" t="str">
        <f>+IND_PRC_COM!E33</f>
        <v>MEAT-PH-DirH</v>
      </c>
      <c r="D31" s="127">
        <f>+ROUNDDOWN(SUMIF(IND!$E$8:$E$115,Demand!C31,IND!$Q$8:$Q$115),2)</f>
        <v>0.03</v>
      </c>
      <c r="E31">
        <f t="shared" si="0"/>
        <v>0.03</v>
      </c>
      <c r="F31" s="127">
        <f>+ROUNDDOWN(SUMIF(IND!$E$8:$E$115,Demand!C31,IND!$R$8:$R$115),2)</f>
        <v>0.03</v>
      </c>
    </row>
    <row r="32" spans="3:6">
      <c r="C32" s="8" t="str">
        <f>+IND_PRC_COM!E34</f>
        <v>MEAT-RFGR</v>
      </c>
      <c r="D32" s="127">
        <f>+ROUNDDOWN(SUMIF(IND!$E$8:$E$115,Demand!C32,IND!$Q$8:$Q$115),2)</f>
        <v>1.17</v>
      </c>
      <c r="E32">
        <f t="shared" si="0"/>
        <v>1.1599999999999999</v>
      </c>
      <c r="F32" s="127">
        <f>+ROUNDDOWN(SUMIF(IND!$E$8:$E$115,Demand!C32,IND!$R$8:$R$115),2)</f>
        <v>1.1599999999999999</v>
      </c>
    </row>
    <row r="33" spans="3:6">
      <c r="C33" s="8" t="str">
        <f>+IND_PRC_COM!E35</f>
        <v>METAL-MoTP-Stat</v>
      </c>
      <c r="D33" s="127">
        <f>+ROUNDDOWN(SUMIF(IND!$E$8:$E$115,Demand!C33,IND!$Q$8:$Q$115),2)</f>
        <v>0.83</v>
      </c>
      <c r="E33">
        <f t="shared" si="0"/>
        <v>0.83</v>
      </c>
      <c r="F33" s="127">
        <f>+ROUNDDOWN(SUMIF(IND!$E$8:$E$115,Demand!C33,IND!$R$8:$R$115),2)</f>
        <v>0.83</v>
      </c>
    </row>
    <row r="34" spans="3:6">
      <c r="C34" s="8" t="str">
        <f>+IND_PRC_COM!E36</f>
        <v>METAL-PH-FURN</v>
      </c>
      <c r="D34" s="127">
        <f>+ROUNDDOWN(SUMIF(IND!$E$8:$E$115,Demand!C34,IND!$Q$8:$Q$115),2)</f>
        <v>1.63</v>
      </c>
      <c r="E34">
        <f t="shared" si="0"/>
        <v>1.63</v>
      </c>
      <c r="F34" s="127">
        <f>+ROUNDDOWN(SUMIF(IND!$E$8:$E$115,Demand!C34,IND!$R$8:$R$115),2)</f>
        <v>1.63</v>
      </c>
    </row>
    <row r="35" spans="3:6">
      <c r="C35" s="8" t="str">
        <f>+IND_PRC_COM!E37</f>
        <v>METAL-RFGR</v>
      </c>
      <c r="D35" s="127">
        <f>+ROUNDDOWN(SUMIF(IND!$E$8:$E$115,Demand!C35,IND!$Q$8:$Q$115),2)</f>
        <v>0.22</v>
      </c>
      <c r="E35">
        <f t="shared" si="0"/>
        <v>0.21</v>
      </c>
      <c r="F35" s="127">
        <f>+ROUNDDOWN(SUMIF(IND!$E$8:$E$115,Demand!C35,IND!$R$8:$R$115),2)</f>
        <v>0.21</v>
      </c>
    </row>
    <row r="36" spans="3:6">
      <c r="C36" s="8" t="str">
        <f>+IND_PRC_COM!E38</f>
        <v>METAL-PH-DirH</v>
      </c>
      <c r="D36" s="127">
        <f>+ROUNDDOWN(SUMIF(IND!$E$8:$E$115,Demand!C36,IND!$Q$8:$Q$115),2)</f>
        <v>0.03</v>
      </c>
      <c r="E36">
        <f t="shared" si="0"/>
        <v>0.03</v>
      </c>
      <c r="F36" s="127">
        <f>+ROUNDDOWN(SUMIF(IND!$E$8:$E$115,Demand!C36,IND!$R$8:$R$115),2)</f>
        <v>0.03</v>
      </c>
    </row>
    <row r="37" spans="3:6">
      <c r="C37" s="8" t="str">
        <f>+IND_PRC_COM!E39</f>
        <v>MTHOL-FDSTCK</v>
      </c>
      <c r="D37" s="127">
        <f>+ROUNDDOWN(SUMIF(IND!$E$8:$E$115,Demand!C37,IND!$Q$8:$Q$115),2)</f>
        <v>41.07</v>
      </c>
      <c r="E37">
        <f t="shared" si="0"/>
        <v>41.06</v>
      </c>
      <c r="F37" s="127">
        <f>+ROUNDDOWN(SUMIF(IND!$E$8:$E$115,Demand!C37,IND!$R$8:$R$115),2)</f>
        <v>41.06</v>
      </c>
    </row>
    <row r="38" spans="3:6">
      <c r="C38" s="8" t="str">
        <f>+IND_PRC_COM!E40</f>
        <v>MTHOL-PH_REFRM</v>
      </c>
      <c r="D38" s="127">
        <f>+ROUNDDOWN(SUMIF(IND!$E$8:$E$115,Demand!C38,IND!$Q$8:$Q$115),2)</f>
        <v>16.46</v>
      </c>
      <c r="E38">
        <f t="shared" ref="E38:E69" si="1">+IF(D38&lt;F38,D38,F38)</f>
        <v>16.46</v>
      </c>
      <c r="F38" s="127">
        <f>+ROUNDDOWN(SUMIF(IND!$E$8:$E$115,Demand!C38,IND!$R$8:$R$115),2)</f>
        <v>16.46</v>
      </c>
    </row>
    <row r="39" spans="3:6">
      <c r="C39" s="8" t="str">
        <f>+IND_PRC_COM!E41</f>
        <v>MNRL-MoTP-Stat</v>
      </c>
      <c r="D39" s="127">
        <f>+ROUNDDOWN(SUMIF(IND!$E$8:$E$115,Demand!C39,IND!$Q$8:$Q$115),2)</f>
        <v>0.52</v>
      </c>
      <c r="E39">
        <f t="shared" si="1"/>
        <v>0.51</v>
      </c>
      <c r="F39" s="127">
        <f>+ROUNDDOWN(SUMIF(IND!$E$8:$E$115,Demand!C39,IND!$R$8:$R$115),2)</f>
        <v>0.51</v>
      </c>
    </row>
    <row r="40" spans="3:6">
      <c r="C40" s="8" t="str">
        <f>+IND_PRC_COM!E42</f>
        <v>MNRL-PH-FURN</v>
      </c>
      <c r="D40" s="127">
        <f>+ROUNDDOWN(SUMIF(IND!$E$8:$E$115,Demand!C40,IND!$Q$8:$Q$115),2)</f>
        <v>3.99</v>
      </c>
      <c r="E40">
        <f t="shared" si="1"/>
        <v>3.98</v>
      </c>
      <c r="F40" s="127">
        <f>+ROUNDDOWN(SUMIF(IND!$E$8:$E$115,Demand!C40,IND!$R$8:$R$115),2)</f>
        <v>3.98</v>
      </c>
    </row>
    <row r="41" spans="3:6">
      <c r="C41" s="8" t="str">
        <f>+IND_PRC_COM!E43</f>
        <v>MNRL-PH-STM_HW</v>
      </c>
      <c r="D41" s="127">
        <f>+ROUNDDOWN(SUMIF(IND!$E$8:$E$115,Demand!C41,IND!$Q$8:$Q$115),2)</f>
        <v>0.43</v>
      </c>
      <c r="E41">
        <f t="shared" si="1"/>
        <v>0.43</v>
      </c>
      <c r="F41" s="127">
        <f>+ROUNDDOWN(SUMIF(IND!$E$8:$E$115,Demand!C41,IND!$R$8:$R$115),2)</f>
        <v>0.43</v>
      </c>
    </row>
    <row r="42" spans="3:6">
      <c r="C42" s="8" t="str">
        <f>+IND_PRC_COM!E44</f>
        <v>MNNG-MoTP-Mob</v>
      </c>
      <c r="D42" s="127">
        <f>+ROUNDDOWN(SUMIF(IND!$E$8:$E$115,Demand!C42,IND!$Q$8:$Q$115),2)</f>
        <v>0.64</v>
      </c>
      <c r="E42">
        <f t="shared" si="1"/>
        <v>0.64</v>
      </c>
      <c r="F42" s="127">
        <f>+ROUNDDOWN(SUMIF(IND!$E$8:$E$115,Demand!C42,IND!$R$8:$R$115),2)</f>
        <v>0.64</v>
      </c>
    </row>
    <row r="43" spans="3:6">
      <c r="C43" s="8" t="str">
        <f>+IND_PRC_COM!E45</f>
        <v>MNNG-MoTP-Stat</v>
      </c>
      <c r="D43" s="127">
        <f>+ROUNDDOWN(SUMIF(IND!$E$8:$E$115,Demand!C43,IND!$Q$8:$Q$115),2)</f>
        <v>2.2000000000000002</v>
      </c>
      <c r="E43">
        <f t="shared" si="1"/>
        <v>1.08</v>
      </c>
      <c r="F43" s="127">
        <f>+ROUNDDOWN(SUMIF(IND!$E$8:$E$115,Demand!C43,IND!$R$8:$R$115),2)</f>
        <v>1.08</v>
      </c>
    </row>
    <row r="44" spans="3:6">
      <c r="C44" s="8" t="str">
        <f>+IND_PRC_COM!E46</f>
        <v>MNNG-PH-STM_HW</v>
      </c>
      <c r="D44" s="127">
        <f>+ROUNDDOWN(SUMIF(IND!$E$8:$E$115,Demand!C44,IND!$Q$8:$Q$115),2)</f>
        <v>1.87</v>
      </c>
      <c r="E44">
        <f t="shared" si="1"/>
        <v>0.16</v>
      </c>
      <c r="F44" s="127">
        <f>+ROUNDDOWN(SUMIF(IND!$E$8:$E$115,Demand!C44,IND!$R$8:$R$115),2)</f>
        <v>0.16</v>
      </c>
    </row>
    <row r="45" spans="3:6">
      <c r="C45" s="8" t="str">
        <f>+IND_PRC_COM!E47</f>
        <v>OTH-ELC</v>
      </c>
      <c r="D45" s="127">
        <f>+ROUNDDOWN(SUMIF(IND!$E$8:$E$115,Demand!C45,IND!$Q$8:$Q$115),2)</f>
        <v>4.08</v>
      </c>
      <c r="E45">
        <f t="shared" si="1"/>
        <v>4.08</v>
      </c>
      <c r="F45" s="127">
        <f>+ROUNDDOWN(SUMIF(IND!$E$8:$E$115,Demand!C45,IND!$R$8:$R$115),2)</f>
        <v>4.08</v>
      </c>
    </row>
    <row r="46" spans="3:6">
      <c r="C46" s="8" t="str">
        <f>+IND_PRC_COM!E48</f>
        <v>OTH-DSL</v>
      </c>
      <c r="D46" s="127">
        <f>+ROUNDDOWN(SUMIF(IND!$E$8:$E$115,Demand!C46,IND!$Q$8:$Q$115),2)</f>
        <v>4.04</v>
      </c>
      <c r="E46">
        <f t="shared" si="1"/>
        <v>4.03</v>
      </c>
      <c r="F46" s="127">
        <f>+ROUNDDOWN(SUMIF(IND!$E$8:$E$115,Demand!C46,IND!$R$8:$R$115),2)</f>
        <v>4.03</v>
      </c>
    </row>
    <row r="47" spans="3:6">
      <c r="C47" s="8" t="str">
        <f>+IND_PRC_COM!E49</f>
        <v>OTH-LPG</v>
      </c>
      <c r="D47" s="127">
        <f>+ROUNDDOWN(SUMIF(IND!$E$8:$E$115,Demand!C47,IND!$Q$8:$Q$115),2)</f>
        <v>2.65</v>
      </c>
      <c r="E47">
        <f t="shared" si="1"/>
        <v>2.65</v>
      </c>
      <c r="F47" s="127">
        <f>+ROUNDDOWN(SUMIF(IND!$E$8:$E$115,Demand!C47,IND!$R$8:$R$115),2)</f>
        <v>2.65</v>
      </c>
    </row>
    <row r="48" spans="3:6">
      <c r="C48" s="8" t="str">
        <f>+IND_PRC_COM!E50</f>
        <v>OTH-COA</v>
      </c>
      <c r="D48" s="127">
        <f>+ROUNDDOWN(SUMIF(IND!$E$8:$E$115,Demand!C48,IND!$Q$8:$Q$115),2)</f>
        <v>1</v>
      </c>
      <c r="E48">
        <f t="shared" si="1"/>
        <v>1</v>
      </c>
      <c r="F48" s="127">
        <f>+ROUNDDOWN(SUMIF(IND!$E$8:$E$115,Demand!C48,IND!$R$8:$R$115),2)</f>
        <v>1</v>
      </c>
    </row>
    <row r="49" spans="3:6">
      <c r="C49" s="8" t="str">
        <f>+IND_PRC_COM!E51</f>
        <v>OTH-NGA</v>
      </c>
      <c r="D49" s="127">
        <f>+ROUNDDOWN(SUMIF(IND!$E$8:$E$115,Demand!C49,IND!$Q$8:$Q$115),2)</f>
        <v>1.06</v>
      </c>
      <c r="E49">
        <f t="shared" si="1"/>
        <v>1.05</v>
      </c>
      <c r="F49" s="127">
        <f>+ROUNDDOWN(SUMIF(IND!$E$8:$E$115,Demand!C49,IND!$R$8:$R$115),2)</f>
        <v>1.05</v>
      </c>
    </row>
    <row r="50" spans="3:6">
      <c r="C50" s="8" t="str">
        <f>+IND_PRC_COM!E52</f>
        <v>OTH-PET</v>
      </c>
      <c r="D50" s="127">
        <f>+ROUNDDOWN(SUMIF(IND!$E$8:$E$115,Demand!C50,IND!$Q$8:$Q$115),2)</f>
        <v>0.05</v>
      </c>
      <c r="E50">
        <f t="shared" si="1"/>
        <v>0.05</v>
      </c>
      <c r="F50" s="127">
        <f>+ROUNDDOWN(SUMIF(IND!$E$8:$E$115,Demand!C50,IND!$R$8:$R$115),2)</f>
        <v>0.05</v>
      </c>
    </row>
    <row r="51" spans="3:6">
      <c r="C51" s="8" t="str">
        <f>+IND_PRC_COM!E53</f>
        <v>OTH-BGS</v>
      </c>
      <c r="D51" s="127">
        <f>+ROUNDDOWN(SUMIF(IND!$E$8:$E$115,Demand!C51,IND!$Q$8:$Q$115),2)</f>
        <v>0.04</v>
      </c>
      <c r="E51">
        <f t="shared" si="1"/>
        <v>0.03</v>
      </c>
      <c r="F51" s="127">
        <f>+ROUNDDOWN(SUMIF(IND!$E$8:$E$115,Demand!C51,IND!$R$8:$R$115),2)</f>
        <v>0.03</v>
      </c>
    </row>
    <row r="52" spans="3:6">
      <c r="C52" s="8" t="str">
        <f>+IND_PRC_COM!E54</f>
        <v>OTH-FOL</v>
      </c>
      <c r="D52" s="127">
        <f>+ROUNDDOWN(SUMIF(IND!$E$8:$E$115,Demand!C52,IND!$Q$8:$Q$115),2)</f>
        <v>0.01</v>
      </c>
      <c r="E52">
        <f t="shared" si="1"/>
        <v>0</v>
      </c>
      <c r="F52" s="127">
        <f>+ROUNDDOWN(SUMIF(IND!$E$8:$E$115,Demand!C52,IND!$R$8:$R$115),2)</f>
        <v>0</v>
      </c>
    </row>
    <row r="53" spans="3:6">
      <c r="C53" s="8" t="str">
        <f>+IND_PRC_COM!E55</f>
        <v>CHMCL-MoTP-Stat</v>
      </c>
      <c r="D53" s="127">
        <f>+ROUNDDOWN(SUMIF(IND!$E$8:$E$115,Demand!C53,IND!$Q$8:$Q$115),2)</f>
        <v>1.1499999999999999</v>
      </c>
      <c r="E53">
        <f t="shared" si="1"/>
        <v>1.1499999999999999</v>
      </c>
      <c r="F53" s="127">
        <f>+ROUNDDOWN(SUMIF(IND!$E$8:$E$115,Demand!C53,IND!$R$8:$R$115),2)</f>
        <v>1.1499999999999999</v>
      </c>
    </row>
    <row r="54" spans="3:6">
      <c r="C54" s="8" t="str">
        <f>+IND_PRC_COM!E56</f>
        <v>CHMCL-PH-DirH</v>
      </c>
      <c r="D54" s="127">
        <f>+ROUNDDOWN(SUMIF(IND!$E$8:$E$115,Demand!C54,IND!$Q$8:$Q$115),2)</f>
        <v>0.51</v>
      </c>
      <c r="E54">
        <f t="shared" si="1"/>
        <v>0.5</v>
      </c>
      <c r="F54" s="127">
        <f>+ROUNDDOWN(SUMIF(IND!$E$8:$E$115,Demand!C54,IND!$R$8:$R$115),2)</f>
        <v>0.5</v>
      </c>
    </row>
    <row r="55" spans="3:6">
      <c r="C55" s="8" t="str">
        <f>+IND_PRC_COM!E57</f>
        <v>CHMCL-PH-STM_HW</v>
      </c>
      <c r="D55" s="127">
        <f>+ROUNDDOWN(SUMIF(IND!$E$8:$E$115,Demand!C55,IND!$Q$8:$Q$115),2)</f>
        <v>4.76</v>
      </c>
      <c r="E55">
        <f t="shared" si="1"/>
        <v>4.75</v>
      </c>
      <c r="F55" s="127">
        <f>+ROUNDDOWN(SUMIF(IND!$E$8:$E$115,Demand!C55,IND!$R$8:$R$115),2)</f>
        <v>4.75</v>
      </c>
    </row>
    <row r="56" spans="3:6">
      <c r="C56" s="8" t="str">
        <f>+IND_PRC_COM!E58</f>
        <v>CHMCL-PH-REFRM</v>
      </c>
      <c r="D56" s="127">
        <f>+ROUNDDOWN(SUMIF(IND!$E$8:$E$115,Demand!C56,IND!$Q$8:$Q$115),2)</f>
        <v>1.51</v>
      </c>
      <c r="E56">
        <f t="shared" si="1"/>
        <v>1.51</v>
      </c>
      <c r="F56" s="127">
        <f>+ROUNDDOWN(SUMIF(IND!$E$8:$E$115,Demand!C56,IND!$R$8:$R$115),2)</f>
        <v>1.51</v>
      </c>
    </row>
    <row r="57" spans="3:6">
      <c r="C57" s="8" t="str">
        <f>+IND_PRC_COM!E59</f>
        <v>CHMCL-PH-FURN</v>
      </c>
      <c r="D57" s="127">
        <f>+ROUNDDOWN(SUMIF(IND!$E$8:$E$115,Demand!C57,IND!$Q$8:$Q$115),2)</f>
        <v>0.34</v>
      </c>
      <c r="E57">
        <f t="shared" si="1"/>
        <v>0.33</v>
      </c>
      <c r="F57" s="127">
        <f>+ROUNDDOWN(SUMIF(IND!$E$8:$E$115,Demand!C57,IND!$R$8:$R$115),2)</f>
        <v>0.33</v>
      </c>
    </row>
    <row r="58" spans="3:6">
      <c r="C58" s="8" t="str">
        <f>+IND_PRC_COM!E60</f>
        <v>REFI-MoTP-Stat</v>
      </c>
      <c r="D58" s="127">
        <f>+ROUNDDOWN(SUMIF(IND!$E$8:$E$115,Demand!C58,IND!$Q$8:$Q$115),2)</f>
        <v>0.63</v>
      </c>
      <c r="E58">
        <f t="shared" si="1"/>
        <v>0.62</v>
      </c>
      <c r="F58" s="127">
        <f>+ROUNDDOWN(SUMIF(IND!$E$8:$E$115,Demand!C58,IND!$R$8:$R$115),2)</f>
        <v>0.62</v>
      </c>
    </row>
    <row r="59" spans="3:6">
      <c r="C59" s="8" t="str">
        <f>+IND_PRC_COM!E61</f>
        <v>REFI-PH-FURN</v>
      </c>
      <c r="D59" s="127">
        <f>+ROUNDDOWN(SUMIF(IND!$E$8:$E$115,Demand!C59,IND!$Q$8:$Q$115),2)</f>
        <v>2.31</v>
      </c>
      <c r="E59">
        <f t="shared" si="1"/>
        <v>2.31</v>
      </c>
      <c r="F59" s="127">
        <f>+ROUNDDOWN(SUMIF(IND!$E$8:$E$115,Demand!C59,IND!$R$8:$R$115),2)</f>
        <v>2.31</v>
      </c>
    </row>
    <row r="60" spans="3:6">
      <c r="C60" s="8" t="str">
        <f>+IND_PRC_COM!E62</f>
        <v>REFI-PH-STM_HW</v>
      </c>
      <c r="D60" s="127">
        <f>+ROUNDDOWN(SUMIF(IND!$E$8:$E$115,Demand!C60,IND!$Q$8:$Q$115),2)</f>
        <v>0.42</v>
      </c>
      <c r="E60">
        <f t="shared" si="1"/>
        <v>0.41</v>
      </c>
      <c r="F60" s="127">
        <f>+ROUNDDOWN(SUMIF(IND!$E$8:$E$115,Demand!C60,IND!$R$8:$R$115),2)</f>
        <v>0.41</v>
      </c>
    </row>
    <row r="61" spans="3:6">
      <c r="C61" s="8" t="str">
        <f>+IND_PRC_COM!E63</f>
        <v>UREA-FDSTCK</v>
      </c>
      <c r="D61" s="127">
        <f>+ROUNDDOWN(SUMIF(IND!$E$8:$E$115,Demand!C61,IND!$Q$8:$Q$115),2)</f>
        <v>3.99</v>
      </c>
      <c r="E61">
        <f t="shared" si="1"/>
        <v>3.99</v>
      </c>
      <c r="F61" s="127">
        <f>+ROUNDDOWN(SUMIF(IND!$E$8:$E$115,Demand!C61,IND!$R$8:$R$115),2)</f>
        <v>3.99</v>
      </c>
    </row>
    <row r="62" spans="3:6">
      <c r="C62" s="8" t="str">
        <f>+IND_PRC_COM!E65</f>
        <v>WOOD-MoTP-Stat</v>
      </c>
      <c r="D62" s="127">
        <f>+ROUNDDOWN(SUMIF(IND!$E$8:$E$115,Demand!C62,IND!$Q$8:$Q$115),2)</f>
        <v>0.75</v>
      </c>
      <c r="E62">
        <f t="shared" si="1"/>
        <v>0.74</v>
      </c>
      <c r="F62" s="127">
        <f>+ROUNDDOWN(SUMIF(IND!$E$8:$E$115,Demand!C62,IND!$R$8:$R$115),2)</f>
        <v>0.74</v>
      </c>
    </row>
    <row r="63" spans="3:6">
      <c r="C63" s="8" t="str">
        <f>+IND_PRC_COM!E66</f>
        <v>WOOD-PH-FURN</v>
      </c>
      <c r="D63" s="127">
        <f>+ROUNDDOWN(SUMIF(IND!$E$8:$E$115,Demand!C63,IND!$Q$8:$Q$115),2)</f>
        <v>0.22</v>
      </c>
      <c r="E63">
        <f t="shared" si="1"/>
        <v>0.21</v>
      </c>
      <c r="F63" s="127">
        <f>+ROUNDDOWN(SUMIF(IND!$E$8:$E$115,Demand!C63,IND!$R$8:$R$115),2)</f>
        <v>0.21</v>
      </c>
    </row>
    <row r="64" spans="3:6">
      <c r="C64" s="8" t="str">
        <f>+IND_PRC_COM!E67</f>
        <v>WOOD-PH-STM_HW</v>
      </c>
      <c r="D64" s="127">
        <f>+ROUNDDOWN(SUMIF(IND!$E$8:$E$115,Demand!C64,IND!$Q$8:$Q$115),2)</f>
        <v>11.44</v>
      </c>
      <c r="E64">
        <f t="shared" si="1"/>
        <v>10.89</v>
      </c>
      <c r="F64" s="127">
        <f>+ROUNDDOWN(SUMIF(IND!$E$8:$E$115,Demand!C64,IND!$R$8:$R$115),2)</f>
        <v>10.89</v>
      </c>
    </row>
    <row r="65" spans="3:6">
      <c r="C65" s="8" t="str">
        <f>+IND_PRC_COM!E68</f>
        <v>WOOD-Pump</v>
      </c>
      <c r="D65" s="127">
        <f>+ROUNDDOWN(SUMIF(IND!$E$8:$E$115,Demand!C65,IND!$Q$8:$Q$115),2)</f>
        <v>0.23</v>
      </c>
      <c r="E65">
        <f t="shared" si="1"/>
        <v>0.23</v>
      </c>
      <c r="F65" s="127">
        <f>+ROUNDDOWN(SUMIF(IND!$E$8:$E$115,Demand!C65,IND!$R$8:$R$115),2)</f>
        <v>0.23</v>
      </c>
    </row>
    <row r="66" spans="3:6">
      <c r="C66" s="8" t="str">
        <f>+IND_PRC_COM!E69</f>
        <v>WOOD-Fan</v>
      </c>
      <c r="D66" s="127">
        <f>+ROUNDDOWN(SUMIF(IND!$E$8:$E$115,Demand!C66,IND!$Q$8:$Q$115),2)</f>
        <v>129.41999999999999</v>
      </c>
      <c r="E66">
        <f t="shared" si="1"/>
        <v>72.08</v>
      </c>
      <c r="F66" s="127">
        <f>+ROUNDDOWN(SUMIF(IND!$E$8:$E$115,Demand!C66,IND!$R$8:$R$115),2)</f>
        <v>72.08</v>
      </c>
    </row>
    <row r="67" spans="3:6" s="145" customFormat="1">
      <c r="C67" s="143" t="str">
        <f>+IND_PRC_COM!E70</f>
        <v>WOOD-Refin</v>
      </c>
      <c r="D67" s="144">
        <f>+ROUNDDOWN(SUMIF(IND!$E$8:$E$115,Demand!C67,IND!$Q$8:$Q$115),2)</f>
        <v>0.72</v>
      </c>
      <c r="E67" s="145">
        <f t="shared" si="1"/>
        <v>0.36</v>
      </c>
      <c r="F67" s="144">
        <f>+ROUNDDOWN(SUMIF(IND!$E$8:$E$115,Demand!C67,IND!$R$8:$R$115),2)</f>
        <v>0.36</v>
      </c>
    </row>
    <row r="68" spans="3:6">
      <c r="C68" s="8" t="str">
        <f>+IND_PRC_COM!E71</f>
        <v>WOOD-AIR</v>
      </c>
      <c r="D68" s="127">
        <f>+ROUNDDOWN(SUMIF(IND!$E$8:$E$115,Demand!C68,IND!$Q$8:$Q$115),2)</f>
        <v>0.19</v>
      </c>
      <c r="E68">
        <f t="shared" si="1"/>
        <v>0.18</v>
      </c>
      <c r="F68" s="127">
        <f>+ROUNDDOWN(SUMIF(IND!$E$8:$E$115,Demand!C68,IND!$R$8:$R$115),2)</f>
        <v>0.18</v>
      </c>
    </row>
    <row r="69" spans="3:6">
      <c r="C69" s="8" t="str">
        <f>+IND_PRC_COM!E72</f>
        <v>PLPPPR-MoTP-Stat</v>
      </c>
      <c r="D69" s="127">
        <f>+ROUNDDOWN(SUMIF(IND!$E$8:$E$115,Demand!C69,IND!$Q$8:$Q$115),2)</f>
        <v>0.45</v>
      </c>
      <c r="E69">
        <f t="shared" si="1"/>
        <v>0.45</v>
      </c>
      <c r="F69" s="127">
        <f>+ROUNDDOWN(SUMIF(IND!$E$8:$E$115,Demand!C69,IND!$R$8:$R$115),2)</f>
        <v>0.45</v>
      </c>
    </row>
    <row r="70" spans="3:6">
      <c r="C70" s="8" t="str">
        <f>+IND_PRC_COM!E73</f>
        <v>PLPPPR-PH-DirH</v>
      </c>
      <c r="D70" s="127">
        <f>+ROUNDDOWN(SUMIF(IND!$E$8:$E$115,Demand!C70,IND!$Q$8:$Q$115),2)</f>
        <v>0.15</v>
      </c>
      <c r="E70">
        <f t="shared" ref="E70:E76" si="2">+IF(D70&lt;F70,D70,F70)</f>
        <v>0.15</v>
      </c>
      <c r="F70" s="127">
        <f>+ROUNDDOWN(SUMIF(IND!$E$8:$E$115,Demand!C70,IND!$R$8:$R$115),2)</f>
        <v>0.15</v>
      </c>
    </row>
    <row r="71" spans="3:6">
      <c r="C71" s="8" t="str">
        <f>+IND_PRC_COM!E74</f>
        <v>PLPPPR-PH-FURN</v>
      </c>
      <c r="D71" s="127">
        <f>+ROUNDDOWN(SUMIF(IND!$E$8:$E$115,Demand!C71,IND!$Q$8:$Q$115),2)</f>
        <v>0.78</v>
      </c>
      <c r="E71">
        <f t="shared" si="2"/>
        <v>0.77</v>
      </c>
      <c r="F71" s="127">
        <f>+ROUNDDOWN(SUMIF(IND!$E$8:$E$115,Demand!C71,IND!$R$8:$R$115),2)</f>
        <v>0.77</v>
      </c>
    </row>
    <row r="72" spans="3:6">
      <c r="C72" s="8" t="str">
        <f>+IND_PRC_COM!E75</f>
        <v>PLPPPR-PH-STM_HW</v>
      </c>
      <c r="D72" s="127">
        <f>+ROUNDDOWN(SUMIF(IND!$E$8:$E$115,Demand!C72,IND!$Q$8:$Q$115),2)</f>
        <v>32.76</v>
      </c>
      <c r="E72">
        <f t="shared" si="2"/>
        <v>30.82</v>
      </c>
      <c r="F72" s="127">
        <f>+ROUNDDOWN(SUMIF(IND!$E$8:$E$115,Demand!C72,IND!$R$8:$R$115),2)</f>
        <v>30.82</v>
      </c>
    </row>
    <row r="73" spans="3:6">
      <c r="C73" s="8" t="str">
        <f>+IND_PRC_COM!E76</f>
        <v>PLPPPR-Pump</v>
      </c>
      <c r="D73" s="127">
        <f>+ROUNDDOWN(SUMIF(IND!$E$8:$E$115,Demand!C73,IND!$Q$8:$Q$115),2)</f>
        <v>2.2000000000000002</v>
      </c>
      <c r="E73">
        <f t="shared" si="2"/>
        <v>0.62</v>
      </c>
      <c r="F73" s="127">
        <f>+ROUNDDOWN(SUMIF(IND!$E$8:$E$115,Demand!C73,IND!$R$8:$R$115),2)</f>
        <v>0.62</v>
      </c>
    </row>
    <row r="74" spans="3:6">
      <c r="C74" s="8" t="str">
        <f>+IND_PRC_COM!E77</f>
        <v>PLPPPR-Fan</v>
      </c>
      <c r="D74" s="127">
        <f>+ROUNDDOWN(SUMIF(IND!$E$8:$E$115,Demand!C74,IND!$Q$8:$Q$115),2)</f>
        <v>9.7799999999999994</v>
      </c>
      <c r="E74">
        <f t="shared" si="2"/>
        <v>9.7799999999999994</v>
      </c>
      <c r="F74" s="127">
        <f>+ROUNDDOWN(SUMIF(IND!$E$8:$E$115,Demand!C74,IND!$R$8:$R$115),2)</f>
        <v>9.7799999999999994</v>
      </c>
    </row>
    <row r="75" spans="3:6" s="145" customFormat="1">
      <c r="C75" s="143" t="str">
        <f>+IND_PRC_COM!E78</f>
        <v>PLPPPR-Refin</v>
      </c>
      <c r="D75" s="144">
        <f>+ROUNDDOWN(SUMIF(IND!$E$8:$E$115,Demand!C75,IND!$Q$8:$Q$115),2)</f>
        <v>2.27</v>
      </c>
      <c r="E75" s="145">
        <f t="shared" si="2"/>
        <v>2.27</v>
      </c>
      <c r="F75" s="144">
        <f>+ROUNDDOWN(SUMIF(IND!$E$8:$E$115,Demand!C75,IND!$R$8:$R$115),2)</f>
        <v>2.27</v>
      </c>
    </row>
    <row r="76" spans="3:6">
      <c r="C76" s="8" t="str">
        <f>+IND_PRC_COM!E79</f>
        <v>PLPPPR-AIR</v>
      </c>
      <c r="D76" s="127">
        <f>+ROUNDDOWN(SUMIF(IND!$E$8:$E$115,Demand!C76,IND!$Q$8:$Q$115),2)</f>
        <v>0.06</v>
      </c>
      <c r="E76">
        <f t="shared" si="2"/>
        <v>0.06</v>
      </c>
      <c r="F76" s="127">
        <f>+ROUNDDOWN(SUMIF(IND!$E$8:$E$115,Demand!C76,IND!$R$8:$R$115),2)</f>
        <v>0.06</v>
      </c>
    </row>
    <row r="77" spans="3:6">
      <c r="C77" s="8"/>
      <c r="D77" s="127"/>
      <c r="F77" s="127"/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P38" sqref="P38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65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>
        <f>AVERAGE(C36,C38)</f>
        <v>5.25</v>
      </c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  <row r="34" spans="2:5">
      <c r="C34" s="1" t="s">
        <v>581</v>
      </c>
      <c r="E34" s="1" t="s">
        <v>582</v>
      </c>
    </row>
    <row r="35" spans="2:5">
      <c r="B35" s="1" t="s">
        <v>588</v>
      </c>
      <c r="C35" s="1">
        <f>0.007</f>
        <v>7.0000000000000001E-3</v>
      </c>
      <c r="D35" s="1" t="s">
        <v>586</v>
      </c>
      <c r="E35" s="1" t="s">
        <v>583</v>
      </c>
    </row>
    <row r="36" spans="2:5">
      <c r="C36" s="1">
        <f>C35*1000</f>
        <v>7</v>
      </c>
      <c r="D36" s="1" t="s">
        <v>587</v>
      </c>
      <c r="E36" s="1" t="s">
        <v>584</v>
      </c>
    </row>
    <row r="37" spans="2:5">
      <c r="B37" s="1" t="s">
        <v>589</v>
      </c>
      <c r="C37" s="1">
        <v>3.5000000000000001E-3</v>
      </c>
      <c r="D37" s="1" t="str">
        <f>D35</f>
        <v>tCO2/GJ</v>
      </c>
      <c r="E37" s="1" t="s">
        <v>585</v>
      </c>
    </row>
    <row r="38" spans="2:5">
      <c r="C38" s="1">
        <f>1000*C37</f>
        <v>3.5</v>
      </c>
      <c r="D38" s="1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2024-05-12T22:50:50Z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619331479072570</vt:r8>
  </property>
</Properties>
</file>